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8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6E81E94-173B-48D3-8AB0-2952C03600AA}" xr6:coauthVersionLast="47" xr6:coauthVersionMax="47" xr10:uidLastSave="{00000000-0000-0000-0000-000000000000}"/>
  <bookViews>
    <workbookView xWindow="-120" yWindow="-120" windowWidth="29040" windowHeight="15840" tabRatio="731" activeTab="1" xr2:uid="{00000000-000D-0000-FFFF-FFFF00000000}"/>
  </bookViews>
  <sheets>
    <sheet name="grille pénalités" sheetId="2" r:id="rId1"/>
    <sheet name="base" sheetId="5" r:id="rId2"/>
  </sheets>
  <definedNames>
    <definedName name="Coef_INC">'grille pénalités'!$B$3:$B$15</definedName>
    <definedName name="Coef_IPG">'grille pénalités'!$C$2:$M$2</definedName>
    <definedName name="Grille_penalite">'grille pénalités'!$C$3:$M$15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32" i="5" l="1"/>
  <c r="P32" i="5"/>
  <c r="R32" i="5"/>
  <c r="P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S4" i="5"/>
  <c r="S5" i="5"/>
  <c r="S6" i="5"/>
  <c r="S7" i="5"/>
  <c r="S8" i="5"/>
  <c r="S9" i="5"/>
  <c r="S10" i="5"/>
  <c r="S11" i="5"/>
  <c r="S12" i="5"/>
  <c r="S13" i="5"/>
  <c r="S15" i="5"/>
  <c r="S16" i="5"/>
  <c r="S17" i="5"/>
  <c r="S21" i="5"/>
  <c r="S22" i="5"/>
  <c r="S23" i="5"/>
  <c r="S24" i="5"/>
  <c r="S25" i="5"/>
  <c r="S26" i="5"/>
  <c r="S27" i="5"/>
  <c r="S28" i="5"/>
  <c r="S29" i="5"/>
  <c r="S30" i="5"/>
  <c r="S31" i="5"/>
  <c r="P21" i="5"/>
  <c r="P22" i="5"/>
  <c r="P23" i="5"/>
  <c r="P24" i="5"/>
  <c r="P25" i="5"/>
  <c r="P26" i="5"/>
  <c r="P27" i="5"/>
  <c r="P28" i="5"/>
  <c r="P29" i="5"/>
  <c r="P30" i="5"/>
  <c r="P31" i="5"/>
  <c r="V30" i="5"/>
  <c r="V18" i="5"/>
  <c r="P18" i="5" l="1"/>
  <c r="T31" i="5"/>
  <c r="T30" i="5"/>
  <c r="T29" i="5"/>
  <c r="T28" i="5"/>
  <c r="T27" i="5"/>
  <c r="T26" i="5"/>
  <c r="T25" i="5"/>
  <c r="T24" i="5"/>
  <c r="T23" i="5"/>
  <c r="T22" i="5"/>
  <c r="T21" i="5"/>
  <c r="T17" i="5"/>
  <c r="T16" i="5"/>
  <c r="T15" i="5"/>
  <c r="T13" i="5"/>
  <c r="T12" i="5"/>
  <c r="T11" i="5"/>
  <c r="T10" i="5"/>
  <c r="T9" i="5"/>
  <c r="T8" i="5"/>
  <c r="T7" i="5"/>
  <c r="T6" i="5"/>
  <c r="T5" i="5"/>
  <c r="T4" i="5"/>
  <c r="R18" i="5" l="1"/>
  <c r="R5" i="5" l="1"/>
  <c r="R6" i="5"/>
  <c r="R7" i="5"/>
  <c r="R8" i="5"/>
  <c r="R9" i="5"/>
  <c r="R10" i="5"/>
  <c r="R11" i="5"/>
  <c r="R12" i="5"/>
  <c r="R13" i="5"/>
  <c r="R14" i="5"/>
  <c r="R15" i="5"/>
  <c r="R16" i="5"/>
  <c r="R17" i="5"/>
  <c r="R21" i="5"/>
  <c r="R22" i="5"/>
  <c r="R23" i="5"/>
  <c r="R24" i="5"/>
  <c r="R25" i="5"/>
  <c r="R26" i="5"/>
  <c r="R27" i="5"/>
  <c r="R28" i="5"/>
  <c r="R29" i="5"/>
  <c r="R30" i="5"/>
  <c r="R31" i="5"/>
  <c r="R4" i="5" l="1"/>
  <c r="T32" i="5" s="1"/>
  <c r="S14" i="5" l="1"/>
  <c r="T14" i="5" s="1"/>
  <c r="S18" i="5"/>
  <c r="T18" i="5" s="1"/>
  <c r="R38" i="5"/>
</calcChain>
</file>

<file path=xl/sharedStrings.xml><?xml version="1.0" encoding="utf-8"?>
<sst xmlns="http://schemas.openxmlformats.org/spreadsheetml/2006/main" count="171" uniqueCount="46">
  <si>
    <t>N° de SITE</t>
  </si>
  <si>
    <t>Type de contrôle</t>
  </si>
  <si>
    <t>Familles</t>
  </si>
  <si>
    <t>Bureaux et assimilés Z1</t>
  </si>
  <si>
    <t>Circulation Z1</t>
  </si>
  <si>
    <t>Détente Z2</t>
  </si>
  <si>
    <t>Sanitaires Z2</t>
  </si>
  <si>
    <t>Offices alimentaires Z2</t>
  </si>
  <si>
    <t>Restauration Z2</t>
  </si>
  <si>
    <t>Entreposage Z1</t>
  </si>
  <si>
    <t>Entreposage Z2</t>
  </si>
  <si>
    <t>Laboratoires Z2</t>
  </si>
  <si>
    <t>Locaux de soins Z2</t>
  </si>
  <si>
    <t>Escaliers Z1</t>
  </si>
  <si>
    <t>Ascenseurs Z1</t>
  </si>
  <si>
    <t>vestiaire</t>
  </si>
  <si>
    <t>Désignation SITE</t>
  </si>
  <si>
    <t>Note moyenne Familles</t>
  </si>
  <si>
    <t>IPG</t>
  </si>
  <si>
    <t>INC</t>
  </si>
  <si>
    <t>à clarifier</t>
  </si>
  <si>
    <t>% pénalité</t>
  </si>
  <si>
    <t>P1</t>
  </si>
  <si>
    <t>exemple, si INC = 1,00 et IPG = 0,6, le % retenu = 5%  ou INC à 0,63 et IPG à 0,83  le % retenu = 6%</t>
  </si>
  <si>
    <t xml:space="preserve">Bâtiment 1 </t>
  </si>
  <si>
    <t>Sanitaires public Z2</t>
  </si>
  <si>
    <t>Vestiaires</t>
  </si>
  <si>
    <t>Salle de réunion</t>
  </si>
  <si>
    <t>Bâtiment</t>
  </si>
  <si>
    <t>Bâtiment 0</t>
  </si>
  <si>
    <t>INC ?</t>
  </si>
  <si>
    <t>INC Batiment</t>
  </si>
  <si>
    <t>A REVOIR</t>
  </si>
  <si>
    <t>IPG Bâtiment</t>
  </si>
  <si>
    <t>CH</t>
  </si>
  <si>
    <t>Note1</t>
  </si>
  <si>
    <t>Note2</t>
  </si>
  <si>
    <t>Note3</t>
  </si>
  <si>
    <t>Note4</t>
  </si>
  <si>
    <t>Note5</t>
  </si>
  <si>
    <t>Note6</t>
  </si>
  <si>
    <t>Note7</t>
  </si>
  <si>
    <t>Note8</t>
  </si>
  <si>
    <t>Note9</t>
  </si>
  <si>
    <t>Note10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</si>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</sst>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EE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medium">
        <color indexed="64"/>
      </top>
      <bottom/>
      <diagonal/>
    </border>
    <border>
      <left/>
      <right style="thin">
        <color theme="4" tint="0.39997558519241921"/>
      </right>
      <top style="medium">
        <color indexed="64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/>
    <xf numFmtId="0" fontId="0" fillId="0" borderId="0" xfId="0" applyAlignment="1">
      <alignment vertical="center" wrapText="1"/>
    </xf>
    <xf numFmtId="0" fontId="1" fillId="2" borderId="7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1" fillId="2" borderId="7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9" fontId="0" fillId="0" borderId="0" xfId="1" applyFont="1" applyAlignment="1">
      <alignment vertical="center"/>
    </xf>
    <xf numFmtId="9" fontId="0" fillId="0" borderId="0" xfId="0" applyNumberFormat="1"/>
    <xf numFmtId="2" fontId="0" fillId="0" borderId="0" xfId="0" applyNumberFormat="1"/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 wrapText="1"/>
    </xf>
    <xf numFmtId="164" fontId="1" fillId="2" borderId="0" xfId="0" applyNumberFormat="1" applyFont="1" applyFill="1" applyBorder="1" applyAlignment="1">
      <alignment horizontal="center" vertical="center" wrapText="1"/>
    </xf>
    <xf numFmtId="9" fontId="0" fillId="0" borderId="3" xfId="1" applyNumberFormat="1" applyFont="1" applyBorder="1" applyAlignment="1">
      <alignment vertical="center"/>
    </xf>
    <xf numFmtId="0" fontId="0" fillId="4" borderId="1" xfId="0" applyFont="1" applyFill="1" applyBorder="1" applyAlignment="1">
      <alignment vertical="center"/>
    </xf>
    <xf numFmtId="0" fontId="0" fillId="4" borderId="8" xfId="0" applyFont="1" applyFill="1" applyBorder="1" applyAlignment="1">
      <alignment vertical="center" wrapText="1"/>
    </xf>
    <xf numFmtId="0" fontId="0" fillId="4" borderId="2" xfId="0" applyFont="1" applyFill="1" applyBorder="1" applyAlignment="1">
      <alignment vertical="center"/>
    </xf>
    <xf numFmtId="0" fontId="0" fillId="4" borderId="2" xfId="0" applyFont="1" applyFill="1" applyBorder="1" applyAlignment="1">
      <alignment horizontal="center" vertical="center" wrapText="1"/>
    </xf>
    <xf numFmtId="164" fontId="0" fillId="4" borderId="2" xfId="0" applyNumberFormat="1" applyFont="1" applyFill="1" applyBorder="1" applyAlignment="1">
      <alignment horizontal="center" vertical="center" wrapText="1"/>
    </xf>
    <xf numFmtId="0" fontId="0" fillId="4" borderId="2" xfId="0" applyFont="1" applyFill="1" applyBorder="1"/>
    <xf numFmtId="164" fontId="0" fillId="4" borderId="8" xfId="0" applyNumberFormat="1" applyFont="1" applyFill="1" applyBorder="1"/>
    <xf numFmtId="9" fontId="0" fillId="4" borderId="3" xfId="1" applyNumberFormat="1" applyFont="1" applyFill="1" applyBorder="1" applyAlignment="1">
      <alignment vertical="center"/>
    </xf>
    <xf numFmtId="0" fontId="0" fillId="0" borderId="9" xfId="0" applyFont="1" applyBorder="1" applyAlignment="1">
      <alignment vertical="center"/>
    </xf>
    <xf numFmtId="0" fontId="0" fillId="0" borderId="8" xfId="0" applyFont="1" applyBorder="1" applyAlignment="1">
      <alignment vertical="center" wrapText="1"/>
    </xf>
    <xf numFmtId="0" fontId="0" fillId="0" borderId="8" xfId="0" applyFont="1" applyBorder="1" applyAlignment="1">
      <alignment vertical="center"/>
    </xf>
    <xf numFmtId="0" fontId="0" fillId="0" borderId="8" xfId="0" applyFont="1" applyBorder="1" applyAlignment="1">
      <alignment horizontal="center" vertical="center" wrapText="1"/>
    </xf>
    <xf numFmtId="164" fontId="0" fillId="0" borderId="8" xfId="0" applyNumberFormat="1" applyFont="1" applyBorder="1" applyAlignment="1">
      <alignment horizontal="center" vertical="center" wrapText="1"/>
    </xf>
    <xf numFmtId="0" fontId="0" fillId="0" borderId="8" xfId="0" applyFont="1" applyBorder="1"/>
    <xf numFmtId="164" fontId="0" fillId="0" borderId="8" xfId="0" applyNumberFormat="1" applyFont="1" applyBorder="1"/>
    <xf numFmtId="9" fontId="0" fillId="0" borderId="10" xfId="1" applyNumberFormat="1" applyFont="1" applyBorder="1" applyAlignment="1">
      <alignment vertical="center"/>
    </xf>
    <xf numFmtId="0" fontId="0" fillId="4" borderId="9" xfId="0" applyFont="1" applyFill="1" applyBorder="1" applyAlignment="1">
      <alignment vertical="center"/>
    </xf>
    <xf numFmtId="0" fontId="0" fillId="4" borderId="8" xfId="0" applyFont="1" applyFill="1" applyBorder="1" applyAlignment="1">
      <alignment vertical="center"/>
    </xf>
    <xf numFmtId="0" fontId="0" fillId="4" borderId="8" xfId="0" applyFont="1" applyFill="1" applyBorder="1" applyAlignment="1">
      <alignment horizontal="center" vertical="center" wrapText="1"/>
    </xf>
    <xf numFmtId="164" fontId="0" fillId="4" borderId="8" xfId="0" applyNumberFormat="1" applyFont="1" applyFill="1" applyBorder="1" applyAlignment="1">
      <alignment horizontal="center" vertical="center" wrapText="1"/>
    </xf>
    <xf numFmtId="0" fontId="0" fillId="4" borderId="8" xfId="0" applyFont="1" applyFill="1" applyBorder="1"/>
    <xf numFmtId="9" fontId="0" fillId="4" borderId="10" xfId="1" applyNumberFormat="1" applyFont="1" applyFill="1" applyBorder="1" applyAlignment="1">
      <alignment vertical="center"/>
    </xf>
    <xf numFmtId="0" fontId="0" fillId="0" borderId="11" xfId="0" applyFont="1" applyBorder="1" applyAlignment="1">
      <alignment vertical="center"/>
    </xf>
    <xf numFmtId="0" fontId="0" fillId="0" borderId="2" xfId="0" applyFont="1" applyBorder="1" applyAlignment="1">
      <alignment vertical="center" wrapText="1"/>
    </xf>
    <xf numFmtId="0" fontId="0" fillId="0" borderId="2" xfId="0" applyFont="1" applyBorder="1" applyAlignment="1">
      <alignment vertical="center"/>
    </xf>
    <xf numFmtId="0" fontId="0" fillId="0" borderId="2" xfId="0" applyFont="1" applyBorder="1" applyAlignment="1">
      <alignment horizontal="center" vertical="center" wrapText="1"/>
    </xf>
    <xf numFmtId="164" fontId="0" fillId="0" borderId="2" xfId="0" applyNumberFormat="1" applyFont="1" applyBorder="1" applyAlignment="1">
      <alignment horizontal="center" vertical="center" wrapText="1"/>
    </xf>
    <xf numFmtId="0" fontId="0" fillId="0" borderId="2" xfId="0" applyNumberFormat="1" applyFont="1" applyBorder="1"/>
    <xf numFmtId="164" fontId="0" fillId="0" borderId="2" xfId="0" applyNumberFormat="1" applyFont="1" applyBorder="1"/>
    <xf numFmtId="9" fontId="0" fillId="0" borderId="12" xfId="1" applyNumberFormat="1" applyFont="1" applyBorder="1" applyAlignment="1">
      <alignment vertical="center"/>
    </xf>
    <xf numFmtId="0" fontId="0" fillId="4" borderId="8" xfId="0" applyNumberFormat="1" applyFont="1" applyFill="1" applyBorder="1"/>
    <xf numFmtId="0" fontId="0" fillId="0" borderId="8" xfId="0" applyNumberFormat="1" applyFont="1" applyBorder="1"/>
    <xf numFmtId="0" fontId="1" fillId="2" borderId="4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 wrapText="1"/>
    </xf>
    <xf numFmtId="9" fontId="1" fillId="2" borderId="5" xfId="1" applyNumberFormat="1" applyFont="1" applyFill="1" applyBorder="1" applyAlignment="1">
      <alignment vertical="center"/>
    </xf>
    <xf numFmtId="0" fontId="0" fillId="2" borderId="7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164" fontId="1" fillId="5" borderId="0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F00B36-71AD-4B38-BFF5-3432777F7201}" name="bat_0" displayName="bat_0" ref="A3:T17" totalsRowShown="0" headerRowDxfId="2" tableBorderDxfId="42">
  <autoFilter ref="A3:T17" xr:uid="{B0F00B36-71AD-4B38-BFF5-3432777F7201}"/>
  <tableColumns count="20">
    <tableColumn id="1" xr3:uid="{7D2E0406-B770-4986-AFDC-29CA7B25A11C}" name="Colonne1" dataDxfId="41"/>
    <tableColumn id="2" xr3:uid="{581FAB14-C14F-4108-84A5-702E9C4A6DDF}" name="Désignation SITE" dataDxfId="40"/>
    <tableColumn id="3" xr3:uid="{89A00B56-2FD4-4FDF-B00D-BA6CB75FE34D}" name="Bâtiment" dataDxfId="39"/>
    <tableColumn id="4" xr3:uid="{37FE9A30-3D25-450F-B1E0-BC0F993CAFDE}" name="Type de contrôle" dataDxfId="38"/>
    <tableColumn id="5" xr3:uid="{E10C9B02-008D-4B57-8DCF-1F8A6DB8D27E}" name="Familles" dataDxfId="37"/>
    <tableColumn id="6" xr3:uid="{5D382A74-9A98-4BA0-8F0D-44DE0484FD28}" name="Note1" dataDxfId="36"/>
    <tableColumn id="7" xr3:uid="{97B9FE58-A77A-4E56-9078-DCB055320A0D}" name="Note2" dataDxfId="35"/>
    <tableColumn id="8" xr3:uid="{B5E02D5A-C362-4AD2-9A6C-E53D2914BAB8}" name="Note3" dataDxfId="34"/>
    <tableColumn id="9" xr3:uid="{0C07B5CC-32EB-41C6-9DB7-07FE177070F3}" name="Note4" dataDxfId="33"/>
    <tableColumn id="10" xr3:uid="{4764E243-A0BB-403D-BFE7-90E0A3EA8779}" name="Note5" dataDxfId="32"/>
    <tableColumn id="11" xr3:uid="{3021E964-E4E6-4D7C-BD01-794019114E51}" name="Note6" dataDxfId="31"/>
    <tableColumn id="12" xr3:uid="{148313E9-5D2D-4231-85DF-BEB048466200}" name="Note7" dataDxfId="30"/>
    <tableColumn id="13" xr3:uid="{A942C22D-5864-40B9-AABF-DB63DB916677}" name="Note8" dataDxfId="29"/>
    <tableColumn id="14" xr3:uid="{432801C4-D5E3-4F11-8041-42D14C4E9F35}" name="Note9" dataDxfId="28"/>
    <tableColumn id="15" xr3:uid="{8C12C0F6-91C6-4A88-ABA0-6DD7E8038C65}" name="Note10" dataDxfId="27"/>
    <tableColumn id="16" xr3:uid="{FEF355F9-991F-495B-BDDC-DAF04988BECC}" name="Note moyenne Familles" dataDxfId="0">
      <calculatedColumnFormula>IF(bat_0[[#This Row],[Familles]]="","",AVERAGE(bat_0[[#This Row],[Note1]:[Note10]]))</calculatedColumnFormula>
    </tableColumn>
    <tableColumn id="17" xr3:uid="{2A932BCC-13C9-4B15-9AFE-22DEDB2AECF8}" name="IPG Bâtiment" dataDxfId="26">
      <calculatedColumnFormula>IF(COUNTIFS($B4:$B$32,base!$B4,$C4:$C$32,base!$C4)&gt;1,"",(SUMIFS(base!$P$4:$P$32,base!$B$4:$B$32,base!$B4,base!$C$4:$C$32,base!$C4,base!$E$4:$E$32,"&lt;&gt;")/0.7)/COUNTIFS(base!$B$4:$B$32,base!$B4,base!$C$4:$C$32,base!$C4,base!$E$4:$E$32,"&lt;&gt;"))</calculatedColumnFormula>
    </tableColumn>
    <tableColumn id="18" xr3:uid="{9D5C2D49-199C-47EC-B3D8-6304439EA204}" name="INC ?" dataDxfId="25">
      <calculatedColumnFormula>IF(base!$E4="","",IF(base!$P4&lt;0.7,"OUI",""))</calculatedColumnFormula>
    </tableColumn>
    <tableColumn id="19" xr3:uid="{C09E66A9-6D99-4E76-BC00-1FE7DF4BA43C}" name="INC Batiment" dataDxfId="24">
      <calculatedColumnFormula>IF(base!$E4="",SUMIF($R$4:$R$17,"oui",$P$4:$P$17)/0.7/COUNTIF($R$4:$R$17,"oui"),"")</calculatedColumnFormula>
    </tableColumn>
    <tableColumn id="20" xr3:uid="{34B9C48E-685C-4BD5-81CE-EF1391BE5F5A}" name="% pénalité" dataDxfId="23" dataCellStyle="Pourcentage">
      <calculatedColumnFormula>IF(base!$E4="",INDEX(Grille_penalite,MATCH(base!$S4,Coef_INC,1),MATCH(base!$Q4,Coef_IPG,1)),"")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4EABA0-7779-49B7-B7FC-F42DB87ECA46}" name="bat_1" displayName="bat_1" ref="A20:T31" totalsRowShown="0" headerRowDxfId="1" tableBorderDxfId="22">
  <autoFilter ref="A20:T31" xr:uid="{464EABA0-7779-49B7-B7FC-F42DB87ECA46}"/>
  <tableColumns count="20">
    <tableColumn id="1" xr3:uid="{AF52AC82-70CB-4183-8CB6-9C3C4210EE8E}" name="N° de SITE" dataDxfId="21"/>
    <tableColumn id="2" xr3:uid="{C3FEFAE6-4768-4C6E-AEA1-3B1447859C49}" name="Désignation SITE" dataDxfId="20"/>
    <tableColumn id="3" xr3:uid="{D5B3B202-FD56-4E2F-9411-DD69C3792D1F}" name="Bâtiment" dataDxfId="19"/>
    <tableColumn id="4" xr3:uid="{8CFF847C-196A-4DF1-AF40-D15DA0B0F942}" name="Type de contrôle" dataDxfId="18"/>
    <tableColumn id="5" xr3:uid="{B3577430-4862-454D-9EFA-AEFAFF267098}" name="Familles" dataDxfId="17"/>
    <tableColumn id="6" xr3:uid="{57B84572-396E-41EB-880D-B780D58BFBCD}" name="Note1" dataDxfId="16"/>
    <tableColumn id="7" xr3:uid="{1B0237A6-0E6E-48E2-9448-04C0EF31EA70}" name="Note2" dataDxfId="15"/>
    <tableColumn id="8" xr3:uid="{50DF8221-0543-40FD-8E3C-4C8500F7B727}" name="Note3" dataDxfId="14"/>
    <tableColumn id="9" xr3:uid="{DE3EC701-8ACE-4E49-987A-3C6633AD9637}" name="Note4" dataDxfId="13"/>
    <tableColumn id="10" xr3:uid="{12F9C582-8E17-4384-ABA5-E2D821F11E99}" name="Note5" dataDxfId="12"/>
    <tableColumn id="11" xr3:uid="{3AD2FD8C-E37D-4AEA-82D2-E4FBB5992572}" name="Note6" dataDxfId="11"/>
    <tableColumn id="12" xr3:uid="{6A244C3B-9DDA-4E8E-AF2F-1B22811DAFE4}" name="Note7" dataDxfId="10"/>
    <tableColumn id="13" xr3:uid="{A63B1551-B3FF-48F5-9FB5-72B01677BC4D}" name="Note8" dataDxfId="9"/>
    <tableColumn id="14" xr3:uid="{4FA2917B-059F-4D7E-B1E5-F9C892601286}" name="Note9" dataDxfId="8"/>
    <tableColumn id="15" xr3:uid="{B73590F9-7BF0-4C48-9002-3F5C71150F54}" name="Note10" dataDxfId="7"/>
    <tableColumn id="16" xr3:uid="{35E081B6-6DE4-492D-B816-2294B7A193D1}" name="Note moyenne Familles" dataDxfId="6">
      <calculatedColumnFormula>IF(base!$E21="",0,AVERAGE(base!$F21:$O21))</calculatedColumnFormula>
    </tableColumn>
    <tableColumn id="17" xr3:uid="{8ED4ABB3-3AAA-4A3A-A7B4-A6F32B365307}" name="IPG Bâtiment" dataDxfId="5"/>
    <tableColumn id="18" xr3:uid="{07AFA497-A027-4792-9534-36B455F825F8}" name="INC ?">
      <calculatedColumnFormula>IF(base!$E21="","",IF(base!$P21&lt;0.7,"OUI",""))</calculatedColumnFormula>
    </tableColumn>
    <tableColumn id="19" xr3:uid="{885141A6-C146-4013-BD10-FD72F7DEBA7D}" name="INC Batiment" dataDxfId="4">
      <calculatedColumnFormula>IF(base!$E21="",SUMIF($R$4:$R$17,"oui",$P$4:$P$17)/0.7/COUNTIF($R$4:$R$17,"oui"),"")</calculatedColumnFormula>
    </tableColumn>
    <tableColumn id="20" xr3:uid="{8BD9AFF1-304B-495D-8DEB-9CE47D062286}" name="% pénalité" dataDxfId="3" dataCellStyle="Pourcentage">
      <calculatedColumnFormula>IF(base!$E21="",INDEX(Grille_penalite,MATCH(base!$S21,Coef_INC,1),MATCH(base!$Q21,Coef_IPG,1)),"")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9"/>
  <sheetViews>
    <sheetView workbookViewId="0">
      <selection activeCell="C3" sqref="C3:M15"/>
    </sheetView>
  </sheetViews>
  <sheetFormatPr baseColWidth="10" defaultRowHeight="15" x14ac:dyDescent="0.25"/>
  <cols>
    <col min="3" max="13" width="5.5703125" customWidth="1"/>
  </cols>
  <sheetData>
    <row r="1" spans="1:13" x14ac:dyDescent="0.25">
      <c r="C1" t="s">
        <v>18</v>
      </c>
      <c r="D1" t="s">
        <v>18</v>
      </c>
      <c r="E1" t="s">
        <v>18</v>
      </c>
      <c r="F1" t="s">
        <v>18</v>
      </c>
      <c r="G1" t="s">
        <v>18</v>
      </c>
      <c r="H1" t="s">
        <v>18</v>
      </c>
      <c r="I1" t="s">
        <v>18</v>
      </c>
      <c r="J1" t="s">
        <v>18</v>
      </c>
      <c r="K1" t="s">
        <v>18</v>
      </c>
      <c r="L1" t="s">
        <v>18</v>
      </c>
      <c r="M1" t="s">
        <v>18</v>
      </c>
    </row>
    <row r="2" spans="1:13" x14ac:dyDescent="0.25">
      <c r="C2">
        <v>0</v>
      </c>
      <c r="D2">
        <v>0.6</v>
      </c>
      <c r="E2">
        <v>0.7</v>
      </c>
      <c r="F2">
        <v>0.8</v>
      </c>
      <c r="G2">
        <v>0.9</v>
      </c>
      <c r="H2">
        <v>0.95</v>
      </c>
      <c r="I2">
        <v>1</v>
      </c>
      <c r="J2">
        <v>1.1000000000000001</v>
      </c>
      <c r="K2">
        <v>1.2</v>
      </c>
      <c r="L2">
        <v>1.3</v>
      </c>
      <c r="M2">
        <v>1.4</v>
      </c>
    </row>
    <row r="3" spans="1:13" x14ac:dyDescent="0.25">
      <c r="A3" t="s">
        <v>19</v>
      </c>
      <c r="B3">
        <v>0</v>
      </c>
      <c r="C3" s="9">
        <v>0.15</v>
      </c>
      <c r="D3" s="9">
        <v>0.14000000000000001</v>
      </c>
      <c r="E3" s="9">
        <v>0.13</v>
      </c>
      <c r="F3" s="9">
        <v>0.12</v>
      </c>
      <c r="G3" s="9">
        <v>0.11</v>
      </c>
      <c r="H3" s="9">
        <v>0.1</v>
      </c>
      <c r="I3" s="9">
        <v>0.05</v>
      </c>
      <c r="J3" s="9">
        <v>0.05</v>
      </c>
      <c r="K3" s="9">
        <v>0</v>
      </c>
      <c r="L3" s="9">
        <v>0</v>
      </c>
      <c r="M3" s="9">
        <v>0</v>
      </c>
    </row>
    <row r="4" spans="1:13" x14ac:dyDescent="0.25">
      <c r="A4" t="s">
        <v>19</v>
      </c>
      <c r="B4">
        <v>0.1</v>
      </c>
      <c r="C4" s="9">
        <v>0.14000000000000001</v>
      </c>
      <c r="D4" s="9">
        <v>0.13</v>
      </c>
      <c r="E4" s="9">
        <v>0.12</v>
      </c>
      <c r="F4" s="9">
        <v>0.11</v>
      </c>
      <c r="G4" s="9">
        <v>0.1</v>
      </c>
      <c r="H4" s="9">
        <v>0.09</v>
      </c>
      <c r="I4" s="9">
        <v>0.05</v>
      </c>
      <c r="J4" s="9">
        <v>0.05</v>
      </c>
      <c r="K4" s="9">
        <v>0</v>
      </c>
      <c r="L4" s="9">
        <v>0</v>
      </c>
      <c r="M4" s="9">
        <v>0</v>
      </c>
    </row>
    <row r="5" spans="1:13" x14ac:dyDescent="0.25">
      <c r="A5" t="s">
        <v>19</v>
      </c>
      <c r="B5">
        <v>0.2</v>
      </c>
      <c r="C5" s="9">
        <v>0.13</v>
      </c>
      <c r="D5" s="9">
        <v>0.12</v>
      </c>
      <c r="E5" s="9">
        <v>0.11</v>
      </c>
      <c r="F5" s="9">
        <v>0.1</v>
      </c>
      <c r="G5" s="9">
        <v>0.09</v>
      </c>
      <c r="H5" s="9">
        <v>0.08</v>
      </c>
      <c r="I5" s="9">
        <v>0.05</v>
      </c>
      <c r="J5" s="9">
        <v>0.05</v>
      </c>
      <c r="K5" s="9">
        <v>0.05</v>
      </c>
      <c r="L5" s="9">
        <v>0</v>
      </c>
      <c r="M5" s="9">
        <v>0</v>
      </c>
    </row>
    <row r="6" spans="1:13" x14ac:dyDescent="0.25">
      <c r="A6" t="s">
        <v>19</v>
      </c>
      <c r="B6">
        <v>0.3</v>
      </c>
      <c r="C6" s="9">
        <v>0.12</v>
      </c>
      <c r="D6" s="9">
        <v>0.11</v>
      </c>
      <c r="E6" s="9">
        <v>0.1</v>
      </c>
      <c r="F6" s="9">
        <v>0.09</v>
      </c>
      <c r="G6" s="9">
        <v>0.08</v>
      </c>
      <c r="H6" s="9">
        <v>7.0000000000000007E-2</v>
      </c>
      <c r="I6" s="9">
        <v>0.05</v>
      </c>
      <c r="J6" s="9">
        <v>0.05</v>
      </c>
      <c r="K6" s="9">
        <v>0.05</v>
      </c>
      <c r="L6" s="9">
        <v>0</v>
      </c>
      <c r="M6" s="9">
        <v>0</v>
      </c>
    </row>
    <row r="7" spans="1:13" x14ac:dyDescent="0.25">
      <c r="A7" t="s">
        <v>19</v>
      </c>
      <c r="B7">
        <v>0.4</v>
      </c>
      <c r="C7" s="9">
        <v>0.11</v>
      </c>
      <c r="D7" s="9">
        <v>0.1</v>
      </c>
      <c r="E7" s="9">
        <v>0.09</v>
      </c>
      <c r="F7" s="9">
        <v>0.08</v>
      </c>
      <c r="G7" s="9">
        <v>7.0000000000000007E-2</v>
      </c>
      <c r="H7" s="9">
        <v>0.06</v>
      </c>
      <c r="I7" s="9">
        <v>0.05</v>
      </c>
      <c r="J7" s="9">
        <v>0.05</v>
      </c>
      <c r="K7" s="9">
        <v>0.05</v>
      </c>
      <c r="L7" s="9">
        <v>0</v>
      </c>
      <c r="M7" s="9">
        <v>0</v>
      </c>
    </row>
    <row r="8" spans="1:13" x14ac:dyDescent="0.25">
      <c r="A8" t="s">
        <v>19</v>
      </c>
      <c r="B8">
        <v>0.5</v>
      </c>
      <c r="C8" s="9">
        <v>0.1</v>
      </c>
      <c r="D8" s="9">
        <v>0.09</v>
      </c>
      <c r="E8" s="9">
        <v>0.08</v>
      </c>
      <c r="F8" s="9">
        <v>7.0000000000000007E-2</v>
      </c>
      <c r="G8" s="9">
        <v>0.06</v>
      </c>
      <c r="H8" s="9">
        <v>0.05</v>
      </c>
      <c r="I8" s="9">
        <v>0.05</v>
      </c>
      <c r="J8" s="9">
        <v>0.05</v>
      </c>
      <c r="K8" s="9">
        <v>0.05</v>
      </c>
      <c r="L8" s="9">
        <v>0</v>
      </c>
      <c r="M8" s="9">
        <v>0</v>
      </c>
    </row>
    <row r="9" spans="1:13" x14ac:dyDescent="0.25">
      <c r="A9" t="s">
        <v>19</v>
      </c>
      <c r="B9">
        <v>0.6</v>
      </c>
      <c r="C9" s="9">
        <v>0.09</v>
      </c>
      <c r="D9" s="9">
        <v>0.08</v>
      </c>
      <c r="E9" s="9">
        <v>7.0000000000000007E-2</v>
      </c>
      <c r="F9" s="9">
        <v>0.06</v>
      </c>
      <c r="G9" s="9">
        <v>0.05</v>
      </c>
      <c r="H9" s="9">
        <v>0.05</v>
      </c>
      <c r="I9" s="9">
        <v>0.05</v>
      </c>
      <c r="J9" s="9">
        <v>0.04</v>
      </c>
      <c r="K9" s="9">
        <v>0.04</v>
      </c>
      <c r="L9" s="9">
        <v>0.04</v>
      </c>
      <c r="M9" s="9">
        <v>0</v>
      </c>
    </row>
    <row r="10" spans="1:13" x14ac:dyDescent="0.25">
      <c r="A10" t="s">
        <v>19</v>
      </c>
      <c r="B10">
        <v>0.7</v>
      </c>
      <c r="C10" s="9">
        <v>0.08</v>
      </c>
      <c r="D10" s="9">
        <v>7.0000000000000007E-2</v>
      </c>
      <c r="E10" s="9">
        <v>0.06</v>
      </c>
      <c r="F10" s="9">
        <v>0.05</v>
      </c>
      <c r="G10" s="9">
        <v>0.05</v>
      </c>
      <c r="H10" s="9">
        <v>0.04</v>
      </c>
      <c r="I10" s="9">
        <v>0.03</v>
      </c>
      <c r="J10" s="9">
        <v>0.03</v>
      </c>
      <c r="K10" s="9">
        <v>0.03</v>
      </c>
      <c r="L10" s="9">
        <v>0.03</v>
      </c>
      <c r="M10" s="9">
        <v>0.03</v>
      </c>
    </row>
    <row r="11" spans="1:13" x14ac:dyDescent="0.25">
      <c r="A11" t="s">
        <v>19</v>
      </c>
      <c r="B11">
        <v>0.8</v>
      </c>
      <c r="C11" s="9">
        <v>7.0000000000000007E-2</v>
      </c>
      <c r="D11" s="9">
        <v>0.06</v>
      </c>
      <c r="E11" s="9">
        <v>0.05</v>
      </c>
      <c r="F11" s="9">
        <v>0.05</v>
      </c>
      <c r="G11" s="9">
        <v>0.04</v>
      </c>
      <c r="H11" s="9">
        <v>0.03</v>
      </c>
      <c r="I11" s="9">
        <v>0.02</v>
      </c>
      <c r="J11" s="9">
        <v>0.02</v>
      </c>
      <c r="K11" s="9">
        <v>0.02</v>
      </c>
      <c r="L11" s="9">
        <v>0.02</v>
      </c>
      <c r="M11" s="9">
        <v>0.02</v>
      </c>
    </row>
    <row r="12" spans="1:13" x14ac:dyDescent="0.25">
      <c r="A12" t="s">
        <v>19</v>
      </c>
      <c r="B12">
        <v>0.9</v>
      </c>
      <c r="C12" s="9">
        <v>0.06</v>
      </c>
      <c r="D12" s="9">
        <v>0.05</v>
      </c>
      <c r="E12" s="9">
        <v>0.05</v>
      </c>
      <c r="F12" s="9">
        <v>0.04</v>
      </c>
      <c r="G12" s="9">
        <v>0.03</v>
      </c>
      <c r="H12" s="9">
        <v>0.02</v>
      </c>
      <c r="I12" s="9">
        <v>0.01</v>
      </c>
      <c r="J12" s="9">
        <v>0.01</v>
      </c>
      <c r="K12" s="9">
        <v>0.01</v>
      </c>
      <c r="L12" s="9">
        <v>0.01</v>
      </c>
      <c r="M12" s="9">
        <v>0.01</v>
      </c>
    </row>
    <row r="13" spans="1:13" x14ac:dyDescent="0.25">
      <c r="A13" t="s">
        <v>19</v>
      </c>
      <c r="B13">
        <v>1</v>
      </c>
      <c r="C13" s="9">
        <v>0.05</v>
      </c>
      <c r="D13" s="9">
        <v>0.05</v>
      </c>
      <c r="E13" s="9">
        <v>0.04</v>
      </c>
      <c r="F13" s="9">
        <v>0.03</v>
      </c>
      <c r="G13" s="9">
        <v>0.02</v>
      </c>
      <c r="H13" s="9">
        <v>0.01</v>
      </c>
      <c r="I13" s="9">
        <v>0</v>
      </c>
      <c r="J13" s="9">
        <v>0</v>
      </c>
      <c r="K13" s="9">
        <v>0</v>
      </c>
      <c r="L13" s="9">
        <v>0</v>
      </c>
      <c r="M13" s="9">
        <v>0</v>
      </c>
    </row>
    <row r="14" spans="1:13" x14ac:dyDescent="0.25">
      <c r="A14" t="s">
        <v>19</v>
      </c>
      <c r="B14" s="2">
        <v>1.1000000000000001</v>
      </c>
      <c r="C14" s="9">
        <v>0</v>
      </c>
      <c r="D14" s="9">
        <v>0</v>
      </c>
      <c r="E14" s="9">
        <v>0</v>
      </c>
      <c r="F14" s="9">
        <v>0</v>
      </c>
      <c r="G14" s="9">
        <v>0</v>
      </c>
      <c r="H14" s="9">
        <v>0</v>
      </c>
      <c r="I14" s="9">
        <v>0</v>
      </c>
      <c r="J14" s="9">
        <v>0</v>
      </c>
      <c r="K14" s="9">
        <v>0</v>
      </c>
      <c r="L14" s="9">
        <v>0</v>
      </c>
      <c r="M14" s="9">
        <v>0</v>
      </c>
    </row>
    <row r="15" spans="1:13" x14ac:dyDescent="0.25">
      <c r="A15" t="s">
        <v>19</v>
      </c>
      <c r="C15" s="9">
        <v>0</v>
      </c>
      <c r="D15" s="9">
        <v>0</v>
      </c>
      <c r="E15" s="9">
        <v>0</v>
      </c>
      <c r="F15" s="9">
        <v>0</v>
      </c>
      <c r="G15" s="9">
        <v>0</v>
      </c>
      <c r="H15" s="9">
        <v>0</v>
      </c>
      <c r="I15" s="9">
        <v>0</v>
      </c>
      <c r="J15" s="9">
        <v>0</v>
      </c>
      <c r="K15" s="9">
        <v>0</v>
      </c>
      <c r="L15" s="9">
        <v>0</v>
      </c>
      <c r="M15" s="9">
        <v>0</v>
      </c>
    </row>
    <row r="17" spans="1:1" x14ac:dyDescent="0.25">
      <c r="A17" s="2" t="s">
        <v>20</v>
      </c>
    </row>
    <row r="19" spans="1:1" x14ac:dyDescent="0.25">
      <c r="A19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7030A0"/>
  </sheetPr>
  <dimension ref="A2:V38"/>
  <sheetViews>
    <sheetView tabSelected="1" topLeftCell="F1" zoomScaleNormal="100" workbookViewId="0">
      <pane ySplit="3" topLeftCell="A4" activePane="bottomLeft" state="frozen"/>
      <selection pane="bottomLeft" activeCell="Q32" sqref="Q32"/>
    </sheetView>
  </sheetViews>
  <sheetFormatPr baseColWidth="10" defaultRowHeight="15" x14ac:dyDescent="0.25"/>
  <cols>
    <col min="1" max="1" width="12.140625" style="5" bestFit="1" customWidth="1"/>
    <col min="2" max="2" width="27.42578125" style="3" bestFit="1" customWidth="1"/>
    <col min="3" max="3" width="18.140625" style="3" bestFit="1" customWidth="1"/>
    <col min="4" max="4" width="18" style="5" customWidth="1"/>
    <col min="5" max="5" width="50.140625" style="5" bestFit="1" customWidth="1"/>
    <col min="6" max="15" width="10.85546875" style="1" customWidth="1"/>
    <col min="16" max="16" width="24.28515625" style="1" customWidth="1"/>
    <col min="17" max="17" width="14.85546875" style="1" customWidth="1"/>
    <col min="19" max="19" width="22.85546875" bestFit="1" customWidth="1"/>
    <col min="20" max="20" width="12.5703125" style="5" customWidth="1"/>
  </cols>
  <sheetData>
    <row r="2" spans="1:20" x14ac:dyDescent="0.25">
      <c r="S2" t="s">
        <v>32</v>
      </c>
    </row>
    <row r="3" spans="1:20" s="55" customFormat="1" ht="75.75" customHeight="1" thickBot="1" x14ac:dyDescent="0.3">
      <c r="A3" s="51" t="s">
        <v>45</v>
      </c>
      <c r="B3" s="52" t="s">
        <v>16</v>
      </c>
      <c r="C3" s="52" t="s">
        <v>28</v>
      </c>
      <c r="D3" s="53" t="s">
        <v>1</v>
      </c>
      <c r="E3" s="53" t="s">
        <v>2</v>
      </c>
      <c r="F3" s="52" t="s">
        <v>35</v>
      </c>
      <c r="G3" s="52" t="s">
        <v>36</v>
      </c>
      <c r="H3" s="52" t="s">
        <v>37</v>
      </c>
      <c r="I3" s="52" t="s">
        <v>38</v>
      </c>
      <c r="J3" s="52" t="s">
        <v>39</v>
      </c>
      <c r="K3" s="52" t="s">
        <v>40</v>
      </c>
      <c r="L3" s="52" t="s">
        <v>41</v>
      </c>
      <c r="M3" s="52" t="s">
        <v>42</v>
      </c>
      <c r="N3" s="52" t="s">
        <v>43</v>
      </c>
      <c r="O3" s="52" t="s">
        <v>44</v>
      </c>
      <c r="P3" s="52" t="s">
        <v>17</v>
      </c>
      <c r="Q3" s="52" t="s">
        <v>33</v>
      </c>
      <c r="R3" s="53" t="s">
        <v>30</v>
      </c>
      <c r="S3" s="52" t="s">
        <v>31</v>
      </c>
      <c r="T3" s="54" t="s">
        <v>21</v>
      </c>
    </row>
    <row r="4" spans="1:20" x14ac:dyDescent="0.25">
      <c r="A4" s="15">
        <v>1</v>
      </c>
      <c r="B4" s="16" t="s">
        <v>34</v>
      </c>
      <c r="C4" s="16" t="s">
        <v>29</v>
      </c>
      <c r="D4" s="17" t="s">
        <v>22</v>
      </c>
      <c r="E4" s="17" t="s">
        <v>3</v>
      </c>
      <c r="F4" s="18">
        <v>0.86</v>
      </c>
      <c r="G4" s="18">
        <v>0.72</v>
      </c>
      <c r="H4" s="18">
        <v>0.92</v>
      </c>
      <c r="I4" s="18">
        <v>0.57999999999999996</v>
      </c>
      <c r="J4" s="18"/>
      <c r="K4" s="18"/>
      <c r="L4" s="18"/>
      <c r="M4" s="18"/>
      <c r="N4" s="18"/>
      <c r="O4" s="18"/>
      <c r="P4" s="19">
        <f>IF(bat_0[[#This Row],[Familles]]="","",AVERAGE(bat_0[[#This Row],[Note1]:[Note10]]))</f>
        <v>0.77</v>
      </c>
      <c r="Q4" s="19"/>
      <c r="R4" s="20" t="str">
        <f>IF(base!$E4="","",IF(base!$P4&lt;0.7,"OUI",""))</f>
        <v/>
      </c>
      <c r="S4" s="21" t="str">
        <f>IF(base!$E4="",SUMIF($R$4:$R$17,"oui",$P$4:$P$17)/0.7/COUNTIF($R$4:$R$17,"oui"),"")</f>
        <v/>
      </c>
      <c r="T4" s="22" t="str">
        <f>IF(base!$E4="",INDEX(Grille_penalite,MATCH(base!$S4,Coef_INC,1),MATCH(base!$Q4,Coef_IPG,1)),"")</f>
        <v/>
      </c>
    </row>
    <row r="5" spans="1:20" x14ac:dyDescent="0.25">
      <c r="A5" s="23">
        <v>1</v>
      </c>
      <c r="B5" s="24" t="s">
        <v>34</v>
      </c>
      <c r="C5" s="24" t="s">
        <v>29</v>
      </c>
      <c r="D5" s="25" t="s">
        <v>22</v>
      </c>
      <c r="E5" s="25" t="s">
        <v>4</v>
      </c>
      <c r="F5" s="26">
        <v>0.32</v>
      </c>
      <c r="G5" s="26"/>
      <c r="H5" s="26"/>
      <c r="I5" s="26"/>
      <c r="J5" s="26"/>
      <c r="K5" s="26"/>
      <c r="L5" s="26"/>
      <c r="M5" s="26"/>
      <c r="N5" s="26"/>
      <c r="O5" s="26"/>
      <c r="P5" s="27">
        <f>IF(bat_0[[#This Row],[Familles]]="","",AVERAGE(bat_0[[#This Row],[Note1]:[Note10]]))</f>
        <v>0.32</v>
      </c>
      <c r="Q5" s="27"/>
      <c r="R5" s="28" t="str">
        <f>IF(base!$E5="","",IF(base!$P5&lt;0.7,"OUI",""))</f>
        <v>OUI</v>
      </c>
      <c r="S5" s="29" t="str">
        <f>IF(base!$E5="",SUMIF($R$4:$R$17,"oui",$P$4:$P$17)/0.7/COUNTIF($R$4:$R$17,"oui"),"")</f>
        <v/>
      </c>
      <c r="T5" s="30" t="str">
        <f>IF(base!$E5="",INDEX(Grille_penalite,MATCH(base!$S5,Coef_INC,1),MATCH(base!$Q5,Coef_IPG,1)),"")</f>
        <v/>
      </c>
    </row>
    <row r="6" spans="1:20" x14ac:dyDescent="0.25">
      <c r="A6" s="31">
        <v>1</v>
      </c>
      <c r="B6" s="16" t="s">
        <v>34</v>
      </c>
      <c r="C6" s="16" t="s">
        <v>29</v>
      </c>
      <c r="D6" s="32" t="s">
        <v>22</v>
      </c>
      <c r="E6" s="32" t="s">
        <v>5</v>
      </c>
      <c r="F6" s="33">
        <v>0.55000000000000004</v>
      </c>
      <c r="G6" s="33"/>
      <c r="H6" s="33"/>
      <c r="I6" s="33"/>
      <c r="J6" s="33"/>
      <c r="K6" s="33"/>
      <c r="L6" s="33"/>
      <c r="M6" s="33"/>
      <c r="N6" s="33"/>
      <c r="O6" s="33"/>
      <c r="P6" s="34">
        <f>IF(bat_0[[#This Row],[Familles]]="","",AVERAGE(bat_0[[#This Row],[Note1]:[Note10]]))</f>
        <v>0.55000000000000004</v>
      </c>
      <c r="Q6" s="34"/>
      <c r="R6" s="35" t="str">
        <f>IF(base!$E6="","",IF(base!$P6&lt;0.7,"OUI",""))</f>
        <v>OUI</v>
      </c>
      <c r="S6" s="21" t="str">
        <f>IF(base!$E6="",SUMIF($R$4:$R$17,"oui",$P$4:$P$17)/0.7/COUNTIF($R$4:$R$17,"oui"),"")</f>
        <v/>
      </c>
      <c r="T6" s="36" t="str">
        <f>IF(base!$E6="",INDEX(Grille_penalite,MATCH(base!$S6,Coef_INC,1),MATCH(base!$Q6,Coef_IPG,1)),"")</f>
        <v/>
      </c>
    </row>
    <row r="7" spans="1:20" x14ac:dyDescent="0.25">
      <c r="A7" s="23">
        <v>1</v>
      </c>
      <c r="B7" s="24" t="s">
        <v>34</v>
      </c>
      <c r="C7" s="24" t="s">
        <v>29</v>
      </c>
      <c r="D7" s="25" t="s">
        <v>22</v>
      </c>
      <c r="E7" s="25" t="s">
        <v>6</v>
      </c>
      <c r="F7" s="26">
        <v>0.93</v>
      </c>
      <c r="G7" s="26">
        <v>0.86</v>
      </c>
      <c r="H7" s="26"/>
      <c r="I7" s="26"/>
      <c r="J7" s="26"/>
      <c r="K7" s="26"/>
      <c r="L7" s="26"/>
      <c r="M7" s="26"/>
      <c r="N7" s="26"/>
      <c r="O7" s="26"/>
      <c r="P7" s="27">
        <f>IF(bat_0[[#This Row],[Familles]]="","",AVERAGE(bat_0[[#This Row],[Note1]:[Note10]]))</f>
        <v>0.89500000000000002</v>
      </c>
      <c r="Q7" s="27"/>
      <c r="R7" s="28" t="str">
        <f>IF(base!$E7="","",IF(base!$P7&lt;0.7,"OUI",""))</f>
        <v/>
      </c>
      <c r="S7" s="29" t="str">
        <f>IF(base!$E7="",SUMIF($R$4:$R$17,"oui",$P$4:$P$17)/0.7/COUNTIF($R$4:$R$17,"oui"),"")</f>
        <v/>
      </c>
      <c r="T7" s="30" t="str">
        <f>IF(base!$E7="",INDEX(Grille_penalite,MATCH(base!$S7,Coef_INC,1),MATCH(base!$Q7,Coef_IPG,1)),"")</f>
        <v/>
      </c>
    </row>
    <row r="8" spans="1:20" x14ac:dyDescent="0.25">
      <c r="A8" s="31">
        <v>1</v>
      </c>
      <c r="B8" s="16" t="s">
        <v>34</v>
      </c>
      <c r="C8" s="16" t="s">
        <v>29</v>
      </c>
      <c r="D8" s="32" t="s">
        <v>22</v>
      </c>
      <c r="E8" s="32" t="s">
        <v>7</v>
      </c>
      <c r="F8" s="33">
        <v>0.7</v>
      </c>
      <c r="G8" s="33"/>
      <c r="H8" s="33"/>
      <c r="I8" s="33"/>
      <c r="J8" s="33"/>
      <c r="K8" s="33"/>
      <c r="L8" s="33"/>
      <c r="M8" s="33"/>
      <c r="N8" s="33"/>
      <c r="O8" s="33"/>
      <c r="P8" s="34">
        <f>IF(bat_0[[#This Row],[Familles]]="","",AVERAGE(bat_0[[#This Row],[Note1]:[Note10]]))</f>
        <v>0.7</v>
      </c>
      <c r="Q8" s="34"/>
      <c r="R8" s="35" t="str">
        <f>IF(base!$E8="","",IF(base!$P8&lt;0.7,"OUI",""))</f>
        <v/>
      </c>
      <c r="S8" s="21" t="str">
        <f>IF(base!$E8="",SUMIF($R$4:$R$17,"oui",$P$4:$P$17)/0.7/COUNTIF($R$4:$R$17,"oui"),"")</f>
        <v/>
      </c>
      <c r="T8" s="36" t="str">
        <f>IF(base!$E8="",INDEX(Grille_penalite,MATCH(base!$S8,Coef_INC,1),MATCH(base!$Q8,Coef_IPG,1)),"")</f>
        <v/>
      </c>
    </row>
    <row r="9" spans="1:20" x14ac:dyDescent="0.25">
      <c r="A9" s="23">
        <v>1</v>
      </c>
      <c r="B9" s="24" t="s">
        <v>34</v>
      </c>
      <c r="C9" s="24" t="s">
        <v>29</v>
      </c>
      <c r="D9" s="25" t="s">
        <v>22</v>
      </c>
      <c r="E9" s="25" t="s">
        <v>8</v>
      </c>
      <c r="F9" s="26">
        <v>0.69</v>
      </c>
      <c r="G9" s="26"/>
      <c r="H9" s="26"/>
      <c r="I9" s="26"/>
      <c r="J9" s="26"/>
      <c r="K9" s="26"/>
      <c r="L9" s="26"/>
      <c r="M9" s="26"/>
      <c r="N9" s="26"/>
      <c r="O9" s="26"/>
      <c r="P9" s="27">
        <f>IF(bat_0[[#This Row],[Familles]]="","",AVERAGE(bat_0[[#This Row],[Note1]:[Note10]]))</f>
        <v>0.69</v>
      </c>
      <c r="Q9" s="27"/>
      <c r="R9" s="28" t="str">
        <f>IF(base!$E9="","",IF(base!$P9&lt;0.7,"OUI",""))</f>
        <v>OUI</v>
      </c>
      <c r="S9" s="29" t="str">
        <f>IF(base!$E9="",SUMIF($R$4:$R$17,"oui",$P$4:$P$17)/0.7/COUNTIF($R$4:$R$17,"oui"),"")</f>
        <v/>
      </c>
      <c r="T9" s="30" t="str">
        <f>IF(base!$E9="",INDEX(Grille_penalite,MATCH(base!$S9,Coef_INC,1),MATCH(base!$Q9,Coef_IPG,1)),"")</f>
        <v/>
      </c>
    </row>
    <row r="10" spans="1:20" x14ac:dyDescent="0.25">
      <c r="A10" s="31">
        <v>1</v>
      </c>
      <c r="B10" s="16" t="s">
        <v>34</v>
      </c>
      <c r="C10" s="16" t="s">
        <v>29</v>
      </c>
      <c r="D10" s="32" t="s">
        <v>22</v>
      </c>
      <c r="E10" s="32" t="s">
        <v>9</v>
      </c>
      <c r="F10" s="33">
        <v>0.1</v>
      </c>
      <c r="G10" s="33"/>
      <c r="H10" s="33"/>
      <c r="I10" s="33"/>
      <c r="J10" s="33"/>
      <c r="K10" s="33"/>
      <c r="L10" s="33"/>
      <c r="M10" s="33"/>
      <c r="N10" s="33"/>
      <c r="O10" s="33"/>
      <c r="P10" s="34">
        <f>IF(bat_0[[#This Row],[Familles]]="","",AVERAGE(bat_0[[#This Row],[Note1]:[Note10]]))</f>
        <v>0.1</v>
      </c>
      <c r="Q10" s="34"/>
      <c r="R10" s="35" t="str">
        <f>IF(base!$E10="","",IF(base!$P10&lt;0.7,"OUI",""))</f>
        <v>OUI</v>
      </c>
      <c r="S10" s="21" t="str">
        <f>IF(base!$E10="",SUMIF($R$4:$R$17,"oui",$P$4:$P$17)/0.7/COUNTIF($R$4:$R$17,"oui"),"")</f>
        <v/>
      </c>
      <c r="T10" s="36" t="str">
        <f>IF(base!$E10="",INDEX(Grille_penalite,MATCH(base!$S10,Coef_INC,1),MATCH(base!$Q10,Coef_IPG,1)),"")</f>
        <v/>
      </c>
    </row>
    <row r="11" spans="1:20" x14ac:dyDescent="0.25">
      <c r="A11" s="23">
        <v>1</v>
      </c>
      <c r="B11" s="24" t="s">
        <v>34</v>
      </c>
      <c r="C11" s="24" t="s">
        <v>29</v>
      </c>
      <c r="D11" s="25" t="s">
        <v>22</v>
      </c>
      <c r="E11" s="25" t="s">
        <v>10</v>
      </c>
      <c r="F11" s="26">
        <v>0.55000000000000004</v>
      </c>
      <c r="G11" s="26"/>
      <c r="H11" s="26"/>
      <c r="I11" s="26"/>
      <c r="J11" s="26"/>
      <c r="K11" s="26"/>
      <c r="L11" s="26"/>
      <c r="M11" s="26"/>
      <c r="N11" s="26"/>
      <c r="O11" s="26"/>
      <c r="P11" s="27">
        <f>IF(bat_0[[#This Row],[Familles]]="","",AVERAGE(bat_0[[#This Row],[Note1]:[Note10]]))</f>
        <v>0.55000000000000004</v>
      </c>
      <c r="Q11" s="27"/>
      <c r="R11" s="28" t="str">
        <f>IF(base!$E11="","",IF(base!$P11&lt;0.7,"OUI",""))</f>
        <v>OUI</v>
      </c>
      <c r="S11" s="29" t="str">
        <f>IF(base!$E11="",SUMIF($R$4:$R$17,"oui",$P$4:$P$17)/0.7/COUNTIF($R$4:$R$17,"oui"),"")</f>
        <v/>
      </c>
      <c r="T11" s="30" t="str">
        <f>IF(base!$E11="",INDEX(Grille_penalite,MATCH(base!$S11,Coef_INC,1),MATCH(base!$Q11,Coef_IPG,1)),"")</f>
        <v/>
      </c>
    </row>
    <row r="12" spans="1:20" x14ac:dyDescent="0.25">
      <c r="A12" s="31">
        <v>1</v>
      </c>
      <c r="B12" s="16" t="s">
        <v>34</v>
      </c>
      <c r="C12" s="16" t="s">
        <v>29</v>
      </c>
      <c r="D12" s="32" t="s">
        <v>22</v>
      </c>
      <c r="E12" s="32" t="s">
        <v>11</v>
      </c>
      <c r="F12" s="33">
        <v>0.95</v>
      </c>
      <c r="G12" s="33"/>
      <c r="H12" s="33"/>
      <c r="I12" s="33"/>
      <c r="J12" s="33"/>
      <c r="K12" s="33"/>
      <c r="L12" s="33"/>
      <c r="M12" s="33"/>
      <c r="N12" s="33"/>
      <c r="O12" s="33"/>
      <c r="P12" s="34">
        <f>IF(bat_0[[#This Row],[Familles]]="","",AVERAGE(bat_0[[#This Row],[Note1]:[Note10]]))</f>
        <v>0.95</v>
      </c>
      <c r="Q12" s="34"/>
      <c r="R12" s="35" t="str">
        <f>IF(base!$E12="","",IF(base!$P12&lt;0.7,"OUI",""))</f>
        <v/>
      </c>
      <c r="S12" s="21" t="str">
        <f>IF(base!$E12="",SUMIF($R$4:$R$17,"oui",$P$4:$P$17)/0.7/COUNTIF($R$4:$R$17,"oui"),"")</f>
        <v/>
      </c>
      <c r="T12" s="36" t="str">
        <f>IF(base!$E12="",INDEX(Grille_penalite,MATCH(base!$S12,Coef_INC,1),MATCH(base!$Q12,Coef_IPG,1)),"")</f>
        <v/>
      </c>
    </row>
    <row r="13" spans="1:20" x14ac:dyDescent="0.25">
      <c r="A13" s="23">
        <v>1</v>
      </c>
      <c r="B13" s="24" t="s">
        <v>34</v>
      </c>
      <c r="C13" s="24" t="s">
        <v>29</v>
      </c>
      <c r="D13" s="25" t="s">
        <v>22</v>
      </c>
      <c r="E13" s="25" t="s">
        <v>12</v>
      </c>
      <c r="F13" s="26">
        <v>0.99</v>
      </c>
      <c r="G13" s="26"/>
      <c r="H13" s="26"/>
      <c r="I13" s="26"/>
      <c r="J13" s="26"/>
      <c r="K13" s="26"/>
      <c r="L13" s="26"/>
      <c r="M13" s="26"/>
      <c r="N13" s="26"/>
      <c r="O13" s="26"/>
      <c r="P13" s="27">
        <f>IF(bat_0[[#This Row],[Familles]]="","",AVERAGE(bat_0[[#This Row],[Note1]:[Note10]]))</f>
        <v>0.99</v>
      </c>
      <c r="Q13" s="27"/>
      <c r="R13" s="28" t="str">
        <f>IF(base!$E13="","",IF(base!$P13&lt;0.7,"OUI",""))</f>
        <v/>
      </c>
      <c r="S13" s="29" t="str">
        <f>IF(base!$E13="",SUMIF($R$4:$R$17,"oui",$P$4:$P$17)/0.7/COUNTIF($R$4:$R$17,"oui"),"")</f>
        <v/>
      </c>
      <c r="T13" s="30" t="str">
        <f>IF(base!$E13="",INDEX(Grille_penalite,MATCH(base!$S13,Coef_INC,1),MATCH(base!$Q13,Coef_IPG,1)),"")</f>
        <v/>
      </c>
    </row>
    <row r="14" spans="1:20" x14ac:dyDescent="0.25">
      <c r="A14" s="31">
        <v>1</v>
      </c>
      <c r="B14" s="16" t="s">
        <v>34</v>
      </c>
      <c r="C14" s="16" t="s">
        <v>29</v>
      </c>
      <c r="D14" s="32" t="s">
        <v>22</v>
      </c>
      <c r="E14" s="32" t="s">
        <v>13</v>
      </c>
      <c r="F14" s="33">
        <v>1</v>
      </c>
      <c r="G14" s="33"/>
      <c r="H14" s="33"/>
      <c r="I14" s="33"/>
      <c r="J14" s="33"/>
      <c r="K14" s="33"/>
      <c r="L14" s="33"/>
      <c r="M14" s="33"/>
      <c r="N14" s="33"/>
      <c r="O14" s="33"/>
      <c r="P14" s="34">
        <f>IF(bat_0[[#This Row],[Familles]]="","",AVERAGE(bat_0[[#This Row],[Note1]:[Note10]]))</f>
        <v>1</v>
      </c>
      <c r="Q14" s="34"/>
      <c r="R14" s="35" t="str">
        <f>IF(base!$E14="","",IF(base!$P14&lt;0.7,"OUI",""))</f>
        <v/>
      </c>
      <c r="S14" s="21" t="str">
        <f>IF(base!$E14="",SUMIF($R$4:$R$17,"oui",$P$4:$P$17)/0.7/COUNTIF($R$4:$R$17,"oui"),"")</f>
        <v/>
      </c>
      <c r="T14" s="36" t="str">
        <f>IF(base!$E14="",INDEX(Grille_penalite,MATCH(base!$S14,Coef_INC,1),MATCH(base!$Q14,Coef_IPG,1)),"")</f>
        <v/>
      </c>
    </row>
    <row r="15" spans="1:20" x14ac:dyDescent="0.25">
      <c r="A15" s="23">
        <v>1</v>
      </c>
      <c r="B15" s="24" t="s">
        <v>34</v>
      </c>
      <c r="C15" s="24" t="s">
        <v>29</v>
      </c>
      <c r="D15" s="25" t="s">
        <v>22</v>
      </c>
      <c r="E15" s="25" t="s">
        <v>14</v>
      </c>
      <c r="F15" s="26">
        <v>0.5</v>
      </c>
      <c r="G15" s="26"/>
      <c r="H15" s="26"/>
      <c r="I15" s="26"/>
      <c r="J15" s="26"/>
      <c r="K15" s="26"/>
      <c r="L15" s="26"/>
      <c r="M15" s="26"/>
      <c r="N15" s="26"/>
      <c r="O15" s="26"/>
      <c r="P15" s="27">
        <f>IF(bat_0[[#This Row],[Familles]]="","",AVERAGE(bat_0[[#This Row],[Note1]:[Note10]]))</f>
        <v>0.5</v>
      </c>
      <c r="Q15" s="27"/>
      <c r="R15" s="28" t="str">
        <f>IF(base!$E15="","",IF(base!$P15&lt;0.7,"OUI",""))</f>
        <v>OUI</v>
      </c>
      <c r="S15" s="29" t="str">
        <f>IF(base!$E15="",SUMIF($R$4:$R$17,"oui",$P$4:$P$17)/0.7/COUNTIF($R$4:$R$17,"oui"),"")</f>
        <v/>
      </c>
      <c r="T15" s="30" t="str">
        <f>IF(base!$E15="",INDEX(Grille_penalite,MATCH(base!$S15,Coef_INC,1),MATCH(base!$Q15,Coef_IPG,1)),"")</f>
        <v/>
      </c>
    </row>
    <row r="16" spans="1:20" x14ac:dyDescent="0.25">
      <c r="A16" s="31">
        <v>1</v>
      </c>
      <c r="B16" s="16" t="s">
        <v>34</v>
      </c>
      <c r="C16" s="16" t="s">
        <v>29</v>
      </c>
      <c r="D16" s="32" t="s">
        <v>22</v>
      </c>
      <c r="E16" s="32" t="s">
        <v>15</v>
      </c>
      <c r="F16" s="33">
        <v>0.88</v>
      </c>
      <c r="G16" s="33"/>
      <c r="H16" s="33"/>
      <c r="I16" s="33"/>
      <c r="J16" s="33"/>
      <c r="K16" s="33"/>
      <c r="L16" s="33"/>
      <c r="M16" s="33"/>
      <c r="N16" s="33"/>
      <c r="O16" s="33"/>
      <c r="P16" s="34">
        <f>IF(bat_0[[#This Row],[Familles]]="","",AVERAGE(bat_0[[#This Row],[Note1]:[Note10]]))</f>
        <v>0.88</v>
      </c>
      <c r="Q16" s="34"/>
      <c r="R16" s="35" t="str">
        <f>IF(base!$E16="","",IF(base!$P16&lt;0.7,"OUI",""))</f>
        <v/>
      </c>
      <c r="S16" s="21" t="str">
        <f>IF(base!$E16="",SUMIF($R$4:$R$17,"oui",$P$4:$P$17)/0.7/COUNTIF($R$4:$R$17,"oui"),"")</f>
        <v/>
      </c>
      <c r="T16" s="36" t="str">
        <f>IF(base!$E16="",INDEX(Grille_penalite,MATCH(base!$S16,Coef_INC,1),MATCH(base!$Q16,Coef_IPG,1)),"")</f>
        <v/>
      </c>
    </row>
    <row r="17" spans="1:22" x14ac:dyDescent="0.25">
      <c r="A17" s="23">
        <v>1</v>
      </c>
      <c r="B17" s="24" t="s">
        <v>34</v>
      </c>
      <c r="C17" s="24" t="s">
        <v>29</v>
      </c>
      <c r="D17" s="25" t="s">
        <v>22</v>
      </c>
      <c r="E17" s="25" t="s">
        <v>27</v>
      </c>
      <c r="F17" s="26">
        <v>0.5</v>
      </c>
      <c r="G17" s="26"/>
      <c r="H17" s="26"/>
      <c r="I17" s="26"/>
      <c r="J17" s="26"/>
      <c r="K17" s="26"/>
      <c r="L17" s="26"/>
      <c r="M17" s="26"/>
      <c r="N17" s="26"/>
      <c r="O17" s="26"/>
      <c r="P17" s="27">
        <f>IF(bat_0[[#This Row],[Familles]]="","",AVERAGE(bat_0[[#This Row],[Note1]:[Note10]]))</f>
        <v>0.5</v>
      </c>
      <c r="Q17" s="27"/>
      <c r="R17" s="28" t="str">
        <f>IF(base!$E17="","",IF(base!$P17&lt;0.7,"OUI",""))</f>
        <v>OUI</v>
      </c>
      <c r="S17" s="29" t="str">
        <f>IF(base!$E17="",SUMIF($R$4:$R$17,"oui",$P$4:$P$17)/0.7/COUNTIF($R$4:$R$17,"oui"),"")</f>
        <v/>
      </c>
      <c r="T17" s="30" t="str">
        <f>IF(base!$E17="",INDEX(Grille_penalite,MATCH(base!$S17,Coef_INC,1),MATCH(base!$Q17,Coef_IPG,1)),"")</f>
        <v/>
      </c>
    </row>
    <row r="18" spans="1:22" ht="45.75" thickBot="1" x14ac:dyDescent="0.3">
      <c r="A18" s="47">
        <v>1</v>
      </c>
      <c r="B18" s="12" t="s">
        <v>34</v>
      </c>
      <c r="C18" s="12" t="s">
        <v>29</v>
      </c>
      <c r="D18" s="11"/>
      <c r="E18" s="11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13">
        <f>AVERAGE(bat_0[Note moyenne Familles])</f>
        <v>0.67107142857142865</v>
      </c>
      <c r="Q18" s="60"/>
      <c r="R18" s="13" t="str">
        <f>IF(base!$E18="","",IF(base!$P18&lt;0.7,"OUI",""))</f>
        <v/>
      </c>
      <c r="S18" s="13">
        <f>SUMIF(bat_0[INC ?],"oui",bat_0[Note moyenne Familles])/0.7/COUNTIF(bat_0[INC ?],"oui")</f>
        <v>0.65510204081632661</v>
      </c>
      <c r="T18" s="49">
        <f>IF(base!$E18="",INDEX(Grille_penalite,MATCH(base!$S18,Coef_INC,1),MATCH(base!$Q18,Coef_IPG,1)),"")</f>
        <v>0.09</v>
      </c>
      <c r="V18" s="10">
        <f>3.21/0.7/7</f>
        <v>0.65510204081632661</v>
      </c>
    </row>
    <row r="19" spans="1:22" x14ac:dyDescent="0.25">
      <c r="A19" s="37"/>
      <c r="B19" s="38"/>
      <c r="C19" s="38"/>
      <c r="D19" s="39"/>
      <c r="E19" s="39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1"/>
      <c r="Q19" s="41"/>
      <c r="R19" s="42"/>
      <c r="S19" s="43"/>
      <c r="T19" s="44"/>
    </row>
    <row r="20" spans="1:22" s="55" customFormat="1" ht="75.75" customHeight="1" thickBot="1" x14ac:dyDescent="0.3">
      <c r="A20" s="56" t="s">
        <v>0</v>
      </c>
      <c r="B20" s="57" t="s">
        <v>16</v>
      </c>
      <c r="C20" s="57" t="s">
        <v>28</v>
      </c>
      <c r="D20" s="58" t="s">
        <v>1</v>
      </c>
      <c r="E20" s="58" t="s">
        <v>2</v>
      </c>
      <c r="F20" s="57" t="s">
        <v>35</v>
      </c>
      <c r="G20" s="57" t="s">
        <v>36</v>
      </c>
      <c r="H20" s="57" t="s">
        <v>37</v>
      </c>
      <c r="I20" s="57" t="s">
        <v>38</v>
      </c>
      <c r="J20" s="57" t="s">
        <v>39</v>
      </c>
      <c r="K20" s="57" t="s">
        <v>40</v>
      </c>
      <c r="L20" s="57" t="s">
        <v>41</v>
      </c>
      <c r="M20" s="57" t="s">
        <v>42</v>
      </c>
      <c r="N20" s="57" t="s">
        <v>43</v>
      </c>
      <c r="O20" s="57" t="s">
        <v>44</v>
      </c>
      <c r="P20" s="57" t="s">
        <v>17</v>
      </c>
      <c r="Q20" s="57" t="s">
        <v>33</v>
      </c>
      <c r="R20" s="58" t="s">
        <v>30</v>
      </c>
      <c r="S20" s="57" t="s">
        <v>31</v>
      </c>
      <c r="T20" s="59" t="s">
        <v>21</v>
      </c>
    </row>
    <row r="21" spans="1:22" x14ac:dyDescent="0.25">
      <c r="A21" s="23">
        <v>1</v>
      </c>
      <c r="B21" s="24" t="s">
        <v>34</v>
      </c>
      <c r="C21" s="24" t="s">
        <v>24</v>
      </c>
      <c r="D21" s="39" t="s">
        <v>22</v>
      </c>
      <c r="E21" s="39" t="s">
        <v>3</v>
      </c>
      <c r="F21" s="40">
        <v>0.86</v>
      </c>
      <c r="G21" s="40">
        <v>0.72</v>
      </c>
      <c r="H21" s="40">
        <v>0.92</v>
      </c>
      <c r="I21" s="40">
        <v>0.57999999999999996</v>
      </c>
      <c r="J21" s="40"/>
      <c r="K21" s="40"/>
      <c r="L21" s="40"/>
      <c r="M21" s="40"/>
      <c r="N21" s="40"/>
      <c r="O21" s="40"/>
      <c r="P21" s="41">
        <f>AVERAGE(base!$F21:$O21)</f>
        <v>0.77</v>
      </c>
      <c r="Q21" s="41"/>
      <c r="R21" s="42" t="str">
        <f>IF(base!$E21="","",IF(base!$P21&lt;0.7,"OUI",""))</f>
        <v/>
      </c>
      <c r="S21" s="43" t="str">
        <f>IF(base!$E21="",SUMIF($R$4:$R$17,"oui",$P$4:$P$17)/0.7/COUNTIF($R$4:$R$17,"oui"),"")</f>
        <v/>
      </c>
      <c r="T21" s="14" t="str">
        <f>IF(base!$E21="",INDEX(Grille_penalite,MATCH(base!$S21,Coef_INC,1),MATCH(base!$Q21,Coef_IPG,1)),"")</f>
        <v/>
      </c>
    </row>
    <row r="22" spans="1:22" x14ac:dyDescent="0.25">
      <c r="A22" s="31">
        <v>1</v>
      </c>
      <c r="B22" s="16" t="s">
        <v>34</v>
      </c>
      <c r="C22" s="16" t="s">
        <v>24</v>
      </c>
      <c r="D22" s="32" t="s">
        <v>22</v>
      </c>
      <c r="E22" s="32" t="s">
        <v>4</v>
      </c>
      <c r="F22" s="33">
        <v>0.32</v>
      </c>
      <c r="G22" s="33"/>
      <c r="H22" s="33"/>
      <c r="I22" s="33"/>
      <c r="J22" s="33"/>
      <c r="K22" s="33"/>
      <c r="L22" s="33"/>
      <c r="M22" s="33"/>
      <c r="N22" s="33"/>
      <c r="O22" s="33"/>
      <c r="P22" s="34">
        <f>IF(base!$E22="",0,AVERAGE(base!$F22:$O22))</f>
        <v>0.32</v>
      </c>
      <c r="Q22" s="34"/>
      <c r="R22" s="45" t="str">
        <f>IF(base!$E22="","",IF(base!$P22&lt;0.7,"OUI",""))</f>
        <v>OUI</v>
      </c>
      <c r="S22" s="21" t="str">
        <f>IF(base!$E22="",SUMIF($R$4:$R$17,"oui",$P$4:$P$17)/0.7/COUNTIF($R$4:$R$17,"oui"),"")</f>
        <v/>
      </c>
      <c r="T22" s="36" t="str">
        <f>IF(base!$E22="",INDEX(Grille_penalite,MATCH(base!$S22,Coef_INC,1),MATCH(base!$Q22,Coef_IPG,1)),"")</f>
        <v/>
      </c>
    </row>
    <row r="23" spans="1:22" x14ac:dyDescent="0.25">
      <c r="A23" s="23">
        <v>1</v>
      </c>
      <c r="B23" s="24" t="s">
        <v>34</v>
      </c>
      <c r="C23" s="24" t="s">
        <v>24</v>
      </c>
      <c r="D23" s="25" t="s">
        <v>22</v>
      </c>
      <c r="E23" s="25" t="s">
        <v>5</v>
      </c>
      <c r="F23" s="26">
        <v>0.55000000000000004</v>
      </c>
      <c r="G23" s="26"/>
      <c r="H23" s="26"/>
      <c r="I23" s="26"/>
      <c r="J23" s="26"/>
      <c r="K23" s="26"/>
      <c r="L23" s="26"/>
      <c r="M23" s="26"/>
      <c r="N23" s="26"/>
      <c r="O23" s="26"/>
      <c r="P23" s="27">
        <f>IF(base!$E23="",0,AVERAGE(base!$F23:$O23))</f>
        <v>0.55000000000000004</v>
      </c>
      <c r="Q23" s="27"/>
      <c r="R23" s="46" t="str">
        <f>IF(base!$E23="","",IF(base!$P23&lt;0.7,"OUI",""))</f>
        <v>OUI</v>
      </c>
      <c r="S23" s="29" t="str">
        <f>IF(base!$E23="",SUMIF($R$4:$R$17,"oui",$P$4:$P$17)/0.7/COUNTIF($R$4:$R$17,"oui"),"")</f>
        <v/>
      </c>
      <c r="T23" s="30" t="str">
        <f>IF(base!$E23="",INDEX(Grille_penalite,MATCH(base!$S23,Coef_INC,1),MATCH(base!$Q23,Coef_IPG,1)),"")</f>
        <v/>
      </c>
    </row>
    <row r="24" spans="1:22" x14ac:dyDescent="0.25">
      <c r="A24" s="31">
        <v>1</v>
      </c>
      <c r="B24" s="16" t="s">
        <v>34</v>
      </c>
      <c r="C24" s="16" t="s">
        <v>24</v>
      </c>
      <c r="D24" s="32" t="s">
        <v>22</v>
      </c>
      <c r="E24" s="32" t="s">
        <v>25</v>
      </c>
      <c r="F24" s="33">
        <v>0.93</v>
      </c>
      <c r="G24" s="33">
        <v>0.86</v>
      </c>
      <c r="H24" s="33"/>
      <c r="I24" s="33"/>
      <c r="J24" s="33"/>
      <c r="K24" s="33"/>
      <c r="L24" s="33"/>
      <c r="M24" s="33"/>
      <c r="N24" s="33"/>
      <c r="O24" s="33"/>
      <c r="P24" s="34">
        <f>IF(base!$E24="",0,AVERAGE(base!$F24:$O24))</f>
        <v>0.89500000000000002</v>
      </c>
      <c r="Q24" s="34"/>
      <c r="R24" s="45" t="str">
        <f>IF(base!$E24="","",IF(base!$P24&lt;0.7,"OUI",""))</f>
        <v/>
      </c>
      <c r="S24" s="21" t="str">
        <f>IF(base!$E24="",SUMIF($R$4:$R$17,"oui",$P$4:$P$17)/0.7/COUNTIF($R$4:$R$17,"oui"),"")</f>
        <v/>
      </c>
      <c r="T24" s="36" t="str">
        <f>IF(base!$E24="",INDEX(Grille_penalite,MATCH(base!$S24,Coef_INC,1),MATCH(base!$Q24,Coef_IPG,1)),"")</f>
        <v/>
      </c>
    </row>
    <row r="25" spans="1:22" x14ac:dyDescent="0.25">
      <c r="A25" s="23">
        <v>1</v>
      </c>
      <c r="B25" s="24" t="s">
        <v>34</v>
      </c>
      <c r="C25" s="24" t="s">
        <v>24</v>
      </c>
      <c r="D25" s="25" t="s">
        <v>22</v>
      </c>
      <c r="E25" s="25" t="s">
        <v>7</v>
      </c>
      <c r="F25" s="26">
        <v>0.7</v>
      </c>
      <c r="G25" s="26"/>
      <c r="H25" s="26"/>
      <c r="I25" s="26"/>
      <c r="J25" s="26"/>
      <c r="K25" s="26"/>
      <c r="L25" s="26"/>
      <c r="M25" s="26"/>
      <c r="N25" s="26"/>
      <c r="O25" s="26"/>
      <c r="P25" s="27">
        <f>IF(base!$E25="",0,AVERAGE(base!$F25:$O25))</f>
        <v>0.7</v>
      </c>
      <c r="Q25" s="27"/>
      <c r="R25" s="46" t="str">
        <f>IF(base!$E25="","",IF(base!$P25&lt;0.7,"OUI",""))</f>
        <v/>
      </c>
      <c r="S25" s="29" t="str">
        <f>IF(base!$E25="",SUMIF($R$4:$R$17,"oui",$P$4:$P$17)/0.7/COUNTIF($R$4:$R$17,"oui"),"")</f>
        <v/>
      </c>
      <c r="T25" s="30" t="str">
        <f>IF(base!$E25="",INDEX(Grille_penalite,MATCH(base!$S25,Coef_INC,1),MATCH(base!$Q25,Coef_IPG,1)),"")</f>
        <v/>
      </c>
    </row>
    <row r="26" spans="1:22" x14ac:dyDescent="0.25">
      <c r="A26" s="31">
        <v>1</v>
      </c>
      <c r="B26" s="16" t="s">
        <v>34</v>
      </c>
      <c r="C26" s="16" t="s">
        <v>24</v>
      </c>
      <c r="D26" s="32" t="s">
        <v>22</v>
      </c>
      <c r="E26" s="32" t="s">
        <v>8</v>
      </c>
      <c r="F26" s="33">
        <v>0.69</v>
      </c>
      <c r="G26" s="33"/>
      <c r="H26" s="33"/>
      <c r="I26" s="33"/>
      <c r="J26" s="33"/>
      <c r="K26" s="33"/>
      <c r="L26" s="33"/>
      <c r="M26" s="33"/>
      <c r="N26" s="33"/>
      <c r="O26" s="33"/>
      <c r="P26" s="34">
        <f>IF(base!$E26="",0,AVERAGE(base!$F26:$O26))</f>
        <v>0.69</v>
      </c>
      <c r="Q26" s="34"/>
      <c r="R26" s="45" t="str">
        <f>IF(base!$E26="","",IF(base!$P26&lt;0.7,"OUI",""))</f>
        <v>OUI</v>
      </c>
      <c r="S26" s="21" t="str">
        <f>IF(base!$E26="",SUMIF($R$4:$R$17,"oui",$P$4:$P$17)/0.7/COUNTIF($R$4:$R$17,"oui"),"")</f>
        <v/>
      </c>
      <c r="T26" s="36" t="str">
        <f>IF(base!$E26="",INDEX(Grille_penalite,MATCH(base!$S26,Coef_INC,1),MATCH(base!$Q26,Coef_IPG,1)),"")</f>
        <v/>
      </c>
    </row>
    <row r="27" spans="1:22" x14ac:dyDescent="0.25">
      <c r="A27" s="23">
        <v>1</v>
      </c>
      <c r="B27" s="24" t="s">
        <v>34</v>
      </c>
      <c r="C27" s="24" t="s">
        <v>24</v>
      </c>
      <c r="D27" s="25" t="s">
        <v>22</v>
      </c>
      <c r="E27" s="25" t="s">
        <v>9</v>
      </c>
      <c r="F27" s="26">
        <v>0.1</v>
      </c>
      <c r="G27" s="26"/>
      <c r="H27" s="26"/>
      <c r="I27" s="26"/>
      <c r="J27" s="26"/>
      <c r="K27" s="26"/>
      <c r="L27" s="26"/>
      <c r="M27" s="26"/>
      <c r="N27" s="26"/>
      <c r="O27" s="26"/>
      <c r="P27" s="27">
        <f>IF(base!$E27="",0,AVERAGE(base!$F27:$O27))</f>
        <v>0.1</v>
      </c>
      <c r="Q27" s="27"/>
      <c r="R27" s="46" t="str">
        <f>IF(base!$E27="","",IF(base!$P27&lt;0.7,"OUI",""))</f>
        <v>OUI</v>
      </c>
      <c r="S27" s="29" t="str">
        <f>IF(base!$E27="",SUMIF($R$4:$R$17,"oui",$P$4:$P$17)/0.7/COUNTIF($R$4:$R$17,"oui"),"")</f>
        <v/>
      </c>
      <c r="T27" s="30" t="str">
        <f>IF(base!$E27="",INDEX(Grille_penalite,MATCH(base!$S27,Coef_INC,1),MATCH(base!$Q27,Coef_IPG,1)),"")</f>
        <v/>
      </c>
    </row>
    <row r="28" spans="1:22" x14ac:dyDescent="0.25">
      <c r="A28" s="31">
        <v>1</v>
      </c>
      <c r="B28" s="16" t="s">
        <v>34</v>
      </c>
      <c r="C28" s="16" t="s">
        <v>24</v>
      </c>
      <c r="D28" s="32" t="s">
        <v>22</v>
      </c>
      <c r="E28" s="32" t="s">
        <v>12</v>
      </c>
      <c r="F28" s="33">
        <v>0.55000000000000004</v>
      </c>
      <c r="G28" s="33"/>
      <c r="H28" s="33"/>
      <c r="I28" s="33"/>
      <c r="J28" s="33"/>
      <c r="K28" s="33"/>
      <c r="L28" s="33"/>
      <c r="M28" s="33"/>
      <c r="N28" s="33"/>
      <c r="O28" s="33"/>
      <c r="P28" s="34">
        <f>IF(base!$E28="",0,AVERAGE(base!$F28:$O28))</f>
        <v>0.55000000000000004</v>
      </c>
      <c r="Q28" s="34"/>
      <c r="R28" s="45" t="str">
        <f>IF(base!$E28="","",IF(base!$P28&lt;0.7,"OUI",""))</f>
        <v>OUI</v>
      </c>
      <c r="S28" s="21" t="str">
        <f>IF(base!$E28="",SUMIF($R$4:$R$17,"oui",$P$4:$P$17)/0.7/COUNTIF($R$4:$R$17,"oui"),"")</f>
        <v/>
      </c>
      <c r="T28" s="36" t="str">
        <f>IF(base!$E28="",INDEX(Grille_penalite,MATCH(base!$S28,Coef_INC,1),MATCH(base!$Q28,Coef_IPG,1)),"")</f>
        <v/>
      </c>
    </row>
    <row r="29" spans="1:22" x14ac:dyDescent="0.25">
      <c r="A29" s="23">
        <v>1</v>
      </c>
      <c r="B29" s="24" t="s">
        <v>34</v>
      </c>
      <c r="C29" s="24" t="s">
        <v>24</v>
      </c>
      <c r="D29" s="25" t="s">
        <v>22</v>
      </c>
      <c r="E29" s="25" t="s">
        <v>13</v>
      </c>
      <c r="F29" s="26">
        <v>0.95</v>
      </c>
      <c r="G29" s="26"/>
      <c r="H29" s="26"/>
      <c r="I29" s="26"/>
      <c r="J29" s="26"/>
      <c r="K29" s="26"/>
      <c r="L29" s="26"/>
      <c r="M29" s="26"/>
      <c r="N29" s="26"/>
      <c r="O29" s="26"/>
      <c r="P29" s="27">
        <f>IF(base!$E29="",0,AVERAGE(base!$F29:$O29))</f>
        <v>0.95</v>
      </c>
      <c r="Q29" s="27"/>
      <c r="R29" s="46" t="str">
        <f>IF(base!$E29="","",IF(base!$P29&lt;0.7,"OUI",""))</f>
        <v/>
      </c>
      <c r="S29" s="29" t="str">
        <f>IF(base!$E29="",SUMIF($R$4:$R$17,"oui",$P$4:$P$17)/0.7/COUNTIF($R$4:$R$17,"oui"),"")</f>
        <v/>
      </c>
      <c r="T29" s="30" t="str">
        <f>IF(base!$E29="",INDEX(Grille_penalite,MATCH(base!$S29,Coef_INC,1),MATCH(base!$Q29,Coef_IPG,1)),"")</f>
        <v/>
      </c>
    </row>
    <row r="30" spans="1:22" x14ac:dyDescent="0.25">
      <c r="A30" s="31">
        <v>1</v>
      </c>
      <c r="B30" s="16" t="s">
        <v>34</v>
      </c>
      <c r="C30" s="16" t="s">
        <v>24</v>
      </c>
      <c r="D30" s="32" t="s">
        <v>22</v>
      </c>
      <c r="E30" s="32" t="s">
        <v>14</v>
      </c>
      <c r="F30" s="33">
        <v>0.99</v>
      </c>
      <c r="G30" s="33"/>
      <c r="H30" s="33"/>
      <c r="I30" s="33"/>
      <c r="J30" s="33"/>
      <c r="K30" s="33"/>
      <c r="L30" s="33"/>
      <c r="M30" s="33"/>
      <c r="N30" s="33"/>
      <c r="O30" s="33"/>
      <c r="P30" s="34">
        <f>IF(base!$E30="",0,AVERAGE(base!$F30:$O30))</f>
        <v>0.99</v>
      </c>
      <c r="Q30" s="34"/>
      <c r="R30" s="45" t="str">
        <f>IF(base!$E30="","",IF(base!$P30&lt;0.7,"OUI",""))</f>
        <v/>
      </c>
      <c r="S30" s="21" t="str">
        <f>IF(base!$E30="",SUMIF($R$4:$R$17,"oui",$P$4:$P$17)/0.7/COUNTIF($R$4:$R$17,"oui"),"")</f>
        <v/>
      </c>
      <c r="T30" s="36" t="str">
        <f>IF(base!$E30="",INDEX(Grille_penalite,MATCH(base!$S30,Coef_INC,1),MATCH(base!$Q30,Coef_IPG,1)),"")</f>
        <v/>
      </c>
      <c r="V30" s="10">
        <f>2.21/0.7/5</f>
        <v>0.63142857142857145</v>
      </c>
    </row>
    <row r="31" spans="1:22" x14ac:dyDescent="0.25">
      <c r="A31" s="23">
        <v>1</v>
      </c>
      <c r="B31" s="24" t="s">
        <v>34</v>
      </c>
      <c r="C31" s="24" t="s">
        <v>24</v>
      </c>
      <c r="D31" s="25" t="s">
        <v>22</v>
      </c>
      <c r="E31" s="25" t="s">
        <v>26</v>
      </c>
      <c r="F31" s="26">
        <v>1</v>
      </c>
      <c r="G31" s="26"/>
      <c r="H31" s="26"/>
      <c r="I31" s="26"/>
      <c r="J31" s="26"/>
      <c r="K31" s="26"/>
      <c r="L31" s="26"/>
      <c r="M31" s="26"/>
      <c r="N31" s="26"/>
      <c r="O31" s="26"/>
      <c r="P31" s="27">
        <f>IF(base!$E31="",0,AVERAGE(base!$F31:$O31))</f>
        <v>1</v>
      </c>
      <c r="Q31" s="27"/>
      <c r="R31" s="28" t="str">
        <f>IF(base!$E31="","",IF(base!$P31&lt;0.7,"OUI",""))</f>
        <v/>
      </c>
      <c r="S31" s="29" t="str">
        <f>IF(base!$E31="",SUMIF($R$4:$R$17,"oui",$P$4:$P$17)/0.7/COUNTIF($R$4:$R$17,"oui"),"")</f>
        <v/>
      </c>
      <c r="T31" s="30" t="str">
        <f>IF(base!$E31="",INDEX(Grille_penalite,MATCH(base!$S31,Coef_INC,1),MATCH(base!$Q31,Coef_IPG,1)),"")</f>
        <v/>
      </c>
    </row>
    <row r="32" spans="1:22" ht="15.75" thickBot="1" x14ac:dyDescent="0.3">
      <c r="A32" s="7">
        <v>1</v>
      </c>
      <c r="B32" s="4" t="s">
        <v>34</v>
      </c>
      <c r="C32" s="4" t="s">
        <v>24</v>
      </c>
      <c r="D32" s="6"/>
      <c r="E32" s="6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13">
        <f>AVERAGE(bat_1[Note moyenne Familles])</f>
        <v>0.68318181818181822</v>
      </c>
      <c r="Q32" s="60"/>
      <c r="R32" s="13" t="str">
        <f>IF(base!$E32="","",IF(base!$P32&lt;0.7,"OUI",""))</f>
        <v/>
      </c>
      <c r="S32" s="13">
        <f>SUMIF(bat_1[INC ?],"oui",bat_1[Note moyenne Familles])/0.7/COUNTIF(bat_1[INC ?],"oui")</f>
        <v>0.63142857142857145</v>
      </c>
      <c r="T32" s="49">
        <f>IF(base!$E32="",INDEX(Grille_penalite,MATCH(base!$S32,Coef_INC,1),MATCH(base!$Q32,Coef_IPG,1)),"")</f>
        <v>0.09</v>
      </c>
    </row>
    <row r="33" spans="18:20" x14ac:dyDescent="0.25">
      <c r="T33" s="8"/>
    </row>
    <row r="38" spans="18:20" x14ac:dyDescent="0.25">
      <c r="R38">
        <f>SUMIF(R4:R17,"oui",P4:P17)</f>
        <v>3.21</v>
      </c>
    </row>
  </sheetData>
  <conditionalFormatting sqref="D4:D18 D21:D32">
    <cfRule type="colorScale" priority="4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:O18 F21:O137">
    <cfRule type="expression" dxfId="45" priority="1">
      <formula>AND($E4&lt;&gt;"",F4="")</formula>
    </cfRule>
  </conditionalFormatting>
  <conditionalFormatting sqref="F12:J14 F29:O31">
    <cfRule type="expression" dxfId="44" priority="3">
      <formula>AND($E11&lt;&gt;"",F12="")</formula>
    </cfRule>
  </conditionalFormatting>
  <conditionalFormatting sqref="G4">
    <cfRule type="expression" dxfId="43" priority="2">
      <formula>AND($E4&lt;&gt;"",G4="")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grille pénalités</vt:lpstr>
      <vt:lpstr>base</vt:lpstr>
      <vt:lpstr>Coef_INC</vt:lpstr>
      <vt:lpstr>Coef_IPG</vt:lpstr>
      <vt:lpstr>Grille_penalite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costumer3</cp:lastModifiedBy>
  <dcterms:created xsi:type="dcterms:W3CDTF">2025-04-28T14:49:23Z</dcterms:created>
  <dcterms:modified xsi:type="dcterms:W3CDTF">2025-06-04T13:58:21Z</dcterms:modified>
</cp:coreProperties>
</file>