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09" codeName="{AB3344F7-D241-B141-7B5F-E26DF2BE0A92}"/>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2ED8BC2E-C3F1-4142-BD42-8194D9182410}" xr6:coauthVersionLast="47" xr6:coauthVersionMax="47" xr10:uidLastSave="{00000000-0000-0000-0000-000000000000}"/>
  <bookViews>
    <workbookView xWindow="420" yWindow="570" windowWidth="28380" windowHeight="15030" activeTab="1" xr2:uid="{A949C4AA-DCBB-44AF-942A-7BC38D662D37}"/>
  </bookViews>
  <sheets>
    <sheet name="Feuil1" sheetId="3" r:id="rId1"/>
    <sheet name="Formulaire" sheetId="1" r:id="rId2"/>
    <sheet name="Data" sheetId="4" r:id="rId3"/>
  </sheets>
  <definedNames>
    <definedName name="_xleta.REGEXREPLACE" hidden="1" xlm="1">#NAME?</definedName>
    <definedName name="_xleta.SUBSTITUTE" hidden="1" xlm="1">#NAME?</definedName>
    <definedName name="recette">OFFSET(Data!$A$2,0,0,COUNTA(Data!$A:$A)-1,1)</definedName>
    <definedName name="Savon_tout_olive">Feuil1!$A$2:$E$7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1" l="1" a="1"/>
  <c r="G19" i="1" s="1"/>
  <c r="C132" i="3"/>
  <c r="E130" i="3" s="1"/>
  <c r="C124" i="3"/>
  <c r="E123" i="3" s="1"/>
  <c r="E100" i="3"/>
  <c r="C93" i="3"/>
  <c r="E92" i="3" s="1"/>
  <c r="C103" i="3"/>
  <c r="E97" i="3" s="1"/>
  <c r="C75" i="3"/>
  <c r="E69" i="3" s="1"/>
  <c r="C65" i="3"/>
  <c r="E59" i="3" s="1"/>
  <c r="C55" i="3"/>
  <c r="E51" i="3" s="1"/>
  <c r="C42" i="3"/>
  <c r="E41" i="3" s="1"/>
  <c r="E120" i="3" l="1"/>
  <c r="E118" i="3"/>
  <c r="E119" i="3"/>
  <c r="E131" i="3"/>
  <c r="E102" i="3"/>
  <c r="E72" i="3"/>
  <c r="E73" i="3"/>
  <c r="E74" i="3"/>
  <c r="E128" i="3"/>
  <c r="E70" i="3"/>
  <c r="E129" i="3"/>
  <c r="E101" i="3"/>
  <c r="E64" i="3"/>
  <c r="E71" i="3"/>
  <c r="E98" i="3"/>
  <c r="E99" i="3"/>
  <c r="E60" i="3"/>
  <c r="E65" i="3" s="1"/>
  <c r="E121" i="3"/>
  <c r="E61" i="3"/>
  <c r="E122" i="3"/>
  <c r="E62" i="3"/>
  <c r="E63" i="3"/>
  <c r="C114" i="3"/>
  <c r="E89" i="3"/>
  <c r="E88" i="3"/>
  <c r="E90" i="3"/>
  <c r="E91" i="3"/>
  <c r="C84" i="3"/>
  <c r="E50" i="3"/>
  <c r="E46" i="3"/>
  <c r="E33" i="3"/>
  <c r="E49" i="3"/>
  <c r="E36" i="3"/>
  <c r="E38" i="3"/>
  <c r="E39" i="3"/>
  <c r="E54" i="3"/>
  <c r="E47" i="3"/>
  <c r="E48" i="3"/>
  <c r="E52" i="3"/>
  <c r="E40" i="3"/>
  <c r="E34" i="3"/>
  <c r="E35" i="3"/>
  <c r="E37" i="3"/>
  <c r="E53" i="3"/>
  <c r="E75" i="3" l="1"/>
  <c r="E103" i="3"/>
  <c r="E124" i="3"/>
  <c r="E132" i="3"/>
  <c r="E107" i="3"/>
  <c r="E109" i="3"/>
  <c r="E112" i="3"/>
  <c r="E108" i="3"/>
  <c r="E111" i="3"/>
  <c r="E113" i="3"/>
  <c r="E110" i="3"/>
  <c r="E83" i="3"/>
  <c r="E80" i="3"/>
  <c r="E82" i="3"/>
  <c r="E81" i="3"/>
  <c r="E79" i="3"/>
  <c r="E93" i="3"/>
  <c r="E42" i="3"/>
  <c r="E55" i="3"/>
  <c r="C29" i="3"/>
  <c r="E28" i="3" s="1"/>
  <c r="C17" i="3"/>
  <c r="E16" i="3" s="1"/>
  <c r="C7" i="3"/>
  <c r="E4" i="3" s="1"/>
  <c r="E84" i="3" l="1"/>
  <c r="E114" i="3"/>
  <c r="E5" i="3"/>
  <c r="E6" i="3"/>
  <c r="E3" i="3"/>
  <c r="E13" i="3"/>
  <c r="E22" i="3"/>
  <c r="E23" i="3"/>
  <c r="E24" i="3"/>
  <c r="E25" i="3"/>
  <c r="E12" i="3"/>
  <c r="E26" i="3"/>
  <c r="E11" i="3"/>
  <c r="E27" i="3"/>
  <c r="E14" i="3"/>
  <c r="E15" i="3"/>
  <c r="E21" i="3"/>
  <c r="E7" i="3" l="1"/>
  <c r="E29" i="3"/>
  <c r="E17" i="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<sst xmlns="http://schemas.openxmlformats.org/spreadsheetml/2006/main" count="203" uniqueCount="79">
  <si>
    <t>Date de fabrication</t>
  </si>
  <si>
    <t>Température</t>
  </si>
  <si>
    <t>Hygrométrie</t>
  </si>
  <si>
    <t>Autre</t>
  </si>
  <si>
    <t>Coefficient multiplicateur</t>
  </si>
  <si>
    <t>Moules utilisés</t>
  </si>
  <si>
    <t>Matériels utilisés</t>
  </si>
  <si>
    <t>Liquide</t>
  </si>
  <si>
    <t>Température corps gras</t>
  </si>
  <si>
    <t>Température soude</t>
  </si>
  <si>
    <t>Additifs ajoutés</t>
  </si>
  <si>
    <t>Surgras</t>
  </si>
  <si>
    <t>Recette</t>
  </si>
  <si>
    <t>Quantité de savons</t>
  </si>
  <si>
    <t>Observations</t>
  </si>
  <si>
    <t>Contrôle olfactif</t>
  </si>
  <si>
    <t>pH</t>
  </si>
  <si>
    <t>Date de mise en cure</t>
  </si>
  <si>
    <t>Date de sortie de cure prévue</t>
  </si>
  <si>
    <t>Code interne</t>
  </si>
  <si>
    <t>Numéro de lot</t>
  </si>
  <si>
    <t>Contrôle visuel</t>
  </si>
  <si>
    <t>Poids du lot</t>
  </si>
  <si>
    <t>Ingrédients</t>
  </si>
  <si>
    <t>Lots / DLU</t>
  </si>
  <si>
    <t>Poids théorique (en g)</t>
  </si>
  <si>
    <t>Pesée réelle (en g)</t>
  </si>
  <si>
    <t>Pourcentage</t>
  </si>
  <si>
    <t>Coco</t>
  </si>
  <si>
    <t>Eau</t>
  </si>
  <si>
    <t>Soude</t>
  </si>
  <si>
    <t>TOTAL</t>
  </si>
  <si>
    <t>recette</t>
  </si>
  <si>
    <t>Macérat Olive + Feuilles de laurier</t>
  </si>
  <si>
    <t>Macadamia</t>
  </si>
  <si>
    <t>HE Palmarosa</t>
  </si>
  <si>
    <t>Argile Rosa</t>
  </si>
  <si>
    <t>Olive</t>
  </si>
  <si>
    <t>Karité</t>
  </si>
  <si>
    <t>Sésame</t>
  </si>
  <si>
    <t>Macérat de Vanille</t>
  </si>
  <si>
    <t>Crème de Coco</t>
  </si>
  <si>
    <t>Raisins</t>
  </si>
  <si>
    <t>Cacao</t>
  </si>
  <si>
    <t>HE Lavande</t>
  </si>
  <si>
    <t>HE Cèdre</t>
  </si>
  <si>
    <t>HE Patchouli</t>
  </si>
  <si>
    <t>Glycérine</t>
  </si>
  <si>
    <t>Cire d'Abeilles</t>
  </si>
  <si>
    <t>HE Ylang Ylang</t>
  </si>
  <si>
    <t>HE Mandarine</t>
  </si>
  <si>
    <t>Macérat de Calendula</t>
  </si>
  <si>
    <t>HE Camomille</t>
  </si>
  <si>
    <t>Savon Tout Olive</t>
  </si>
  <si>
    <t>Carbonate de Calcium</t>
  </si>
  <si>
    <t>Argile Verte</t>
  </si>
  <si>
    <t>Cristaux de Menthe</t>
  </si>
  <si>
    <t>Kaolin</t>
  </si>
  <si>
    <t>Alun</t>
  </si>
  <si>
    <t>HE Menthe</t>
  </si>
  <si>
    <t>HE Citron</t>
  </si>
  <si>
    <t>Fragrance Thé Vert</t>
  </si>
  <si>
    <t>Jus de Carotte</t>
  </si>
  <si>
    <t>Aloé</t>
  </si>
  <si>
    <r>
      <rPr>
        <sz val="11"/>
        <rFont val="Arial"/>
        <family val="2"/>
      </rPr>
      <t>R_savon_rose</t>
    </r>
  </si>
  <si>
    <r>
      <rPr>
        <sz val="11"/>
        <rFont val="Arial"/>
        <family val="2"/>
      </rPr>
      <t>R_savon_rose4</t>
    </r>
  </si>
  <si>
    <r>
      <rPr>
        <sz val="11"/>
        <rFont val="Arial"/>
        <family val="2"/>
      </rPr>
      <t>R_savon_rose45</t>
    </r>
  </si>
  <si>
    <r>
      <rPr>
        <sz val="11"/>
        <rFont val="Arial"/>
        <family val="2"/>
      </rPr>
      <t>R_savon_rose46</t>
    </r>
  </si>
  <si>
    <r>
      <rPr>
        <sz val="11"/>
        <rFont val="Arial"/>
        <family val="2"/>
      </rPr>
      <t>R_savon_rose47</t>
    </r>
  </si>
  <si>
    <r>
      <rPr>
        <sz val="11"/>
        <rFont val="Arial"/>
        <family val="2"/>
      </rPr>
      <t>R_savon_rose4711</t>
    </r>
  </si>
  <si>
    <r>
      <rPr>
        <sz val="11"/>
        <rFont val="Arial"/>
        <family val="2"/>
      </rPr>
      <t>R_savon_rose471115</t>
    </r>
  </si>
  <si>
    <r>
      <rPr>
        <sz val="11"/>
        <rFont val="Arial"/>
        <family val="2"/>
      </rPr>
      <t>R_savon_rose471116</t>
    </r>
  </si>
  <si>
    <r>
      <rPr>
        <sz val="11"/>
        <rFont val="Arial"/>
        <family val="2"/>
      </rPr>
      <t>R_savon_rose4712</t>
    </r>
  </si>
  <si>
    <r>
      <rPr>
        <sz val="11"/>
        <rFont val="Arial"/>
        <family val="2"/>
      </rPr>
      <t>R_Savon_TOUT_OLIVE</t>
    </r>
  </si>
  <si>
    <r>
      <rPr>
        <sz val="11"/>
        <rFont val="Arial"/>
        <family val="2"/>
      </rPr>
      <t>R_Savon_TOUT_OLIVE13</t>
    </r>
  </si>
  <si>
    <r>
      <rPr>
        <sz val="11"/>
        <rFont val="Arial"/>
        <family val="2"/>
      </rPr>
      <t>R_Savon_TOUT_OLIVE1314</t>
    </r>
  </si>
  <si>
    <r>
      <rPr>
        <sz val="11"/>
        <rFont val="Arial"/>
        <family val="2"/>
      </rPr>
      <t>R_Savon_TOUT_OLIVE131417</t>
    </r>
  </si>
  <si>
    <t>R_Savon_tout_olive</t>
  </si>
  <si>
    <t>R_savon_rose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</si>
</sst>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4" x14ac:knownFonts="1">
    <font>
      <sz val="11"/>
      <color theme="1"/>
      <name val="Arial"/>
      <family val="2"/>
    </font>
    <font>
      <b/>
      <sz val="11"/>
      <color theme="1"/>
      <name val="Arial"/>
      <family val="2"/>
    </font>
    <font>
      <sz val="11"/>
      <color theme="1"/>
      <name val="Arial"/>
      <family val="2"/>
    </font>
    <font>
      <sz val="11"/>
      <name val="Arial"/>
      <family val="2"/>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9" fontId="2" fillId="0" borderId="0" applyFont="0" applyFill="0" applyBorder="0" applyAlignment="0" applyProtection="0"/>
  </cellStyleXfs>
  <cellXfs count="41">
    <xf numFmtId="0" fontId="0" fillId="0" borderId="0" xfId="0"/>
    <xf numFmtId="0" fontId="1" fillId="0" borderId="0" xfId="0" applyFont="1" applyAlignment="1">
      <alignment horizontal="right"/>
    </xf>
    <xf numFmtId="164" fontId="0" fillId="0" borderId="1" xfId="0" applyNumberForma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10" fontId="0" fillId="0" borderId="0" xfId="0" applyNumberFormat="1" applyAlignment="1">
      <alignment horizontal="center" vertical="center"/>
    </xf>
    <xf numFmtId="0" fontId="0" fillId="0" borderId="0" xfId="0" applyAlignment="1">
      <alignment vertical="center"/>
    </xf>
    <xf numFmtId="0" fontId="1" fillId="0" borderId="0" xfId="0" applyFont="1" applyAlignment="1">
      <alignment vertical="center"/>
    </xf>
    <xf numFmtId="0" fontId="1" fillId="0" borderId="0" xfId="0" applyFont="1" applyAlignment="1">
      <alignment horizontal="center" vertical="center"/>
    </xf>
    <xf numFmtId="10" fontId="1" fillId="0" borderId="0" xfId="0" applyNumberFormat="1" applyFont="1" applyAlignment="1">
      <alignment horizontal="center" vertical="center"/>
    </xf>
    <xf numFmtId="0" fontId="0" fillId="0" borderId="2" xfId="0" applyBorder="1" applyAlignment="1">
      <alignment vertical="center" wrapText="1"/>
    </xf>
    <xf numFmtId="0" fontId="0" fillId="0" borderId="2" xfId="0" applyBorder="1" applyAlignment="1">
      <alignment vertical="center"/>
    </xf>
    <xf numFmtId="10" fontId="0" fillId="0" borderId="3" xfId="0" applyNumberFormat="1" applyBorder="1" applyAlignment="1">
      <alignment horizontal="center" vertical="center"/>
    </xf>
    <xf numFmtId="0" fontId="0" fillId="0" borderId="4" xfId="0" applyBorder="1" applyAlignment="1">
      <alignment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0" borderId="7" xfId="0" applyFont="1" applyBorder="1" applyAlignment="1">
      <alignment vertical="center"/>
    </xf>
    <xf numFmtId="0" fontId="1" fillId="0" borderId="8" xfId="0" applyFont="1" applyBorder="1" applyAlignment="1">
      <alignment vertical="center"/>
    </xf>
    <xf numFmtId="0" fontId="0" fillId="0" borderId="8" xfId="0" applyBorder="1" applyAlignment="1">
      <alignment horizontal="center" vertical="center"/>
    </xf>
    <xf numFmtId="0" fontId="1" fillId="0" borderId="8" xfId="0" applyFont="1" applyBorder="1" applyAlignment="1">
      <alignment horizontal="center" vertical="center"/>
    </xf>
    <xf numFmtId="0" fontId="0" fillId="0" borderId="1" xfId="0"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center" vertical="center"/>
    </xf>
    <xf numFmtId="10" fontId="0" fillId="0" borderId="3" xfId="1" applyNumberFormat="1" applyFont="1" applyBorder="1" applyAlignment="1">
      <alignment horizontal="center" vertical="center"/>
    </xf>
    <xf numFmtId="0" fontId="0" fillId="0" borderId="7" xfId="0" applyBorder="1" applyAlignment="1">
      <alignment vertical="center"/>
    </xf>
    <xf numFmtId="0" fontId="0" fillId="0" borderId="8" xfId="0" applyBorder="1" applyAlignment="1">
      <alignment vertical="center"/>
    </xf>
    <xf numFmtId="9" fontId="1" fillId="0" borderId="9" xfId="1" applyFont="1" applyBorder="1" applyAlignment="1">
      <alignment horizontal="center" vertical="center"/>
    </xf>
    <xf numFmtId="10" fontId="0" fillId="0" borderId="1" xfId="1" applyNumberFormat="1" applyFont="1" applyBorder="1" applyAlignment="1">
      <alignment horizontal="center" vertical="center"/>
    </xf>
    <xf numFmtId="10" fontId="1" fillId="0" borderId="9" xfId="0" applyNumberFormat="1" applyFont="1" applyBorder="1" applyAlignment="1">
      <alignment horizontal="center" vertical="center"/>
    </xf>
    <xf numFmtId="10" fontId="1" fillId="0" borderId="1" xfId="1" applyNumberFormat="1" applyFont="1" applyBorder="1" applyAlignment="1">
      <alignment horizontal="center" vertical="center"/>
    </xf>
    <xf numFmtId="10" fontId="2" fillId="0" borderId="1" xfId="1" applyNumberFormat="1" applyFont="1" applyBorder="1" applyAlignment="1">
      <alignment horizontal="center" vertical="center"/>
    </xf>
    <xf numFmtId="10" fontId="1" fillId="0" borderId="3" xfId="0" applyNumberFormat="1" applyFont="1" applyBorder="1" applyAlignment="1">
      <alignment horizontal="center" vertical="center"/>
    </xf>
    <xf numFmtId="10" fontId="1" fillId="0" borderId="9" xfId="1" applyNumberFormat="1" applyFont="1" applyBorder="1" applyAlignment="1">
      <alignment horizontal="center" vertical="center"/>
    </xf>
    <xf numFmtId="10" fontId="1" fillId="0" borderId="3" xfId="1" applyNumberFormat="1" applyFont="1" applyBorder="1" applyAlignment="1">
      <alignment horizontal="center" vertical="center"/>
    </xf>
    <xf numFmtId="0" fontId="0" fillId="0" borderId="1" xfId="0" applyBorder="1" applyAlignment="1">
      <alignment horizontal="center" vertical="center" wrapText="1"/>
    </xf>
    <xf numFmtId="0" fontId="0" fillId="0" borderId="0" xfId="0" applyFont="1" applyAlignment="1">
      <alignment vertical="top"/>
    </xf>
    <xf numFmtId="0" fontId="0" fillId="0" borderId="0" xfId="0" applyFont="1"/>
    <xf numFmtId="0" fontId="3" fillId="0" borderId="0" xfId="0" applyFont="1" applyAlignment="1">
      <alignment vertical="top"/>
    </xf>
  </cellXfs>
  <cellStyles count="2">
    <cellStyle name="Normal" xfId="0" builtinId="0"/>
    <cellStyle name="Pourcentage" xfId="1" builtinId="5"/>
  </cellStyles>
  <dxfs count="117">
    <dxf>
      <numFmt numFmtId="14" formatCode="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numFmt numFmtId="14" formatCode="0.00%"/>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9525</xdr:colOff>
      <xdr:row>11</xdr:row>
      <xdr:rowOff>9525</xdr:rowOff>
    </xdr:from>
    <xdr:to>
      <xdr:col>11</xdr:col>
      <xdr:colOff>552450</xdr:colOff>
      <xdr:row>13</xdr:row>
      <xdr:rowOff>133350</xdr:rowOff>
    </xdr:to>
    <xdr:sp macro="" textlink="">
      <xdr:nvSpPr>
        <xdr:cNvPr id="2" name="ZoneTexte 1">
          <a:extLst>
            <a:ext uri="{FF2B5EF4-FFF2-40B4-BE49-F238E27FC236}">
              <a16:creationId xmlns:a16="http://schemas.microsoft.com/office/drawing/2014/main" id="{AF1E6AA1-6FE8-2B77-3FA1-C45921C53C91}"/>
            </a:ext>
          </a:extLst>
        </xdr:cNvPr>
        <xdr:cNvSpPr txBox="1"/>
      </xdr:nvSpPr>
      <xdr:spPr>
        <a:xfrm>
          <a:off x="7410450" y="3067050"/>
          <a:ext cx="91630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Ce que je souhaiterais, c'est que lorsque je choisis dans la case Recette le Savon TOUT OLIVE (par exemple), le tableau avec la recette et les proportions d'ingrédients concernant cette recette s'afficherait dans le tableau à côté (il se trouve dans la Feuil1). Je ne mets qu'une recette mais il faudrait que je puisse faire un choix dans les recettes en fonction de que qui aura été sélectionné dans la liste déroulante de la case Recette.</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4996F86-3DE5-413A-B711-99438CDF07FC}" name="R_Savon_TOUT_OLIVE" displayName="R_Savon_TOUT_OLIVE" ref="A2:E7" totalsRowShown="0" headerRowDxfId="116" headerRowBorderDxfId="115" tableBorderDxfId="114" totalsRowBorderDxfId="113">
  <autoFilter ref="A2:E7" xr:uid="{B4996F86-3DE5-413A-B711-99438CDF07FC}"/>
  <tableColumns count="5">
    <tableColumn id="1" xr3:uid="{2F513219-5EF6-4684-9EFE-00CAF7BEB2D4}" name="Ingrédients" dataDxfId="112"/>
    <tableColumn id="2" xr3:uid="{2F4855DC-6394-45FA-9FAF-DE158A22D032}" name="Lots / DLU" dataDxfId="111"/>
    <tableColumn id="3" xr3:uid="{52BBBFCE-69B0-4D3C-9E0F-A085391F0436}" name="Poids théorique (en g)" dataDxfId="110"/>
    <tableColumn id="4" xr3:uid="{C5A16777-88D7-4455-A5F7-4D65C7517910}" name="Pesée réelle (en g)" dataDxfId="109"/>
    <tableColumn id="5" xr3:uid="{C9F30E1D-3081-4587-A4AC-D010778B59F5}" name="Pourcentage" dataDxfId="108" dataCellStyle="Pourcentage">
      <calculatedColumnFormula>R_Savon_TOUT_OLIVE[[#This Row],[Poids théorique (en g)]]/C6</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4C628E0-438A-4C89-8660-15F45A1DFA30}" name="R_savon_rose" displayName="R_savon_rose" ref="A10:E17" totalsRowShown="0" headerRowDxfId="107" headerRowBorderDxfId="106" tableBorderDxfId="105" totalsRowBorderDxfId="104">
  <autoFilter ref="A10:E17" xr:uid="{24C628E0-438A-4C89-8660-15F45A1DFA30}"/>
  <tableColumns count="5">
    <tableColumn id="1" xr3:uid="{F11F860C-3557-4866-9A9F-05A1465B499E}" name="Ingrédients" dataDxfId="103"/>
    <tableColumn id="2" xr3:uid="{D3E52097-478B-494B-BFE8-5C85BB29D201}" name="Lots / DLU" dataDxfId="102"/>
    <tableColumn id="3" xr3:uid="{E86CB4AE-5AC1-45B4-872A-1A5A7ACDBC99}" name="Poids théorique (en g)" dataDxfId="101"/>
    <tableColumn id="4" xr3:uid="{F1EB1805-93D0-442D-8F79-EFC417DC8617}" name="Pesée réelle (en g)" dataDxfId="100"/>
    <tableColumn id="5" xr3:uid="{2108403F-927B-4BB7-9BC3-F3D0A55CF0A3}" name="Pourcentage" dataDxfId="99">
      <calculatedColumnFormula>R_savon_rose[[#This Row],[Poids théorique (en g)]]/C17</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5708F93-02FC-4BEF-BFC2-D6A09E140594}" name="R_savon_rose4" displayName="R_savon_rose4" ref="A20:E29" totalsRowShown="0" headerRowDxfId="98" headerRowBorderDxfId="97" tableBorderDxfId="96" totalsRowBorderDxfId="95">
  <autoFilter ref="A20:E29" xr:uid="{75708F93-02FC-4BEF-BFC2-D6A09E140594}"/>
  <tableColumns count="5">
    <tableColumn id="1" xr3:uid="{C1E19615-D9BA-446E-82F9-7DC50F751E79}" name="Ingrédients" dataDxfId="94"/>
    <tableColumn id="2" xr3:uid="{61D50061-3FF3-4322-9BE3-408B43204369}" name="Lots / DLU" dataDxfId="93"/>
    <tableColumn id="3" xr3:uid="{E4D9C65D-AFFE-403F-82F4-2CA73CAB96E1}" name="Poids théorique (en g)" dataDxfId="92"/>
    <tableColumn id="4" xr3:uid="{FA5B51A5-3CDC-45BB-A5FE-1C83D6BA791F}" name="Pesée réelle (en g)" dataDxfId="91"/>
    <tableColumn id="5" xr3:uid="{9025ECF2-9289-4382-B799-A5B0BEE49A3F}" name="Pourcentage" dataDxfId="90">
      <calculatedColumnFormula>R_savon_rose4[[#This Row],[Poids théorique (en g)]]/C27</calculatedColumnFormula>
    </tableColumn>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65B4411-D9D4-4968-9142-D81CAE9B4F35}" name="R_savon_rose45" displayName="R_savon_rose45" ref="A32:E42" totalsRowShown="0" headerRowDxfId="89" headerRowBorderDxfId="88" tableBorderDxfId="87" totalsRowBorderDxfId="86">
  <autoFilter ref="A32:E42" xr:uid="{465B4411-D9D4-4968-9142-D81CAE9B4F35}"/>
  <tableColumns count="5">
    <tableColumn id="1" xr3:uid="{13F3ADA6-AB6F-4052-9F04-BE41BA232818}" name="Ingrédients" dataDxfId="85"/>
    <tableColumn id="2" xr3:uid="{3FB649C8-64FC-4B5E-B47A-AD644E28D752}" name="Lots / DLU" dataDxfId="84"/>
    <tableColumn id="3" xr3:uid="{9629FB61-0515-48A0-8E10-416CC8B000AD}" name="Poids théorique (en g)" dataDxfId="83"/>
    <tableColumn id="4" xr3:uid="{285314BD-88B4-4EC4-8006-014781F04445}" name="Pesée réelle (en g)" dataDxfId="82"/>
    <tableColumn id="5" xr3:uid="{50471B86-A1CD-4328-99A6-4507FAA465AD}" name="Pourcentage" dataDxfId="81">
      <calculatedColumnFormula>R_savon_rose45[[#This Row],[Poids théorique (en g)]]/C39</calculatedColumnFormula>
    </tableColumn>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E60EB6D-F1D7-4C74-AE12-6C35158B0D2A}" name="R_savon_rose46" displayName="R_savon_rose46" ref="A45:E55" totalsRowShown="0" headerRowDxfId="80" headerRowBorderDxfId="79" tableBorderDxfId="78" totalsRowBorderDxfId="77">
  <autoFilter ref="A45:E55" xr:uid="{FE60EB6D-F1D7-4C74-AE12-6C35158B0D2A}"/>
  <tableColumns count="5">
    <tableColumn id="1" xr3:uid="{53748804-93C5-42C5-BECD-719B553CF95D}" name="Ingrédients" dataDxfId="76"/>
    <tableColumn id="2" xr3:uid="{E07717D0-8F53-4830-8706-9986AED447B0}" name="Lots / DLU" dataDxfId="75"/>
    <tableColumn id="3" xr3:uid="{E4AC9504-BE74-4F6C-ACBA-C937894904F9}" name="Poids théorique (en g)" dataDxfId="74"/>
    <tableColumn id="4" xr3:uid="{88DDF636-7AD5-483A-BBEB-72EE6662805C}" name="Pesée réelle (en g)" dataDxfId="73"/>
    <tableColumn id="5" xr3:uid="{611A5CDA-F0FF-45BA-B950-FD4666879ADF}" name="Pourcentage" dataDxfId="72">
      <calculatedColumnFormula>R_savon_rose46[[#This Row],[Poids théorique (en g)]]/C52</calculatedColumnFormula>
    </tableColumn>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3140F70-D292-46E5-B3E2-3896E1476940}" name="R_savon_rose47" displayName="R_savon_rose47" ref="A58:E65" totalsRowShown="0" headerRowDxfId="71" headerRowBorderDxfId="70" tableBorderDxfId="69" totalsRowBorderDxfId="68">
  <autoFilter ref="A58:E65" xr:uid="{53140F70-D292-46E5-B3E2-3896E1476940}"/>
  <tableColumns count="5">
    <tableColumn id="1" xr3:uid="{D9567979-DB93-4461-BD73-37859C7A8E12}" name="Ingrédients" dataDxfId="67"/>
    <tableColumn id="2" xr3:uid="{32EF7FB2-5919-4B20-9813-A6C96983FEF6}" name="Lots / DLU" dataDxfId="66"/>
    <tableColumn id="3" xr3:uid="{AED4EAFE-8989-4851-B4FF-E6427B571A54}" name="Poids théorique (en g)" dataDxfId="65"/>
    <tableColumn id="4" xr3:uid="{BC1DA24F-54AF-4593-BDE4-54B6244DD95E}" name="Pesée réelle (en g)" dataDxfId="64"/>
    <tableColumn id="5" xr3:uid="{6CA183AF-0345-42E4-B721-5EA3B2B9C9CE}" name="Pourcentage" dataDxfId="63">
      <calculatedColumnFormula>R_savon_rose47[[#This Row],[Poids théorique (en g)]]/C65</calculatedColumnFormula>
    </tableColumn>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F383677E-1BF9-4C9B-BAAB-FE6052FB9340}" name="R_savon_rose4711" displayName="R_savon_rose4711" ref="A68:E75" totalsRowShown="0" headerRowDxfId="62" headerRowBorderDxfId="61" tableBorderDxfId="60" totalsRowBorderDxfId="59">
  <autoFilter ref="A68:E75" xr:uid="{F383677E-1BF9-4C9B-BAAB-FE6052FB9340}"/>
  <tableColumns count="5">
    <tableColumn id="1" xr3:uid="{1758F6EF-F524-4157-8339-6A4B75DC6C27}" name="Ingrédients" dataDxfId="58"/>
    <tableColumn id="2" xr3:uid="{61894307-25E1-41D7-83A0-B2113A3B4EEB}" name="Lots / DLU" dataDxfId="57"/>
    <tableColumn id="3" xr3:uid="{16AAFEDB-9D9F-46A3-BCDC-5DC4CD8687FC}" name="Poids théorique (en g)" dataDxfId="56"/>
    <tableColumn id="4" xr3:uid="{4051A240-2C00-4739-9A3E-395BC0058757}" name="Pesée réelle (en g)" dataDxfId="55"/>
    <tableColumn id="5" xr3:uid="{90EDA45D-5299-4D13-8D6D-2F84F768C505}" name="Pourcentage" dataDxfId="54">
      <calculatedColumnFormula>R_savon_rose4711[[#This Row],[Poids théorique (en g)]]/C75</calculatedColumnFormula>
    </tableColumn>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C6233BE6-79DF-4E63-A4B9-FB9440A5C33F}" name="R_savon_rose4712" displayName="R_savon_rose4712" ref="A96:E103" totalsRowShown="0" headerRowDxfId="53" headerRowBorderDxfId="52" tableBorderDxfId="51" totalsRowBorderDxfId="50">
  <autoFilter ref="A96:E103" xr:uid="{C6233BE6-79DF-4E63-A4B9-FB9440A5C33F}"/>
  <tableColumns count="5">
    <tableColumn id="1" xr3:uid="{7FD9550F-3A39-4D7C-89EB-2C71540DD943}" name="Ingrédients" dataDxfId="49"/>
    <tableColumn id="2" xr3:uid="{CE6A8667-ECF6-49C6-804A-5380887E4F78}" name="Lots / DLU" dataDxfId="48"/>
    <tableColumn id="3" xr3:uid="{841C1377-F88C-4447-BB1D-A089AB7536BA}" name="Poids théorique (en g)" dataDxfId="47"/>
    <tableColumn id="4" xr3:uid="{6874C5B1-C961-494A-B970-D76AB9E9A445}" name="Pesée réelle (en g)" dataDxfId="46"/>
    <tableColumn id="5" xr3:uid="{68743D66-1E83-473D-865E-1CADAFD1ECFF}" name="Pourcentage" dataDxfId="45">
      <calculatedColumnFormula>R_savon_rose4712[[#This Row],[Poids théorique (en g)]]/C103</calculatedColumnFormula>
    </tableColumn>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9323735-325A-4326-AA05-81C2B9138A4A}" name="R_Savon_TOUT_OLIVE13" displayName="R_Savon_TOUT_OLIVE13" ref="A78:E84" totalsRowShown="0" headerRowDxfId="44" headerRowBorderDxfId="43" tableBorderDxfId="42" totalsRowBorderDxfId="41">
  <autoFilter ref="A78:E84" xr:uid="{49323735-325A-4326-AA05-81C2B9138A4A}"/>
  <tableColumns count="5">
    <tableColumn id="1" xr3:uid="{3DC6A84B-41F9-4C2B-B223-DDDC9D4DA702}" name="Ingrédients" dataDxfId="40"/>
    <tableColumn id="2" xr3:uid="{27C5BFB4-9C25-4619-9FBD-9A78B002B40C}" name="Lots / DLU" dataDxfId="39"/>
    <tableColumn id="3" xr3:uid="{A4674CF4-2ED7-4BCF-8E4A-FB11247394A4}" name="Poids théorique (en g)" dataDxfId="38"/>
    <tableColumn id="4" xr3:uid="{2F557C83-C221-45F8-8689-E6A3C82723DA}" name="Pesée réelle (en g)" dataDxfId="37"/>
    <tableColumn id="5" xr3:uid="{61D62B8C-FBB9-49FA-BDE7-41EB145E3479}" name="Pourcentage" dataDxfId="36" dataCellStyle="Pourcentage">
      <calculatedColumnFormula>R_Savon_TOUT_OLIVE13[[#This Row],[Poids théorique (en g)]]/C82</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AB90DAAC-A1C0-43A3-BFA8-9955A57D2592}" name="R_Savon_TOUT_OLIVE1314" displayName="R_Savon_TOUT_OLIVE1314" ref="A87:E93" totalsRowShown="0" headerRowDxfId="35" headerRowBorderDxfId="34" tableBorderDxfId="33" totalsRowBorderDxfId="32">
  <autoFilter ref="A87:E93" xr:uid="{AB90DAAC-A1C0-43A3-BFA8-9955A57D2592}"/>
  <tableColumns count="5">
    <tableColumn id="1" xr3:uid="{28DBFE2F-6ED4-477A-9777-2E912C830D4C}" name="Ingrédients" dataDxfId="31"/>
    <tableColumn id="2" xr3:uid="{BEF482C5-3D65-405B-B684-D1CD40AB7117}" name="Lots / DLU" dataDxfId="30"/>
    <tableColumn id="3" xr3:uid="{30A7720D-E62D-41F3-83D5-276D4C7D11A8}" name="Poids théorique (en g)" dataDxfId="29"/>
    <tableColumn id="4" xr3:uid="{92809F54-0344-4C76-AD74-17970D5F8426}" name="Pesée réelle (en g)" dataDxfId="28"/>
    <tableColumn id="5" xr3:uid="{3932B3C3-AE32-4184-A8EA-D9DDDA2A674D}" name="Pourcentage" dataDxfId="27" dataCellStyle="Pourcentage">
      <calculatedColumnFormula>R_Savon_TOUT_OLIVE1314[[#This Row],[Poids théorique (en g)]]/C91</calculatedColumnFormula>
    </tableColumn>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C04AB3EB-441C-4545-9986-ACDD36FE303C}" name="R_savon_rose471115" displayName="R_savon_rose471115" ref="A106:E114" totalsRowShown="0" headerRowDxfId="26" headerRowBorderDxfId="25" tableBorderDxfId="24" totalsRowBorderDxfId="23">
  <autoFilter ref="A106:E114" xr:uid="{C04AB3EB-441C-4545-9986-ACDD36FE303C}"/>
  <tableColumns count="5">
    <tableColumn id="1" xr3:uid="{E817DFF8-BAA8-4BCB-A920-51C0E9E542BB}" name="Ingrédients" dataDxfId="22"/>
    <tableColumn id="2" xr3:uid="{1D9B22DC-823E-40AA-99DF-C7E157D7D7A6}" name="Lots / DLU" dataDxfId="21"/>
    <tableColumn id="3" xr3:uid="{34CDBE11-6994-4963-A4DD-36E8603F7C3E}" name="Poids théorique (en g)" dataDxfId="20"/>
    <tableColumn id="4" xr3:uid="{D0437B99-7A15-49A9-8B84-EDC735087F01}" name="Pesée réelle (en g)" dataDxfId="19"/>
    <tableColumn id="5" xr3:uid="{11CAFDE0-61B9-4529-AA30-0AADE981888A}" name="Pourcentage" dataDxfId="18">
      <calculatedColumnFormula>R_savon_rose471115[[#This Row],[Poids théorique (en g)]]/C113</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3A27BCA0-2CB3-4FBD-8F66-4D486619C3CF}" name="R_savon_rose471116" displayName="R_savon_rose471116" ref="A117:E124" totalsRowShown="0" headerRowDxfId="17" headerRowBorderDxfId="16" tableBorderDxfId="15" totalsRowBorderDxfId="14">
  <autoFilter ref="A117:E124" xr:uid="{3A27BCA0-2CB3-4FBD-8F66-4D486619C3CF}"/>
  <tableColumns count="5">
    <tableColumn id="1" xr3:uid="{717ACBFD-E040-436E-83E7-EB1765467BE7}" name="Ingrédients" dataDxfId="13"/>
    <tableColumn id="2" xr3:uid="{E51F4978-6330-4761-A040-5783B586248B}" name="Lots / DLU" dataDxfId="12"/>
    <tableColumn id="3" xr3:uid="{D2240D23-1D49-4AF3-A948-C90D656629FE}" name="Poids théorique (en g)" dataDxfId="11"/>
    <tableColumn id="4" xr3:uid="{78A0A36E-F958-4DA2-80FE-A890DB49EFDD}" name="Pesée réelle (en g)" dataDxfId="10"/>
    <tableColumn id="5" xr3:uid="{857F6F18-CC20-44BA-BBCC-157C1C47D428}" name="Pourcentage" dataDxfId="9">
      <calculatedColumnFormula>R_savon_rose471116[[#This Row],[Poids théorique (en g)]]/C124</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628DC0F0-E0F9-4BFA-965B-517DA19EB96A}" name="R_Savon_TOUT_OLIVE131417" displayName="R_Savon_TOUT_OLIVE131417" ref="A127:E132" totalsRowShown="0" headerRowDxfId="8" headerRowBorderDxfId="7" tableBorderDxfId="6" totalsRowBorderDxfId="5">
  <autoFilter ref="A127:E132" xr:uid="{628DC0F0-E0F9-4BFA-965B-517DA19EB96A}"/>
  <tableColumns count="5">
    <tableColumn id="1" xr3:uid="{D9EB8EC6-FFBA-47AA-B014-765A5C49F7F8}" name="Ingrédients" dataDxfId="4"/>
    <tableColumn id="2" xr3:uid="{FF0DF23B-05CB-45D0-B658-0D6EA6D8F40F}" name="Lots / DLU" dataDxfId="3"/>
    <tableColumn id="3" xr3:uid="{BFF6DFDC-4010-4A0E-8288-19B1E233227C}" name="Poids théorique (en g)" dataDxfId="2"/>
    <tableColumn id="4" xr3:uid="{213596A7-1E62-4773-AE84-3932DE1AB32B}" name="Pesée réelle (en g)" dataDxfId="1"/>
    <tableColumn id="5" xr3:uid="{57F77484-00C4-4DE0-A901-1D9D03CCA463}" name="Pourcentage" dataDxfId="0" dataCellStyle="Pourcentage">
      <calculatedColumnFormula>R_Savon_TOUT_OLIVE131417[[#This Row],[Poids théorique (en g)]]/C131</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B338A0-83EF-4488-8D6F-BB4C262C91BC}">
  <sheetPr codeName="Feuil2"/>
  <dimension ref="A2:E132"/>
  <sheetViews>
    <sheetView workbookViewId="0">
      <selection activeCell="A4" sqref="A4"/>
    </sheetView>
  </sheetViews>
  <sheetFormatPr baseColWidth="10" defaultRowHeight="14.25" x14ac:dyDescent="0.2"/>
  <cols>
    <col min="1" max="1" width="30.625" customWidth="1"/>
    <col min="2" max="2" width="20.625" customWidth="1"/>
    <col min="3" max="3" width="22.5" customWidth="1"/>
    <col min="4" max="5" width="20.625" customWidth="1"/>
    <col min="6" max="6" width="5.625" customWidth="1"/>
  </cols>
  <sheetData>
    <row r="2" spans="1:5" x14ac:dyDescent="0.2">
      <c r="A2" s="16" t="s">
        <v>23</v>
      </c>
      <c r="B2" s="17" t="s">
        <v>24</v>
      </c>
      <c r="C2" s="17" t="s">
        <v>25</v>
      </c>
      <c r="D2" s="17" t="s">
        <v>26</v>
      </c>
      <c r="E2" s="18" t="s">
        <v>27</v>
      </c>
    </row>
    <row r="3" spans="1:5" ht="14.25" customHeight="1" x14ac:dyDescent="0.2">
      <c r="A3" s="13" t="s">
        <v>33</v>
      </c>
      <c r="B3" s="3"/>
      <c r="C3" s="3">
        <v>200</v>
      </c>
      <c r="D3" s="3"/>
      <c r="E3" s="26">
        <f>R_Savon_TOUT_OLIVE[[#This Row],[Poids théorique (en g)]]/C7</f>
        <v>0.53333333333333333</v>
      </c>
    </row>
    <row r="4" spans="1:5" x14ac:dyDescent="0.2">
      <c r="A4" s="14" t="s">
        <v>28</v>
      </c>
      <c r="B4" s="3"/>
      <c r="C4" s="3">
        <v>100</v>
      </c>
      <c r="D4" s="3"/>
      <c r="E4" s="26">
        <f>R_Savon_TOUT_OLIVE[[#This Row],[Poids théorique (en g)]]/C7</f>
        <v>0.26666666666666666</v>
      </c>
    </row>
    <row r="5" spans="1:5" x14ac:dyDescent="0.2">
      <c r="A5" s="14" t="s">
        <v>29</v>
      </c>
      <c r="B5" s="3"/>
      <c r="C5" s="3">
        <v>50</v>
      </c>
      <c r="D5" s="3"/>
      <c r="E5" s="26">
        <f>R_Savon_TOUT_OLIVE[[#This Row],[Poids théorique (en g)]]/C7</f>
        <v>0.13333333333333333</v>
      </c>
    </row>
    <row r="6" spans="1:5" x14ac:dyDescent="0.2">
      <c r="A6" s="14" t="s">
        <v>30</v>
      </c>
      <c r="B6" s="3"/>
      <c r="C6" s="3">
        <v>25</v>
      </c>
      <c r="D6" s="3"/>
      <c r="E6" s="26">
        <f>R_Savon_TOUT_OLIVE[[#This Row],[Poids théorique (en g)]]/C7</f>
        <v>6.6666666666666666E-2</v>
      </c>
    </row>
    <row r="7" spans="1:5" ht="15" x14ac:dyDescent="0.2">
      <c r="A7" s="19" t="s">
        <v>31</v>
      </c>
      <c r="B7" s="22"/>
      <c r="C7" s="22">
        <f>SUM(C3:C6)</f>
        <v>375</v>
      </c>
      <c r="D7" s="22"/>
      <c r="E7" s="29">
        <f>SUM(E3:E6)</f>
        <v>1</v>
      </c>
    </row>
    <row r="10" spans="1:5" x14ac:dyDescent="0.2">
      <c r="A10" s="16" t="s">
        <v>23</v>
      </c>
      <c r="B10" s="17" t="s">
        <v>24</v>
      </c>
      <c r="C10" s="17" t="s">
        <v>25</v>
      </c>
      <c r="D10" s="17" t="s">
        <v>26</v>
      </c>
      <c r="E10" s="18" t="s">
        <v>27</v>
      </c>
    </row>
    <row r="11" spans="1:5" x14ac:dyDescent="0.2">
      <c r="A11" s="13" t="s">
        <v>34</v>
      </c>
      <c r="B11" s="3"/>
      <c r="C11" s="3">
        <v>300</v>
      </c>
      <c r="D11" s="3"/>
      <c r="E11" s="15">
        <f>R_savon_rose[[#This Row],[Poids théorique (en g)]]/C17</f>
        <v>0.43478260869565216</v>
      </c>
    </row>
    <row r="12" spans="1:5" x14ac:dyDescent="0.2">
      <c r="A12" s="14" t="s">
        <v>28</v>
      </c>
      <c r="B12" s="4"/>
      <c r="C12" s="3">
        <v>200</v>
      </c>
      <c r="D12" s="3"/>
      <c r="E12" s="15">
        <f>R_savon_rose[[#This Row],[Poids théorique (en g)]]/C17</f>
        <v>0.28985507246376813</v>
      </c>
    </row>
    <row r="13" spans="1:5" x14ac:dyDescent="0.2">
      <c r="A13" s="14" t="s">
        <v>29</v>
      </c>
      <c r="B13" s="4"/>
      <c r="C13" s="3">
        <v>100</v>
      </c>
      <c r="D13" s="3"/>
      <c r="E13" s="15">
        <f>R_savon_rose[[#This Row],[Poids théorique (en g)]]/C17</f>
        <v>0.14492753623188406</v>
      </c>
    </row>
    <row r="14" spans="1:5" x14ac:dyDescent="0.2">
      <c r="A14" s="14" t="s">
        <v>30</v>
      </c>
      <c r="B14" s="4"/>
      <c r="C14" s="3">
        <v>50</v>
      </c>
      <c r="D14" s="3"/>
      <c r="E14" s="15">
        <f>R_savon_rose[[#This Row],[Poids théorique (en g)]]/C17</f>
        <v>7.2463768115942032E-2</v>
      </c>
    </row>
    <row r="15" spans="1:5" x14ac:dyDescent="0.2">
      <c r="A15" s="27" t="s">
        <v>35</v>
      </c>
      <c r="B15" s="28"/>
      <c r="C15" s="3">
        <v>25</v>
      </c>
      <c r="D15" s="21"/>
      <c r="E15" s="15">
        <f>R_savon_rose[[#This Row],[Poids théorique (en g)]]/C17</f>
        <v>3.6231884057971016E-2</v>
      </c>
    </row>
    <row r="16" spans="1:5" x14ac:dyDescent="0.2">
      <c r="A16" s="27" t="s">
        <v>36</v>
      </c>
      <c r="B16" s="28"/>
      <c r="C16" s="21">
        <v>15</v>
      </c>
      <c r="D16" s="21"/>
      <c r="E16" s="15">
        <f>R_savon_rose[[#This Row],[Poids théorique (en g)]]/C17</f>
        <v>2.1739130434782608E-2</v>
      </c>
    </row>
    <row r="17" spans="1:5" ht="15" x14ac:dyDescent="0.2">
      <c r="A17" s="19" t="s">
        <v>31</v>
      </c>
      <c r="B17" s="20"/>
      <c r="C17" s="22">
        <f>SUM(C11:C16)</f>
        <v>690</v>
      </c>
      <c r="D17" s="22"/>
      <c r="E17" s="31">
        <f>SUM(E11:E16)</f>
        <v>1</v>
      </c>
    </row>
    <row r="20" spans="1:5" x14ac:dyDescent="0.2">
      <c r="A20" s="16" t="s">
        <v>23</v>
      </c>
      <c r="B20" s="17" t="s">
        <v>24</v>
      </c>
      <c r="C20" s="17" t="s">
        <v>25</v>
      </c>
      <c r="D20" s="17" t="s">
        <v>26</v>
      </c>
      <c r="E20" s="18" t="s">
        <v>27</v>
      </c>
    </row>
    <row r="21" spans="1:5" x14ac:dyDescent="0.2">
      <c r="A21" s="13" t="s">
        <v>37</v>
      </c>
      <c r="B21" s="3"/>
      <c r="C21" s="3">
        <v>400</v>
      </c>
      <c r="D21" s="3"/>
      <c r="E21" s="15">
        <f>R_savon_rose4[[#This Row],[Poids théorique (en g)]]/C29</f>
        <v>0.36554717843271645</v>
      </c>
    </row>
    <row r="22" spans="1:5" x14ac:dyDescent="0.2">
      <c r="A22" s="14" t="s">
        <v>28</v>
      </c>
      <c r="B22" s="4"/>
      <c r="C22" s="3">
        <v>300</v>
      </c>
      <c r="D22" s="3"/>
      <c r="E22" s="15">
        <f>R_savon_rose4[[#This Row],[Poids théorique (en g)]]/C29</f>
        <v>0.27416038382453733</v>
      </c>
    </row>
    <row r="23" spans="1:5" x14ac:dyDescent="0.2">
      <c r="A23" s="14" t="s">
        <v>38</v>
      </c>
      <c r="B23" s="4"/>
      <c r="C23" s="3">
        <v>200</v>
      </c>
      <c r="D23" s="3"/>
      <c r="E23" s="15">
        <f>R_savon_rose4[[#This Row],[Poids théorique (en g)]]/C29</f>
        <v>0.18277358921635822</v>
      </c>
    </row>
    <row r="24" spans="1:5" x14ac:dyDescent="0.2">
      <c r="A24" s="14" t="s">
        <v>39</v>
      </c>
      <c r="B24" s="4"/>
      <c r="C24" s="3">
        <v>100</v>
      </c>
      <c r="D24" s="3"/>
      <c r="E24" s="15">
        <f>R_savon_rose4[[#This Row],[Poids théorique (en g)]]/C29</f>
        <v>9.1386794608179112E-2</v>
      </c>
    </row>
    <row r="25" spans="1:5" ht="14.25" customHeight="1" x14ac:dyDescent="0.2">
      <c r="A25" s="27" t="s">
        <v>40</v>
      </c>
      <c r="B25" s="28"/>
      <c r="C25" s="3">
        <v>50</v>
      </c>
      <c r="D25" s="21"/>
      <c r="E25" s="15">
        <f>R_savon_rose4[[#This Row],[Poids théorique (en g)]]/C29</f>
        <v>4.5693397304089556E-2</v>
      </c>
    </row>
    <row r="26" spans="1:5" x14ac:dyDescent="0.2">
      <c r="A26" s="27" t="s">
        <v>41</v>
      </c>
      <c r="B26" s="28"/>
      <c r="C26" s="21">
        <v>25</v>
      </c>
      <c r="D26" s="21"/>
      <c r="E26" s="15">
        <f>R_savon_rose4[[#This Row],[Poids théorique (en g)]]/C29</f>
        <v>2.2846698652044778E-2</v>
      </c>
    </row>
    <row r="27" spans="1:5" x14ac:dyDescent="0.2">
      <c r="A27" s="27" t="s">
        <v>29</v>
      </c>
      <c r="B27" s="28"/>
      <c r="C27" s="21">
        <v>12.5</v>
      </c>
      <c r="D27" s="21"/>
      <c r="E27" s="15">
        <f>R_savon_rose4[[#This Row],[Poids théorique (en g)]]/C29</f>
        <v>1.1423349326022389E-2</v>
      </c>
    </row>
    <row r="28" spans="1:5" x14ac:dyDescent="0.2">
      <c r="A28" s="27" t="s">
        <v>30</v>
      </c>
      <c r="B28" s="28"/>
      <c r="C28" s="21">
        <v>6.75</v>
      </c>
      <c r="D28" s="21"/>
      <c r="E28" s="15">
        <f>R_savon_rose4[[#This Row],[Poids théorique (en g)]]/C29</f>
        <v>6.1686086360520902E-3</v>
      </c>
    </row>
    <row r="29" spans="1:5" ht="15" x14ac:dyDescent="0.2">
      <c r="A29" s="19" t="s">
        <v>31</v>
      </c>
      <c r="B29" s="20"/>
      <c r="C29" s="22">
        <f>SUM(C21:C28)</f>
        <v>1094.25</v>
      </c>
      <c r="D29" s="22"/>
      <c r="E29" s="31">
        <f>SUM(E21:E28)</f>
        <v>1</v>
      </c>
    </row>
    <row r="32" spans="1:5" x14ac:dyDescent="0.2">
      <c r="A32" s="16" t="s">
        <v>23</v>
      </c>
      <c r="B32" s="17" t="s">
        <v>24</v>
      </c>
      <c r="C32" s="17" t="s">
        <v>25</v>
      </c>
      <c r="D32" s="17" t="s">
        <v>26</v>
      </c>
      <c r="E32" s="18" t="s">
        <v>27</v>
      </c>
    </row>
    <row r="33" spans="1:5" x14ac:dyDescent="0.2">
      <c r="A33" s="13" t="s">
        <v>28</v>
      </c>
      <c r="B33" s="3"/>
      <c r="C33" s="3">
        <v>500</v>
      </c>
      <c r="D33" s="3"/>
      <c r="E33" s="15">
        <f>R_savon_rose45[[#This Row],[Poids théorique (en g)]]/C42</f>
        <v>0.31362709738121375</v>
      </c>
    </row>
    <row r="34" spans="1:5" x14ac:dyDescent="0.2">
      <c r="A34" s="14" t="s">
        <v>37</v>
      </c>
      <c r="B34" s="4"/>
      <c r="C34" s="3">
        <v>400</v>
      </c>
      <c r="D34" s="3"/>
      <c r="E34" s="15">
        <f>R_savon_rose45[[#This Row],[Poids théorique (en g)]]/C42</f>
        <v>0.25090167790497098</v>
      </c>
    </row>
    <row r="35" spans="1:5" x14ac:dyDescent="0.2">
      <c r="A35" s="14" t="s">
        <v>29</v>
      </c>
      <c r="B35" s="4"/>
      <c r="C35" s="3">
        <v>300</v>
      </c>
      <c r="D35" s="3"/>
      <c r="E35" s="15">
        <f>R_savon_rose45[[#This Row],[Poids théorique (en g)]]/C42</f>
        <v>0.18817625842872823</v>
      </c>
    </row>
    <row r="36" spans="1:5" x14ac:dyDescent="0.2">
      <c r="A36" s="14" t="s">
        <v>38</v>
      </c>
      <c r="B36" s="4"/>
      <c r="C36" s="3">
        <v>200</v>
      </c>
      <c r="D36" s="3"/>
      <c r="E36" s="15">
        <f>R_savon_rose45[[#This Row],[Poids théorique (en g)]]/C42</f>
        <v>0.12545083895248549</v>
      </c>
    </row>
    <row r="37" spans="1:5" x14ac:dyDescent="0.2">
      <c r="A37" s="27" t="s">
        <v>30</v>
      </c>
      <c r="B37" s="28"/>
      <c r="C37" s="3">
        <v>100</v>
      </c>
      <c r="D37" s="21"/>
      <c r="E37" s="15">
        <f>R_savon_rose45[[#This Row],[Poids théorique (en g)]]/C42</f>
        <v>6.2725419476242744E-2</v>
      </c>
    </row>
    <row r="38" spans="1:5" x14ac:dyDescent="0.2">
      <c r="A38" s="27" t="s">
        <v>42</v>
      </c>
      <c r="B38" s="28"/>
      <c r="C38" s="21">
        <v>50</v>
      </c>
      <c r="D38" s="21"/>
      <c r="E38" s="15">
        <f>R_savon_rose45[[#This Row],[Poids théorique (en g)]]/C42</f>
        <v>3.1362709738121372E-2</v>
      </c>
    </row>
    <row r="39" spans="1:5" x14ac:dyDescent="0.2">
      <c r="A39" s="27" t="s">
        <v>39</v>
      </c>
      <c r="B39" s="28"/>
      <c r="C39" s="21">
        <v>25</v>
      </c>
      <c r="D39" s="21"/>
      <c r="E39" s="15">
        <f>R_savon_rose45[[#This Row],[Poids théorique (en g)]]/C42</f>
        <v>1.5681354869060686E-2</v>
      </c>
    </row>
    <row r="40" spans="1:5" x14ac:dyDescent="0.2">
      <c r="A40" s="27" t="s">
        <v>40</v>
      </c>
      <c r="B40" s="28"/>
      <c r="C40" s="21">
        <v>12.5</v>
      </c>
      <c r="D40" s="21"/>
      <c r="E40" s="15">
        <f>R_savon_rose45[[#This Row],[Poids théorique (en g)]]/C42</f>
        <v>7.840677434530343E-3</v>
      </c>
    </row>
    <row r="41" spans="1:5" x14ac:dyDescent="0.2">
      <c r="A41" s="27" t="s">
        <v>43</v>
      </c>
      <c r="B41" s="28"/>
      <c r="C41" s="21">
        <v>6.75</v>
      </c>
      <c r="D41" s="21"/>
      <c r="E41" s="15">
        <f>R_savon_rose45[[#This Row],[Poids théorique (en g)]]/C42</f>
        <v>4.2339658146463852E-3</v>
      </c>
    </row>
    <row r="42" spans="1:5" ht="15" x14ac:dyDescent="0.2">
      <c r="A42" s="19" t="s">
        <v>31</v>
      </c>
      <c r="B42" s="20"/>
      <c r="C42" s="22">
        <f>SUM(C33:C41)</f>
        <v>1594.25</v>
      </c>
      <c r="D42" s="22"/>
      <c r="E42" s="31">
        <f>SUM(E33:E41)</f>
        <v>0.99999999999999989</v>
      </c>
    </row>
    <row r="45" spans="1:5" x14ac:dyDescent="0.2">
      <c r="A45" s="16" t="s">
        <v>23</v>
      </c>
      <c r="B45" s="17" t="s">
        <v>24</v>
      </c>
      <c r="C45" s="17" t="s">
        <v>25</v>
      </c>
      <c r="D45" s="17" t="s">
        <v>26</v>
      </c>
      <c r="E45" s="18" t="s">
        <v>27</v>
      </c>
    </row>
    <row r="46" spans="1:5" x14ac:dyDescent="0.2">
      <c r="A46" s="13" t="s">
        <v>37</v>
      </c>
      <c r="B46" s="3"/>
      <c r="C46" s="3">
        <v>400</v>
      </c>
      <c r="D46" s="3"/>
      <c r="E46" s="15">
        <f>R_savon_rose46[[#This Row],[Poids théorique (en g)]]/C55</f>
        <v>0.36454773296878562</v>
      </c>
    </row>
    <row r="47" spans="1:5" x14ac:dyDescent="0.2">
      <c r="A47" s="14" t="s">
        <v>28</v>
      </c>
      <c r="B47" s="4"/>
      <c r="C47" s="3">
        <v>300</v>
      </c>
      <c r="D47" s="3"/>
      <c r="E47" s="15">
        <f>R_savon_rose46[[#This Row],[Poids théorique (en g)]]/C55</f>
        <v>0.27341079972658922</v>
      </c>
    </row>
    <row r="48" spans="1:5" x14ac:dyDescent="0.2">
      <c r="A48" s="14" t="s">
        <v>38</v>
      </c>
      <c r="B48" s="4"/>
      <c r="C48" s="3">
        <v>200</v>
      </c>
      <c r="D48" s="3"/>
      <c r="E48" s="15">
        <f>R_savon_rose46[[#This Row],[Poids théorique (en g)]]/C55</f>
        <v>0.18227386648439281</v>
      </c>
    </row>
    <row r="49" spans="1:5" x14ac:dyDescent="0.2">
      <c r="A49" s="14" t="s">
        <v>42</v>
      </c>
      <c r="B49" s="4"/>
      <c r="C49" s="3">
        <v>100</v>
      </c>
      <c r="D49" s="3"/>
      <c r="E49" s="15">
        <f>R_savon_rose46[[#This Row],[Poids théorique (en g)]]/C55</f>
        <v>9.1136933242196405E-2</v>
      </c>
    </row>
    <row r="50" spans="1:5" ht="14.25" customHeight="1" x14ac:dyDescent="0.2">
      <c r="A50" s="27" t="s">
        <v>62</v>
      </c>
      <c r="B50" s="28"/>
      <c r="C50" s="3">
        <v>50</v>
      </c>
      <c r="D50" s="21"/>
      <c r="E50" s="15">
        <f>R_savon_rose46[[#This Row],[Poids théorique (en g)]]/C55</f>
        <v>4.5568466621098203E-2</v>
      </c>
    </row>
    <row r="51" spans="1:5" x14ac:dyDescent="0.2">
      <c r="A51" s="27" t="s">
        <v>30</v>
      </c>
      <c r="B51" s="28"/>
      <c r="C51" s="21">
        <v>25</v>
      </c>
      <c r="D51" s="21"/>
      <c r="E51" s="15">
        <f>R_savon_rose46[[#This Row],[Poids théorique (en g)]]/C55</f>
        <v>2.2784233310549101E-2</v>
      </c>
    </row>
    <row r="52" spans="1:5" x14ac:dyDescent="0.2">
      <c r="A52" s="27" t="s">
        <v>44</v>
      </c>
      <c r="B52" s="28"/>
      <c r="C52" s="21">
        <v>12.5</v>
      </c>
      <c r="D52" s="21"/>
      <c r="E52" s="15">
        <f>R_savon_rose46[[#This Row],[Poids théorique (en g)]]/C55</f>
        <v>1.1392116655274551E-2</v>
      </c>
    </row>
    <row r="53" spans="1:5" x14ac:dyDescent="0.2">
      <c r="A53" s="27" t="s">
        <v>45</v>
      </c>
      <c r="B53" s="28"/>
      <c r="C53" s="21">
        <v>6.75</v>
      </c>
      <c r="D53" s="21"/>
      <c r="E53" s="15">
        <f>R_savon_rose46[[#This Row],[Poids théorique (en g)]]/C55</f>
        <v>6.1517429938482571E-3</v>
      </c>
    </row>
    <row r="54" spans="1:5" x14ac:dyDescent="0.2">
      <c r="A54" s="27" t="s">
        <v>46</v>
      </c>
      <c r="B54" s="28"/>
      <c r="C54" s="21">
        <v>3</v>
      </c>
      <c r="D54" s="21"/>
      <c r="E54" s="15">
        <f>R_savon_rose46[[#This Row],[Poids théorique (en g)]]/C55</f>
        <v>2.7341079972658922E-3</v>
      </c>
    </row>
    <row r="55" spans="1:5" ht="15" x14ac:dyDescent="0.2">
      <c r="A55" s="19" t="s">
        <v>31</v>
      </c>
      <c r="B55" s="20"/>
      <c r="C55" s="22">
        <f>SUM(C46:C54)</f>
        <v>1097.25</v>
      </c>
      <c r="D55" s="22"/>
      <c r="E55" s="31">
        <f>SUM(E46:E54)</f>
        <v>1</v>
      </c>
    </row>
    <row r="58" spans="1:5" x14ac:dyDescent="0.2">
      <c r="A58" s="16" t="s">
        <v>23</v>
      </c>
      <c r="B58" s="17" t="s">
        <v>24</v>
      </c>
      <c r="C58" s="17" t="s">
        <v>25</v>
      </c>
      <c r="D58" s="17" t="s">
        <v>26</v>
      </c>
      <c r="E58" s="18" t="s">
        <v>27</v>
      </c>
    </row>
    <row r="59" spans="1:5" x14ac:dyDescent="0.2">
      <c r="A59" s="13" t="s">
        <v>37</v>
      </c>
      <c r="B59" s="3"/>
      <c r="C59" s="3">
        <v>300</v>
      </c>
      <c r="D59" s="3"/>
      <c r="E59" s="15">
        <f>R_savon_rose47[[#This Row],[Poids théorique (en g)]]/C65</f>
        <v>0.43636363636363634</v>
      </c>
    </row>
    <row r="60" spans="1:5" x14ac:dyDescent="0.2">
      <c r="A60" s="14" t="s">
        <v>28</v>
      </c>
      <c r="B60" s="4"/>
      <c r="C60" s="3">
        <v>200</v>
      </c>
      <c r="D60" s="3"/>
      <c r="E60" s="15">
        <f>R_savon_rose47[[#This Row],[Poids théorique (en g)]]/C65</f>
        <v>0.29090909090909089</v>
      </c>
    </row>
    <row r="61" spans="1:5" x14ac:dyDescent="0.2">
      <c r="A61" s="14" t="s">
        <v>38</v>
      </c>
      <c r="B61" s="4"/>
      <c r="C61" s="3">
        <v>100</v>
      </c>
      <c r="D61" s="3"/>
      <c r="E61" s="15">
        <f>R_savon_rose47[[#This Row],[Poids théorique (en g)]]/C65</f>
        <v>0.14545454545454545</v>
      </c>
    </row>
    <row r="62" spans="1:5" x14ac:dyDescent="0.2">
      <c r="A62" s="14" t="s">
        <v>29</v>
      </c>
      <c r="B62" s="4"/>
      <c r="C62" s="3">
        <v>50</v>
      </c>
      <c r="D62" s="3"/>
      <c r="E62" s="15">
        <f>R_savon_rose47[[#This Row],[Poids théorique (en g)]]/C65</f>
        <v>7.2727272727272724E-2</v>
      </c>
    </row>
    <row r="63" spans="1:5" x14ac:dyDescent="0.2">
      <c r="A63" s="27" t="s">
        <v>30</v>
      </c>
      <c r="B63" s="28"/>
      <c r="C63" s="3">
        <v>25</v>
      </c>
      <c r="D63" s="21"/>
      <c r="E63" s="15">
        <f>R_savon_rose47[[#This Row],[Poids théorique (en g)]]/C65</f>
        <v>3.6363636363636362E-2</v>
      </c>
    </row>
    <row r="64" spans="1:5" x14ac:dyDescent="0.2">
      <c r="A64" s="27" t="s">
        <v>63</v>
      </c>
      <c r="B64" s="28"/>
      <c r="C64" s="21">
        <v>12.5</v>
      </c>
      <c r="D64" s="21"/>
      <c r="E64" s="15">
        <f>R_savon_rose47[[#This Row],[Poids théorique (en g)]]/C65</f>
        <v>1.8181818181818181E-2</v>
      </c>
    </row>
    <row r="65" spans="1:5" ht="15" x14ac:dyDescent="0.2">
      <c r="A65" s="19" t="s">
        <v>31</v>
      </c>
      <c r="B65" s="20"/>
      <c r="C65" s="22">
        <f>SUM(C59:C64)</f>
        <v>687.5</v>
      </c>
      <c r="D65" s="22"/>
      <c r="E65" s="34">
        <f>SUM(E59:E64)</f>
        <v>1</v>
      </c>
    </row>
    <row r="66" spans="1:5" x14ac:dyDescent="0.2">
      <c r="A66" s="9"/>
      <c r="B66" s="9"/>
      <c r="C66" s="7"/>
      <c r="D66" s="7"/>
      <c r="E66" s="8"/>
    </row>
    <row r="67" spans="1:5" x14ac:dyDescent="0.2">
      <c r="A67" s="9"/>
      <c r="B67" s="9"/>
      <c r="C67" s="7"/>
      <c r="D67" s="7"/>
      <c r="E67" s="8"/>
    </row>
    <row r="68" spans="1:5" x14ac:dyDescent="0.2">
      <c r="A68" s="16" t="s">
        <v>23</v>
      </c>
      <c r="B68" s="17" t="s">
        <v>24</v>
      </c>
      <c r="C68" s="17" t="s">
        <v>25</v>
      </c>
      <c r="D68" s="17" t="s">
        <v>26</v>
      </c>
      <c r="E68" s="18" t="s">
        <v>27</v>
      </c>
    </row>
    <row r="69" spans="1:5" x14ac:dyDescent="0.2">
      <c r="A69" s="13" t="s">
        <v>37</v>
      </c>
      <c r="B69" s="3"/>
      <c r="C69" s="3">
        <v>400</v>
      </c>
      <c r="D69" s="3"/>
      <c r="E69" s="15">
        <f>R_savon_rose4711[[#This Row],[Poids théorique (en g)]]/C75</f>
        <v>0.37209302325581395</v>
      </c>
    </row>
    <row r="70" spans="1:5" x14ac:dyDescent="0.2">
      <c r="A70" s="14" t="s">
        <v>28</v>
      </c>
      <c r="B70" s="4"/>
      <c r="C70" s="3">
        <v>300</v>
      </c>
      <c r="D70" s="3"/>
      <c r="E70" s="15">
        <f>R_savon_rose4711[[#This Row],[Poids théorique (en g)]]/C75</f>
        <v>0.27906976744186046</v>
      </c>
    </row>
    <row r="71" spans="1:5" x14ac:dyDescent="0.2">
      <c r="A71" s="14" t="s">
        <v>38</v>
      </c>
      <c r="B71" s="4"/>
      <c r="C71" s="3">
        <v>200</v>
      </c>
      <c r="D71" s="3"/>
      <c r="E71" s="15">
        <f>R_savon_rose4711[[#This Row],[Poids théorique (en g)]]/C75</f>
        <v>0.18604651162790697</v>
      </c>
    </row>
    <row r="72" spans="1:5" x14ac:dyDescent="0.2">
      <c r="A72" s="14" t="s">
        <v>29</v>
      </c>
      <c r="B72" s="4"/>
      <c r="C72" s="3">
        <v>100</v>
      </c>
      <c r="D72" s="3"/>
      <c r="E72" s="15">
        <f>R_savon_rose4711[[#This Row],[Poids théorique (en g)]]/C75</f>
        <v>9.3023255813953487E-2</v>
      </c>
    </row>
    <row r="73" spans="1:5" x14ac:dyDescent="0.2">
      <c r="A73" s="27" t="s">
        <v>30</v>
      </c>
      <c r="B73" s="28"/>
      <c r="C73" s="3">
        <v>50</v>
      </c>
      <c r="D73" s="21"/>
      <c r="E73" s="15">
        <f>R_savon_rose4711[[#This Row],[Poids théorique (en g)]]/C75</f>
        <v>4.6511627906976744E-2</v>
      </c>
    </row>
    <row r="74" spans="1:5" x14ac:dyDescent="0.2">
      <c r="A74" s="27" t="s">
        <v>63</v>
      </c>
      <c r="B74" s="28"/>
      <c r="C74" s="21">
        <v>25</v>
      </c>
      <c r="D74" s="21"/>
      <c r="E74" s="15">
        <f>R_savon_rose4711[[#This Row],[Poids théorique (en g)]]/C75</f>
        <v>2.3255813953488372E-2</v>
      </c>
    </row>
    <row r="75" spans="1:5" ht="15" x14ac:dyDescent="0.2">
      <c r="A75" s="19" t="s">
        <v>31</v>
      </c>
      <c r="B75" s="20"/>
      <c r="C75" s="22">
        <f>SUM(C69:C74)</f>
        <v>1075</v>
      </c>
      <c r="D75" s="22"/>
      <c r="E75" s="34">
        <f>SUM(E69:E74)</f>
        <v>1</v>
      </c>
    </row>
    <row r="78" spans="1:5" x14ac:dyDescent="0.2">
      <c r="A78" s="16" t="s">
        <v>23</v>
      </c>
      <c r="B78" s="17" t="s">
        <v>24</v>
      </c>
      <c r="C78" s="17" t="s">
        <v>25</v>
      </c>
      <c r="D78" s="17" t="s">
        <v>26</v>
      </c>
      <c r="E78" s="18" t="s">
        <v>27</v>
      </c>
    </row>
    <row r="79" spans="1:5" x14ac:dyDescent="0.2">
      <c r="A79" s="13" t="s">
        <v>38</v>
      </c>
      <c r="B79" s="3"/>
      <c r="C79" s="3">
        <v>200</v>
      </c>
      <c r="D79" s="3"/>
      <c r="E79" s="26">
        <f>R_Savon_TOUT_OLIVE13[[#This Row],[Poids théorique (en g)]]/C84</f>
        <v>0.5161290322580645</v>
      </c>
    </row>
    <row r="80" spans="1:5" x14ac:dyDescent="0.2">
      <c r="A80" s="14" t="s">
        <v>40</v>
      </c>
      <c r="B80" s="3"/>
      <c r="C80" s="3">
        <v>100</v>
      </c>
      <c r="D80" s="3"/>
      <c r="E80" s="26">
        <f>R_Savon_TOUT_OLIVE13[[#This Row],[Poids théorique (en g)]]/C84</f>
        <v>0.25806451612903225</v>
      </c>
    </row>
    <row r="81" spans="1:5" x14ac:dyDescent="0.2">
      <c r="A81" s="14" t="s">
        <v>48</v>
      </c>
      <c r="B81" s="3"/>
      <c r="C81" s="3">
        <v>50</v>
      </c>
      <c r="D81" s="3"/>
      <c r="E81" s="26">
        <f>R_Savon_TOUT_OLIVE13[[#This Row],[Poids théorique (en g)]]/C84</f>
        <v>0.12903225806451613</v>
      </c>
    </row>
    <row r="82" spans="1:5" x14ac:dyDescent="0.2">
      <c r="A82" s="14" t="s">
        <v>49</v>
      </c>
      <c r="B82" s="3"/>
      <c r="C82" s="3">
        <v>25</v>
      </c>
      <c r="D82" s="3"/>
      <c r="E82" s="26">
        <f>R_Savon_TOUT_OLIVE13[[#This Row],[Poids théorique (en g)]]/C84</f>
        <v>6.4516129032258063E-2</v>
      </c>
    </row>
    <row r="83" spans="1:5" x14ac:dyDescent="0.2">
      <c r="A83" s="27" t="s">
        <v>50</v>
      </c>
      <c r="B83" s="21"/>
      <c r="C83" s="21">
        <v>12.5</v>
      </c>
      <c r="D83" s="21"/>
      <c r="E83" s="26">
        <f>R_Savon_TOUT_OLIVE13[[#This Row],[Poids théorique (en g)]]/C84</f>
        <v>3.2258064516129031E-2</v>
      </c>
    </row>
    <row r="84" spans="1:5" ht="15" x14ac:dyDescent="0.2">
      <c r="A84" s="19" t="s">
        <v>31</v>
      </c>
      <c r="B84" s="22"/>
      <c r="C84" s="22">
        <f>SUM(C79:C83)</f>
        <v>387.5</v>
      </c>
      <c r="D84" s="22"/>
      <c r="E84" s="35">
        <f>SUM(E79:E83)</f>
        <v>1</v>
      </c>
    </row>
    <row r="85" spans="1:5" x14ac:dyDescent="0.2">
      <c r="A85" s="9"/>
      <c r="B85" s="9"/>
      <c r="C85" s="7"/>
      <c r="D85" s="7"/>
      <c r="E85" s="8"/>
    </row>
    <row r="86" spans="1:5" x14ac:dyDescent="0.2">
      <c r="A86" s="9"/>
      <c r="B86" s="9"/>
      <c r="C86" s="7"/>
      <c r="D86" s="7"/>
      <c r="E86" s="8"/>
    </row>
    <row r="87" spans="1:5" ht="15" x14ac:dyDescent="0.2">
      <c r="A87" s="16" t="s">
        <v>23</v>
      </c>
      <c r="B87" s="17" t="s">
        <v>24</v>
      </c>
      <c r="C87" s="17" t="s">
        <v>25</v>
      </c>
      <c r="D87" s="17" t="s">
        <v>26</v>
      </c>
      <c r="E87" s="18" t="s">
        <v>27</v>
      </c>
    </row>
    <row r="88" spans="1:5" x14ac:dyDescent="0.2">
      <c r="A88" s="13" t="s">
        <v>28</v>
      </c>
      <c r="B88" s="3"/>
      <c r="C88" s="3">
        <v>200</v>
      </c>
      <c r="D88" s="3"/>
      <c r="E88" s="26">
        <f>R_Savon_TOUT_OLIVE1314[[#This Row],[Poids théorique (en g)]]/C93</f>
        <v>0.5161290322580645</v>
      </c>
    </row>
    <row r="89" spans="1:5" x14ac:dyDescent="0.2">
      <c r="A89" s="14" t="s">
        <v>51</v>
      </c>
      <c r="B89" s="3"/>
      <c r="C89" s="3">
        <v>100</v>
      </c>
      <c r="D89" s="3"/>
      <c r="E89" s="26">
        <f>R_Savon_TOUT_OLIVE1314[[#This Row],[Poids théorique (en g)]]/C93</f>
        <v>0.25806451612903225</v>
      </c>
    </row>
    <row r="90" spans="1:5" x14ac:dyDescent="0.2">
      <c r="A90" s="14" t="s">
        <v>38</v>
      </c>
      <c r="B90" s="3"/>
      <c r="C90" s="3">
        <v>50</v>
      </c>
      <c r="D90" s="3"/>
      <c r="E90" s="26">
        <f>R_Savon_TOUT_OLIVE1314[[#This Row],[Poids théorique (en g)]]/C93</f>
        <v>0.12903225806451613</v>
      </c>
    </row>
    <row r="91" spans="1:5" x14ac:dyDescent="0.2">
      <c r="A91" s="14" t="s">
        <v>44</v>
      </c>
      <c r="B91" s="3"/>
      <c r="C91" s="3">
        <v>25</v>
      </c>
      <c r="D91" s="3"/>
      <c r="E91" s="26">
        <f>R_Savon_TOUT_OLIVE1314[[#This Row],[Poids théorique (en g)]]/C93</f>
        <v>6.4516129032258063E-2</v>
      </c>
    </row>
    <row r="92" spans="1:5" x14ac:dyDescent="0.2">
      <c r="A92" s="27" t="s">
        <v>52</v>
      </c>
      <c r="B92" s="21"/>
      <c r="C92" s="21">
        <v>12.5</v>
      </c>
      <c r="D92" s="21"/>
      <c r="E92" s="26">
        <f>R_Savon_TOUT_OLIVE1314[[#This Row],[Poids théorique (en g)]]/C93</f>
        <v>3.2258064516129031E-2</v>
      </c>
    </row>
    <row r="93" spans="1:5" ht="15" x14ac:dyDescent="0.2">
      <c r="A93" s="19" t="s">
        <v>31</v>
      </c>
      <c r="B93" s="22"/>
      <c r="C93" s="22">
        <f>SUM(C88:C92)</f>
        <v>387.5</v>
      </c>
      <c r="D93" s="22"/>
      <c r="E93" s="35">
        <f>SUM(E88:E92)</f>
        <v>1</v>
      </c>
    </row>
    <row r="96" spans="1:5" ht="15" x14ac:dyDescent="0.2">
      <c r="A96" s="16" t="s">
        <v>23</v>
      </c>
      <c r="B96" s="17" t="s">
        <v>24</v>
      </c>
      <c r="C96" s="17" t="s">
        <v>25</v>
      </c>
      <c r="D96" s="17" t="s">
        <v>26</v>
      </c>
      <c r="E96" s="18" t="s">
        <v>27</v>
      </c>
    </row>
    <row r="97" spans="1:5" x14ac:dyDescent="0.2">
      <c r="A97" s="13" t="s">
        <v>53</v>
      </c>
      <c r="B97" s="3"/>
      <c r="C97" s="3">
        <v>300</v>
      </c>
      <c r="D97" s="3"/>
      <c r="E97" s="15">
        <f>R_savon_rose4712[[#This Row],[Poids théorique (en g)]]/C103</f>
        <v>0.42857142857142855</v>
      </c>
    </row>
    <row r="98" spans="1:5" x14ac:dyDescent="0.2">
      <c r="A98" s="14" t="s">
        <v>29</v>
      </c>
      <c r="B98" s="4"/>
      <c r="C98" s="3">
        <v>200</v>
      </c>
      <c r="D98" s="3"/>
      <c r="E98" s="15">
        <f>R_savon_rose4712[[#This Row],[Poids théorique (en g)]]/C103</f>
        <v>0.2857142857142857</v>
      </c>
    </row>
    <row r="99" spans="1:5" x14ac:dyDescent="0.2">
      <c r="A99" s="14" t="s">
        <v>47</v>
      </c>
      <c r="B99" s="4"/>
      <c r="C99" s="3">
        <v>100</v>
      </c>
      <c r="D99" s="3"/>
      <c r="E99" s="15">
        <f>R_savon_rose4712[[#This Row],[Poids théorique (en g)]]/C103</f>
        <v>0.14285714285714285</v>
      </c>
    </row>
    <row r="100" spans="1:5" x14ac:dyDescent="0.2">
      <c r="A100" s="14" t="s">
        <v>54</v>
      </c>
      <c r="B100" s="4"/>
      <c r="C100" s="3">
        <v>50</v>
      </c>
      <c r="D100" s="3"/>
      <c r="E100" s="15">
        <f>R_savon_rose4712[[#This Row],[Poids théorique (en g)]]/C103</f>
        <v>7.1428571428571425E-2</v>
      </c>
    </row>
    <row r="101" spans="1:5" x14ac:dyDescent="0.2">
      <c r="A101" s="27" t="s">
        <v>55</v>
      </c>
      <c r="B101" s="28"/>
      <c r="C101" s="3">
        <v>25</v>
      </c>
      <c r="D101" s="21"/>
      <c r="E101" s="15">
        <f>R_savon_rose4712[[#This Row],[Poids théorique (en g)]]/C103</f>
        <v>3.5714285714285712E-2</v>
      </c>
    </row>
    <row r="102" spans="1:5" x14ac:dyDescent="0.2">
      <c r="A102" s="27" t="s">
        <v>56</v>
      </c>
      <c r="B102" s="28"/>
      <c r="C102" s="21">
        <v>25</v>
      </c>
      <c r="D102" s="21"/>
      <c r="E102" s="15">
        <f>R_savon_rose4712[[#This Row],[Poids théorique (en g)]]/C103</f>
        <v>3.5714285714285712E-2</v>
      </c>
    </row>
    <row r="103" spans="1:5" ht="15" x14ac:dyDescent="0.2">
      <c r="A103" s="19" t="s">
        <v>31</v>
      </c>
      <c r="B103" s="20"/>
      <c r="C103" s="22">
        <f>SUM(C97:C102)</f>
        <v>700</v>
      </c>
      <c r="D103" s="22"/>
      <c r="E103" s="31">
        <f>SUM(E97:E102)</f>
        <v>0.99999999999999978</v>
      </c>
    </row>
    <row r="104" spans="1:5" x14ac:dyDescent="0.2">
      <c r="A104" s="9"/>
      <c r="B104" s="9"/>
      <c r="C104" s="7"/>
      <c r="D104" s="7"/>
      <c r="E104" s="8"/>
    </row>
    <row r="105" spans="1:5" ht="15" x14ac:dyDescent="0.2">
      <c r="A105" s="10"/>
      <c r="B105" s="10"/>
      <c r="C105" s="11"/>
      <c r="D105" s="11"/>
      <c r="E105" s="12"/>
    </row>
    <row r="106" spans="1:5" ht="15" x14ac:dyDescent="0.2">
      <c r="A106" s="16" t="s">
        <v>23</v>
      </c>
      <c r="B106" s="17" t="s">
        <v>24</v>
      </c>
      <c r="C106" s="17" t="s">
        <v>25</v>
      </c>
      <c r="D106" s="17" t="s">
        <v>26</v>
      </c>
      <c r="E106" s="18" t="s">
        <v>27</v>
      </c>
    </row>
    <row r="107" spans="1:5" x14ac:dyDescent="0.2">
      <c r="A107" s="13" t="s">
        <v>28</v>
      </c>
      <c r="B107" s="3"/>
      <c r="C107" s="3">
        <v>400</v>
      </c>
      <c r="D107" s="3"/>
      <c r="E107" s="15">
        <f>R_savon_rose471115[[#This Row],[Poids théorique (en g)]]/C114</f>
        <v>0.36781609195402298</v>
      </c>
    </row>
    <row r="108" spans="1:5" x14ac:dyDescent="0.2">
      <c r="A108" s="14" t="s">
        <v>57</v>
      </c>
      <c r="B108" s="4"/>
      <c r="C108" s="3">
        <v>300</v>
      </c>
      <c r="D108" s="3"/>
      <c r="E108" s="15">
        <f>R_savon_rose471115[[#This Row],[Poids théorique (en g)]]/C114</f>
        <v>0.27586206896551724</v>
      </c>
    </row>
    <row r="109" spans="1:5" x14ac:dyDescent="0.2">
      <c r="A109" s="14" t="s">
        <v>48</v>
      </c>
      <c r="B109" s="4"/>
      <c r="C109" s="3">
        <v>200</v>
      </c>
      <c r="D109" s="3"/>
      <c r="E109" s="15">
        <f>R_savon_rose471115[[#This Row],[Poids théorique (en g)]]/C114</f>
        <v>0.18390804597701149</v>
      </c>
    </row>
    <row r="110" spans="1:5" x14ac:dyDescent="0.2">
      <c r="A110" s="14" t="s">
        <v>38</v>
      </c>
      <c r="B110" s="4"/>
      <c r="C110" s="3">
        <v>100</v>
      </c>
      <c r="D110" s="3"/>
      <c r="E110" s="15">
        <f>R_savon_rose471115[[#This Row],[Poids théorique (en g)]]/C114</f>
        <v>9.1954022988505746E-2</v>
      </c>
    </row>
    <row r="111" spans="1:5" x14ac:dyDescent="0.2">
      <c r="A111" s="27" t="s">
        <v>58</v>
      </c>
      <c r="B111" s="28"/>
      <c r="C111" s="3">
        <v>50</v>
      </c>
      <c r="D111" s="21"/>
      <c r="E111" s="15">
        <f>R_savon_rose471115[[#This Row],[Poids théorique (en g)]]/C114</f>
        <v>4.5977011494252873E-2</v>
      </c>
    </row>
    <row r="112" spans="1:5" x14ac:dyDescent="0.2">
      <c r="A112" s="27" t="s">
        <v>59</v>
      </c>
      <c r="B112" s="28"/>
      <c r="C112" s="21">
        <v>25</v>
      </c>
      <c r="D112" s="21"/>
      <c r="E112" s="15">
        <f>R_savon_rose471115[[#This Row],[Poids théorique (en g)]]/C114</f>
        <v>2.2988505747126436E-2</v>
      </c>
    </row>
    <row r="113" spans="1:5" x14ac:dyDescent="0.2">
      <c r="A113" s="27" t="s">
        <v>60</v>
      </c>
      <c r="B113" s="28"/>
      <c r="C113" s="21">
        <v>12.5</v>
      </c>
      <c r="D113" s="21"/>
      <c r="E113" s="15">
        <f>R_savon_rose471115[[#This Row],[Poids théorique (en g)]]/C114</f>
        <v>1.1494252873563218E-2</v>
      </c>
    </row>
    <row r="114" spans="1:5" ht="15" x14ac:dyDescent="0.2">
      <c r="A114" s="19" t="s">
        <v>31</v>
      </c>
      <c r="B114" s="20"/>
      <c r="C114" s="22">
        <f>SUM(C107:C113)</f>
        <v>1087.5</v>
      </c>
      <c r="D114" s="22"/>
      <c r="E114" s="31">
        <f>SUM(E107:E113)</f>
        <v>0.99999999999999989</v>
      </c>
    </row>
    <row r="117" spans="1:5" ht="15" x14ac:dyDescent="0.2">
      <c r="A117" s="16" t="s">
        <v>23</v>
      </c>
      <c r="B117" s="17" t="s">
        <v>24</v>
      </c>
      <c r="C117" s="17" t="s">
        <v>25</v>
      </c>
      <c r="D117" s="17" t="s">
        <v>26</v>
      </c>
      <c r="E117" s="18" t="s">
        <v>27</v>
      </c>
    </row>
    <row r="118" spans="1:5" x14ac:dyDescent="0.2">
      <c r="A118" s="13" t="s">
        <v>28</v>
      </c>
      <c r="B118" s="3"/>
      <c r="C118" s="3">
        <v>300</v>
      </c>
      <c r="D118" s="3"/>
      <c r="E118" s="15">
        <f>R_savon_rose471116[[#This Row],[Poids théorique (en g)]]/C124</f>
        <v>0.43636363636363634</v>
      </c>
    </row>
    <row r="119" spans="1:5" x14ac:dyDescent="0.2">
      <c r="A119" s="14" t="s">
        <v>57</v>
      </c>
      <c r="B119" s="4"/>
      <c r="C119" s="3">
        <v>200</v>
      </c>
      <c r="D119" s="3"/>
      <c r="E119" s="15">
        <f>R_savon_rose471116[[#This Row],[Poids théorique (en g)]]/C124</f>
        <v>0.29090909090909089</v>
      </c>
    </row>
    <row r="120" spans="1:5" x14ac:dyDescent="0.2">
      <c r="A120" s="14" t="s">
        <v>48</v>
      </c>
      <c r="B120" s="4"/>
      <c r="C120" s="3">
        <v>100</v>
      </c>
      <c r="D120" s="3"/>
      <c r="E120" s="15">
        <f>R_savon_rose471116[[#This Row],[Poids théorique (en g)]]/C124</f>
        <v>0.14545454545454545</v>
      </c>
    </row>
    <row r="121" spans="1:5" x14ac:dyDescent="0.2">
      <c r="A121" s="14" t="s">
        <v>38</v>
      </c>
      <c r="B121" s="4"/>
      <c r="C121" s="3">
        <v>50</v>
      </c>
      <c r="D121" s="3"/>
      <c r="E121" s="15">
        <f>R_savon_rose471116[[#This Row],[Poids théorique (en g)]]/C124</f>
        <v>7.2727272727272724E-2</v>
      </c>
    </row>
    <row r="122" spans="1:5" x14ac:dyDescent="0.2">
      <c r="A122" s="27" t="s">
        <v>58</v>
      </c>
      <c r="B122" s="28"/>
      <c r="C122" s="3">
        <v>25</v>
      </c>
      <c r="D122" s="21"/>
      <c r="E122" s="15">
        <f>R_savon_rose471116[[#This Row],[Poids théorique (en g)]]/C124</f>
        <v>3.6363636363636362E-2</v>
      </c>
    </row>
    <row r="123" spans="1:5" x14ac:dyDescent="0.2">
      <c r="A123" s="27" t="s">
        <v>61</v>
      </c>
      <c r="B123" s="28"/>
      <c r="C123" s="21">
        <v>12.5</v>
      </c>
      <c r="D123" s="21"/>
      <c r="E123" s="15">
        <f>R_savon_rose471116[[#This Row],[Poids théorique (en g)]]/C124</f>
        <v>1.8181818181818181E-2</v>
      </c>
    </row>
    <row r="124" spans="1:5" ht="15" x14ac:dyDescent="0.2">
      <c r="A124" s="19" t="s">
        <v>31</v>
      </c>
      <c r="B124" s="20"/>
      <c r="C124" s="22">
        <f>SUM(C118:C123)</f>
        <v>687.5</v>
      </c>
      <c r="D124" s="22"/>
      <c r="E124" s="34">
        <f>SUM(E118:E123)</f>
        <v>1</v>
      </c>
    </row>
    <row r="125" spans="1:5" x14ac:dyDescent="0.2">
      <c r="A125" s="9"/>
      <c r="B125" s="9"/>
      <c r="C125" s="7"/>
      <c r="D125" s="7"/>
      <c r="E125" s="8"/>
    </row>
    <row r="126" spans="1:5" ht="15" x14ac:dyDescent="0.2">
      <c r="A126" s="10"/>
      <c r="B126" s="10"/>
      <c r="C126" s="11"/>
      <c r="D126" s="11"/>
      <c r="E126" s="12"/>
    </row>
    <row r="127" spans="1:5" ht="15" x14ac:dyDescent="0.2">
      <c r="A127" s="16" t="s">
        <v>23</v>
      </c>
      <c r="B127" s="17" t="s">
        <v>24</v>
      </c>
      <c r="C127" s="17" t="s">
        <v>25</v>
      </c>
      <c r="D127" s="17" t="s">
        <v>26</v>
      </c>
      <c r="E127" s="18" t="s">
        <v>27</v>
      </c>
    </row>
    <row r="128" spans="1:5" x14ac:dyDescent="0.2">
      <c r="A128" s="13" t="s">
        <v>28</v>
      </c>
      <c r="B128" s="3"/>
      <c r="C128" s="3">
        <v>200</v>
      </c>
      <c r="D128" s="3"/>
      <c r="E128" s="26">
        <f>R_Savon_TOUT_OLIVE131417[[#This Row],[Poids théorique (en g)]]/C132</f>
        <v>0.53333333333333333</v>
      </c>
    </row>
    <row r="129" spans="1:5" x14ac:dyDescent="0.2">
      <c r="A129" s="14" t="s">
        <v>51</v>
      </c>
      <c r="B129" s="3"/>
      <c r="C129" s="3">
        <v>100</v>
      </c>
      <c r="D129" s="3"/>
      <c r="E129" s="26">
        <f>R_Savon_TOUT_OLIVE131417[[#This Row],[Poids théorique (en g)]]/C132</f>
        <v>0.26666666666666666</v>
      </c>
    </row>
    <row r="130" spans="1:5" x14ac:dyDescent="0.2">
      <c r="A130" s="14" t="s">
        <v>38</v>
      </c>
      <c r="B130" s="3"/>
      <c r="C130" s="3">
        <v>50</v>
      </c>
      <c r="D130" s="3"/>
      <c r="E130" s="26">
        <f>R_Savon_TOUT_OLIVE131417[[#This Row],[Poids théorique (en g)]]/C132</f>
        <v>0.13333333333333333</v>
      </c>
    </row>
    <row r="131" spans="1:5" x14ac:dyDescent="0.2">
      <c r="A131" s="14" t="s">
        <v>44</v>
      </c>
      <c r="B131" s="3"/>
      <c r="C131" s="3">
        <v>25</v>
      </c>
      <c r="D131" s="3"/>
      <c r="E131" s="26">
        <f>R_Savon_TOUT_OLIVE131417[[#This Row],[Poids théorique (en g)]]/C132</f>
        <v>6.6666666666666666E-2</v>
      </c>
    </row>
    <row r="132" spans="1:5" ht="15" x14ac:dyDescent="0.2">
      <c r="A132" s="19" t="s">
        <v>31</v>
      </c>
      <c r="B132" s="22"/>
      <c r="C132" s="22">
        <f>SUM(C128:C131)</f>
        <v>375</v>
      </c>
      <c r="D132" s="22"/>
      <c r="E132" s="36">
        <f>SUM(E128:E131)</f>
        <v>1</v>
      </c>
    </row>
  </sheetData>
  <pageMargins left="0.7" right="0.7" top="0.75" bottom="0.75" header="0.3" footer="0.3"/>
  <tableParts count="13">
    <tablePart r:id="rId1"/>
    <tablePart r:id="rId2"/>
    <tablePart r:id="rId3"/>
    <tablePart r:id="rId4"/>
    <tablePart r:id="rId5"/>
    <tablePart r:id="rId6"/>
    <tablePart r:id="rId7"/>
    <tablePart r:id="rId8"/>
    <tablePart r:id="rId9"/>
    <tablePart r:id="rId10"/>
    <tablePart r:id="rId11"/>
    <tablePart r:id="rId12"/>
    <tablePart r:id="rId1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570ED-E73F-4E5D-BECF-93F2DF6FE7B1}">
  <sheetPr codeName="Feuil1"/>
  <dimension ref="C4:K34"/>
  <sheetViews>
    <sheetView tabSelected="1" topLeftCell="A13" workbookViewId="0">
      <selection activeCell="E18" sqref="E18"/>
    </sheetView>
  </sheetViews>
  <sheetFormatPr baseColWidth="10" defaultRowHeight="14.25" x14ac:dyDescent="0.2"/>
  <cols>
    <col min="1" max="2" width="10.625" customWidth="1"/>
    <col min="3" max="3" width="25.625" customWidth="1"/>
    <col min="4" max="4" width="4" customWidth="1"/>
    <col min="5" max="5" width="35.625" customWidth="1"/>
    <col min="6" max="6" width="10.625" customWidth="1"/>
    <col min="7" max="7" width="30.625" customWidth="1"/>
    <col min="8" max="8" width="15.625" customWidth="1"/>
    <col min="9" max="10" width="13.625" customWidth="1"/>
    <col min="11" max="11" width="11.25" bestFit="1" customWidth="1"/>
  </cols>
  <sheetData>
    <row r="4" spans="3:5" ht="24.95" customHeight="1" x14ac:dyDescent="0.25">
      <c r="C4" s="1" t="s">
        <v>0</v>
      </c>
      <c r="E4" s="2"/>
    </row>
    <row r="5" spans="3:5" ht="24.95" customHeight="1" x14ac:dyDescent="0.25">
      <c r="C5" s="1" t="s">
        <v>19</v>
      </c>
      <c r="E5" s="3"/>
    </row>
    <row r="6" spans="3:5" ht="24.95" customHeight="1" x14ac:dyDescent="0.25">
      <c r="C6" s="1" t="s">
        <v>20</v>
      </c>
      <c r="E6" s="3"/>
    </row>
    <row r="7" spans="3:5" ht="24.95" customHeight="1" x14ac:dyDescent="0.25">
      <c r="C7" s="1" t="s">
        <v>1</v>
      </c>
      <c r="E7" s="3"/>
    </row>
    <row r="8" spans="3:5" ht="24.95" customHeight="1" x14ac:dyDescent="0.25">
      <c r="C8" s="1" t="s">
        <v>2</v>
      </c>
      <c r="E8" s="3"/>
    </row>
    <row r="9" spans="3:5" ht="24.95" customHeight="1" x14ac:dyDescent="0.25">
      <c r="C9" s="1" t="s">
        <v>3</v>
      </c>
      <c r="E9" s="3"/>
    </row>
    <row r="10" spans="3:5" ht="24.95" customHeight="1" x14ac:dyDescent="0.25">
      <c r="C10" s="1" t="s">
        <v>4</v>
      </c>
      <c r="E10" s="3"/>
    </row>
    <row r="11" spans="3:5" ht="24.95" customHeight="1" x14ac:dyDescent="0.25">
      <c r="C11" s="1" t="s">
        <v>5</v>
      </c>
      <c r="E11" s="3"/>
    </row>
    <row r="12" spans="3:5" ht="24.95" customHeight="1" x14ac:dyDescent="0.25">
      <c r="C12" s="1" t="s">
        <v>6</v>
      </c>
      <c r="E12" s="3"/>
    </row>
    <row r="13" spans="3:5" ht="24.95" customHeight="1" x14ac:dyDescent="0.25">
      <c r="C13" s="1" t="s">
        <v>7</v>
      </c>
      <c r="E13" s="3"/>
    </row>
    <row r="14" spans="3:5" ht="24.95" customHeight="1" x14ac:dyDescent="0.25">
      <c r="C14" s="1" t="s">
        <v>8</v>
      </c>
      <c r="E14" s="3"/>
    </row>
    <row r="15" spans="3:5" ht="24.95" customHeight="1" x14ac:dyDescent="0.25">
      <c r="C15" s="1" t="s">
        <v>9</v>
      </c>
      <c r="E15" s="3"/>
    </row>
    <row r="16" spans="3:5" ht="24.95" customHeight="1" x14ac:dyDescent="0.25">
      <c r="C16" s="1" t="s">
        <v>10</v>
      </c>
      <c r="E16" s="3"/>
    </row>
    <row r="17" spans="3:11" ht="24.95" customHeight="1" x14ac:dyDescent="0.25">
      <c r="C17" s="1" t="s">
        <v>11</v>
      </c>
      <c r="E17" s="3"/>
      <c r="G17" s="37" t="s">
        <v>23</v>
      </c>
      <c r="H17" s="37" t="s">
        <v>24</v>
      </c>
      <c r="I17" s="37" t="s">
        <v>25</v>
      </c>
      <c r="J17" s="37" t="s">
        <v>26</v>
      </c>
      <c r="K17" s="37" t="s">
        <v>27</v>
      </c>
    </row>
    <row r="18" spans="3:11" ht="24.95" customHeight="1" x14ac:dyDescent="0.25">
      <c r="C18" s="1" t="s">
        <v>12</v>
      </c>
      <c r="E18" s="3" t="s">
        <v>78</v>
      </c>
      <c r="G18" s="37"/>
      <c r="H18" s="37"/>
      <c r="I18" s="37"/>
      <c r="J18" s="37"/>
      <c r="K18" s="37"/>
    </row>
    <row r="19" spans="3:11" ht="24.95" customHeight="1" x14ac:dyDescent="0.25">
      <c r="C19" s="1" t="s">
        <v>22</v>
      </c>
      <c r="E19" s="3"/>
      <c r="G19" s="23" t="str" cm="1">
        <f t="array" aca="1" ref="G19:K25" ca="1">INDIRECT($E$18)</f>
        <v>Macadamia</v>
      </c>
      <c r="H19" s="3">
        <f ca="1"/>
        <v>0</v>
      </c>
      <c r="I19" s="3">
        <f ca="1"/>
        <v>300</v>
      </c>
      <c r="J19" s="3">
        <f ca="1"/>
        <v>0</v>
      </c>
      <c r="K19" s="30">
        <f ca="1"/>
        <v>0.43478260869565216</v>
      </c>
    </row>
    <row r="20" spans="3:11" ht="24.95" customHeight="1" x14ac:dyDescent="0.25">
      <c r="C20" s="1" t="s">
        <v>13</v>
      </c>
      <c r="E20" s="3"/>
      <c r="G20" s="23" t="str">
        <f ca="1"/>
        <v>Coco</v>
      </c>
      <c r="H20" s="3">
        <f ca="1"/>
        <v>0</v>
      </c>
      <c r="I20" s="3">
        <f ca="1"/>
        <v>200</v>
      </c>
      <c r="J20" s="3">
        <f ca="1"/>
        <v>0</v>
      </c>
      <c r="K20" s="30">
        <f ca="1"/>
        <v>0.28985507246376813</v>
      </c>
    </row>
    <row r="21" spans="3:11" ht="24.95" customHeight="1" x14ac:dyDescent="0.25">
      <c r="C21" s="1" t="s">
        <v>14</v>
      </c>
      <c r="E21" s="3"/>
      <c r="G21" s="23" t="str">
        <f ca="1"/>
        <v>Eau</v>
      </c>
      <c r="H21" s="3">
        <f ca="1"/>
        <v>0</v>
      </c>
      <c r="I21" s="3">
        <f ca="1"/>
        <v>100</v>
      </c>
      <c r="J21" s="3">
        <f ca="1"/>
        <v>0</v>
      </c>
      <c r="K21" s="30">
        <f ca="1"/>
        <v>0.14492753623188406</v>
      </c>
    </row>
    <row r="22" spans="3:11" ht="24.95" customHeight="1" x14ac:dyDescent="0.25">
      <c r="C22" s="1" t="s">
        <v>15</v>
      </c>
      <c r="E22" s="3"/>
      <c r="G22" s="23" t="str">
        <f ca="1"/>
        <v>Soude</v>
      </c>
      <c r="H22" s="3">
        <f ca="1"/>
        <v>0</v>
      </c>
      <c r="I22" s="3">
        <f ca="1"/>
        <v>50</v>
      </c>
      <c r="J22" s="3">
        <f ca="1"/>
        <v>0</v>
      </c>
      <c r="K22" s="30">
        <f ca="1"/>
        <v>7.2463768115942032E-2</v>
      </c>
    </row>
    <row r="23" spans="3:11" ht="24.95" customHeight="1" x14ac:dyDescent="0.25">
      <c r="C23" s="1" t="s">
        <v>21</v>
      </c>
      <c r="E23" s="3"/>
      <c r="G23" s="23" t="str">
        <f ca="1"/>
        <v>HE Palmarosa</v>
      </c>
      <c r="H23" s="3">
        <f ca="1"/>
        <v>0</v>
      </c>
      <c r="I23" s="3">
        <f ca="1"/>
        <v>25</v>
      </c>
      <c r="J23" s="3">
        <f ca="1"/>
        <v>0</v>
      </c>
      <c r="K23" s="33">
        <f ca="1"/>
        <v>3.6231884057971016E-2</v>
      </c>
    </row>
    <row r="24" spans="3:11" ht="24.95" customHeight="1" x14ac:dyDescent="0.25">
      <c r="C24" s="1" t="s">
        <v>16</v>
      </c>
      <c r="E24" s="3"/>
      <c r="G24" s="23" t="str">
        <f ca="1"/>
        <v>Argile Rosa</v>
      </c>
      <c r="H24" s="3">
        <f ca="1"/>
        <v>0</v>
      </c>
      <c r="I24" s="3">
        <f ca="1"/>
        <v>15</v>
      </c>
      <c r="J24" s="3">
        <f ca="1"/>
        <v>0</v>
      </c>
      <c r="K24" s="30">
        <f ca="1"/>
        <v>2.1739130434782608E-2</v>
      </c>
    </row>
    <row r="25" spans="3:11" ht="24.95" customHeight="1" x14ac:dyDescent="0.25">
      <c r="C25" s="1" t="s">
        <v>17</v>
      </c>
      <c r="E25" s="3"/>
      <c r="G25" s="24" t="str">
        <f ca="1"/>
        <v>TOTAL</v>
      </c>
      <c r="H25" s="25">
        <f ca="1"/>
        <v>0</v>
      </c>
      <c r="I25" s="25">
        <f ca="1"/>
        <v>690</v>
      </c>
      <c r="J25" s="25">
        <f ca="1"/>
        <v>0</v>
      </c>
      <c r="K25" s="32">
        <f ca="1"/>
        <v>1</v>
      </c>
    </row>
    <row r="26" spans="3:11" ht="24.95" customHeight="1" x14ac:dyDescent="0.25">
      <c r="C26" s="1" t="s">
        <v>18</v>
      </c>
      <c r="E26" s="3"/>
    </row>
    <row r="29" spans="3:11" x14ac:dyDescent="0.2">
      <c r="G29" s="6"/>
      <c r="H29" s="5"/>
      <c r="I29" s="5"/>
      <c r="J29" s="5"/>
      <c r="K29" s="5"/>
    </row>
    <row r="30" spans="3:11" x14ac:dyDescent="0.2">
      <c r="G30" s="6"/>
      <c r="H30" s="7"/>
      <c r="I30" s="7"/>
      <c r="J30" s="7"/>
      <c r="K30" s="8"/>
    </row>
    <row r="31" spans="3:11" x14ac:dyDescent="0.2">
      <c r="G31" s="9"/>
      <c r="H31" s="9"/>
      <c r="I31" s="7"/>
      <c r="J31" s="7"/>
      <c r="K31" s="8"/>
    </row>
    <row r="32" spans="3:11" x14ac:dyDescent="0.2">
      <c r="G32" s="9"/>
      <c r="H32" s="9"/>
      <c r="I32" s="7"/>
      <c r="J32" s="7"/>
      <c r="K32" s="8"/>
    </row>
    <row r="33" spans="7:11" x14ac:dyDescent="0.2">
      <c r="G33" s="9"/>
      <c r="H33" s="9"/>
      <c r="I33" s="7"/>
      <c r="J33" s="7"/>
      <c r="K33" s="8"/>
    </row>
    <row r="34" spans="7:11" ht="15" x14ac:dyDescent="0.2">
      <c r="G34" s="10"/>
      <c r="H34" s="10"/>
      <c r="I34" s="11"/>
      <c r="J34" s="11"/>
      <c r="K34" s="12"/>
    </row>
  </sheetData>
  <mergeCells count="5">
    <mergeCell ref="I17:I18"/>
    <mergeCell ref="J17:J18"/>
    <mergeCell ref="G17:G18"/>
    <mergeCell ref="H17:H18"/>
    <mergeCell ref="K17:K18"/>
  </mergeCells>
  <dataValidations count="2">
    <dataValidation type="list" allowBlank="1" showInputMessage="1" showErrorMessage="1" sqref="E5" xr:uid="{11B1FA99-20E5-4217-A469-30205EDB7B5E}">
      <formula1>"TO,SR,PC,CV,CAR,CAN,ShCN,BAUL,BMP,DENT,DeoMC,DeoTV,FC"</formula1>
    </dataValidation>
    <dataValidation type="list" allowBlank="1" showInputMessage="1" showErrorMessage="1" sqref="E18" xr:uid="{5757C829-65DC-474B-A7A3-E5E48F3B19FB}">
      <formula1>recette</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C3FE0-87D3-4A8B-988C-7217BD429610}">
  <sheetPr codeName="Feuil3"/>
  <dimension ref="A1:A16"/>
  <sheetViews>
    <sheetView workbookViewId="0">
      <selection activeCell="C21" sqref="C21"/>
    </sheetView>
  </sheetViews>
  <sheetFormatPr baseColWidth="10" defaultRowHeight="14.25" x14ac:dyDescent="0.2"/>
  <sheetData>
    <row r="1" spans="1:1" x14ac:dyDescent="0.2">
      <c r="A1" t="s">
        <v>32</v>
      </c>
    </row>
    <row r="2" spans="1:1" x14ac:dyDescent="0.2">
      <c r="A2" s="38" t="s">
        <v>64</v>
      </c>
    </row>
    <row r="3" spans="1:1" x14ac:dyDescent="0.2">
      <c r="A3" s="38" t="s">
        <v>65</v>
      </c>
    </row>
    <row r="4" spans="1:1" x14ac:dyDescent="0.2">
      <c r="A4" s="38" t="s">
        <v>66</v>
      </c>
    </row>
    <row r="5" spans="1:1" x14ac:dyDescent="0.2">
      <c r="A5" s="38" t="s">
        <v>67</v>
      </c>
    </row>
    <row r="6" spans="1:1" x14ac:dyDescent="0.2">
      <c r="A6" s="38" t="s">
        <v>68</v>
      </c>
    </row>
    <row r="7" spans="1:1" x14ac:dyDescent="0.2">
      <c r="A7" s="38" t="s">
        <v>69</v>
      </c>
    </row>
    <row r="8" spans="1:1" x14ac:dyDescent="0.2">
      <c r="A8" s="38" t="s">
        <v>70</v>
      </c>
    </row>
    <row r="9" spans="1:1" x14ac:dyDescent="0.2">
      <c r="A9" s="38" t="s">
        <v>71</v>
      </c>
    </row>
    <row r="10" spans="1:1" x14ac:dyDescent="0.2">
      <c r="A10" s="38" t="s">
        <v>72</v>
      </c>
    </row>
    <row r="11" spans="1:1" x14ac:dyDescent="0.2">
      <c r="A11" s="38" t="s">
        <v>73</v>
      </c>
    </row>
    <row r="12" spans="1:1" x14ac:dyDescent="0.2">
      <c r="A12" s="38" t="s">
        <v>74</v>
      </c>
    </row>
    <row r="13" spans="1:1" x14ac:dyDescent="0.2">
      <c r="A13" s="38" t="s">
        <v>75</v>
      </c>
    </row>
    <row r="14" spans="1:1" x14ac:dyDescent="0.2">
      <c r="A14" s="38" t="s">
        <v>76</v>
      </c>
    </row>
    <row r="15" spans="1:1" x14ac:dyDescent="0.2">
      <c r="A15" s="40" t="s">
        <v>77</v>
      </c>
    </row>
    <row r="16" spans="1:1" x14ac:dyDescent="0.2">
      <c r="A16" s="3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Formulaire</vt:lpstr>
      <vt:lpstr>Data</vt:lpstr>
      <vt:lpstr>Savon_tout_olive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Xavier GOICHON</dc:creator>
  <cp:lastModifiedBy>costumer3</cp:lastModifiedBy>
  <dcterms:created xsi:type="dcterms:W3CDTF">2025-02-07T18:03:27Z</dcterms:created>
  <dcterms:modified xsi:type="dcterms:W3CDTF">2025-02-15T16:19:34Z</dcterms:modified>
</cp:coreProperties>
</file>