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04"/>
  <workbookPr date1904="1" showInkAnnotation="0"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BF921E8C-B538-423C-8656-BFC386FF3A3A}" xr6:coauthVersionLast="47" xr6:coauthVersionMax="47" xr10:uidLastSave="{00000000-0000-0000-0000-000000000000}"/>
  <bookViews>
    <workbookView xWindow="-120" yWindow="-120" windowWidth="29040" windowHeight="15840" firstSheet="37" activeTab="44" xr2:uid="{00000000-000D-0000-FFFF-FFFF00000000}"/>
  </bookViews>
  <sheets>
    <sheet name="s7" sheetId="87" r:id="rId1"/>
    <sheet name="s8" sheetId="94" r:id="rId2"/>
    <sheet name="s9" sheetId="93" r:id="rId3"/>
    <sheet name="s10" sheetId="92" r:id="rId4"/>
    <sheet name="s11" sheetId="96" r:id="rId5"/>
    <sheet name="s12" sheetId="97" r:id="rId6"/>
    <sheet name="s13" sheetId="95" r:id="rId7"/>
    <sheet name="s14" sheetId="99" r:id="rId8"/>
    <sheet name="s15" sheetId="101" r:id="rId9"/>
    <sheet name="s16" sheetId="102" r:id="rId10"/>
    <sheet name="s17" sheetId="105" r:id="rId11"/>
    <sheet name="s18" sheetId="107" r:id="rId12"/>
    <sheet name="s19" sheetId="108" r:id="rId13"/>
    <sheet name="s20" sheetId="109" r:id="rId14"/>
    <sheet name="s21" sheetId="110" r:id="rId15"/>
    <sheet name="s22" sheetId="111" r:id="rId16"/>
    <sheet name="s23" sheetId="112" r:id="rId17"/>
    <sheet name="s24" sheetId="114" r:id="rId18"/>
    <sheet name="s25" sheetId="115" r:id="rId19"/>
    <sheet name="s26" sheetId="117" r:id="rId20"/>
    <sheet name="s27" sheetId="118" r:id="rId21"/>
    <sheet name="s28" sheetId="119" r:id="rId22"/>
    <sheet name="s29" sheetId="121" r:id="rId23"/>
    <sheet name="s30" sheetId="122" r:id="rId24"/>
    <sheet name="s31" sheetId="125" r:id="rId25"/>
    <sheet name="s32" sheetId="126" r:id="rId26"/>
    <sheet name="s35" sheetId="130" r:id="rId27"/>
    <sheet name="s36 (2)" sheetId="157" r:id="rId28"/>
    <sheet name="s36" sheetId="131" r:id="rId29"/>
    <sheet name="s37" sheetId="132" r:id="rId30"/>
    <sheet name="s38" sheetId="133" r:id="rId31"/>
    <sheet name="s39" sheetId="134" r:id="rId32"/>
    <sheet name="s40" sheetId="135" r:id="rId33"/>
    <sheet name="s41" sheetId="136" r:id="rId34"/>
    <sheet name="s42" sheetId="137" r:id="rId35"/>
    <sheet name="s43" sheetId="138" r:id="rId36"/>
    <sheet name="s44" sheetId="139" r:id="rId37"/>
    <sheet name="s45" sheetId="140" r:id="rId38"/>
    <sheet name="s46" sheetId="142" r:id="rId39"/>
    <sheet name="s47" sheetId="143" r:id="rId40"/>
    <sheet name="s48" sheetId="145" r:id="rId41"/>
    <sheet name="s49" sheetId="146" r:id="rId42"/>
    <sheet name="s50" sheetId="147" r:id="rId43"/>
    <sheet name="s51" sheetId="148" r:id="rId44"/>
    <sheet name="Feuil2" sheetId="161" r:id="rId45"/>
    <sheet name="Feuil1" sheetId="158" r:id="rId46"/>
    <sheet name="s1" sheetId="154" r:id="rId47"/>
    <sheet name="s2" sheetId="153" r:id="rId48"/>
    <sheet name="s3" sheetId="156" r:id="rId49"/>
    <sheet name="s4" sheetId="159" r:id="rId50"/>
    <sheet name="s5" sheetId="160" r:id="rId5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5" i="160" l="1"/>
  <c r="X15" i="160"/>
  <c r="V13" i="160"/>
  <c r="X13" i="160"/>
  <c r="Y13" i="160"/>
  <c r="V11" i="160"/>
  <c r="X11" i="160"/>
  <c r="V9" i="160"/>
  <c r="X9" i="160"/>
  <c r="V5" i="160"/>
  <c r="X5" i="160"/>
  <c r="V3" i="160"/>
  <c r="X3" i="160"/>
  <c r="V7" i="160"/>
  <c r="X7" i="160"/>
  <c r="Y13" i="159"/>
  <c r="V15" i="159"/>
  <c r="X15" i="159"/>
  <c r="V13" i="159"/>
  <c r="X13" i="159"/>
  <c r="V11" i="159"/>
  <c r="X11" i="159"/>
  <c r="V9" i="159"/>
  <c r="X9" i="159"/>
  <c r="V7" i="159"/>
  <c r="X7" i="159"/>
  <c r="V5" i="159"/>
  <c r="X5" i="159"/>
  <c r="V3" i="159"/>
  <c r="X3" i="159"/>
  <c r="V11" i="157"/>
  <c r="X11" i="157"/>
  <c r="V3" i="157"/>
  <c r="X3" i="157"/>
  <c r="Y3" i="157"/>
  <c r="V5" i="157"/>
  <c r="X5" i="157"/>
  <c r="Y5" i="157"/>
  <c r="V7" i="157"/>
  <c r="X7" i="157"/>
  <c r="Y7" i="157"/>
  <c r="V9" i="157"/>
  <c r="X9" i="157"/>
  <c r="V15" i="154"/>
  <c r="X15" i="154"/>
  <c r="V11" i="154"/>
  <c r="X11" i="154"/>
  <c r="V9" i="154"/>
  <c r="X9" i="154"/>
  <c r="V7" i="154"/>
  <c r="X7" i="154"/>
  <c r="V13" i="154"/>
  <c r="X13" i="154"/>
  <c r="V3" i="154"/>
  <c r="X3" i="154"/>
  <c r="Y7" i="93"/>
  <c r="Y5" i="93"/>
  <c r="Y3" i="93"/>
  <c r="V15" i="156"/>
  <c r="X15" i="156"/>
  <c r="V13" i="156"/>
  <c r="X13" i="156"/>
  <c r="Y13" i="156"/>
  <c r="V11" i="156"/>
  <c r="X11" i="156"/>
  <c r="V9" i="156"/>
  <c r="X9" i="156"/>
  <c r="V7" i="156"/>
  <c r="X7" i="156"/>
  <c r="V5" i="156"/>
  <c r="X5" i="156"/>
  <c r="V3" i="156"/>
  <c r="X3" i="156"/>
  <c r="X7" i="131"/>
  <c r="X7" i="134"/>
  <c r="X7" i="145"/>
  <c r="X3" i="131"/>
  <c r="X3" i="134"/>
  <c r="V3" i="148"/>
  <c r="X3" i="148"/>
  <c r="Y3" i="148"/>
  <c r="Y7" i="147"/>
  <c r="Y3" i="147"/>
  <c r="Y7" i="146"/>
  <c r="Y3" i="146"/>
  <c r="Y7" i="145"/>
  <c r="Y3" i="145"/>
  <c r="Y7" i="143"/>
  <c r="Y3" i="143"/>
  <c r="Y7" i="142"/>
  <c r="Y3" i="142"/>
  <c r="Y7" i="140"/>
  <c r="Y3" i="140"/>
  <c r="Y7" i="139"/>
  <c r="Y3" i="139"/>
  <c r="Y7" i="138"/>
  <c r="Y3" i="138"/>
  <c r="Y7" i="137"/>
  <c r="Y3" i="137"/>
  <c r="Y7" i="136"/>
  <c r="Y3" i="136"/>
  <c r="Y7" i="135"/>
  <c r="Y3" i="135"/>
  <c r="Y7" i="134"/>
  <c r="Y3" i="134"/>
  <c r="Y7" i="133"/>
  <c r="Y3" i="133"/>
  <c r="Y7" i="132"/>
  <c r="Y3" i="132"/>
  <c r="Y7" i="131"/>
  <c r="Y3" i="131"/>
  <c r="V11" i="148"/>
  <c r="X11" i="148"/>
  <c r="Y11" i="148"/>
  <c r="Y11" i="160"/>
  <c r="V5" i="153"/>
  <c r="X5" i="153"/>
  <c r="V13" i="153"/>
  <c r="X13" i="153"/>
  <c r="V11" i="153"/>
  <c r="X11" i="153"/>
  <c r="V15" i="153"/>
  <c r="X15" i="153"/>
  <c r="V9" i="153"/>
  <c r="X9" i="153"/>
  <c r="V9" i="148"/>
  <c r="X9" i="148"/>
  <c r="Y9" i="148"/>
  <c r="V7" i="153"/>
  <c r="X7" i="153"/>
  <c r="V3" i="153"/>
  <c r="X3" i="153"/>
  <c r="V15" i="148"/>
  <c r="X15" i="148"/>
  <c r="Y15" i="148"/>
  <c r="V13" i="148"/>
  <c r="X13" i="148"/>
  <c r="Y13" i="148"/>
  <c r="X11" i="147"/>
  <c r="X9" i="147"/>
  <c r="V5" i="154"/>
  <c r="X5" i="154"/>
  <c r="V7" i="148"/>
  <c r="X7" i="148"/>
  <c r="Y7" i="148"/>
  <c r="V5" i="148"/>
  <c r="X5" i="148"/>
  <c r="Y5" i="148"/>
  <c r="V5" i="147"/>
  <c r="X5" i="147"/>
  <c r="V5" i="146"/>
  <c r="X5" i="146"/>
  <c r="V13" i="147"/>
  <c r="X13" i="147"/>
  <c r="V11" i="147"/>
  <c r="V9" i="147"/>
  <c r="V7" i="147"/>
  <c r="X7" i="147"/>
  <c r="V3" i="147"/>
  <c r="X3" i="147"/>
  <c r="V15" i="147"/>
  <c r="X15" i="147"/>
  <c r="V15" i="146"/>
  <c r="X15" i="146"/>
  <c r="V13" i="146"/>
  <c r="X13" i="146"/>
  <c r="V11" i="146"/>
  <c r="X11" i="146"/>
  <c r="Y11" i="147"/>
  <c r="V9" i="146"/>
  <c r="X9" i="146"/>
  <c r="V7" i="146"/>
  <c r="X7" i="146"/>
  <c r="V3" i="146"/>
  <c r="X3" i="146"/>
  <c r="Y13" i="142"/>
  <c r="V15" i="145"/>
  <c r="X15" i="145"/>
  <c r="V13" i="145"/>
  <c r="X13" i="145"/>
  <c r="V11" i="145"/>
  <c r="X11" i="145"/>
  <c r="V9" i="145"/>
  <c r="X9" i="145"/>
  <c r="V7" i="145"/>
  <c r="V5" i="145"/>
  <c r="X5" i="145"/>
  <c r="V3" i="145"/>
  <c r="X3" i="145"/>
  <c r="Y13" i="140"/>
  <c r="V15" i="143"/>
  <c r="X15" i="143"/>
  <c r="V13" i="143"/>
  <c r="X13" i="143"/>
  <c r="V11" i="143"/>
  <c r="X11" i="143"/>
  <c r="V9" i="143"/>
  <c r="X9" i="143"/>
  <c r="Y9" i="143"/>
  <c r="V7" i="143"/>
  <c r="X7" i="143"/>
  <c r="V5" i="143"/>
  <c r="X5" i="143"/>
  <c r="V3" i="143"/>
  <c r="X3" i="143"/>
  <c r="V15" i="140"/>
  <c r="X15" i="140"/>
  <c r="V15" i="138"/>
  <c r="X15" i="138"/>
  <c r="V15" i="142"/>
  <c r="X15" i="142"/>
  <c r="V13" i="142"/>
  <c r="X13" i="142"/>
  <c r="V11" i="142"/>
  <c r="X11" i="142"/>
  <c r="V9" i="142"/>
  <c r="X9" i="142"/>
  <c r="V7" i="142"/>
  <c r="X7" i="142"/>
  <c r="V5" i="142"/>
  <c r="X5" i="142"/>
  <c r="V3" i="142"/>
  <c r="X3" i="142"/>
  <c r="V5" i="139"/>
  <c r="X5" i="139"/>
  <c r="V5" i="140"/>
  <c r="X5" i="140"/>
  <c r="Y5" i="140"/>
  <c r="V13" i="140"/>
  <c r="X13" i="140"/>
  <c r="V11" i="140"/>
  <c r="X11" i="140"/>
  <c r="V9" i="140"/>
  <c r="X9" i="140"/>
  <c r="V7" i="140"/>
  <c r="X7" i="140"/>
  <c r="V3" i="140"/>
  <c r="X3" i="140"/>
  <c r="V15" i="139"/>
  <c r="X15" i="139"/>
  <c r="Y15" i="139"/>
  <c r="V13" i="139"/>
  <c r="X13" i="139"/>
  <c r="V11" i="139"/>
  <c r="X11" i="139"/>
  <c r="X11" i="132"/>
  <c r="X11" i="133"/>
  <c r="X11" i="134"/>
  <c r="X11" i="135"/>
  <c r="X11" i="136"/>
  <c r="X11" i="137"/>
  <c r="X11" i="138"/>
  <c r="Y11" i="139"/>
  <c r="V9" i="139"/>
  <c r="X9" i="139"/>
  <c r="V7" i="139"/>
  <c r="X7" i="139"/>
  <c r="Y5" i="139"/>
  <c r="V3" i="139"/>
  <c r="X3" i="139"/>
  <c r="V15" i="137"/>
  <c r="X15" i="137"/>
  <c r="V13" i="138"/>
  <c r="X13" i="138"/>
  <c r="V11" i="138"/>
  <c r="V11" i="135"/>
  <c r="V11" i="136"/>
  <c r="V11" i="137"/>
  <c r="V9" i="138"/>
  <c r="X9" i="138"/>
  <c r="V9" i="135"/>
  <c r="X9" i="135"/>
  <c r="V9" i="136"/>
  <c r="X9" i="136"/>
  <c r="V9" i="137"/>
  <c r="X9" i="137"/>
  <c r="V7" i="138"/>
  <c r="X7" i="138"/>
  <c r="V7" i="135"/>
  <c r="X7" i="135"/>
  <c r="V7" i="136"/>
  <c r="X7" i="136"/>
  <c r="V7" i="137"/>
  <c r="X7" i="137"/>
  <c r="V5" i="138"/>
  <c r="X5" i="138"/>
  <c r="V5" i="136"/>
  <c r="X5" i="136"/>
  <c r="V5" i="137"/>
  <c r="X5" i="137"/>
  <c r="V3" i="138"/>
  <c r="X3" i="138"/>
  <c r="V3" i="135"/>
  <c r="X3" i="135"/>
  <c r="V3" i="136"/>
  <c r="X3" i="136"/>
  <c r="V3" i="137"/>
  <c r="X3" i="137"/>
  <c r="X9" i="132"/>
  <c r="X9" i="133"/>
  <c r="X9" i="134"/>
  <c r="Y9" i="137"/>
  <c r="V13" i="137"/>
  <c r="X13" i="137"/>
  <c r="V15" i="136"/>
  <c r="X15" i="136"/>
  <c r="V15" i="135"/>
  <c r="X15" i="135"/>
  <c r="Y15" i="136"/>
  <c r="V13" i="136"/>
  <c r="X13" i="136"/>
  <c r="V13" i="135"/>
  <c r="X13" i="135"/>
  <c r="V5" i="135"/>
  <c r="X5" i="135"/>
  <c r="V9" i="134"/>
  <c r="V13" i="134"/>
  <c r="X13" i="134"/>
  <c r="V11" i="134"/>
  <c r="V7" i="134"/>
  <c r="V3" i="134"/>
  <c r="V5" i="134"/>
  <c r="X5" i="134"/>
  <c r="V13" i="133"/>
  <c r="X13" i="133"/>
  <c r="X13" i="132"/>
  <c r="V13" i="132"/>
  <c r="V11" i="132"/>
  <c r="V11" i="133"/>
  <c r="V9" i="133"/>
  <c r="V7" i="133"/>
  <c r="X7" i="133"/>
  <c r="V3" i="133"/>
  <c r="X3" i="133"/>
  <c r="V5" i="133"/>
  <c r="X5" i="133"/>
  <c r="V9" i="132"/>
  <c r="V7" i="132"/>
  <c r="X7" i="132"/>
  <c r="V3" i="132"/>
  <c r="X3" i="132"/>
  <c r="V5" i="132"/>
  <c r="X5" i="132"/>
  <c r="V11" i="131"/>
  <c r="X11" i="131"/>
  <c r="V9" i="131"/>
  <c r="X9" i="131"/>
  <c r="V7" i="131"/>
  <c r="V3" i="131"/>
  <c r="V5" i="131"/>
  <c r="X5" i="131"/>
  <c r="V11" i="130"/>
  <c r="X11" i="130"/>
  <c r="V7" i="130"/>
  <c r="X7" i="130"/>
  <c r="V9" i="130"/>
  <c r="X9" i="130"/>
  <c r="V3" i="130"/>
  <c r="X3" i="130"/>
  <c r="V5" i="130"/>
  <c r="X5" i="130"/>
  <c r="V9" i="126"/>
  <c r="X9" i="126"/>
  <c r="V7" i="126"/>
  <c r="X7" i="126"/>
  <c r="V3" i="126"/>
  <c r="X3" i="126"/>
  <c r="V5" i="126"/>
  <c r="X5" i="126"/>
  <c r="V9" i="125"/>
  <c r="X9" i="125"/>
  <c r="V7" i="125"/>
  <c r="X7" i="125"/>
  <c r="V3" i="125"/>
  <c r="X3" i="125"/>
  <c r="V5" i="125"/>
  <c r="X5" i="125"/>
  <c r="V9" i="122"/>
  <c r="X9" i="122"/>
  <c r="V7" i="122"/>
  <c r="X7" i="122"/>
  <c r="V3" i="122"/>
  <c r="X3" i="122"/>
  <c r="V5" i="122"/>
  <c r="X5" i="122"/>
  <c r="V9" i="121"/>
  <c r="X9" i="121"/>
  <c r="V7" i="121"/>
  <c r="X7" i="121"/>
  <c r="V3" i="121"/>
  <c r="X3" i="121"/>
  <c r="V5" i="121"/>
  <c r="X5" i="121"/>
  <c r="V9" i="119"/>
  <c r="X9" i="119"/>
  <c r="V7" i="119"/>
  <c r="X7" i="119"/>
  <c r="V3" i="119"/>
  <c r="X3" i="119"/>
  <c r="V5" i="119"/>
  <c r="X5" i="119"/>
  <c r="V9" i="118"/>
  <c r="X9" i="118"/>
  <c r="V7" i="118"/>
  <c r="X7" i="118"/>
  <c r="V3" i="118"/>
  <c r="X3" i="118"/>
  <c r="V5" i="118"/>
  <c r="X5" i="118"/>
  <c r="V3" i="117"/>
  <c r="X3" i="117"/>
  <c r="V5" i="117"/>
  <c r="X5" i="117"/>
  <c r="V7" i="117"/>
  <c r="X7" i="117"/>
  <c r="V9" i="117"/>
  <c r="X9" i="117"/>
  <c r="V7" i="115"/>
  <c r="X7" i="115"/>
  <c r="V9" i="115"/>
  <c r="X9" i="115"/>
  <c r="V3" i="115"/>
  <c r="X3" i="115"/>
  <c r="V5" i="115"/>
  <c r="X5" i="115"/>
  <c r="V9" i="114"/>
  <c r="X9" i="114"/>
  <c r="V7" i="114"/>
  <c r="X7" i="114"/>
  <c r="V3" i="114"/>
  <c r="X3" i="114"/>
  <c r="V5" i="114"/>
  <c r="X5" i="114"/>
  <c r="V9" i="112"/>
  <c r="X9" i="112"/>
  <c r="V7" i="112"/>
  <c r="X7" i="112"/>
  <c r="V3" i="112"/>
  <c r="X3" i="112"/>
  <c r="V5" i="112"/>
  <c r="X5" i="112"/>
  <c r="V9" i="111"/>
  <c r="X9" i="111"/>
  <c r="V7" i="111"/>
  <c r="X7" i="111"/>
  <c r="V3" i="111"/>
  <c r="X3" i="111"/>
  <c r="V5" i="111"/>
  <c r="X5" i="111"/>
  <c r="V9" i="110"/>
  <c r="X9" i="110"/>
  <c r="V7" i="110"/>
  <c r="X7" i="110"/>
  <c r="V3" i="110"/>
  <c r="X3" i="110"/>
  <c r="V5" i="110"/>
  <c r="X5" i="110"/>
  <c r="V9" i="109"/>
  <c r="X9" i="109"/>
  <c r="V3" i="109"/>
  <c r="X3" i="109"/>
  <c r="V5" i="109"/>
  <c r="X5" i="109"/>
  <c r="V7" i="109"/>
  <c r="X7" i="109"/>
  <c r="V9" i="108"/>
  <c r="X9" i="108"/>
  <c r="V7" i="108"/>
  <c r="X7" i="108"/>
  <c r="V3" i="108"/>
  <c r="X3" i="108"/>
  <c r="V5" i="108"/>
  <c r="X5" i="108"/>
  <c r="V9" i="99"/>
  <c r="X9" i="99"/>
  <c r="Y9" i="95"/>
  <c r="V7" i="95"/>
  <c r="X7" i="95"/>
  <c r="V7" i="97"/>
  <c r="X7" i="97"/>
  <c r="V7" i="99"/>
  <c r="X7" i="99"/>
  <c r="V7" i="101"/>
  <c r="X7" i="101"/>
  <c r="V5" i="95"/>
  <c r="X5" i="95"/>
  <c r="V5" i="97"/>
  <c r="X5" i="97"/>
  <c r="V5" i="99"/>
  <c r="X5" i="99"/>
  <c r="V3" i="95"/>
  <c r="X3" i="95"/>
  <c r="V3" i="97"/>
  <c r="X3" i="97"/>
  <c r="V3" i="99"/>
  <c r="X3" i="99"/>
  <c r="V9" i="107"/>
  <c r="X9" i="107"/>
  <c r="V7" i="107"/>
  <c r="X7" i="107"/>
  <c r="V5" i="107"/>
  <c r="X5" i="107"/>
  <c r="V3" i="107"/>
  <c r="X3" i="107"/>
  <c r="V9" i="105"/>
  <c r="X9" i="105"/>
  <c r="V7" i="105"/>
  <c r="X7" i="105"/>
  <c r="V5" i="105"/>
  <c r="X5" i="105"/>
  <c r="V3" i="105"/>
  <c r="X3" i="105"/>
  <c r="V9" i="102"/>
  <c r="X9" i="102"/>
  <c r="V7" i="102"/>
  <c r="X7" i="102"/>
  <c r="V5" i="102"/>
  <c r="X5" i="102"/>
  <c r="V3" i="102"/>
  <c r="X3" i="102"/>
  <c r="V9" i="101"/>
  <c r="X9" i="101"/>
  <c r="V5" i="101"/>
  <c r="X5" i="101"/>
  <c r="V3" i="101"/>
  <c r="X3" i="101"/>
  <c r="Y7" i="97"/>
  <c r="V7" i="96"/>
  <c r="X7" i="96"/>
  <c r="V5" i="96"/>
  <c r="X5" i="96"/>
  <c r="Y5" i="97"/>
  <c r="V3" i="96"/>
  <c r="X3" i="96"/>
  <c r="Y7" i="96"/>
  <c r="Y5" i="96"/>
  <c r="V7" i="93"/>
  <c r="X7" i="93"/>
  <c r="V7" i="92"/>
  <c r="X7" i="92"/>
  <c r="V5" i="92"/>
  <c r="X5" i="92"/>
  <c r="V3" i="93"/>
  <c r="X3" i="93"/>
  <c r="V3" i="92"/>
  <c r="X3" i="92"/>
  <c r="V9" i="97"/>
  <c r="X9" i="97"/>
  <c r="V9" i="96"/>
  <c r="X9" i="96"/>
  <c r="V9" i="95"/>
  <c r="X9" i="95"/>
  <c r="V5" i="87"/>
  <c r="X5" i="87"/>
  <c r="V5" i="94"/>
  <c r="X5" i="94"/>
  <c r="V5" i="93"/>
  <c r="X5" i="93"/>
  <c r="Y5" i="92"/>
  <c r="Y5" i="94"/>
  <c r="Y5" i="87"/>
  <c r="V7" i="87"/>
  <c r="X7" i="87"/>
  <c r="V7" i="94"/>
  <c r="X7" i="94"/>
  <c r="Y7" i="92"/>
  <c r="Y7" i="94"/>
  <c r="Y7" i="87"/>
  <c r="V3" i="87"/>
  <c r="X3" i="87"/>
  <c r="V3" i="94"/>
  <c r="X3" i="94"/>
  <c r="Y3" i="92"/>
  <c r="Y3" i="94"/>
  <c r="Y3" i="87"/>
  <c r="V9" i="94"/>
  <c r="X9" i="94"/>
  <c r="V9" i="93"/>
  <c r="X9" i="93"/>
  <c r="V9" i="92"/>
  <c r="X9" i="92"/>
  <c r="V9" i="87"/>
  <c r="X9" i="87"/>
  <c r="Y9" i="132"/>
  <c r="Y9" i="134"/>
  <c r="Y9" i="136"/>
  <c r="Y9" i="133"/>
  <c r="Y9" i="135"/>
  <c r="Y7" i="126"/>
  <c r="Y7" i="119"/>
  <c r="Y7" i="122"/>
  <c r="Y7" i="117"/>
  <c r="Y7" i="114"/>
  <c r="Y7" i="111"/>
  <c r="Y7" i="102"/>
  <c r="Y7" i="109"/>
  <c r="Y3" i="121"/>
  <c r="Y3" i="118"/>
  <c r="Y3" i="108"/>
  <c r="Y3" i="101"/>
  <c r="Y3" i="96"/>
  <c r="Y3" i="125"/>
  <c r="Y3" i="112"/>
  <c r="Y3" i="107"/>
  <c r="Y3" i="115"/>
  <c r="Y3" i="110"/>
  <c r="Y3" i="130"/>
  <c r="Y3" i="119"/>
  <c r="Y3" i="109"/>
  <c r="Y3" i="97"/>
  <c r="Y3" i="95"/>
  <c r="Y3" i="99"/>
  <c r="Y3" i="126"/>
  <c r="Y3" i="122"/>
  <c r="Y3" i="117"/>
  <c r="Y3" i="114"/>
  <c r="Y3" i="111"/>
  <c r="Y3" i="102"/>
  <c r="Y3" i="105"/>
  <c r="Y5" i="132"/>
  <c r="Y9" i="105"/>
  <c r="Y5" i="101"/>
  <c r="Y11" i="134"/>
  <c r="Y11" i="136"/>
  <c r="Y11" i="135"/>
  <c r="Y11" i="133"/>
  <c r="Y11" i="132"/>
  <c r="Y9" i="107"/>
  <c r="Y7" i="130"/>
  <c r="Y9" i="111"/>
  <c r="Y9" i="114"/>
  <c r="Y9" i="117"/>
  <c r="Y9" i="119"/>
  <c r="Y9" i="122"/>
  <c r="Y7" i="95"/>
  <c r="Y9" i="101"/>
  <c r="Y5" i="102"/>
  <c r="Y9" i="102"/>
  <c r="Y5" i="109"/>
  <c r="Y5" i="111"/>
  <c r="Y5" i="114"/>
  <c r="Y5" i="117"/>
  <c r="Y5" i="119"/>
  <c r="Y5" i="122"/>
  <c r="Y5" i="126"/>
  <c r="Y5" i="131"/>
  <c r="Y5" i="134"/>
  <c r="Y7" i="108"/>
  <c r="Y5" i="110"/>
  <c r="Y5" i="112"/>
  <c r="Y5" i="115"/>
  <c r="Y7" i="118"/>
  <c r="Y9" i="121"/>
  <c r="Y5" i="125"/>
  <c r="Y9" i="126"/>
  <c r="Y9" i="109"/>
  <c r="Y5" i="105"/>
  <c r="Y7" i="107"/>
  <c r="Y9" i="108"/>
  <c r="Y5" i="108"/>
  <c r="Y7" i="110"/>
  <c r="Y7" i="112"/>
  <c r="Y7" i="115"/>
  <c r="Y9" i="118"/>
  <c r="Y5" i="121"/>
  <c r="Y7" i="125"/>
  <c r="Y5" i="130"/>
  <c r="Y5" i="118"/>
  <c r="Y7" i="121"/>
  <c r="Y5" i="95"/>
  <c r="Y5" i="99"/>
  <c r="Y7" i="105"/>
  <c r="Y5" i="107"/>
  <c r="Y7" i="99"/>
  <c r="Y7" i="101"/>
  <c r="Y9" i="110"/>
  <c r="Y9" i="112"/>
  <c r="Y9" i="115"/>
  <c r="Y9" i="125"/>
  <c r="Y5" i="133"/>
  <c r="Y5" i="143"/>
  <c r="Y5" i="142"/>
  <c r="Y15" i="140"/>
  <c r="Y11" i="140"/>
  <c r="Y9" i="140"/>
  <c r="Y9" i="138"/>
  <c r="Y9" i="139"/>
  <c r="Y15" i="137"/>
  <c r="Y15" i="138"/>
  <c r="Y11" i="137"/>
  <c r="Y11" i="138"/>
  <c r="Y5" i="136"/>
  <c r="Y5" i="137"/>
  <c r="Y5" i="138"/>
  <c r="Y5" i="135"/>
  <c r="Y15" i="142"/>
  <c r="Y11" i="142"/>
  <c r="Y9" i="142"/>
  <c r="Y5" i="147"/>
  <c r="Y5" i="146"/>
  <c r="Y5" i="145"/>
  <c r="Y13" i="145"/>
  <c r="Y13" i="146"/>
  <c r="Y13" i="147"/>
  <c r="Y13" i="143"/>
  <c r="Y9" i="145"/>
  <c r="Y11" i="143"/>
  <c r="Y11" i="145"/>
  <c r="Y15" i="145"/>
  <c r="Y15" i="143"/>
  <c r="Y15" i="147"/>
  <c r="Y15" i="146"/>
  <c r="Y11" i="146"/>
  <c r="Y9" i="146"/>
  <c r="Y9" i="147"/>
  <c r="Y7" i="153"/>
  <c r="Y7" i="160"/>
  <c r="Y7" i="156"/>
  <c r="Y7" i="154"/>
  <c r="Y7" i="159"/>
  <c r="Y5" i="159"/>
  <c r="Y13" i="154"/>
  <c r="Y5" i="153"/>
  <c r="Y5" i="156"/>
  <c r="Y5" i="160"/>
  <c r="Y15" i="160"/>
  <c r="Y15" i="159"/>
  <c r="Y15" i="156"/>
  <c r="Y15" i="153"/>
  <c r="Y15" i="154"/>
  <c r="Y3" i="153"/>
  <c r="Y3" i="160"/>
  <c r="Y3" i="159"/>
  <c r="Y3" i="156"/>
  <c r="Y3" i="154"/>
  <c r="Y11" i="159"/>
  <c r="Y11" i="153"/>
  <c r="Y11" i="154"/>
  <c r="Y11" i="156"/>
  <c r="Y9" i="156"/>
  <c r="Y9" i="159"/>
  <c r="Y9" i="154"/>
  <c r="Y9" i="160"/>
  <c r="Y9" i="153"/>
</calcChain>
</file>

<file path=xl/sharedStrings.xml><?xml version="1.0" encoding="utf-8"?>
<sst xmlns="http://schemas.openxmlformats.org/spreadsheetml/2006/main" count="2374" uniqueCount="345">
  <si>
    <t xml:space="preserve">arrivee </t>
  </si>
  <si>
    <t>depart</t>
  </si>
  <si>
    <t>TOTAL</t>
  </si>
  <si>
    <t>jenny</t>
  </si>
  <si>
    <t>REPOS</t>
  </si>
  <si>
    <t>ABSENT</t>
  </si>
  <si>
    <t>ECOLE</t>
  </si>
  <si>
    <t>EVA</t>
  </si>
  <si>
    <t>coupure</t>
  </si>
  <si>
    <t>reprise</t>
  </si>
  <si>
    <t xml:space="preserve"> </t>
  </si>
  <si>
    <t>janvier</t>
  </si>
  <si>
    <t>sarah</t>
  </si>
  <si>
    <t>melina</t>
  </si>
  <si>
    <t>laurine</t>
  </si>
  <si>
    <t>S</t>
  </si>
  <si>
    <t>pom dapi 2</t>
  </si>
  <si>
    <t>pom dapi 1</t>
  </si>
  <si>
    <t>fevrier</t>
  </si>
  <si>
    <t xml:space="preserve">horaires vérifiés </t>
  </si>
  <si>
    <t>lundi 12</t>
  </si>
  <si>
    <t>mardi 13</t>
  </si>
  <si>
    <t>mercredi 14</t>
  </si>
  <si>
    <t>jeudi 15</t>
  </si>
  <si>
    <t>vendredi 16</t>
  </si>
  <si>
    <t xml:space="preserve">février </t>
  </si>
  <si>
    <t>lundi 19</t>
  </si>
  <si>
    <t>mardi 20</t>
  </si>
  <si>
    <t>mercredi 21</t>
  </si>
  <si>
    <t>jeudi 22</t>
  </si>
  <si>
    <t>vendredi 23</t>
  </si>
  <si>
    <t>horaires verifies</t>
  </si>
  <si>
    <t>CONGE</t>
  </si>
  <si>
    <t>m</t>
  </si>
  <si>
    <t>j</t>
  </si>
  <si>
    <t>s</t>
  </si>
  <si>
    <t>l</t>
  </si>
  <si>
    <t>e j</t>
  </si>
  <si>
    <t xml:space="preserve">lundi 26 </t>
  </si>
  <si>
    <t>mardi 27</t>
  </si>
  <si>
    <t>mercredi 28</t>
  </si>
  <si>
    <t>jeudi 29</t>
  </si>
  <si>
    <t>vendredi 1 mars</t>
  </si>
  <si>
    <t>conge</t>
  </si>
  <si>
    <t>lundi 4 mars</t>
  </si>
  <si>
    <t>mardi 5 mars</t>
  </si>
  <si>
    <t>mercredi 6 mars</t>
  </si>
  <si>
    <t>jeudi 7 mars</t>
  </si>
  <si>
    <t>vendredi 8 mars</t>
  </si>
  <si>
    <t>lundi 11 mars</t>
  </si>
  <si>
    <t>mardi 12 mars</t>
  </si>
  <si>
    <t>mercredi 13 mars</t>
  </si>
  <si>
    <t>jeudi 14 mars</t>
  </si>
  <si>
    <t>vendredi 15 mars</t>
  </si>
  <si>
    <t>mars</t>
  </si>
  <si>
    <t>lundi 18 mars</t>
  </si>
  <si>
    <t>mardi 19 mars</t>
  </si>
  <si>
    <t>mercredi 20 mars</t>
  </si>
  <si>
    <t>jeudi 21 mars</t>
  </si>
  <si>
    <t>vendredi 22 mars</t>
  </si>
  <si>
    <t>lundi 25 mars</t>
  </si>
  <si>
    <t xml:space="preserve">horaires verifies </t>
  </si>
  <si>
    <t>mardi 26 mars</t>
  </si>
  <si>
    <t>mercredi 27 mars</t>
  </si>
  <si>
    <t>jeudi 28 mars</t>
  </si>
  <si>
    <t>vendredi 29 mars</t>
  </si>
  <si>
    <t xml:space="preserve">mardi 2 avril </t>
  </si>
  <si>
    <t>lundi 1 avril</t>
  </si>
  <si>
    <t>mercredi 3 avril</t>
  </si>
  <si>
    <t>jeudi 4 avril</t>
  </si>
  <si>
    <t>vendredi 5 avril</t>
  </si>
  <si>
    <t>lundi 8 avril</t>
  </si>
  <si>
    <t>mardi 9 avril</t>
  </si>
  <si>
    <t>mercredi 10 avril</t>
  </si>
  <si>
    <t>jeudi 11 avril</t>
  </si>
  <si>
    <t>vendredi 12 avril</t>
  </si>
  <si>
    <t>FERIE</t>
  </si>
  <si>
    <t>pom dapi 3</t>
  </si>
  <si>
    <t>heloise</t>
  </si>
  <si>
    <t>pa3</t>
  </si>
  <si>
    <t>pa2</t>
  </si>
  <si>
    <t>rdv sarah</t>
  </si>
  <si>
    <t xml:space="preserve">rdv melina </t>
  </si>
  <si>
    <t>rdv laurine</t>
  </si>
  <si>
    <t>repos</t>
  </si>
  <si>
    <t>lundi 15 avril</t>
  </si>
  <si>
    <t>mardi 16 avril</t>
  </si>
  <si>
    <t>mercredi 17 avril</t>
  </si>
  <si>
    <t>jeudi 18 avril</t>
  </si>
  <si>
    <t>vendredi 19 avril</t>
  </si>
  <si>
    <t>arret maladie</t>
  </si>
  <si>
    <t xml:space="preserve">arret maladie </t>
  </si>
  <si>
    <t>horaires verifiés</t>
  </si>
  <si>
    <t>lundi 22 avril</t>
  </si>
  <si>
    <t>mardi 23 avril</t>
  </si>
  <si>
    <t>mercredi 24 avril</t>
  </si>
  <si>
    <t>jeudi 25 avril</t>
  </si>
  <si>
    <t>vendredi 26 avril</t>
  </si>
  <si>
    <t>arret</t>
  </si>
  <si>
    <t>ferie</t>
  </si>
  <si>
    <t>lundi 29 avril</t>
  </si>
  <si>
    <t>mardi 30 avril</t>
  </si>
  <si>
    <t>mercredi 1 mai</t>
  </si>
  <si>
    <t>jeudi 2 mai</t>
  </si>
  <si>
    <t>vendredi 3 mai</t>
  </si>
  <si>
    <t>lundi 6 mai</t>
  </si>
  <si>
    <t>mardi 7 mai</t>
  </si>
  <si>
    <t>mercredi 8 mai</t>
  </si>
  <si>
    <t>jeudi 9 mai</t>
  </si>
  <si>
    <t>vendredi 10 mai</t>
  </si>
  <si>
    <t>FERME</t>
  </si>
  <si>
    <t>pa1</t>
  </si>
  <si>
    <t>lundi 20 mai</t>
  </si>
  <si>
    <t>mardi 21 mai</t>
  </si>
  <si>
    <t>mercredi 22 mai</t>
  </si>
  <si>
    <t>jeudi 23 mai</t>
  </si>
  <si>
    <t>vendredi 24 mai</t>
  </si>
  <si>
    <t>lundi 13 mai</t>
  </si>
  <si>
    <t>mardi 14 mai</t>
  </si>
  <si>
    <t>mercredi 15 mai</t>
  </si>
  <si>
    <t>jeudi 16 mai</t>
  </si>
  <si>
    <t>vendredi 17 mai</t>
  </si>
  <si>
    <t>manque depart heloise mardi</t>
  </si>
  <si>
    <t>ARRET</t>
  </si>
  <si>
    <t>hidaya</t>
  </si>
  <si>
    <t>lundi 27mai</t>
  </si>
  <si>
    <t>mardi 28 mai</t>
  </si>
  <si>
    <t>mercredi 29mai</t>
  </si>
  <si>
    <t>jeudi 30 mai</t>
  </si>
  <si>
    <t>vendredi 31 mai</t>
  </si>
  <si>
    <t>a verifier</t>
  </si>
  <si>
    <t>vendredi 7 juin</t>
  </si>
  <si>
    <t>jeudi 6 juin</t>
  </si>
  <si>
    <t>mercredi 5 juin</t>
  </si>
  <si>
    <t>mardi 4 juin</t>
  </si>
  <si>
    <t>lundi 3 juin</t>
  </si>
  <si>
    <t>lundi 10 juin</t>
  </si>
  <si>
    <t>mardi 11 juin</t>
  </si>
  <si>
    <t>mercredi 12 juin</t>
  </si>
  <si>
    <t>jeudi 13 juin</t>
  </si>
  <si>
    <t>vendredi 14 juin</t>
  </si>
  <si>
    <t>RETARD</t>
  </si>
  <si>
    <t>reparti car malade...</t>
  </si>
  <si>
    <t>lundi 17 juin</t>
  </si>
  <si>
    <t>mardi 18 juin</t>
  </si>
  <si>
    <t>mercredi 19 juin</t>
  </si>
  <si>
    <t>jeudi 20 juin</t>
  </si>
  <si>
    <t>vendredi 21 juin</t>
  </si>
  <si>
    <t>lundi 24 juin</t>
  </si>
  <si>
    <t>mardi 25 juin</t>
  </si>
  <si>
    <t>mercredi 26 juin</t>
  </si>
  <si>
    <t>jeudi 27 juin</t>
  </si>
  <si>
    <t>vendredi 28 juin</t>
  </si>
  <si>
    <t>lundi 1 juillet</t>
  </si>
  <si>
    <t>mardi 2 juillet</t>
  </si>
  <si>
    <t>mercredi 3 juillet</t>
  </si>
  <si>
    <t>jeudi 4 juillet</t>
  </si>
  <si>
    <t>vendredi 5 juillet</t>
  </si>
  <si>
    <t>lundi 8 juillet</t>
  </si>
  <si>
    <t>mardi 9 juillet</t>
  </si>
  <si>
    <t>mercredi 10 juillet</t>
  </si>
  <si>
    <t>jeudi 11 juillet</t>
  </si>
  <si>
    <t>vendredi 12 juillet</t>
  </si>
  <si>
    <t>lundi 15 juillet</t>
  </si>
  <si>
    <t>mardi 16 juillet</t>
  </si>
  <si>
    <t>mercredi 17 juillet</t>
  </si>
  <si>
    <t>jeudi 18 juillet</t>
  </si>
  <si>
    <t>vendredi 19 juillet</t>
  </si>
  <si>
    <t>lundi 22 juillet</t>
  </si>
  <si>
    <t>mardi 23 juillet</t>
  </si>
  <si>
    <t>mercredi 24 juillet</t>
  </si>
  <si>
    <t>jeudi 25 juillet</t>
  </si>
  <si>
    <t>vendredi 26 juillet</t>
  </si>
  <si>
    <t>lundi 29 juillet</t>
  </si>
  <si>
    <t>mardi 30 juillet</t>
  </si>
  <si>
    <t>mercredi 31 juillet</t>
  </si>
  <si>
    <t>jeudi 1 aout</t>
  </si>
  <si>
    <t>vendredi 2 aout</t>
  </si>
  <si>
    <t>lundi 5 aout</t>
  </si>
  <si>
    <t>mardi 6 aout</t>
  </si>
  <si>
    <t>mercredi 7 aout</t>
  </si>
  <si>
    <t>jeudi 8 aout</t>
  </si>
  <si>
    <t>vendredi 9 aout</t>
  </si>
  <si>
    <t>heloïse</t>
  </si>
  <si>
    <t>cypris</t>
  </si>
  <si>
    <t>naila</t>
  </si>
  <si>
    <t>lundi 26 aout</t>
  </si>
  <si>
    <t>mardi 27 aout</t>
  </si>
  <si>
    <t>mercredi 28 aout</t>
  </si>
  <si>
    <t>jeudi 29 aout</t>
  </si>
  <si>
    <t>vendredi 30 aout</t>
  </si>
  <si>
    <t>lundi 2 septembre</t>
  </si>
  <si>
    <t>mardi 3 septembre</t>
  </si>
  <si>
    <t>mercredi 4 septembre</t>
  </si>
  <si>
    <t>jeudi 5 septembre</t>
  </si>
  <si>
    <t>vendredi 6 septembre</t>
  </si>
  <si>
    <t>oceane</t>
  </si>
  <si>
    <t>anissa</t>
  </si>
  <si>
    <t>lundi 9 septembre</t>
  </si>
  <si>
    <t>mardi 10 septembre</t>
  </si>
  <si>
    <t>mercredi 11 septembre</t>
  </si>
  <si>
    <t>jeudi 12 septembre</t>
  </si>
  <si>
    <t>vendredi 13 septembre</t>
  </si>
  <si>
    <t>lundi 16 septembre</t>
  </si>
  <si>
    <t>mardi 17 septembre</t>
  </si>
  <si>
    <t>mercredi 18 septembre</t>
  </si>
  <si>
    <t>jeudi 19 septembre</t>
  </si>
  <si>
    <t>vendredi 20 septembre</t>
  </si>
  <si>
    <t>8h30 17h</t>
  </si>
  <si>
    <t xml:space="preserve">lundi 30 septembre </t>
  </si>
  <si>
    <t>mardi 1 oct</t>
  </si>
  <si>
    <t>mercredi 2 oct</t>
  </si>
  <si>
    <t>jeudi 3 oct</t>
  </si>
  <si>
    <t>vendredi 4 oct</t>
  </si>
  <si>
    <t>lundi 7 oct</t>
  </si>
  <si>
    <t>mardi 8 oct</t>
  </si>
  <si>
    <t>mercredi 9 oct</t>
  </si>
  <si>
    <t>jeudi 10 oct</t>
  </si>
  <si>
    <t>vendredi 11 oct</t>
  </si>
  <si>
    <t>lundi 14 oct</t>
  </si>
  <si>
    <t>mardi 15 oct</t>
  </si>
  <si>
    <t>mercredi 16 oct</t>
  </si>
  <si>
    <t>jeudi 17 oct</t>
  </si>
  <si>
    <t>vendredi 18 oct</t>
  </si>
  <si>
    <t>lundi 21oct</t>
  </si>
  <si>
    <t>lundi 28 oct</t>
  </si>
  <si>
    <t>Retard</t>
  </si>
  <si>
    <t xml:space="preserve">140 h </t>
  </si>
  <si>
    <t>133 fait</t>
  </si>
  <si>
    <t>51h30</t>
  </si>
  <si>
    <t>96h</t>
  </si>
  <si>
    <t>108.75 fait</t>
  </si>
  <si>
    <t>29h</t>
  </si>
  <si>
    <t>102h</t>
  </si>
  <si>
    <t>6h</t>
  </si>
  <si>
    <t>95h</t>
  </si>
  <si>
    <t>96 fait</t>
  </si>
  <si>
    <t>91.5 fait</t>
  </si>
  <si>
    <t>3h30</t>
  </si>
  <si>
    <t>168h</t>
  </si>
  <si>
    <t>115.25</t>
  </si>
  <si>
    <t>129.75</t>
  </si>
  <si>
    <t>28h</t>
  </si>
  <si>
    <t>72h</t>
  </si>
  <si>
    <t>183 fait</t>
  </si>
  <si>
    <t>60.25 fait</t>
  </si>
  <si>
    <t>14.50 fait</t>
  </si>
  <si>
    <t>122.25</t>
  </si>
  <si>
    <t>117.5</t>
  </si>
  <si>
    <t>118.5</t>
  </si>
  <si>
    <t>102.45</t>
  </si>
  <si>
    <t>97.25</t>
  </si>
  <si>
    <t>91.25</t>
  </si>
  <si>
    <t>145.75</t>
  </si>
  <si>
    <t>90.25</t>
  </si>
  <si>
    <t>104.75</t>
  </si>
  <si>
    <t>118.75</t>
  </si>
  <si>
    <t>134.5</t>
  </si>
  <si>
    <t>59.75</t>
  </si>
  <si>
    <t>.</t>
  </si>
  <si>
    <t>rdv medecine du travail</t>
  </si>
  <si>
    <t xml:space="preserve">arbre de noel </t>
  </si>
  <si>
    <t>arbre de noel</t>
  </si>
  <si>
    <t>lundi 6 janvier</t>
  </si>
  <si>
    <t>mardi 7 janvier</t>
  </si>
  <si>
    <t>mercredi 8 janvier</t>
  </si>
  <si>
    <t>jeudi 9 janvier</t>
  </si>
  <si>
    <t>vendredi 10 janvier</t>
  </si>
  <si>
    <t>lundi 30 decembre</t>
  </si>
  <si>
    <t>lundi 13 JANVIER</t>
  </si>
  <si>
    <t>mardi 14 janvier</t>
  </si>
  <si>
    <t>mercredi 15 janvier</t>
  </si>
  <si>
    <t>jeudi 16 janvier</t>
  </si>
  <si>
    <t>vendredi 17 janvier</t>
  </si>
  <si>
    <t>mardi 31 decembre</t>
  </si>
  <si>
    <t>mercredi 1 janvier</t>
  </si>
  <si>
    <t>jeudi 2</t>
  </si>
  <si>
    <t>vendredi 3</t>
  </si>
  <si>
    <t>lundi</t>
  </si>
  <si>
    <t>=</t>
  </si>
  <si>
    <t>7h00</t>
  </si>
  <si>
    <t>7h15</t>
  </si>
  <si>
    <t>7h30</t>
  </si>
  <si>
    <t>7h45</t>
  </si>
  <si>
    <t>8h00</t>
  </si>
  <si>
    <t>8h15</t>
  </si>
  <si>
    <t>8h30</t>
  </si>
  <si>
    <t>8h45</t>
  </si>
  <si>
    <t>9h00</t>
  </si>
  <si>
    <t>9h15</t>
  </si>
  <si>
    <t>9h30</t>
  </si>
  <si>
    <t>9h45</t>
  </si>
  <si>
    <t>10h00</t>
  </si>
  <si>
    <t>10h15</t>
  </si>
  <si>
    <t>10h30</t>
  </si>
  <si>
    <t>10h45</t>
  </si>
  <si>
    <t>11h00</t>
  </si>
  <si>
    <t>11h15</t>
  </si>
  <si>
    <t>11h30</t>
  </si>
  <si>
    <t>11h45</t>
  </si>
  <si>
    <t>12h00</t>
  </si>
  <si>
    <t>12h15</t>
  </si>
  <si>
    <t>12h30</t>
  </si>
  <si>
    <t>12h45</t>
  </si>
  <si>
    <t>13h00</t>
  </si>
  <si>
    <t>13h15</t>
  </si>
  <si>
    <t>13h30</t>
  </si>
  <si>
    <t>13h45</t>
  </si>
  <si>
    <t>14h00</t>
  </si>
  <si>
    <t>14h15</t>
  </si>
  <si>
    <t>14h30</t>
  </si>
  <si>
    <t>14h45</t>
  </si>
  <si>
    <t>15h00</t>
  </si>
  <si>
    <t>15h15</t>
  </si>
  <si>
    <t>15h30</t>
  </si>
  <si>
    <t>15h45</t>
  </si>
  <si>
    <t>16h00</t>
  </si>
  <si>
    <t>16h15</t>
  </si>
  <si>
    <t>16h30</t>
  </si>
  <si>
    <t>16h45</t>
  </si>
  <si>
    <t>17h00</t>
  </si>
  <si>
    <t>17h15</t>
  </si>
  <si>
    <t>17h30</t>
  </si>
  <si>
    <t>17h45</t>
  </si>
  <si>
    <t>18h00</t>
  </si>
  <si>
    <t>18h15</t>
  </si>
  <si>
    <t>18h30</t>
  </si>
  <si>
    <t>18h45</t>
  </si>
  <si>
    <t>19h00</t>
  </si>
  <si>
    <t>lundi 06 mars</t>
  </si>
  <si>
    <t>mardi 07 mars</t>
  </si>
  <si>
    <t>mercredi 08 mars</t>
  </si>
  <si>
    <t>jeudi 09 mars</t>
  </si>
  <si>
    <t>vendredi 10 mars</t>
  </si>
  <si>
    <t>CFA</t>
  </si>
  <si>
    <t>1h decole en moins</t>
  </si>
  <si>
    <t>moins 1h15 medecin 5 dec</t>
  </si>
  <si>
    <t>mardi</t>
  </si>
  <si>
    <t>vanessa</t>
  </si>
  <si>
    <t>7h</t>
  </si>
  <si>
    <t>8h</t>
  </si>
  <si>
    <t>9h</t>
  </si>
  <si>
    <t>PA2</t>
  </si>
  <si>
    <t>PA3</t>
  </si>
  <si>
    <t>PA1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</si>
</sst>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h]:mm:ss;@"/>
    <numFmt numFmtId="165" formatCode="[$-F400]h:mm:ss\ AM/PM"/>
    <numFmt numFmtId="166" formatCode="[$-F800]dddd\,\ mmmm\ dd\,\ yyyy"/>
  </numFmts>
  <fonts count="6" x14ac:knownFonts="1">
    <font>
      <sz val="11"/>
      <color theme="1"/>
      <name val="Calibri"/>
      <family val="2"/>
      <scheme val="minor"/>
    </font>
    <font>
      <b/>
      <sz val="11"/>
      <color theme="1"/>
      <name val="Calibri"/>
      <family val="2"/>
      <scheme val="minor"/>
    </font>
    <font>
      <sz val="11"/>
      <color rgb="FFED8CEC"/>
      <name val="Calibri"/>
      <family val="2"/>
      <scheme val="minor"/>
    </font>
    <font>
      <sz val="11"/>
      <color rgb="FFFF0000"/>
      <name val="Calibri"/>
      <family val="2"/>
      <scheme val="minor"/>
    </font>
    <font>
      <sz val="8"/>
      <name val="Calibri"/>
      <family val="2"/>
      <scheme val="minor"/>
    </font>
    <font>
      <sz val="11"/>
      <color theme="1"/>
      <name val="Calibri"/>
      <family val="2"/>
      <scheme val="minor"/>
    </font>
  </fonts>
  <fills count="33">
    <fill>
      <patternFill patternType="none"/>
    </fill>
    <fill>
      <patternFill patternType="gray125"/>
    </fill>
    <fill>
      <patternFill patternType="solid">
        <fgColor rgb="FFC8F5B0"/>
        <bgColor indexed="64"/>
      </patternFill>
    </fill>
    <fill>
      <patternFill patternType="solid">
        <fgColor theme="9" tint="0.59999389629810485"/>
        <bgColor indexed="64"/>
      </patternFill>
    </fill>
    <fill>
      <patternFill patternType="solid">
        <fgColor rgb="FFFF0000"/>
        <bgColor indexed="64"/>
      </patternFill>
    </fill>
    <fill>
      <patternFill patternType="solid">
        <fgColor rgb="FFFFFF00"/>
        <bgColor indexed="64"/>
      </patternFill>
    </fill>
    <fill>
      <patternFill patternType="solid">
        <fgColor rgb="FF002060"/>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rgb="FFC00000"/>
        <bgColor indexed="64"/>
      </patternFill>
    </fill>
    <fill>
      <patternFill patternType="solid">
        <fgColor rgb="FF7030A0"/>
        <bgColor indexed="64"/>
      </patternFill>
    </fill>
    <fill>
      <patternFill patternType="solid">
        <fgColor theme="0"/>
        <bgColor indexed="64"/>
      </patternFill>
    </fill>
    <fill>
      <patternFill patternType="solid">
        <fgColor rgb="FF00B050"/>
        <bgColor indexed="64"/>
      </patternFill>
    </fill>
    <fill>
      <patternFill patternType="solid">
        <fgColor theme="4"/>
        <bgColor indexed="64"/>
      </patternFill>
    </fill>
    <fill>
      <patternFill patternType="solid">
        <fgColor theme="5"/>
        <bgColor indexed="64"/>
      </patternFill>
    </fill>
    <fill>
      <patternFill patternType="solid">
        <fgColor theme="9"/>
        <bgColor indexed="64"/>
      </patternFill>
    </fill>
    <fill>
      <patternFill patternType="solid">
        <fgColor theme="7" tint="0.79998168889431442"/>
        <bgColor indexed="64"/>
      </patternFill>
    </fill>
    <fill>
      <patternFill patternType="solid">
        <fgColor theme="7" tint="-0.249977111117893"/>
        <bgColor indexed="64"/>
      </patternFill>
    </fill>
    <fill>
      <patternFill patternType="solid">
        <fgColor theme="5" tint="-0.249977111117893"/>
        <bgColor indexed="64"/>
      </patternFill>
    </fill>
    <fill>
      <patternFill patternType="solid">
        <fgColor theme="9" tint="-0.249977111117893"/>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7" tint="0.59999389629810485"/>
        <bgColor indexed="64"/>
      </patternFill>
    </fill>
    <fill>
      <patternFill patternType="solid">
        <fgColor rgb="FFE3D0F1"/>
        <bgColor indexed="64"/>
      </patternFill>
    </fill>
    <fill>
      <patternFill patternType="solid">
        <fgColor rgb="FFFFD8F3"/>
        <bgColor indexed="64"/>
      </patternFill>
    </fill>
    <fill>
      <patternFill patternType="solid">
        <fgColor rgb="FFFEE599"/>
        <bgColor indexed="64"/>
      </patternFill>
    </fill>
    <fill>
      <patternFill patternType="solid">
        <fgColor rgb="FFFFCCCC"/>
        <bgColor indexed="64"/>
      </patternFill>
    </fill>
    <fill>
      <patternFill patternType="solid">
        <fgColor rgb="FFFFCCFF"/>
        <bgColor indexed="64"/>
      </patternFill>
    </fill>
    <fill>
      <patternFill patternType="solid">
        <fgColor theme="1" tint="0.749992370372631"/>
        <bgColor indexed="64"/>
      </patternFill>
    </fill>
  </fills>
  <borders count="69">
    <border>
      <left/>
      <right/>
      <top/>
      <bottom/>
      <diagonal/>
    </border>
    <border>
      <left style="thin">
        <color rgb="FF505050"/>
      </left>
      <right/>
      <top/>
      <bottom/>
      <diagonal/>
    </border>
    <border>
      <left/>
      <right style="thin">
        <color rgb="FF505050"/>
      </right>
      <top/>
      <bottom/>
      <diagonal/>
    </border>
    <border>
      <left/>
      <right/>
      <top style="thin">
        <color rgb="FF505050"/>
      </top>
      <bottom style="thin">
        <color rgb="FF505050"/>
      </bottom>
      <diagonal/>
    </border>
    <border>
      <left style="thin">
        <color rgb="FF505050"/>
      </left>
      <right/>
      <top style="thin">
        <color rgb="FF505050"/>
      </top>
      <bottom style="thin">
        <color rgb="FF505050"/>
      </bottom>
      <diagonal/>
    </border>
    <border>
      <left/>
      <right style="thin">
        <color rgb="FF505050"/>
      </right>
      <top style="thin">
        <color rgb="FF505050"/>
      </top>
      <bottom style="thin">
        <color rgb="FF505050"/>
      </bottom>
      <diagonal/>
    </border>
    <border>
      <left style="thin">
        <color indexed="64"/>
      </left>
      <right/>
      <top/>
      <bottom/>
      <diagonal/>
    </border>
    <border>
      <left/>
      <right/>
      <top style="thin">
        <color indexed="64"/>
      </top>
      <bottom style="thin">
        <color indexed="64"/>
      </bottom>
      <diagonal/>
    </border>
    <border>
      <left style="thin">
        <color rgb="FF505050"/>
      </left>
      <right/>
      <top style="thin">
        <color indexed="64"/>
      </top>
      <bottom style="thin">
        <color indexed="64"/>
      </bottom>
      <diagonal/>
    </border>
    <border>
      <left/>
      <right style="thin">
        <color rgb="FF505050"/>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rgb="FF505050"/>
      </bottom>
      <diagonal/>
    </border>
    <border>
      <left style="thin">
        <color rgb="FF505050"/>
      </left>
      <right/>
      <top/>
      <bottom style="medium">
        <color rgb="FF505050"/>
      </bottom>
      <diagonal/>
    </border>
    <border>
      <left/>
      <right style="thin">
        <color rgb="FF505050"/>
      </right>
      <top/>
      <bottom style="medium">
        <color rgb="FF505050"/>
      </bottom>
      <diagonal/>
    </border>
    <border>
      <left style="medium">
        <color indexed="64"/>
      </left>
      <right/>
      <top style="medium">
        <color indexed="64"/>
      </top>
      <bottom style="medium">
        <color indexed="64"/>
      </bottom>
      <diagonal/>
    </border>
    <border>
      <left style="thin">
        <color rgb="FF505050"/>
      </left>
      <right/>
      <top style="medium">
        <color indexed="64"/>
      </top>
      <bottom style="medium">
        <color indexed="64"/>
      </bottom>
      <diagonal/>
    </border>
    <border>
      <left/>
      <right/>
      <top style="medium">
        <color indexed="64"/>
      </top>
      <bottom style="medium">
        <color indexed="64"/>
      </bottom>
      <diagonal/>
    </border>
    <border>
      <left/>
      <right style="thin">
        <color rgb="FF505050"/>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505050"/>
      </left>
      <right/>
      <top style="medium">
        <color rgb="FF505050"/>
      </top>
      <bottom style="medium">
        <color rgb="FF505050"/>
      </bottom>
      <diagonal/>
    </border>
    <border>
      <left/>
      <right style="medium">
        <color rgb="FF505050"/>
      </right>
      <top style="medium">
        <color rgb="FF505050"/>
      </top>
      <bottom style="medium">
        <color rgb="FF505050"/>
      </bottom>
      <diagonal/>
    </border>
    <border>
      <left/>
      <right/>
      <top/>
      <bottom style="thin">
        <color rgb="FF505050"/>
      </bottom>
      <diagonal/>
    </border>
    <border>
      <left style="thin">
        <color rgb="FF505050"/>
      </left>
      <right/>
      <top/>
      <bottom style="thin">
        <color rgb="FF505050"/>
      </bottom>
      <diagonal/>
    </border>
    <border>
      <left/>
      <right style="thin">
        <color rgb="FF505050"/>
      </right>
      <top/>
      <bottom style="thin">
        <color rgb="FF505050"/>
      </bottom>
      <diagonal/>
    </border>
    <border>
      <left style="medium">
        <color theme="1"/>
      </left>
      <right/>
      <top style="medium">
        <color theme="1"/>
      </top>
      <bottom style="medium">
        <color theme="1"/>
      </bottom>
      <diagonal/>
    </border>
    <border>
      <left style="thin">
        <color rgb="FF505050"/>
      </left>
      <right/>
      <top style="medium">
        <color theme="1"/>
      </top>
      <bottom style="medium">
        <color theme="1"/>
      </bottom>
      <diagonal/>
    </border>
    <border>
      <left/>
      <right/>
      <top style="medium">
        <color theme="1"/>
      </top>
      <bottom style="medium">
        <color theme="1"/>
      </bottom>
      <diagonal/>
    </border>
    <border>
      <left/>
      <right style="thin">
        <color rgb="FF505050"/>
      </right>
      <top style="medium">
        <color theme="1"/>
      </top>
      <bottom style="medium">
        <color theme="1"/>
      </bottom>
      <diagonal/>
    </border>
    <border>
      <left/>
      <right style="medium">
        <color theme="1"/>
      </right>
      <top style="medium">
        <color theme="1"/>
      </top>
      <bottom style="medium">
        <color theme="1"/>
      </bottom>
      <diagonal/>
    </border>
    <border>
      <left/>
      <right/>
      <top style="thin">
        <color theme="1"/>
      </top>
      <bottom style="medium">
        <color theme="1"/>
      </bottom>
      <diagonal/>
    </border>
    <border>
      <left style="medium">
        <color rgb="FF505050"/>
      </left>
      <right/>
      <top style="medium">
        <color rgb="FF505050"/>
      </top>
      <bottom style="thin">
        <color indexed="64"/>
      </bottom>
      <diagonal/>
    </border>
    <border>
      <left style="thin">
        <color rgb="FF505050"/>
      </left>
      <right/>
      <top style="medium">
        <color rgb="FF505050"/>
      </top>
      <bottom style="thin">
        <color indexed="64"/>
      </bottom>
      <diagonal/>
    </border>
    <border>
      <left/>
      <right/>
      <top style="medium">
        <color rgb="FF505050"/>
      </top>
      <bottom style="thin">
        <color indexed="64"/>
      </bottom>
      <diagonal/>
    </border>
    <border>
      <left/>
      <right style="thin">
        <color rgb="FF505050"/>
      </right>
      <top style="medium">
        <color rgb="FF505050"/>
      </top>
      <bottom style="thin">
        <color indexed="64"/>
      </bottom>
      <diagonal/>
    </border>
    <border>
      <left style="thin">
        <color indexed="64"/>
      </left>
      <right/>
      <top style="medium">
        <color rgb="FF505050"/>
      </top>
      <bottom style="thin">
        <color indexed="64"/>
      </bottom>
      <diagonal/>
    </border>
    <border>
      <left style="medium">
        <color rgb="FF505050"/>
      </left>
      <right/>
      <top/>
      <bottom style="medium">
        <color rgb="FF505050"/>
      </bottom>
      <diagonal/>
    </border>
    <border>
      <left style="thin">
        <color indexed="64"/>
      </left>
      <right/>
      <top/>
      <bottom style="medium">
        <color rgb="FF505050"/>
      </bottom>
      <diagonal/>
    </border>
    <border>
      <left/>
      <right/>
      <top/>
      <bottom style="thin">
        <color indexed="64"/>
      </bottom>
      <diagonal/>
    </border>
    <border>
      <left style="thin">
        <color rgb="FF505050"/>
      </left>
      <right/>
      <top/>
      <bottom style="thin">
        <color indexed="64"/>
      </bottom>
      <diagonal/>
    </border>
    <border>
      <left/>
      <right style="thin">
        <color rgb="FF505050"/>
      </right>
      <top/>
      <bottom style="thin">
        <color indexed="64"/>
      </bottom>
      <diagonal/>
    </border>
    <border>
      <left style="thin">
        <color indexed="64"/>
      </left>
      <right/>
      <top/>
      <bottom style="thin">
        <color indexed="64"/>
      </bottom>
      <diagonal/>
    </border>
    <border>
      <left style="medium">
        <color rgb="FF505050"/>
      </left>
      <right/>
      <top style="medium">
        <color rgb="FF505050"/>
      </top>
      <bottom style="thin">
        <color rgb="FF505050"/>
      </bottom>
      <diagonal/>
    </border>
    <border>
      <left style="thin">
        <color rgb="FF505050"/>
      </left>
      <right/>
      <top style="medium">
        <color rgb="FF505050"/>
      </top>
      <bottom style="thin">
        <color rgb="FF505050"/>
      </bottom>
      <diagonal/>
    </border>
    <border>
      <left/>
      <right/>
      <top style="medium">
        <color rgb="FF505050"/>
      </top>
      <bottom style="thin">
        <color rgb="FF505050"/>
      </bottom>
      <diagonal/>
    </border>
    <border>
      <left/>
      <right style="thin">
        <color rgb="FF505050"/>
      </right>
      <top style="medium">
        <color rgb="FF505050"/>
      </top>
      <bottom style="thin">
        <color rgb="FF505050"/>
      </bottom>
      <diagonal/>
    </border>
    <border>
      <left/>
      <right/>
      <top style="thin">
        <color rgb="FF505050"/>
      </top>
      <bottom style="medium">
        <color rgb="FF505050"/>
      </bottom>
      <diagonal/>
    </border>
    <border>
      <left/>
      <right style="thin">
        <color rgb="FF505050"/>
      </right>
      <top style="thin">
        <color rgb="FF505050"/>
      </top>
      <bottom style="medium">
        <color rgb="FF505050"/>
      </bottom>
      <diagonal/>
    </border>
    <border>
      <left/>
      <right/>
      <top style="thin">
        <color rgb="FF505050"/>
      </top>
      <bottom/>
      <diagonal/>
    </border>
    <border>
      <left/>
      <right style="thin">
        <color rgb="FF505050"/>
      </right>
      <top style="thin">
        <color rgb="FF505050"/>
      </top>
      <bottom/>
      <diagonal/>
    </border>
    <border>
      <left style="thin">
        <color rgb="FF505050"/>
      </left>
      <right/>
      <top style="medium">
        <color rgb="FF505050"/>
      </top>
      <bottom/>
      <diagonal/>
    </border>
    <border>
      <left/>
      <right/>
      <top style="medium">
        <color rgb="FF505050"/>
      </top>
      <bottom/>
      <diagonal/>
    </border>
    <border>
      <left/>
      <right style="thin">
        <color rgb="FF505050"/>
      </right>
      <top style="medium">
        <color rgb="FF505050"/>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medium">
        <color rgb="FF505050"/>
      </bottom>
      <diagonal/>
    </border>
    <border>
      <left/>
      <right style="thin">
        <color indexed="64"/>
      </right>
      <top/>
      <bottom/>
      <diagonal/>
    </border>
    <border>
      <left style="thin">
        <color indexed="64"/>
      </left>
      <right/>
      <top style="medium">
        <color rgb="FF505050"/>
      </top>
      <bottom/>
      <diagonal/>
    </border>
    <border>
      <left/>
      <right style="thin">
        <color indexed="64"/>
      </right>
      <top style="medium">
        <color rgb="FF505050"/>
      </top>
      <bottom/>
      <diagonal/>
    </border>
    <border>
      <left/>
      <right style="thin">
        <color indexed="64"/>
      </right>
      <top/>
      <bottom style="thin">
        <color indexed="64"/>
      </bottom>
      <diagonal/>
    </border>
    <border>
      <left style="thin">
        <color rgb="FF505050"/>
      </left>
      <right style="thin">
        <color rgb="FF505050"/>
      </right>
      <top style="thin">
        <color rgb="FF505050"/>
      </top>
      <bottom style="thin">
        <color rgb="FF505050"/>
      </bottom>
      <diagonal/>
    </border>
    <border>
      <left/>
      <right style="medium">
        <color rgb="FF505050"/>
      </right>
      <top style="medium">
        <color rgb="FF505050"/>
      </top>
      <bottom style="thin">
        <color rgb="FF505050"/>
      </bottom>
      <diagonal/>
    </border>
    <border>
      <left style="medium">
        <color rgb="FF505050"/>
      </left>
      <right style="thin">
        <color rgb="FF505050"/>
      </right>
      <top style="thin">
        <color rgb="FF505050"/>
      </top>
      <bottom style="thin">
        <color rgb="FF505050"/>
      </bottom>
      <diagonal/>
    </border>
    <border>
      <left style="thin">
        <color rgb="FF505050"/>
      </left>
      <right style="medium">
        <color rgb="FF505050"/>
      </right>
      <top style="thin">
        <color rgb="FF505050"/>
      </top>
      <bottom style="thin">
        <color rgb="FF505050"/>
      </bottom>
      <diagonal/>
    </border>
    <border>
      <left style="medium">
        <color rgb="FF505050"/>
      </left>
      <right style="thin">
        <color rgb="FF505050"/>
      </right>
      <top style="thin">
        <color rgb="FF505050"/>
      </top>
      <bottom style="medium">
        <color rgb="FF505050"/>
      </bottom>
      <diagonal/>
    </border>
    <border>
      <left style="thin">
        <color rgb="FF505050"/>
      </left>
      <right style="thin">
        <color rgb="FF505050"/>
      </right>
      <top style="thin">
        <color rgb="FF505050"/>
      </top>
      <bottom style="medium">
        <color rgb="FF505050"/>
      </bottom>
      <diagonal/>
    </border>
    <border>
      <left style="thin">
        <color rgb="FF505050"/>
      </left>
      <right style="medium">
        <color rgb="FF505050"/>
      </right>
      <top style="thin">
        <color rgb="FF505050"/>
      </top>
      <bottom style="medium">
        <color rgb="FF505050"/>
      </bottom>
      <diagonal/>
    </border>
    <border>
      <left style="thin">
        <color rgb="FF505050"/>
      </left>
      <right/>
      <top style="thin">
        <color rgb="FF505050"/>
      </top>
      <bottom style="medium">
        <color rgb="FF505050"/>
      </bottom>
      <diagonal/>
    </border>
  </borders>
  <cellStyleXfs count="2">
    <xf numFmtId="0" fontId="0" fillId="0" borderId="0"/>
    <xf numFmtId="43" fontId="5" fillId="0" borderId="0" applyFont="0" applyFill="0" applyBorder="0" applyAlignment="0" applyProtection="0"/>
  </cellStyleXfs>
  <cellXfs count="379">
    <xf numFmtId="0" fontId="0" fillId="0" borderId="0" xfId="0"/>
    <xf numFmtId="0" fontId="0" fillId="0" borderId="1" xfId="0" applyBorder="1"/>
    <xf numFmtId="0" fontId="0" fillId="0" borderId="2" xfId="0" applyBorder="1"/>
    <xf numFmtId="164" fontId="0" fillId="0" borderId="0" xfId="0" applyNumberFormat="1"/>
    <xf numFmtId="0" fontId="0" fillId="0" borderId="6" xfId="0" applyBorder="1"/>
    <xf numFmtId="0" fontId="0" fillId="2" borderId="3" xfId="0" applyFill="1" applyBorder="1"/>
    <xf numFmtId="0" fontId="0" fillId="3" borderId="0" xfId="0" applyFill="1"/>
    <xf numFmtId="0" fontId="0" fillId="0" borderId="14" xfId="0" applyBorder="1"/>
    <xf numFmtId="20" fontId="0" fillId="0" borderId="15" xfId="0" applyNumberFormat="1" applyBorder="1"/>
    <xf numFmtId="20" fontId="0" fillId="0" borderId="16" xfId="0" applyNumberFormat="1" applyBorder="1"/>
    <xf numFmtId="20" fontId="0" fillId="0" borderId="17" xfId="0" applyNumberFormat="1" applyBorder="1"/>
    <xf numFmtId="20" fontId="0" fillId="0" borderId="18" xfId="0" applyNumberFormat="1" applyBorder="1"/>
    <xf numFmtId="0" fontId="0" fillId="6" borderId="1" xfId="0" applyFill="1" applyBorder="1"/>
    <xf numFmtId="0" fontId="1" fillId="0" borderId="0" xfId="0" applyFont="1"/>
    <xf numFmtId="0" fontId="0" fillId="7" borderId="7" xfId="0" applyFill="1" applyBorder="1"/>
    <xf numFmtId="0" fontId="0" fillId="7" borderId="0" xfId="0" applyFill="1"/>
    <xf numFmtId="20" fontId="0" fillId="7" borderId="8" xfId="0" applyNumberFormat="1" applyFill="1" applyBorder="1"/>
    <xf numFmtId="20" fontId="0" fillId="7" borderId="9" xfId="0" applyNumberFormat="1" applyFill="1" applyBorder="1"/>
    <xf numFmtId="20" fontId="0" fillId="7" borderId="7" xfId="0" applyNumberFormat="1" applyFill="1" applyBorder="1"/>
    <xf numFmtId="0" fontId="0" fillId="7" borderId="10" xfId="0" applyFill="1" applyBorder="1"/>
    <xf numFmtId="164" fontId="0" fillId="7" borderId="7" xfId="0" applyNumberFormat="1" applyFill="1" applyBorder="1"/>
    <xf numFmtId="46" fontId="0" fillId="7" borderId="7" xfId="0" applyNumberFormat="1" applyFill="1" applyBorder="1"/>
    <xf numFmtId="0" fontId="0" fillId="7" borderId="1" xfId="0" applyFill="1" applyBorder="1"/>
    <xf numFmtId="0" fontId="0" fillId="7" borderId="2" xfId="0" applyFill="1" applyBorder="1"/>
    <xf numFmtId="0" fontId="0" fillId="7" borderId="6" xfId="0" applyFill="1" applyBorder="1"/>
    <xf numFmtId="164" fontId="0" fillId="7" borderId="0" xfId="0" applyNumberFormat="1" applyFill="1"/>
    <xf numFmtId="0" fontId="0" fillId="3" borderId="7" xfId="0" applyFill="1" applyBorder="1"/>
    <xf numFmtId="20" fontId="0" fillId="3" borderId="8" xfId="0" applyNumberFormat="1" applyFill="1" applyBorder="1"/>
    <xf numFmtId="20" fontId="0" fillId="3" borderId="7" xfId="0" applyNumberFormat="1" applyFill="1" applyBorder="1"/>
    <xf numFmtId="20" fontId="0" fillId="3" borderId="9" xfId="0" applyNumberFormat="1" applyFill="1" applyBorder="1"/>
    <xf numFmtId="164" fontId="0" fillId="3" borderId="7" xfId="0" applyNumberFormat="1" applyFill="1" applyBorder="1"/>
    <xf numFmtId="46" fontId="0" fillId="3" borderId="7" xfId="0" applyNumberFormat="1" applyFill="1" applyBorder="1"/>
    <xf numFmtId="0" fontId="0" fillId="3" borderId="1" xfId="0" applyFill="1" applyBorder="1"/>
    <xf numFmtId="0" fontId="0" fillId="3" borderId="2" xfId="0" applyFill="1" applyBorder="1"/>
    <xf numFmtId="0" fontId="0" fillId="3" borderId="6" xfId="0" applyFill="1" applyBorder="1"/>
    <xf numFmtId="164" fontId="0" fillId="3" borderId="0" xfId="0" applyNumberFormat="1" applyFill="1"/>
    <xf numFmtId="0" fontId="0" fillId="8" borderId="7" xfId="0" applyFill="1" applyBorder="1"/>
    <xf numFmtId="20" fontId="0" fillId="8" borderId="8" xfId="0" applyNumberFormat="1" applyFill="1" applyBorder="1"/>
    <xf numFmtId="20" fontId="0" fillId="8" borderId="7" xfId="0" applyNumberFormat="1" applyFill="1" applyBorder="1"/>
    <xf numFmtId="20" fontId="0" fillId="8" borderId="9" xfId="0" applyNumberFormat="1" applyFill="1" applyBorder="1"/>
    <xf numFmtId="164" fontId="0" fillId="8" borderId="7" xfId="0" applyNumberFormat="1" applyFill="1" applyBorder="1"/>
    <xf numFmtId="46" fontId="0" fillId="8" borderId="7" xfId="0" applyNumberFormat="1" applyFill="1" applyBorder="1"/>
    <xf numFmtId="0" fontId="0" fillId="8" borderId="11" xfId="0" applyFill="1" applyBorder="1"/>
    <xf numFmtId="0" fontId="0" fillId="8" borderId="12" xfId="0" applyFill="1" applyBorder="1"/>
    <xf numFmtId="0" fontId="0" fillId="8" borderId="13" xfId="0" applyFill="1" applyBorder="1"/>
    <xf numFmtId="164" fontId="0" fillId="8" borderId="0" xfId="0" applyNumberFormat="1" applyFill="1"/>
    <xf numFmtId="0" fontId="0" fillId="8" borderId="0" xfId="0" applyFill="1"/>
    <xf numFmtId="20" fontId="0" fillId="5" borderId="7" xfId="0" applyNumberFormat="1" applyFill="1" applyBorder="1"/>
    <xf numFmtId="20" fontId="0" fillId="5" borderId="9" xfId="0" applyNumberFormat="1" applyFill="1" applyBorder="1"/>
    <xf numFmtId="0" fontId="0" fillId="9" borderId="7" xfId="0" applyFill="1" applyBorder="1"/>
    <xf numFmtId="20" fontId="0" fillId="9" borderId="8" xfId="0" applyNumberFormat="1" applyFill="1" applyBorder="1"/>
    <xf numFmtId="20" fontId="0" fillId="9" borderId="7" xfId="0" applyNumberFormat="1" applyFill="1" applyBorder="1"/>
    <xf numFmtId="20" fontId="0" fillId="9" borderId="9" xfId="0" applyNumberFormat="1" applyFill="1" applyBorder="1"/>
    <xf numFmtId="164" fontId="0" fillId="9" borderId="7" xfId="0" applyNumberFormat="1" applyFill="1" applyBorder="1"/>
    <xf numFmtId="0" fontId="0" fillId="9" borderId="11" xfId="0" applyFill="1" applyBorder="1"/>
    <xf numFmtId="0" fontId="0" fillId="9" borderId="12" xfId="0" applyFill="1" applyBorder="1"/>
    <xf numFmtId="0" fontId="0" fillId="9" borderId="13" xfId="0" applyFill="1" applyBorder="1"/>
    <xf numFmtId="0" fontId="0" fillId="9" borderId="0" xfId="0" applyFill="1"/>
    <xf numFmtId="165" fontId="0" fillId="9" borderId="0" xfId="0" applyNumberFormat="1" applyFill="1"/>
    <xf numFmtId="20" fontId="0" fillId="3" borderId="10" xfId="0" applyNumberFormat="1" applyFill="1" applyBorder="1"/>
    <xf numFmtId="0" fontId="0" fillId="10" borderId="1" xfId="0" applyFill="1" applyBorder="1"/>
    <xf numFmtId="0" fontId="2" fillId="5" borderId="1" xfId="0" applyFont="1" applyFill="1" applyBorder="1"/>
    <xf numFmtId="20" fontId="0" fillId="6" borderId="7" xfId="0" applyNumberFormat="1" applyFill="1" applyBorder="1"/>
    <xf numFmtId="0" fontId="0" fillId="6" borderId="7" xfId="0" applyFill="1" applyBorder="1"/>
    <xf numFmtId="0" fontId="0" fillId="11" borderId="1" xfId="0" applyFill="1" applyBorder="1"/>
    <xf numFmtId="20" fontId="0" fillId="11" borderId="8" xfId="0" applyNumberFormat="1" applyFill="1" applyBorder="1"/>
    <xf numFmtId="20" fontId="0" fillId="11" borderId="7" xfId="0" applyNumberFormat="1" applyFill="1" applyBorder="1"/>
    <xf numFmtId="20" fontId="0" fillId="11" borderId="9" xfId="0" applyNumberFormat="1" applyFill="1" applyBorder="1"/>
    <xf numFmtId="20" fontId="0" fillId="4" borderId="7" xfId="0" applyNumberFormat="1" applyFill="1" applyBorder="1"/>
    <xf numFmtId="20" fontId="0" fillId="4" borderId="9" xfId="0" applyNumberFormat="1" applyFill="1" applyBorder="1"/>
    <xf numFmtId="0" fontId="0" fillId="13" borderId="0" xfId="0" applyFill="1"/>
    <xf numFmtId="20" fontId="0" fillId="5" borderId="10" xfId="0" applyNumberFormat="1" applyFill="1" applyBorder="1"/>
    <xf numFmtId="20" fontId="0" fillId="6" borderId="9" xfId="0" applyNumberFormat="1" applyFill="1" applyBorder="1"/>
    <xf numFmtId="0" fontId="0" fillId="13" borderId="2" xfId="0" applyFill="1" applyBorder="1"/>
    <xf numFmtId="0" fontId="0" fillId="11" borderId="7" xfId="0" applyFill="1" applyBorder="1"/>
    <xf numFmtId="0" fontId="0" fillId="5" borderId="0" xfId="0" applyFill="1"/>
    <xf numFmtId="0" fontId="0" fillId="14" borderId="0" xfId="0" applyFill="1"/>
    <xf numFmtId="0" fontId="0" fillId="15" borderId="0" xfId="0" applyFill="1"/>
    <xf numFmtId="20" fontId="0" fillId="16" borderId="0" xfId="0" applyNumberFormat="1" applyFill="1"/>
    <xf numFmtId="0" fontId="0" fillId="16" borderId="0" xfId="0" applyFill="1"/>
    <xf numFmtId="20" fontId="0" fillId="5" borderId="0" xfId="0" applyNumberFormat="1" applyFill="1"/>
    <xf numFmtId="0" fontId="0" fillId="12" borderId="0" xfId="0" applyFill="1"/>
    <xf numFmtId="20" fontId="0" fillId="14" borderId="0" xfId="0" applyNumberFormat="1" applyFill="1"/>
    <xf numFmtId="20" fontId="0" fillId="15" borderId="0" xfId="0" applyNumberFormat="1" applyFill="1"/>
    <xf numFmtId="20" fontId="0" fillId="10" borderId="0" xfId="0" applyNumberFormat="1" applyFill="1"/>
    <xf numFmtId="0" fontId="0" fillId="10" borderId="0" xfId="0" applyFill="1"/>
    <xf numFmtId="0" fontId="0" fillId="11" borderId="0" xfId="0" applyFill="1"/>
    <xf numFmtId="20" fontId="0" fillId="11" borderId="0" xfId="0" applyNumberFormat="1" applyFill="1"/>
    <xf numFmtId="20" fontId="0" fillId="7" borderId="10" xfId="0" applyNumberFormat="1" applyFill="1" applyBorder="1"/>
    <xf numFmtId="20" fontId="0" fillId="0" borderId="0" xfId="0" applyNumberFormat="1"/>
    <xf numFmtId="20" fontId="0" fillId="0" borderId="1" xfId="0" applyNumberFormat="1" applyBorder="1"/>
    <xf numFmtId="0" fontId="0" fillId="17" borderId="0" xfId="0" applyFill="1"/>
    <xf numFmtId="0" fontId="0" fillId="17" borderId="1" xfId="0" applyFill="1" applyBorder="1"/>
    <xf numFmtId="20" fontId="0" fillId="17" borderId="0" xfId="0" applyNumberFormat="1" applyFill="1"/>
    <xf numFmtId="20" fontId="0" fillId="17" borderId="2" xfId="0" applyNumberFormat="1" applyFill="1" applyBorder="1"/>
    <xf numFmtId="0" fontId="0" fillId="17" borderId="2" xfId="0" applyFill="1" applyBorder="1"/>
    <xf numFmtId="0" fontId="0" fillId="17" borderId="6" xfId="0" applyFill="1" applyBorder="1"/>
    <xf numFmtId="0" fontId="0" fillId="17" borderId="3" xfId="0" applyFill="1" applyBorder="1"/>
    <xf numFmtId="20" fontId="0" fillId="17" borderId="3" xfId="0" applyNumberFormat="1" applyFill="1" applyBorder="1"/>
    <xf numFmtId="20" fontId="0" fillId="17" borderId="5" xfId="0" applyNumberFormat="1" applyFill="1" applyBorder="1"/>
    <xf numFmtId="0" fontId="0" fillId="17" borderId="5" xfId="0" applyFill="1" applyBorder="1"/>
    <xf numFmtId="20" fontId="0" fillId="17" borderId="4" xfId="0" applyNumberFormat="1" applyFill="1" applyBorder="1"/>
    <xf numFmtId="0" fontId="0" fillId="19" borderId="11" xfId="0" applyFill="1" applyBorder="1"/>
    <xf numFmtId="0" fontId="0" fillId="19" borderId="13" xfId="0" applyFill="1" applyBorder="1"/>
    <xf numFmtId="0" fontId="0" fillId="20" borderId="0" xfId="0" applyFill="1"/>
    <xf numFmtId="0" fontId="0" fillId="19" borderId="6" xfId="0" applyFill="1" applyBorder="1"/>
    <xf numFmtId="0" fontId="0" fillId="19" borderId="0" xfId="0" applyFill="1"/>
    <xf numFmtId="0" fontId="0" fillId="19" borderId="12" xfId="0" applyFill="1" applyBorder="1"/>
    <xf numFmtId="0" fontId="0" fillId="19" borderId="1" xfId="0" applyFill="1" applyBorder="1"/>
    <xf numFmtId="0" fontId="0" fillId="19" borderId="2" xfId="0" applyFill="1" applyBorder="1"/>
    <xf numFmtId="0" fontId="0" fillId="20" borderId="1" xfId="0" applyFill="1" applyBorder="1"/>
    <xf numFmtId="0" fontId="0" fillId="20" borderId="2" xfId="0" applyFill="1" applyBorder="1"/>
    <xf numFmtId="20" fontId="0" fillId="18" borderId="0" xfId="0" applyNumberFormat="1" applyFill="1"/>
    <xf numFmtId="0" fontId="0" fillId="18" borderId="0" xfId="0" applyFill="1"/>
    <xf numFmtId="20" fontId="0" fillId="19" borderId="0" xfId="0" applyNumberFormat="1" applyFill="1"/>
    <xf numFmtId="20" fontId="0" fillId="18" borderId="1" xfId="0" applyNumberFormat="1" applyFill="1" applyBorder="1"/>
    <xf numFmtId="20" fontId="0" fillId="19" borderId="2" xfId="0" applyNumberFormat="1" applyFill="1" applyBorder="1"/>
    <xf numFmtId="20" fontId="0" fillId="18" borderId="2" xfId="0" applyNumberFormat="1" applyFill="1" applyBorder="1"/>
    <xf numFmtId="0" fontId="0" fillId="0" borderId="24" xfId="0" applyBorder="1"/>
    <xf numFmtId="20" fontId="0" fillId="0" borderId="25" xfId="0" applyNumberFormat="1" applyBorder="1"/>
    <xf numFmtId="20" fontId="0" fillId="0" borderId="26" xfId="0" applyNumberFormat="1" applyBorder="1"/>
    <xf numFmtId="20" fontId="0" fillId="0" borderId="27" xfId="0" applyNumberFormat="1" applyBorder="1"/>
    <xf numFmtId="0" fontId="0" fillId="0" borderId="26" xfId="0" applyBorder="1"/>
    <xf numFmtId="0" fontId="0" fillId="0" borderId="28" xfId="0" applyBorder="1"/>
    <xf numFmtId="20" fontId="0" fillId="0" borderId="29" xfId="0" applyNumberFormat="1" applyBorder="1"/>
    <xf numFmtId="0" fontId="0" fillId="0" borderId="29" xfId="0" applyBorder="1"/>
    <xf numFmtId="20" fontId="0" fillId="18" borderId="26" xfId="0" applyNumberFormat="1" applyFill="1" applyBorder="1"/>
    <xf numFmtId="0" fontId="0" fillId="18" borderId="1" xfId="0" applyFill="1" applyBorder="1"/>
    <xf numFmtId="0" fontId="0" fillId="18" borderId="2" xfId="0" applyFill="1" applyBorder="1"/>
    <xf numFmtId="0" fontId="0" fillId="23" borderId="11" xfId="0" applyFill="1" applyBorder="1"/>
    <xf numFmtId="0" fontId="0" fillId="23" borderId="13" xfId="0" applyFill="1" applyBorder="1"/>
    <xf numFmtId="0" fontId="0" fillId="18" borderId="6" xfId="0" applyFill="1" applyBorder="1"/>
    <xf numFmtId="0" fontId="0" fillId="18" borderId="11" xfId="0" applyFill="1" applyBorder="1"/>
    <xf numFmtId="20" fontId="0" fillId="12" borderId="26" xfId="0" applyNumberFormat="1" applyFill="1" applyBorder="1"/>
    <xf numFmtId="0" fontId="0" fillId="17" borderId="7" xfId="0" applyFill="1" applyBorder="1"/>
    <xf numFmtId="20" fontId="0" fillId="17" borderId="8" xfId="0" applyNumberFormat="1" applyFill="1" applyBorder="1"/>
    <xf numFmtId="20" fontId="0" fillId="17" borderId="9" xfId="0" applyNumberFormat="1" applyFill="1" applyBorder="1"/>
    <xf numFmtId="20" fontId="0" fillId="17" borderId="7" xfId="0" applyNumberFormat="1" applyFill="1" applyBorder="1"/>
    <xf numFmtId="20" fontId="0" fillId="17" borderId="10" xfId="0" applyNumberFormat="1" applyFill="1" applyBorder="1"/>
    <xf numFmtId="164" fontId="0" fillId="17" borderId="7" xfId="0" applyNumberFormat="1" applyFill="1" applyBorder="1"/>
    <xf numFmtId="46" fontId="0" fillId="17" borderId="7" xfId="0" applyNumberFormat="1" applyFill="1" applyBorder="1"/>
    <xf numFmtId="164" fontId="0" fillId="17" borderId="0" xfId="0" applyNumberFormat="1" applyFill="1"/>
    <xf numFmtId="20" fontId="0" fillId="24" borderId="16" xfId="0" applyNumberFormat="1" applyFill="1" applyBorder="1"/>
    <xf numFmtId="0" fontId="0" fillId="22" borderId="2" xfId="0" applyFill="1" applyBorder="1"/>
    <xf numFmtId="0" fontId="0" fillId="4" borderId="12" xfId="0" applyFill="1" applyBorder="1"/>
    <xf numFmtId="0" fontId="0" fillId="13" borderId="11" xfId="0" applyFill="1" applyBorder="1"/>
    <xf numFmtId="0" fontId="0" fillId="4" borderId="11" xfId="0" applyFill="1" applyBorder="1"/>
    <xf numFmtId="0" fontId="0" fillId="4" borderId="0" xfId="0" applyFill="1"/>
    <xf numFmtId="0" fontId="0" fillId="25" borderId="11" xfId="0" applyFill="1" applyBorder="1"/>
    <xf numFmtId="20" fontId="0" fillId="13" borderId="7" xfId="0" applyNumberFormat="1" applyFill="1" applyBorder="1"/>
    <xf numFmtId="0" fontId="0" fillId="11" borderId="11" xfId="0" applyFill="1" applyBorder="1"/>
    <xf numFmtId="0" fontId="0" fillId="11" borderId="2" xfId="0" applyFill="1" applyBorder="1"/>
    <xf numFmtId="0" fontId="0" fillId="11" borderId="6" xfId="0" applyFill="1" applyBorder="1"/>
    <xf numFmtId="20" fontId="0" fillId="8" borderId="10" xfId="0" applyNumberFormat="1" applyFill="1" applyBorder="1"/>
    <xf numFmtId="0" fontId="0" fillId="8" borderId="1" xfId="0" applyFill="1" applyBorder="1"/>
    <xf numFmtId="0" fontId="0" fillId="8" borderId="2" xfId="0" applyFill="1" applyBorder="1"/>
    <xf numFmtId="0" fontId="0" fillId="8" borderId="6" xfId="0" applyFill="1" applyBorder="1"/>
    <xf numFmtId="0" fontId="0" fillId="3" borderId="11" xfId="0" applyFill="1" applyBorder="1"/>
    <xf numFmtId="0" fontId="0" fillId="3" borderId="12" xfId="0" applyFill="1" applyBorder="1"/>
    <xf numFmtId="0" fontId="0" fillId="3" borderId="13" xfId="0" applyFill="1" applyBorder="1"/>
    <xf numFmtId="0" fontId="0" fillId="0" borderId="19" xfId="0" applyBorder="1"/>
    <xf numFmtId="0" fontId="0" fillId="0" borderId="20" xfId="0" applyBorder="1"/>
    <xf numFmtId="20" fontId="0" fillId="6" borderId="10" xfId="0" applyNumberFormat="1" applyFill="1" applyBorder="1"/>
    <xf numFmtId="20" fontId="0" fillId="6" borderId="8" xfId="0" applyNumberFormat="1" applyFill="1" applyBorder="1"/>
    <xf numFmtId="0" fontId="0" fillId="21" borderId="3" xfId="0" applyFill="1" applyBorder="1"/>
    <xf numFmtId="0" fontId="0" fillId="21" borderId="4" xfId="0" applyFill="1" applyBorder="1"/>
    <xf numFmtId="0" fontId="0" fillId="21" borderId="5" xfId="0" applyFill="1" applyBorder="1"/>
    <xf numFmtId="0" fontId="0" fillId="21" borderId="21" xfId="0" applyFill="1" applyBorder="1"/>
    <xf numFmtId="0" fontId="0" fillId="21" borderId="22" xfId="0" applyFill="1" applyBorder="1"/>
    <xf numFmtId="0" fontId="0" fillId="21" borderId="23" xfId="0" applyFill="1" applyBorder="1"/>
    <xf numFmtId="164" fontId="0" fillId="21" borderId="7" xfId="0" applyNumberFormat="1" applyFill="1" applyBorder="1"/>
    <xf numFmtId="46" fontId="0" fillId="21" borderId="7" xfId="0" applyNumberFormat="1" applyFill="1" applyBorder="1"/>
    <xf numFmtId="20" fontId="0" fillId="3" borderId="11" xfId="0" applyNumberFormat="1" applyFill="1" applyBorder="1"/>
    <xf numFmtId="20" fontId="0" fillId="3" borderId="13" xfId="0" applyNumberFormat="1" applyFill="1" applyBorder="1"/>
    <xf numFmtId="0" fontId="0" fillId="26" borderId="3" xfId="0" applyFill="1" applyBorder="1"/>
    <xf numFmtId="0" fontId="0" fillId="26" borderId="4" xfId="0" applyFill="1" applyBorder="1"/>
    <xf numFmtId="0" fontId="0" fillId="26" borderId="5" xfId="0" applyFill="1" applyBorder="1"/>
    <xf numFmtId="164" fontId="0" fillId="26" borderId="7" xfId="0" applyNumberFormat="1" applyFill="1" applyBorder="1"/>
    <xf numFmtId="46" fontId="0" fillId="26" borderId="7" xfId="0" applyNumberFormat="1" applyFill="1" applyBorder="1"/>
    <xf numFmtId="164" fontId="0" fillId="26" borderId="0" xfId="0" applyNumberFormat="1" applyFill="1"/>
    <xf numFmtId="0" fontId="0" fillId="26" borderId="0" xfId="0" applyFill="1"/>
    <xf numFmtId="0" fontId="0" fillId="26" borderId="21" xfId="0" applyFill="1" applyBorder="1"/>
    <xf numFmtId="0" fontId="0" fillId="26" borderId="22" xfId="0" applyFill="1" applyBorder="1"/>
    <xf numFmtId="0" fontId="0" fillId="26" borderId="23" xfId="0" applyFill="1" applyBorder="1"/>
    <xf numFmtId="20" fontId="0" fillId="26" borderId="4" xfId="0" applyNumberFormat="1" applyFill="1" applyBorder="1"/>
    <xf numFmtId="20" fontId="0" fillId="26" borderId="5" xfId="0" applyNumberFormat="1" applyFill="1" applyBorder="1"/>
    <xf numFmtId="20" fontId="0" fillId="26" borderId="3" xfId="0" applyNumberFormat="1" applyFill="1" applyBorder="1"/>
    <xf numFmtId="0" fontId="0" fillId="13" borderId="21" xfId="0" applyFill="1" applyBorder="1"/>
    <xf numFmtId="20" fontId="0" fillId="25" borderId="7" xfId="0" applyNumberFormat="1" applyFill="1" applyBorder="1"/>
    <xf numFmtId="20" fontId="0" fillId="21" borderId="4" xfId="0" applyNumberFormat="1" applyFill="1" applyBorder="1"/>
    <xf numFmtId="20" fontId="0" fillId="21" borderId="5" xfId="0" applyNumberFormat="1" applyFill="1" applyBorder="1"/>
    <xf numFmtId="20" fontId="0" fillId="21" borderId="3" xfId="0" applyNumberFormat="1" applyFill="1" applyBorder="1"/>
    <xf numFmtId="20" fontId="0" fillId="26" borderId="21" xfId="0" applyNumberFormat="1" applyFill="1" applyBorder="1"/>
    <xf numFmtId="20" fontId="0" fillId="26" borderId="22" xfId="0" applyNumberFormat="1" applyFill="1" applyBorder="1"/>
    <xf numFmtId="20" fontId="0" fillId="26" borderId="23" xfId="0" applyNumberFormat="1" applyFill="1" applyBorder="1"/>
    <xf numFmtId="0" fontId="3" fillId="7" borderId="1" xfId="0" applyFont="1" applyFill="1" applyBorder="1"/>
    <xf numFmtId="20" fontId="0" fillId="13" borderId="21" xfId="0" applyNumberFormat="1" applyFill="1" applyBorder="1"/>
    <xf numFmtId="0" fontId="0" fillId="25" borderId="1" xfId="0" applyFill="1" applyBorder="1"/>
    <xf numFmtId="0" fontId="0" fillId="25" borderId="0" xfId="0" applyFill="1"/>
    <xf numFmtId="0" fontId="0" fillId="25" borderId="2" xfId="0" applyFill="1" applyBorder="1"/>
    <xf numFmtId="0" fontId="0" fillId="11" borderId="21" xfId="0" applyFill="1" applyBorder="1"/>
    <xf numFmtId="20" fontId="0" fillId="12" borderId="7" xfId="0" applyNumberFormat="1" applyFill="1" applyBorder="1"/>
    <xf numFmtId="0" fontId="0" fillId="12" borderId="11" xfId="0" applyFill="1" applyBorder="1"/>
    <xf numFmtId="0" fontId="0" fillId="12" borderId="7" xfId="0" applyFill="1" applyBorder="1"/>
    <xf numFmtId="20" fontId="0" fillId="12" borderId="10" xfId="0" applyNumberFormat="1" applyFill="1" applyBorder="1"/>
    <xf numFmtId="0" fontId="0" fillId="12" borderId="6" xfId="0" applyFill="1" applyBorder="1"/>
    <xf numFmtId="20" fontId="0" fillId="12" borderId="4" xfId="0" applyNumberFormat="1" applyFill="1" applyBorder="1"/>
    <xf numFmtId="0" fontId="0" fillId="12" borderId="3" xfId="0" applyFill="1" applyBorder="1"/>
    <xf numFmtId="20" fontId="0" fillId="12" borderId="5" xfId="0" applyNumberFormat="1" applyFill="1" applyBorder="1"/>
    <xf numFmtId="0" fontId="0" fillId="12" borderId="22" xfId="0" applyFill="1" applyBorder="1"/>
    <xf numFmtId="0" fontId="0" fillId="12" borderId="21" xfId="0" applyFill="1" applyBorder="1"/>
    <xf numFmtId="0" fontId="0" fillId="12" borderId="23" xfId="0" applyFill="1" applyBorder="1"/>
    <xf numFmtId="0" fontId="0" fillId="27" borderId="7" xfId="0" applyFill="1" applyBorder="1"/>
    <xf numFmtId="20" fontId="0" fillId="27" borderId="8" xfId="0" applyNumberFormat="1" applyFill="1" applyBorder="1"/>
    <xf numFmtId="20" fontId="0" fillId="27" borderId="7" xfId="0" applyNumberFormat="1" applyFill="1" applyBorder="1"/>
    <xf numFmtId="20" fontId="0" fillId="27" borderId="9" xfId="0" applyNumberFormat="1" applyFill="1" applyBorder="1"/>
    <xf numFmtId="164" fontId="0" fillId="27" borderId="7" xfId="0" applyNumberFormat="1" applyFill="1" applyBorder="1"/>
    <xf numFmtId="0" fontId="0" fillId="27" borderId="11" xfId="0" applyFill="1" applyBorder="1"/>
    <xf numFmtId="0" fontId="0" fillId="27" borderId="12" xfId="0" applyFill="1" applyBorder="1"/>
    <xf numFmtId="0" fontId="0" fillId="27" borderId="13" xfId="0" applyFill="1" applyBorder="1"/>
    <xf numFmtId="165" fontId="0" fillId="27" borderId="0" xfId="0" applyNumberFormat="1" applyFill="1"/>
    <xf numFmtId="0" fontId="0" fillId="28" borderId="0" xfId="0" applyFill="1"/>
    <xf numFmtId="0" fontId="0" fillId="28" borderId="1" xfId="0" applyFill="1" applyBorder="1"/>
    <xf numFmtId="0" fontId="0" fillId="28" borderId="2" xfId="0" applyFill="1" applyBorder="1"/>
    <xf numFmtId="0" fontId="0" fillId="28" borderId="6" xfId="0" applyFill="1" applyBorder="1"/>
    <xf numFmtId="164" fontId="0" fillId="28" borderId="0" xfId="0" applyNumberFormat="1" applyFill="1"/>
    <xf numFmtId="0" fontId="0" fillId="30" borderId="3" xfId="0" applyFill="1" applyBorder="1"/>
    <xf numFmtId="0" fontId="0" fillId="30" borderId="21" xfId="0" applyFill="1" applyBorder="1"/>
    <xf numFmtId="0" fontId="0" fillId="30" borderId="22" xfId="0" applyFill="1" applyBorder="1"/>
    <xf numFmtId="0" fontId="0" fillId="30" borderId="23" xfId="0" applyFill="1" applyBorder="1"/>
    <xf numFmtId="20" fontId="0" fillId="30" borderId="21" xfId="0" applyNumberFormat="1" applyFill="1" applyBorder="1"/>
    <xf numFmtId="20" fontId="0" fillId="30" borderId="22" xfId="0" applyNumberFormat="1" applyFill="1" applyBorder="1"/>
    <xf numFmtId="20" fontId="0" fillId="30" borderId="23" xfId="0" applyNumberFormat="1" applyFill="1" applyBorder="1"/>
    <xf numFmtId="164" fontId="0" fillId="12" borderId="0" xfId="0" applyNumberFormat="1" applyFill="1"/>
    <xf numFmtId="0" fontId="0" fillId="7" borderId="30" xfId="0" applyFill="1" applyBorder="1"/>
    <xf numFmtId="20" fontId="0" fillId="7" borderId="31" xfId="0" applyNumberFormat="1" applyFill="1" applyBorder="1"/>
    <xf numFmtId="20" fontId="0" fillId="7" borderId="32" xfId="0" applyNumberFormat="1" applyFill="1" applyBorder="1"/>
    <xf numFmtId="20" fontId="0" fillId="7" borderId="33" xfId="0" applyNumberFormat="1" applyFill="1" applyBorder="1"/>
    <xf numFmtId="20" fontId="0" fillId="7" borderId="34" xfId="0" applyNumberFormat="1" applyFill="1" applyBorder="1"/>
    <xf numFmtId="164" fontId="0" fillId="7" borderId="32" xfId="0" applyNumberFormat="1" applyFill="1" applyBorder="1"/>
    <xf numFmtId="0" fontId="0" fillId="7" borderId="35" xfId="0" applyFill="1" applyBorder="1"/>
    <xf numFmtId="0" fontId="0" fillId="7" borderId="12" xfId="0" applyFill="1" applyBorder="1"/>
    <xf numFmtId="0" fontId="0" fillId="7" borderId="11" xfId="0" applyFill="1" applyBorder="1"/>
    <xf numFmtId="0" fontId="0" fillId="7" borderId="13" xfId="0" applyFill="1" applyBorder="1"/>
    <xf numFmtId="0" fontId="0" fillId="7" borderId="36" xfId="0" applyFill="1" applyBorder="1"/>
    <xf numFmtId="164" fontId="0" fillId="7" borderId="11" xfId="0" applyNumberFormat="1" applyFill="1" applyBorder="1"/>
    <xf numFmtId="0" fontId="0" fillId="28" borderId="37" xfId="0" applyFill="1" applyBorder="1"/>
    <xf numFmtId="20" fontId="0" fillId="28" borderId="38" xfId="0" applyNumberFormat="1" applyFill="1" applyBorder="1"/>
    <xf numFmtId="20" fontId="0" fillId="28" borderId="37" xfId="0" applyNumberFormat="1" applyFill="1" applyBorder="1"/>
    <xf numFmtId="20" fontId="0" fillId="28" borderId="39" xfId="0" applyNumberFormat="1" applyFill="1" applyBorder="1"/>
    <xf numFmtId="20" fontId="0" fillId="28" borderId="40" xfId="0" applyNumberFormat="1" applyFill="1" applyBorder="1"/>
    <xf numFmtId="164" fontId="0" fillId="28" borderId="37" xfId="0" applyNumberFormat="1" applyFill="1" applyBorder="1"/>
    <xf numFmtId="0" fontId="0" fillId="29" borderId="41" xfId="0" applyFill="1" applyBorder="1"/>
    <xf numFmtId="20" fontId="0" fillId="29" borderId="42" xfId="0" applyNumberFormat="1" applyFill="1" applyBorder="1"/>
    <xf numFmtId="20" fontId="0" fillId="29" borderId="43" xfId="0" applyNumberFormat="1" applyFill="1" applyBorder="1"/>
    <xf numFmtId="20" fontId="0" fillId="29" borderId="44" xfId="0" applyNumberFormat="1" applyFill="1" applyBorder="1"/>
    <xf numFmtId="0" fontId="0" fillId="29" borderId="43" xfId="0" applyFill="1" applyBorder="1"/>
    <xf numFmtId="164" fontId="0" fillId="29" borderId="32" xfId="0" applyNumberFormat="1" applyFill="1" applyBorder="1"/>
    <xf numFmtId="0" fontId="0" fillId="29" borderId="35" xfId="0" applyFill="1" applyBorder="1"/>
    <xf numFmtId="0" fontId="0" fillId="29" borderId="12" xfId="0" applyFill="1" applyBorder="1"/>
    <xf numFmtId="0" fontId="0" fillId="29" borderId="11" xfId="0" applyFill="1" applyBorder="1"/>
    <xf numFmtId="0" fontId="0" fillId="29" borderId="13" xfId="0" applyFill="1" applyBorder="1"/>
    <xf numFmtId="0" fontId="0" fillId="29" borderId="45" xfId="0" applyFill="1" applyBorder="1"/>
    <xf numFmtId="164" fontId="0" fillId="30" borderId="37" xfId="0" applyNumberFormat="1" applyFill="1" applyBorder="1"/>
    <xf numFmtId="164" fontId="0" fillId="27" borderId="9" xfId="0" applyNumberFormat="1" applyFill="1" applyBorder="1"/>
    <xf numFmtId="0" fontId="0" fillId="27" borderId="2" xfId="0" applyFill="1" applyBorder="1"/>
    <xf numFmtId="164" fontId="0" fillId="3" borderId="9" xfId="0" applyNumberFormat="1" applyFill="1" applyBorder="1"/>
    <xf numFmtId="46" fontId="0" fillId="17" borderId="9" xfId="0" applyNumberFormat="1" applyFill="1" applyBorder="1"/>
    <xf numFmtId="46" fontId="0" fillId="7" borderId="33" xfId="0" applyNumberFormat="1" applyFill="1" applyBorder="1"/>
    <xf numFmtId="46" fontId="0" fillId="28" borderId="39" xfId="0" applyNumberFormat="1" applyFill="1" applyBorder="1"/>
    <xf numFmtId="46" fontId="0" fillId="29" borderId="33" xfId="0" applyNumberFormat="1" applyFill="1" applyBorder="1"/>
    <xf numFmtId="0" fontId="0" fillId="29" borderId="46" xfId="0" applyFill="1" applyBorder="1"/>
    <xf numFmtId="46" fontId="0" fillId="30" borderId="39" xfId="0" applyNumberFormat="1" applyFill="1" applyBorder="1"/>
    <xf numFmtId="0" fontId="0" fillId="30" borderId="5" xfId="0" applyFill="1" applyBorder="1"/>
    <xf numFmtId="0" fontId="0" fillId="29" borderId="1" xfId="0" applyFill="1" applyBorder="1"/>
    <xf numFmtId="0" fontId="0" fillId="30" borderId="0" xfId="0" applyFill="1"/>
    <xf numFmtId="20" fontId="0" fillId="30" borderId="0" xfId="0" applyNumberFormat="1" applyFill="1"/>
    <xf numFmtId="46" fontId="0" fillId="30" borderId="2" xfId="0" applyNumberFormat="1" applyFill="1" applyBorder="1"/>
    <xf numFmtId="20" fontId="0" fillId="28" borderId="0" xfId="0" applyNumberFormat="1" applyFill="1"/>
    <xf numFmtId="20" fontId="0" fillId="7" borderId="50" xfId="0" applyNumberFormat="1" applyFill="1" applyBorder="1"/>
    <xf numFmtId="164" fontId="0" fillId="7" borderId="50" xfId="0" applyNumberFormat="1" applyFill="1" applyBorder="1"/>
    <xf numFmtId="46" fontId="0" fillId="7" borderId="51" xfId="0" applyNumberFormat="1" applyFill="1" applyBorder="1"/>
    <xf numFmtId="0" fontId="0" fillId="7" borderId="49" xfId="0" applyFill="1" applyBorder="1"/>
    <xf numFmtId="20" fontId="0" fillId="3" borderId="0" xfId="0" applyNumberFormat="1" applyFill="1"/>
    <xf numFmtId="20" fontId="0" fillId="27" borderId="52" xfId="0" applyNumberFormat="1" applyFill="1" applyBorder="1"/>
    <xf numFmtId="0" fontId="0" fillId="27" borderId="52" xfId="0" applyFill="1" applyBorder="1"/>
    <xf numFmtId="46" fontId="0" fillId="17" borderId="2" xfId="0" applyNumberFormat="1" applyFill="1" applyBorder="1"/>
    <xf numFmtId="20" fontId="0" fillId="29" borderId="0" xfId="0" applyNumberFormat="1" applyFill="1"/>
    <xf numFmtId="164" fontId="0" fillId="27" borderId="48" xfId="0" applyNumberFormat="1" applyFill="1" applyBorder="1"/>
    <xf numFmtId="164" fontId="0" fillId="3" borderId="2" xfId="0" applyNumberFormat="1" applyFill="1" applyBorder="1"/>
    <xf numFmtId="164" fontId="0" fillId="3" borderId="11" xfId="0" applyNumberFormat="1" applyFill="1" applyBorder="1"/>
    <xf numFmtId="0" fontId="0" fillId="28" borderId="11" xfId="0" applyFill="1" applyBorder="1"/>
    <xf numFmtId="0" fontId="0" fillId="28" borderId="13" xfId="0" applyFill="1" applyBorder="1"/>
    <xf numFmtId="164" fontId="0" fillId="28" borderId="11" xfId="0" applyNumberFormat="1" applyFill="1" applyBorder="1"/>
    <xf numFmtId="46" fontId="0" fillId="29" borderId="2" xfId="0" applyNumberFormat="1" applyFill="1" applyBorder="1"/>
    <xf numFmtId="46" fontId="0" fillId="28" borderId="2" xfId="0" applyNumberFormat="1" applyFill="1" applyBorder="1"/>
    <xf numFmtId="0" fontId="0" fillId="30" borderId="11" xfId="0" applyFill="1" applyBorder="1"/>
    <xf numFmtId="0" fontId="0" fillId="31" borderId="11" xfId="0" applyFill="1" applyBorder="1"/>
    <xf numFmtId="0" fontId="0" fillId="26" borderId="11" xfId="0" applyFill="1" applyBorder="1"/>
    <xf numFmtId="0" fontId="0" fillId="17" borderId="11" xfId="0" applyFill="1" applyBorder="1"/>
    <xf numFmtId="20" fontId="0" fillId="27" borderId="54" xfId="0" applyNumberFormat="1" applyFill="1" applyBorder="1"/>
    <xf numFmtId="20" fontId="0" fillId="27" borderId="55" xfId="0" applyNumberFormat="1" applyFill="1" applyBorder="1"/>
    <xf numFmtId="0" fontId="0" fillId="27" borderId="36" xfId="0" applyFill="1" applyBorder="1"/>
    <xf numFmtId="0" fontId="0" fillId="27" borderId="56" xfId="0" applyFill="1" applyBorder="1"/>
    <xf numFmtId="20" fontId="0" fillId="3" borderId="6" xfId="0" applyNumberFormat="1" applyFill="1" applyBorder="1"/>
    <xf numFmtId="20" fontId="0" fillId="3" borderId="57" xfId="0" applyNumberFormat="1" applyFill="1" applyBorder="1"/>
    <xf numFmtId="0" fontId="0" fillId="3" borderId="36" xfId="0" applyFill="1" applyBorder="1"/>
    <xf numFmtId="0" fontId="0" fillId="3" borderId="56" xfId="0" applyFill="1" applyBorder="1"/>
    <xf numFmtId="20" fontId="0" fillId="17" borderId="6" xfId="0" applyNumberFormat="1" applyFill="1" applyBorder="1"/>
    <xf numFmtId="20" fontId="0" fillId="17" borderId="57" xfId="0" applyNumberFormat="1" applyFill="1" applyBorder="1"/>
    <xf numFmtId="0" fontId="0" fillId="17" borderId="36" xfId="0" applyFill="1" applyBorder="1"/>
    <xf numFmtId="0" fontId="0" fillId="17" borderId="56" xfId="0" applyFill="1" applyBorder="1"/>
    <xf numFmtId="20" fontId="0" fillId="7" borderId="58" xfId="0" applyNumberFormat="1" applyFill="1" applyBorder="1"/>
    <xf numFmtId="20" fontId="0" fillId="7" borderId="59" xfId="0" applyNumberFormat="1" applyFill="1" applyBorder="1"/>
    <xf numFmtId="0" fontId="0" fillId="7" borderId="56" xfId="0" applyFill="1" applyBorder="1"/>
    <xf numFmtId="20" fontId="0" fillId="28" borderId="6" xfId="0" applyNumberFormat="1" applyFill="1" applyBorder="1"/>
    <xf numFmtId="20" fontId="0" fillId="28" borderId="57" xfId="0" applyNumberFormat="1" applyFill="1" applyBorder="1"/>
    <xf numFmtId="0" fontId="0" fillId="31" borderId="36" xfId="0" applyFill="1" applyBorder="1"/>
    <xf numFmtId="0" fontId="0" fillId="31" borderId="56" xfId="0" applyFill="1" applyBorder="1"/>
    <xf numFmtId="20" fontId="0" fillId="29" borderId="6" xfId="0" applyNumberFormat="1" applyFill="1" applyBorder="1"/>
    <xf numFmtId="20" fontId="0" fillId="29" borderId="57" xfId="0" applyNumberFormat="1" applyFill="1" applyBorder="1"/>
    <xf numFmtId="0" fontId="0" fillId="26" borderId="36" xfId="0" applyFill="1" applyBorder="1"/>
    <xf numFmtId="0" fontId="0" fillId="26" borderId="56" xfId="0" applyFill="1" applyBorder="1"/>
    <xf numFmtId="20" fontId="0" fillId="30" borderId="6" xfId="0" applyNumberFormat="1" applyFill="1" applyBorder="1"/>
    <xf numFmtId="20" fontId="0" fillId="30" borderId="57" xfId="0" applyNumberFormat="1" applyFill="1" applyBorder="1"/>
    <xf numFmtId="0" fontId="0" fillId="30" borderId="40" xfId="0" applyFill="1" applyBorder="1"/>
    <xf numFmtId="0" fontId="0" fillId="30" borderId="37" xfId="0" applyFill="1" applyBorder="1"/>
    <xf numFmtId="0" fontId="0" fillId="30" borderId="60" xfId="0" applyFill="1" applyBorder="1"/>
    <xf numFmtId="0" fontId="0" fillId="29" borderId="0" xfId="0" applyFill="1"/>
    <xf numFmtId="164" fontId="0" fillId="27" borderId="47" xfId="0" applyNumberFormat="1" applyFill="1" applyBorder="1"/>
    <xf numFmtId="165" fontId="0" fillId="27" borderId="11" xfId="0" applyNumberFormat="1" applyFill="1" applyBorder="1"/>
    <xf numFmtId="164" fontId="0" fillId="29" borderId="0" xfId="0" applyNumberFormat="1" applyFill="1"/>
    <xf numFmtId="164" fontId="0" fillId="30" borderId="0" xfId="0" applyNumberFormat="1" applyFill="1"/>
    <xf numFmtId="0" fontId="2" fillId="11" borderId="1" xfId="0" applyFont="1" applyFill="1" applyBorder="1"/>
    <xf numFmtId="0" fontId="0" fillId="0" borderId="53" xfId="0" applyBorder="1"/>
    <xf numFmtId="20" fontId="0" fillId="32" borderId="7" xfId="0" applyNumberFormat="1" applyFill="1" applyBorder="1"/>
    <xf numFmtId="0" fontId="3" fillId="13" borderId="11" xfId="0" applyFont="1" applyFill="1" applyBorder="1"/>
    <xf numFmtId="165" fontId="0" fillId="0" borderId="0" xfId="1" applyNumberFormat="1" applyFont="1"/>
    <xf numFmtId="0" fontId="0" fillId="13" borderId="37" xfId="0" applyFill="1" applyBorder="1"/>
    <xf numFmtId="0" fontId="0" fillId="0" borderId="61" xfId="0" applyBorder="1"/>
    <xf numFmtId="0" fontId="0" fillId="0" borderId="4" xfId="0" applyBorder="1"/>
    <xf numFmtId="0" fontId="0" fillId="0" borderId="63" xfId="0" applyBorder="1"/>
    <xf numFmtId="0" fontId="0" fillId="0" borderId="64" xfId="0" applyBorder="1"/>
    <xf numFmtId="0" fontId="0" fillId="0" borderId="65" xfId="0" applyBorder="1"/>
    <xf numFmtId="0" fontId="0" fillId="0" borderId="66" xfId="0" applyBorder="1"/>
    <xf numFmtId="0" fontId="0" fillId="0" borderId="67" xfId="0" applyBorder="1"/>
    <xf numFmtId="0" fontId="0" fillId="0" borderId="5" xfId="0" applyBorder="1"/>
    <xf numFmtId="0" fontId="0" fillId="0" borderId="68" xfId="0" applyBorder="1"/>
    <xf numFmtId="0" fontId="0" fillId="23" borderId="61" xfId="0" applyFill="1" applyBorder="1"/>
    <xf numFmtId="0" fontId="0" fillId="23" borderId="4" xfId="0" applyFill="1" applyBorder="1"/>
    <xf numFmtId="0" fontId="0" fillId="23" borderId="63" xfId="0" applyFill="1" applyBorder="1"/>
    <xf numFmtId="0" fontId="0" fillId="23" borderId="64" xfId="0" applyFill="1" applyBorder="1"/>
    <xf numFmtId="0" fontId="0" fillId="23" borderId="5" xfId="0" applyFill="1" applyBorder="1"/>
    <xf numFmtId="0" fontId="0" fillId="22" borderId="61" xfId="0" applyFill="1" applyBorder="1"/>
    <xf numFmtId="0" fontId="0" fillId="22" borderId="4" xfId="0" applyFill="1" applyBorder="1"/>
    <xf numFmtId="0" fontId="0" fillId="22" borderId="63" xfId="0" applyFill="1" applyBorder="1"/>
    <xf numFmtId="0" fontId="0" fillId="22" borderId="64" xfId="0" applyFill="1" applyBorder="1"/>
    <xf numFmtId="0" fontId="0" fillId="22" borderId="5" xfId="0" applyFill="1" applyBorder="1"/>
    <xf numFmtId="165" fontId="0" fillId="0" borderId="0" xfId="0" applyNumberFormat="1"/>
    <xf numFmtId="164" fontId="0" fillId="0" borderId="14" xfId="0" applyNumberFormat="1" applyBorder="1" applyAlignment="1">
      <alignment horizontal="center"/>
    </xf>
    <xf numFmtId="164" fontId="0" fillId="0" borderId="18" xfId="0" applyNumberFormat="1" applyBorder="1" applyAlignment="1">
      <alignment horizontal="center"/>
    </xf>
    <xf numFmtId="0" fontId="0" fillId="0" borderId="16"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0" fillId="0" borderId="5" xfId="0" applyBorder="1" applyAlignment="1">
      <alignment horizontal="center"/>
    </xf>
    <xf numFmtId="164" fontId="0" fillId="0" borderId="19" xfId="0" quotePrefix="1" applyNumberFormat="1" applyBorder="1" applyAlignment="1">
      <alignment horizontal="center"/>
    </xf>
    <xf numFmtId="0" fontId="0" fillId="0" borderId="20" xfId="0" applyBorder="1" applyAlignment="1">
      <alignment horizontal="center"/>
    </xf>
    <xf numFmtId="164" fontId="0" fillId="0" borderId="19" xfId="0" applyNumberFormat="1" applyBorder="1" applyAlignment="1">
      <alignment horizontal="center"/>
    </xf>
    <xf numFmtId="0" fontId="0" fillId="0" borderId="19" xfId="0" applyBorder="1" applyAlignment="1">
      <alignment horizontal="center"/>
    </xf>
    <xf numFmtId="164" fontId="0" fillId="26" borderId="19" xfId="0" applyNumberFormat="1" applyFill="1" applyBorder="1" applyAlignment="1">
      <alignment horizontal="center"/>
    </xf>
    <xf numFmtId="0" fontId="0" fillId="26" borderId="20" xfId="0" applyFill="1" applyBorder="1" applyAlignment="1">
      <alignment horizontal="center"/>
    </xf>
    <xf numFmtId="0" fontId="0" fillId="0" borderId="41" xfId="0" applyBorder="1" applyAlignment="1">
      <alignment horizontal="center"/>
    </xf>
    <xf numFmtId="0" fontId="0" fillId="0" borderId="43" xfId="0" applyBorder="1" applyAlignment="1">
      <alignment horizontal="center"/>
    </xf>
    <xf numFmtId="0" fontId="0" fillId="0" borderId="62" xfId="0" applyBorder="1" applyAlignment="1">
      <alignment horizontal="center"/>
    </xf>
    <xf numFmtId="166" fontId="0" fillId="0" borderId="4" xfId="0" applyNumberFormat="1" applyBorder="1" applyAlignment="1">
      <alignment horizontal="center"/>
    </xf>
    <xf numFmtId="166" fontId="0" fillId="0" borderId="3" xfId="0" applyNumberFormat="1" applyBorder="1" applyAlignment="1">
      <alignment horizontal="center"/>
    </xf>
    <xf numFmtId="166" fontId="0" fillId="0" borderId="5" xfId="0" applyNumberFormat="1" applyBorder="1" applyAlignment="1">
      <alignment horizontal="center"/>
    </xf>
    <xf numFmtId="164" fontId="0" fillId="12" borderId="19" xfId="0" applyNumberFormat="1" applyFill="1" applyBorder="1" applyAlignment="1">
      <alignment horizontal="center"/>
    </xf>
    <xf numFmtId="0" fontId="0" fillId="12" borderId="20" xfId="0" applyFill="1" applyBorder="1" applyAlignment="1">
      <alignment horizontal="center"/>
    </xf>
  </cellXfs>
  <cellStyles count="2">
    <cellStyle name="Milliers" xfId="1" builtinId="3"/>
    <cellStyle name="Normal" xfId="0" builtinId="0"/>
  </cellStyles>
  <dxfs count="65">
    <dxf>
      <fill>
        <patternFill>
          <bgColor rgb="FF7030A0"/>
        </patternFill>
      </fill>
    </dxf>
    <dxf>
      <fill>
        <patternFill>
          <bgColor rgb="FF7030A0"/>
        </patternFill>
      </fill>
    </dxf>
    <dxf>
      <fill>
        <patternFill>
          <bgColor rgb="FF7030A0"/>
        </patternFill>
      </fill>
    </dxf>
    <dxf>
      <fill>
        <patternFill patternType="solid">
          <fgColor rgb="FF7030A0"/>
          <bgColor rgb="FF7030A0"/>
        </patternFill>
      </fill>
    </dxf>
    <dxf>
      <fill>
        <patternFill>
          <bgColor rgb="FF7030A0"/>
        </patternFill>
      </fill>
    </dxf>
    <dxf>
      <font>
        <color rgb="FF006100"/>
      </font>
      <fill>
        <patternFill>
          <bgColor rgb="FFC6EFCE"/>
        </patternFill>
      </fill>
    </dxf>
    <dxf>
      <fill>
        <patternFill>
          <bgColor rgb="FF00B050"/>
        </patternFill>
      </fill>
    </dxf>
    <dxf>
      <fill>
        <patternFill patternType="gray0625">
          <fgColor theme="8" tint="-0.499984740745262"/>
        </patternFill>
      </fill>
    </dxf>
    <dxf>
      <fill>
        <patternFill>
          <fgColor rgb="FF7030A0"/>
          <bgColor rgb="FF7030A0"/>
        </patternFill>
      </fill>
    </dxf>
    <dxf>
      <font>
        <color rgb="FF9C0006"/>
      </font>
      <fill>
        <patternFill>
          <bgColor rgb="FFFFC7CE"/>
        </patternFill>
      </fill>
    </dxf>
    <dxf>
      <fill>
        <patternFill patternType="lightHorizontal">
          <fgColor rgb="FFF4430C"/>
        </patternFill>
      </fill>
    </dxf>
    <dxf>
      <fill>
        <patternFill patternType="lightTrellis">
          <fgColor rgb="FF993366"/>
        </patternFill>
      </fill>
    </dxf>
    <dxf>
      <fill>
        <patternFill>
          <bgColor theme="0"/>
        </patternFill>
      </fill>
    </dxf>
    <dxf>
      <font>
        <color rgb="FF7030A0"/>
      </font>
      <fill>
        <patternFill patternType="lightTrellis"/>
      </fill>
      <border>
        <left style="thin">
          <color auto="1"/>
        </left>
        <right style="thin">
          <color auto="1"/>
        </right>
        <top style="thin">
          <color auto="1"/>
        </top>
        <bottom style="thin">
          <color auto="1"/>
        </bottom>
        <vertical/>
        <horizontal/>
      </border>
    </dxf>
    <dxf>
      <font>
        <b/>
        <i val="0"/>
        <color theme="5"/>
      </font>
    </dxf>
    <dxf>
      <font>
        <b/>
        <i val="0"/>
        <color rgb="FF002060"/>
      </font>
    </dxf>
    <dxf>
      <font>
        <color rgb="FF9C0006"/>
      </font>
      <fill>
        <patternFill>
          <bgColor rgb="FFFFC7CE"/>
        </patternFill>
      </fill>
    </dxf>
    <dxf>
      <font>
        <b/>
        <i val="0"/>
        <color rgb="FF7030A0"/>
      </font>
    </dxf>
    <dxf>
      <fill>
        <patternFill patternType="solid"/>
      </fill>
    </dxf>
    <dxf>
      <fill>
        <patternFill patternType="solid"/>
      </fill>
    </dxf>
    <dxf>
      <fill>
        <patternFill patternType="solid"/>
      </fill>
    </dxf>
    <dxf>
      <fill>
        <patternFill patternType="none">
          <bgColor auto="1"/>
        </patternFill>
      </fill>
    </dxf>
    <dxf>
      <font>
        <color rgb="FF7030A0"/>
      </font>
      <fill>
        <patternFill>
          <fgColor auto="1"/>
        </patternFill>
      </fill>
    </dxf>
    <dxf>
      <fill>
        <patternFill patternType="solid">
          <fgColor rgb="FF7030A0"/>
          <bgColor rgb="FF7030A0"/>
        </patternFill>
      </fill>
    </dxf>
    <dxf>
      <fill>
        <patternFill>
          <bgColor rgb="FF7030A0"/>
        </patternFill>
      </fill>
    </dxf>
    <dxf>
      <font>
        <color rgb="FF006100"/>
      </font>
      <fill>
        <patternFill>
          <bgColor rgb="FFC6EFCE"/>
        </patternFill>
      </fill>
    </dxf>
    <dxf>
      <fill>
        <patternFill>
          <bgColor rgb="FF00B050"/>
        </patternFill>
      </fill>
    </dxf>
    <dxf>
      <fill>
        <patternFill patternType="gray0625">
          <fgColor theme="8" tint="-0.499984740745262"/>
        </patternFill>
      </fill>
    </dxf>
    <dxf>
      <fill>
        <patternFill>
          <fgColor rgb="FF7030A0"/>
          <bgColor rgb="FF7030A0"/>
        </patternFill>
      </fill>
    </dxf>
    <dxf>
      <font>
        <color rgb="FF9C0006"/>
      </font>
      <fill>
        <patternFill>
          <bgColor rgb="FFFFC7CE"/>
        </patternFill>
      </fill>
    </dxf>
    <dxf>
      <fill>
        <patternFill patternType="lightHorizontal">
          <fgColor rgb="FFF4430C"/>
        </patternFill>
      </fill>
    </dxf>
    <dxf>
      <fill>
        <patternFill patternType="lightTrellis">
          <fgColor rgb="FF993366"/>
        </patternFill>
      </fill>
    </dxf>
    <dxf>
      <fill>
        <patternFill>
          <bgColor theme="0"/>
        </patternFill>
      </fill>
    </dxf>
    <dxf>
      <font>
        <color rgb="FF7030A0"/>
      </font>
      <fill>
        <patternFill patternType="lightTrellis"/>
      </fill>
      <border>
        <left style="thin">
          <color auto="1"/>
        </left>
        <right style="thin">
          <color auto="1"/>
        </right>
        <top style="thin">
          <color auto="1"/>
        </top>
        <bottom style="thin">
          <color auto="1"/>
        </bottom>
        <vertical/>
        <horizontal/>
      </border>
    </dxf>
    <dxf>
      <font>
        <b/>
        <i val="0"/>
        <color theme="5"/>
      </font>
    </dxf>
    <dxf>
      <font>
        <b/>
        <i val="0"/>
        <color rgb="FF002060"/>
      </font>
    </dxf>
    <dxf>
      <font>
        <color rgb="FF9C0006"/>
      </font>
      <fill>
        <patternFill>
          <bgColor rgb="FFFFC7CE"/>
        </patternFill>
      </fill>
    </dxf>
    <dxf>
      <font>
        <b/>
        <i val="0"/>
        <color rgb="FF7030A0"/>
      </font>
    </dxf>
    <dxf>
      <fill>
        <patternFill patternType="solid"/>
      </fill>
    </dxf>
    <dxf>
      <fill>
        <patternFill patternType="solid"/>
      </fill>
    </dxf>
    <dxf>
      <fill>
        <patternFill patternType="solid"/>
      </fill>
    </dxf>
    <dxf>
      <fill>
        <patternFill patternType="none">
          <bgColor auto="1"/>
        </patternFill>
      </fill>
    </dxf>
    <dxf>
      <font>
        <color rgb="FF7030A0"/>
      </font>
      <fill>
        <patternFill>
          <fgColor auto="1"/>
        </patternFill>
      </fill>
    </dxf>
    <dxf>
      <fill>
        <patternFill patternType="solid">
          <fgColor rgb="FF7030A0"/>
          <bgColor rgb="FF7030A0"/>
        </patternFill>
      </fill>
    </dxf>
    <dxf>
      <fill>
        <patternFill>
          <bgColor rgb="FF7030A0"/>
        </patternFill>
      </fill>
    </dxf>
    <dxf>
      <font>
        <color rgb="FF006100"/>
      </font>
      <fill>
        <patternFill>
          <bgColor rgb="FFC6EFCE"/>
        </patternFill>
      </fill>
    </dxf>
    <dxf>
      <fill>
        <patternFill>
          <bgColor rgb="FF00B050"/>
        </patternFill>
      </fill>
    </dxf>
    <dxf>
      <fill>
        <patternFill patternType="gray0625">
          <fgColor theme="8" tint="-0.499984740745262"/>
        </patternFill>
      </fill>
    </dxf>
    <dxf>
      <fill>
        <patternFill>
          <fgColor rgb="FF7030A0"/>
          <bgColor rgb="FF7030A0"/>
        </patternFill>
      </fill>
    </dxf>
    <dxf>
      <font>
        <color rgb="FF9C0006"/>
      </font>
      <fill>
        <patternFill>
          <bgColor rgb="FFFFC7CE"/>
        </patternFill>
      </fill>
    </dxf>
    <dxf>
      <fill>
        <patternFill patternType="lightHorizontal">
          <fgColor rgb="FFF4430C"/>
        </patternFill>
      </fill>
    </dxf>
    <dxf>
      <fill>
        <patternFill patternType="lightTrellis">
          <fgColor rgb="FF993366"/>
        </patternFill>
      </fill>
    </dxf>
    <dxf>
      <fill>
        <patternFill>
          <bgColor theme="0"/>
        </patternFill>
      </fill>
    </dxf>
    <dxf>
      <font>
        <color rgb="FF7030A0"/>
      </font>
      <fill>
        <patternFill patternType="lightTrellis"/>
      </fill>
      <border>
        <left style="thin">
          <color auto="1"/>
        </left>
        <right style="thin">
          <color auto="1"/>
        </right>
        <top style="thin">
          <color auto="1"/>
        </top>
        <bottom style="thin">
          <color auto="1"/>
        </bottom>
        <vertical/>
        <horizontal/>
      </border>
    </dxf>
    <dxf>
      <font>
        <b/>
        <i val="0"/>
        <color theme="5"/>
      </font>
    </dxf>
    <dxf>
      <font>
        <b/>
        <i val="0"/>
        <color rgb="FF002060"/>
      </font>
    </dxf>
    <dxf>
      <font>
        <color rgb="FF9C0006"/>
      </font>
      <fill>
        <patternFill>
          <bgColor rgb="FFFFC7CE"/>
        </patternFill>
      </fill>
    </dxf>
    <dxf>
      <font>
        <b/>
        <i val="0"/>
        <color rgb="FF7030A0"/>
      </font>
    </dxf>
    <dxf>
      <fill>
        <patternFill patternType="solid"/>
      </fill>
    </dxf>
    <dxf>
      <fill>
        <patternFill patternType="solid"/>
      </fill>
    </dxf>
    <dxf>
      <fill>
        <patternFill patternType="solid"/>
      </fill>
    </dxf>
    <dxf>
      <fill>
        <patternFill patternType="none">
          <bgColor auto="1"/>
        </patternFill>
      </fill>
    </dxf>
    <dxf>
      <font>
        <color rgb="FF7030A0"/>
      </font>
      <fill>
        <patternFill>
          <fgColor auto="1"/>
        </patternFill>
      </fill>
    </dxf>
    <dxf>
      <fill>
        <patternFill>
          <bgColor rgb="FFFFFF00"/>
        </patternFill>
      </fill>
    </dxf>
    <dxf>
      <fill>
        <patternFill>
          <bgColor rgb="FF0070C0"/>
        </patternFill>
      </fill>
    </dxf>
  </dxfs>
  <tableStyles count="0" defaultTableStyle="TableStyleMedium2" defaultPivotStyle="PivotStyleLight16"/>
  <colors>
    <mruColors>
      <color rgb="FF993366"/>
      <color rgb="FFF4430C"/>
      <color rgb="FFFFCCFF"/>
      <color rgb="FFFFCCCC"/>
      <color rgb="FF99FF99"/>
      <color rgb="FFFFCC99"/>
      <color rgb="FF00FFFF"/>
      <color rgb="FFFF00FF"/>
      <color rgb="FFFFCC66"/>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1"/>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chjkkkkkTitre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's13'!$C$25</c:f>
              <c:strCache>
                <c:ptCount val="1"/>
              </c:strCache>
            </c:strRef>
          </c:tx>
          <c:spPr>
            <a:solidFill>
              <a:schemeClr val="accent1"/>
            </a:solidFill>
            <a:ln>
              <a:noFill/>
            </a:ln>
            <a:effectLst/>
          </c:spPr>
          <c:invertIfNegative val="0"/>
          <c:cat>
            <c:numRef>
              <c:f>'s13'!$B$26:$B$40</c:f>
              <c:numCache>
                <c:formatCode>General</c:formatCode>
                <c:ptCount val="15"/>
              </c:numCache>
            </c:numRef>
          </c:cat>
          <c:val>
            <c:numRef>
              <c:f>'s13'!$C$26:$C$40</c:f>
              <c:numCache>
                <c:formatCode>General</c:formatCode>
                <c:ptCount val="15"/>
              </c:numCache>
            </c:numRef>
          </c:val>
          <c:extLst>
            <c:ext xmlns:c16="http://schemas.microsoft.com/office/drawing/2014/chart" uri="{C3380CC4-5D6E-409C-BE32-E72D297353CC}">
              <c16:uniqueId val="{00000016-0531-C346-8F75-E728997EEC5E}"/>
            </c:ext>
          </c:extLst>
        </c:ser>
        <c:ser>
          <c:idx val="1"/>
          <c:order val="1"/>
          <c:tx>
            <c:strRef>
              <c:f>'s13'!$D$25</c:f>
              <c:strCache>
                <c:ptCount val="1"/>
              </c:strCache>
            </c:strRef>
          </c:tx>
          <c:spPr>
            <a:solidFill>
              <a:schemeClr val="accent2"/>
            </a:solidFill>
            <a:ln>
              <a:noFill/>
            </a:ln>
            <a:effectLst/>
          </c:spPr>
          <c:invertIfNegative val="0"/>
          <c:cat>
            <c:numRef>
              <c:f>'s13'!$B$26:$B$40</c:f>
              <c:numCache>
                <c:formatCode>General</c:formatCode>
                <c:ptCount val="15"/>
              </c:numCache>
            </c:numRef>
          </c:cat>
          <c:val>
            <c:numRef>
              <c:f>'s13'!$D$26:$D$40</c:f>
              <c:numCache>
                <c:formatCode>General</c:formatCode>
                <c:ptCount val="15"/>
              </c:numCache>
            </c:numRef>
          </c:val>
          <c:extLst>
            <c:ext xmlns:c16="http://schemas.microsoft.com/office/drawing/2014/chart" uri="{C3380CC4-5D6E-409C-BE32-E72D297353CC}">
              <c16:uniqueId val="{00000018-0531-C346-8F75-E728997EEC5E}"/>
            </c:ext>
          </c:extLst>
        </c:ser>
        <c:ser>
          <c:idx val="2"/>
          <c:order val="2"/>
          <c:tx>
            <c:strRef>
              <c:f>'s13'!$E$25</c:f>
              <c:strCache>
                <c:ptCount val="1"/>
              </c:strCache>
            </c:strRef>
          </c:tx>
          <c:spPr>
            <a:solidFill>
              <a:schemeClr val="accent3"/>
            </a:solidFill>
            <a:ln>
              <a:noFill/>
            </a:ln>
            <a:effectLst/>
          </c:spPr>
          <c:invertIfNegative val="0"/>
          <c:cat>
            <c:numRef>
              <c:f>'s13'!$B$26:$B$40</c:f>
              <c:numCache>
                <c:formatCode>General</c:formatCode>
                <c:ptCount val="15"/>
              </c:numCache>
            </c:numRef>
          </c:cat>
          <c:val>
            <c:numRef>
              <c:f>'s13'!$E$26:$E$40</c:f>
              <c:numCache>
                <c:formatCode>General</c:formatCode>
                <c:ptCount val="15"/>
              </c:numCache>
            </c:numRef>
          </c:val>
          <c:extLst>
            <c:ext xmlns:c16="http://schemas.microsoft.com/office/drawing/2014/chart" uri="{C3380CC4-5D6E-409C-BE32-E72D297353CC}">
              <c16:uniqueId val="{0000001B-0531-C346-8F75-E728997EEC5E}"/>
            </c:ext>
          </c:extLst>
        </c:ser>
        <c:ser>
          <c:idx val="3"/>
          <c:order val="3"/>
          <c:tx>
            <c:strRef>
              <c:f>'s13'!$F$25</c:f>
              <c:strCache>
                <c:ptCount val="1"/>
              </c:strCache>
            </c:strRef>
          </c:tx>
          <c:spPr>
            <a:solidFill>
              <a:schemeClr val="accent4"/>
            </a:solidFill>
            <a:ln>
              <a:noFill/>
            </a:ln>
            <a:effectLst/>
          </c:spPr>
          <c:invertIfNegative val="0"/>
          <c:cat>
            <c:numRef>
              <c:f>'s13'!$B$26:$B$40</c:f>
              <c:numCache>
                <c:formatCode>General</c:formatCode>
                <c:ptCount val="15"/>
              </c:numCache>
            </c:numRef>
          </c:cat>
          <c:val>
            <c:numRef>
              <c:f>'s13'!$F$26:$F$40</c:f>
              <c:numCache>
                <c:formatCode>General</c:formatCode>
                <c:ptCount val="15"/>
              </c:numCache>
            </c:numRef>
          </c:val>
          <c:extLst>
            <c:ext xmlns:c16="http://schemas.microsoft.com/office/drawing/2014/chart" uri="{C3380CC4-5D6E-409C-BE32-E72D297353CC}">
              <c16:uniqueId val="{0000001D-0531-C346-8F75-E728997EEC5E}"/>
            </c:ext>
          </c:extLst>
        </c:ser>
        <c:dLbls>
          <c:showLegendKey val="0"/>
          <c:showVal val="0"/>
          <c:showCatName val="0"/>
          <c:showSerName val="0"/>
          <c:showPercent val="0"/>
          <c:showBubbleSize val="0"/>
        </c:dLbls>
        <c:gapWidth val="150"/>
        <c:axId val="749928575"/>
        <c:axId val="749939455"/>
      </c:barChart>
      <c:catAx>
        <c:axId val="749928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49939455"/>
        <c:crosses val="autoZero"/>
        <c:auto val="1"/>
        <c:lblAlgn val="ctr"/>
        <c:lblOffset val="100"/>
        <c:noMultiLvlLbl val="0"/>
      </c:catAx>
      <c:valAx>
        <c:axId val="74993945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49928575"/>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1"/>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fr-FR"/>
        </a:p>
      </c:txPr>
    </c:title>
    <c:autoTitleDeleted val="0"/>
    <c:plotArea>
      <c:layout>
        <c:manualLayout>
          <c:layoutTarget val="inner"/>
          <c:xMode val="edge"/>
          <c:yMode val="edge"/>
          <c:x val="5.7376431644577612E-2"/>
          <c:y val="0.15737573222974069"/>
          <c:w val="0.91503096978871934"/>
          <c:h val="0.61607806573210255"/>
        </c:manualLayout>
      </c:layout>
      <c:barChart>
        <c:barDir val="bar"/>
        <c:grouping val="stacked"/>
        <c:varyColors val="0"/>
        <c:ser>
          <c:idx val="0"/>
          <c:order val="0"/>
          <c:tx>
            <c:strRef>
              <c:f>'s36'!$B$2</c:f>
              <c:strCache>
                <c:ptCount val="1"/>
                <c:pt idx="0">
                  <c:v>arrivee </c:v>
                </c:pt>
              </c:strCache>
            </c:strRef>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cat>
            <c:strRef>
              <c:f>'s36'!$A$3:$A$12</c:f>
              <c:strCache>
                <c:ptCount val="9"/>
                <c:pt idx="0">
                  <c:v>sarah</c:v>
                </c:pt>
                <c:pt idx="2">
                  <c:v>heloïse</c:v>
                </c:pt>
                <c:pt idx="4">
                  <c:v>laurine</c:v>
                </c:pt>
                <c:pt idx="6">
                  <c:v>cypris</c:v>
                </c:pt>
                <c:pt idx="8">
                  <c:v>naila</c:v>
                </c:pt>
              </c:strCache>
            </c:strRef>
          </c:cat>
          <c:val>
            <c:numRef>
              <c:f>'s36'!$B$3:$B$12</c:f>
              <c:numCache>
                <c:formatCode>General</c:formatCode>
                <c:ptCount val="10"/>
                <c:pt idx="0" formatCode="h:mm">
                  <c:v>0.33333333333333331</c:v>
                </c:pt>
                <c:pt idx="4" formatCode="h:mm">
                  <c:v>0.35416666666666669</c:v>
                </c:pt>
              </c:numCache>
            </c:numRef>
          </c:val>
          <c:extLst>
            <c:ext xmlns:c16="http://schemas.microsoft.com/office/drawing/2014/chart" uri="{C3380CC4-5D6E-409C-BE32-E72D297353CC}">
              <c16:uniqueId val="{00000000-925B-481E-84D3-5B2CFC6F41EC}"/>
            </c:ext>
          </c:extLst>
        </c:ser>
        <c:ser>
          <c:idx val="1"/>
          <c:order val="1"/>
          <c:tx>
            <c:strRef>
              <c:f>'s36'!$C$2</c:f>
              <c:strCache>
                <c:ptCount val="1"/>
                <c:pt idx="0">
                  <c:v>coupure</c:v>
                </c:pt>
              </c:strCache>
            </c:strRef>
          </c:tx>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invertIfNegative val="0"/>
          <c:cat>
            <c:strRef>
              <c:f>'s36'!$A$3:$A$12</c:f>
              <c:strCache>
                <c:ptCount val="9"/>
                <c:pt idx="0">
                  <c:v>sarah</c:v>
                </c:pt>
                <c:pt idx="2">
                  <c:v>heloïse</c:v>
                </c:pt>
                <c:pt idx="4">
                  <c:v>laurine</c:v>
                </c:pt>
                <c:pt idx="6">
                  <c:v>cypris</c:v>
                </c:pt>
                <c:pt idx="8">
                  <c:v>naila</c:v>
                </c:pt>
              </c:strCache>
            </c:strRef>
          </c:cat>
          <c:val>
            <c:numRef>
              <c:f>'s36'!$C$3:$C$12</c:f>
              <c:numCache>
                <c:formatCode>General</c:formatCode>
                <c:ptCount val="10"/>
                <c:pt idx="3">
                  <c:v>0</c:v>
                </c:pt>
              </c:numCache>
            </c:numRef>
          </c:val>
          <c:extLst>
            <c:ext xmlns:c16="http://schemas.microsoft.com/office/drawing/2014/chart" uri="{C3380CC4-5D6E-409C-BE32-E72D297353CC}">
              <c16:uniqueId val="{00000001-925B-481E-84D3-5B2CFC6F41EC}"/>
            </c:ext>
          </c:extLst>
        </c:ser>
        <c:ser>
          <c:idx val="2"/>
          <c:order val="2"/>
          <c:tx>
            <c:strRef>
              <c:f>'s36'!$D$2</c:f>
              <c:strCache>
                <c:ptCount val="1"/>
                <c:pt idx="0">
                  <c:v>reprise</c:v>
                </c:pt>
              </c:strCache>
            </c:strRef>
          </c:tx>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invertIfNegative val="0"/>
          <c:cat>
            <c:strRef>
              <c:f>'s36'!$A$3:$A$12</c:f>
              <c:strCache>
                <c:ptCount val="9"/>
                <c:pt idx="0">
                  <c:v>sarah</c:v>
                </c:pt>
                <c:pt idx="2">
                  <c:v>heloïse</c:v>
                </c:pt>
                <c:pt idx="4">
                  <c:v>laurine</c:v>
                </c:pt>
                <c:pt idx="6">
                  <c:v>cypris</c:v>
                </c:pt>
                <c:pt idx="8">
                  <c:v>naila</c:v>
                </c:pt>
              </c:strCache>
            </c:strRef>
          </c:cat>
          <c:val>
            <c:numRef>
              <c:f>'s36'!$D$3:$D$12</c:f>
              <c:numCache>
                <c:formatCode>General</c:formatCode>
                <c:ptCount val="10"/>
              </c:numCache>
            </c:numRef>
          </c:val>
          <c:extLst>
            <c:ext xmlns:c16="http://schemas.microsoft.com/office/drawing/2014/chart" uri="{C3380CC4-5D6E-409C-BE32-E72D297353CC}">
              <c16:uniqueId val="{00000002-925B-481E-84D3-5B2CFC6F41EC}"/>
            </c:ext>
          </c:extLst>
        </c:ser>
        <c:ser>
          <c:idx val="3"/>
          <c:order val="3"/>
          <c:tx>
            <c:strRef>
              <c:f>'s36'!$E$2</c:f>
              <c:strCache>
                <c:ptCount val="1"/>
                <c:pt idx="0">
                  <c:v>depart</c:v>
                </c:pt>
              </c:strCache>
            </c:strRef>
          </c:tx>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invertIfNegative val="0"/>
          <c:cat>
            <c:strRef>
              <c:f>'s36'!$A$3:$A$12</c:f>
              <c:strCache>
                <c:ptCount val="9"/>
                <c:pt idx="0">
                  <c:v>sarah</c:v>
                </c:pt>
                <c:pt idx="2">
                  <c:v>heloïse</c:v>
                </c:pt>
                <c:pt idx="4">
                  <c:v>laurine</c:v>
                </c:pt>
                <c:pt idx="6">
                  <c:v>cypris</c:v>
                </c:pt>
                <c:pt idx="8">
                  <c:v>naila</c:v>
                </c:pt>
              </c:strCache>
            </c:strRef>
          </c:cat>
          <c:val>
            <c:numRef>
              <c:f>'s36'!$E$3:$E$12</c:f>
              <c:numCache>
                <c:formatCode>General</c:formatCode>
                <c:ptCount val="10"/>
                <c:pt idx="0" formatCode="h:mm">
                  <c:v>0.73958333333333337</c:v>
                </c:pt>
                <c:pt idx="4" formatCode="h:mm">
                  <c:v>0.72916666666666663</c:v>
                </c:pt>
              </c:numCache>
            </c:numRef>
          </c:val>
          <c:extLst>
            <c:ext xmlns:c16="http://schemas.microsoft.com/office/drawing/2014/chart" uri="{C3380CC4-5D6E-409C-BE32-E72D297353CC}">
              <c16:uniqueId val="{00000003-925B-481E-84D3-5B2CFC6F41EC}"/>
            </c:ext>
          </c:extLst>
        </c:ser>
        <c:dLbls>
          <c:showLegendKey val="0"/>
          <c:showVal val="0"/>
          <c:showCatName val="0"/>
          <c:showSerName val="0"/>
          <c:showPercent val="0"/>
          <c:showBubbleSize val="0"/>
        </c:dLbls>
        <c:gapWidth val="247"/>
        <c:overlap val="100"/>
        <c:axId val="740514720"/>
        <c:axId val="740515072"/>
      </c:barChart>
      <c:catAx>
        <c:axId val="74051472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740515072"/>
        <c:crosses val="autoZero"/>
        <c:auto val="1"/>
        <c:lblAlgn val="ctr"/>
        <c:lblOffset val="100"/>
        <c:noMultiLvlLbl val="0"/>
      </c:catAx>
      <c:valAx>
        <c:axId val="740515072"/>
        <c:scaling>
          <c:orientation val="minMax"/>
        </c:scaling>
        <c:delete val="0"/>
        <c:axPos val="b"/>
        <c:majorGridlines>
          <c:spPr>
            <a:ln w="9525" cap="flat" cmpd="sng" algn="ctr">
              <a:solidFill>
                <a:schemeClr val="tx1">
                  <a:lumMod val="15000"/>
                  <a:lumOff val="85000"/>
                </a:schemeClr>
              </a:solidFill>
              <a:round/>
            </a:ln>
            <a:effectLst/>
          </c:spPr>
        </c:majorGridlines>
        <c:numFmt formatCode="[h]:mm:ss;@"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74051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25">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5"/>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75000"/>
            <a:lumOff val="25000"/>
          </a:schemeClr>
        </a:solidFill>
      </a:ln>
    </cs:spPr>
  </cs:downBar>
  <cs:dropLine>
    <cs:lnRef idx="0"/>
    <cs:fillRef idx="0"/>
    <cs:effectRef idx="0"/>
    <cs:fontRef idx="minor">
      <a:schemeClr val="dk1"/>
    </cs:fontRef>
    <cs:spPr>
      <a:ln w="9525">
        <a:solidFill>
          <a:schemeClr val="tx1">
            <a:lumMod val="75000"/>
            <a:lumOff val="25000"/>
          </a:schemeClr>
        </a:solidFill>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75000"/>
            <a:lumOff val="2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0</xdr:col>
      <xdr:colOff>60960</xdr:colOff>
      <xdr:row>28</xdr:row>
      <xdr:rowOff>38608</xdr:rowOff>
    </xdr:from>
    <xdr:to>
      <xdr:col>7</xdr:col>
      <xdr:colOff>223520</xdr:colOff>
      <xdr:row>42</xdr:row>
      <xdr:rowOff>107696</xdr:rowOff>
    </xdr:to>
    <xdr:graphicFrame macro="">
      <xdr:nvGraphicFramePr>
        <xdr:cNvPr id="2" name="Graphique 1">
          <a:extLst>
            <a:ext uri="{FF2B5EF4-FFF2-40B4-BE49-F238E27FC236}">
              <a16:creationId xmlns:a16="http://schemas.microsoft.com/office/drawing/2014/main" id="{BA1FF554-7E7E-86EE-F64B-6BD57054808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15</xdr:col>
      <xdr:colOff>571987</xdr:colOff>
      <xdr:row>27</xdr:row>
      <xdr:rowOff>67409</xdr:rowOff>
    </xdr:from>
    <xdr:to>
      <xdr:col>30</xdr:col>
      <xdr:colOff>63500</xdr:colOff>
      <xdr:row>41</xdr:row>
      <xdr:rowOff>76201</xdr:rowOff>
    </xdr:to>
    <xdr:graphicFrame macro="">
      <xdr:nvGraphicFramePr>
        <xdr:cNvPr id="5" name="Graphique 22">
          <a:extLst>
            <a:ext uri="{FF2B5EF4-FFF2-40B4-BE49-F238E27FC236}">
              <a16:creationId xmlns:a16="http://schemas.microsoft.com/office/drawing/2014/main" id="{B5C7EF57-ED4B-757B-D192-B06FD486E90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54429</xdr:colOff>
          <xdr:row>17</xdr:row>
          <xdr:rowOff>37647</xdr:rowOff>
        </xdr:from>
        <xdr:to>
          <xdr:col>14</xdr:col>
          <xdr:colOff>226787</xdr:colOff>
          <xdr:row>32</xdr:row>
          <xdr:rowOff>115883</xdr:rowOff>
        </xdr:to>
        <xdr:pic>
          <xdr:nvPicPr>
            <xdr:cNvPr id="3" name="Image 2">
              <a:extLst>
                <a:ext uri="{FF2B5EF4-FFF2-40B4-BE49-F238E27FC236}">
                  <a16:creationId xmlns:a16="http://schemas.microsoft.com/office/drawing/2014/main" id="{A1536EBB-6BDD-4C9D-F5EA-05F21132CD99}"/>
                </a:ext>
              </a:extLst>
            </xdr:cNvPr>
            <xdr:cNvPicPr>
              <a:picLocks noChangeAspect="1" noChangeArrowheads="1"/>
              <a:extLst>
                <a:ext uri="{84589F7E-364E-4C9E-8A38-B11213B215E9}">
                  <a14:cameraTool cellRange="'s51'!$A$2:$E$16" spid="_x0000_s46087"/>
                </a:ext>
              </a:extLst>
            </xdr:cNvPicPr>
          </xdr:nvPicPr>
          <xdr:blipFill>
            <a:blip xmlns:r="http://schemas.openxmlformats.org/officeDocument/2006/relationships" r:embed="rId1"/>
            <a:srcRect/>
            <a:stretch>
              <a:fillRect/>
            </a:stretch>
          </xdr:blipFill>
          <xdr:spPr bwMode="auto">
            <a:xfrm>
              <a:off x="2875643" y="3276147"/>
              <a:ext cx="2966358" cy="2935736"/>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5.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D5590-2A4F-BB47-89B8-3DDE1D473BAE}">
  <dimension ref="A1:Z23"/>
  <sheetViews>
    <sheetView topLeftCell="V1" zoomScaleNormal="60" zoomScaleSheetLayoutView="100" workbookViewId="0">
      <selection activeCell="Y3" sqref="Y3:Z3"/>
    </sheetView>
  </sheetViews>
  <sheetFormatPr baseColWidth="10" defaultColWidth="8.85546875" defaultRowHeight="15" x14ac:dyDescent="0.25"/>
  <cols>
    <col min="23" max="23" width="12" bestFit="1" customWidth="1"/>
  </cols>
  <sheetData>
    <row r="1" spans="1:26" x14ac:dyDescent="0.25">
      <c r="A1" s="5" t="s">
        <v>15</v>
      </c>
      <c r="B1" s="362" t="s">
        <v>20</v>
      </c>
      <c r="C1" s="363"/>
      <c r="D1" s="363"/>
      <c r="E1" s="364"/>
      <c r="F1" s="363" t="s">
        <v>21</v>
      </c>
      <c r="G1" s="363"/>
      <c r="H1" s="363"/>
      <c r="I1" s="364"/>
      <c r="J1" s="363" t="s">
        <v>22</v>
      </c>
      <c r="K1" s="363"/>
      <c r="L1" s="363"/>
      <c r="M1" s="363"/>
      <c r="N1" s="362" t="s">
        <v>23</v>
      </c>
      <c r="O1" s="363"/>
      <c r="P1" s="363"/>
      <c r="Q1" s="364"/>
      <c r="R1" s="363" t="s">
        <v>24</v>
      </c>
      <c r="S1" s="363"/>
      <c r="T1" s="363"/>
      <c r="U1" s="364"/>
      <c r="V1" t="s">
        <v>2</v>
      </c>
    </row>
    <row r="2" spans="1:26" ht="15.75" thickBot="1" x14ac:dyDescent="0.3">
      <c r="A2" t="s">
        <v>25</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6" ht="15.75" thickBot="1" x14ac:dyDescent="0.3">
      <c r="A3" s="49" t="s">
        <v>12</v>
      </c>
      <c r="B3" s="50">
        <v>0.54166666666666663</v>
      </c>
      <c r="C3" s="51"/>
      <c r="D3" s="51"/>
      <c r="E3" s="52">
        <v>0.71875</v>
      </c>
      <c r="F3" s="50">
        <v>0.35416666666666669</v>
      </c>
      <c r="G3" s="51">
        <v>0.54166666666666663</v>
      </c>
      <c r="H3" s="51">
        <v>0.57291666666666663</v>
      </c>
      <c r="I3" s="52">
        <v>0.72916666666666663</v>
      </c>
      <c r="J3" s="51">
        <v>0.35416666666666669</v>
      </c>
      <c r="K3" s="51">
        <v>0.54166666666666663</v>
      </c>
      <c r="L3" s="51">
        <v>0.57291666666666663</v>
      </c>
      <c r="M3" s="51">
        <v>0.73958333333333337</v>
      </c>
      <c r="N3" s="50">
        <v>0.375</v>
      </c>
      <c r="O3" s="51"/>
      <c r="P3" s="51"/>
      <c r="Q3" s="52">
        <v>0.5625</v>
      </c>
      <c r="R3" s="51">
        <v>0.36458333333333331</v>
      </c>
      <c r="S3" s="51">
        <v>0.54166666666666663</v>
      </c>
      <c r="T3" s="51">
        <v>0.57291666666666663</v>
      </c>
      <c r="U3" s="52">
        <v>0.72916666666666663</v>
      </c>
      <c r="V3" s="53">
        <f>(C3-B3)+(E3-D3)+(G3-F3)+(I3-H3)+(K3-J3)+(M3-L3)+(O3-N3)+(Q3-P3)+(S3-R3)+(U3-T3)</f>
        <v>1.3958333333333333</v>
      </c>
      <c r="W3" s="53">
        <v>1.4583333333333333</v>
      </c>
      <c r="X3" s="3">
        <f>V3-W3</f>
        <v>-6.25E-2</v>
      </c>
      <c r="Y3" s="359" t="e">
        <f>SUM(#REF!)+(#REF!)+(#REF!)+(#REF!)+(#REF!)+('s7'!X3)</f>
        <v>#REF!</v>
      </c>
      <c r="Z3" s="360"/>
    </row>
    <row r="4" spans="1:26"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6" ht="15.75" thickBot="1" x14ac:dyDescent="0.3">
      <c r="A5" s="36" t="s">
        <v>13</v>
      </c>
      <c r="B5" s="37">
        <v>0.375</v>
      </c>
      <c r="C5" s="38"/>
      <c r="D5" s="38"/>
      <c r="E5" s="39">
        <v>0.57291666666666663</v>
      </c>
      <c r="F5" s="62"/>
      <c r="G5" s="62"/>
      <c r="H5" s="62"/>
      <c r="I5" s="72"/>
      <c r="J5" s="62"/>
      <c r="K5" s="63"/>
      <c r="L5" s="63"/>
      <c r="M5" s="62"/>
      <c r="N5" s="37">
        <v>0.35416666666666669</v>
      </c>
      <c r="O5" s="38">
        <v>0.54166666666666663</v>
      </c>
      <c r="P5" s="38">
        <v>0.57291666666666663</v>
      </c>
      <c r="Q5" s="39">
        <v>0.70833333333333337</v>
      </c>
      <c r="R5" s="38">
        <v>0.375</v>
      </c>
      <c r="S5" s="38">
        <v>0.54166666666666663</v>
      </c>
      <c r="T5" s="38">
        <v>0.57291666666666663</v>
      </c>
      <c r="U5" s="39">
        <v>0.70833333333333337</v>
      </c>
      <c r="V5" s="40">
        <f>(C5-B5)+(E5-D5)+(G5-F5)+(I5-H5)+(K5-J5)+(M5-L5)+(O5-N5)+(Q5-P5)+(S5-R5)+(U5-T5)</f>
        <v>0.82291666666666663</v>
      </c>
      <c r="W5" s="41">
        <v>0.875</v>
      </c>
      <c r="X5" s="3">
        <f>V5-W5</f>
        <v>-5.208333333333337E-2</v>
      </c>
      <c r="Y5" s="359" t="e">
        <f>SUM(#REF!)+(#REF!)+(#REF!)+(#REF!)+(#REF!)+('s7'!X5)</f>
        <v>#REF!</v>
      </c>
      <c r="Z5" s="360"/>
    </row>
    <row r="6" spans="1:26" ht="15.75" thickBot="1" x14ac:dyDescent="0.3">
      <c r="A6" s="42"/>
      <c r="B6" s="43"/>
      <c r="C6" s="42"/>
      <c r="D6" s="42"/>
      <c r="E6" s="44"/>
      <c r="F6" s="42"/>
      <c r="G6" s="42"/>
      <c r="H6" s="42"/>
      <c r="I6" s="44"/>
      <c r="J6" s="42"/>
      <c r="K6" s="42"/>
      <c r="L6" s="42"/>
      <c r="M6" s="42"/>
      <c r="N6" s="43"/>
      <c r="O6" s="42"/>
      <c r="P6" s="42"/>
      <c r="Q6" s="44"/>
      <c r="R6" s="42"/>
      <c r="S6" s="42"/>
      <c r="T6" s="42"/>
      <c r="U6" s="44"/>
      <c r="V6" s="45"/>
      <c r="W6" s="46"/>
    </row>
    <row r="7" spans="1:26" ht="15.75" thickBot="1" x14ac:dyDescent="0.3">
      <c r="A7" s="26" t="s">
        <v>14</v>
      </c>
      <c r="B7" s="27">
        <v>0.33333333333333331</v>
      </c>
      <c r="C7" s="28">
        <v>0.54166666666666663</v>
      </c>
      <c r="D7" s="28">
        <v>0.57291666666666663</v>
      </c>
      <c r="E7" s="29">
        <v>0.72916666666666663</v>
      </c>
      <c r="F7" s="28">
        <v>0.41666666666666669</v>
      </c>
      <c r="G7" s="28"/>
      <c r="H7" s="28"/>
      <c r="I7" s="28">
        <v>0.57291666666666663</v>
      </c>
      <c r="J7" s="71"/>
      <c r="K7" s="47"/>
      <c r="L7" s="47"/>
      <c r="M7" s="47"/>
      <c r="N7" s="27">
        <v>0.52083333333333337</v>
      </c>
      <c r="O7" s="28">
        <v>0.54166666666666663</v>
      </c>
      <c r="P7" s="28">
        <v>0.57291666666666663</v>
      </c>
      <c r="Q7" s="29">
        <v>0.72916666666666663</v>
      </c>
      <c r="R7" s="47"/>
      <c r="S7" s="47"/>
      <c r="T7" s="47"/>
      <c r="U7" s="48"/>
      <c r="V7" s="30">
        <f>(C7-B7)+(E7-D7)+(G7-F7)+(I7-H7)+(K7-J7)+(M7-L7)+(O7-N7)+(Q7-P7)+(S7-R7)+(U7-T7)</f>
        <v>0.69791666666666652</v>
      </c>
      <c r="W7" s="31">
        <v>1</v>
      </c>
      <c r="X7" s="3">
        <f>V7-W7</f>
        <v>-0.30208333333333348</v>
      </c>
      <c r="Y7" s="359" t="e">
        <f>SUM(#REF!)+(#REF!)+(#REF!)+(#REF!)+('s7'!X7)</f>
        <v>#REF!</v>
      </c>
      <c r="Z7" s="360"/>
    </row>
    <row r="8" spans="1:26" x14ac:dyDescent="0.25">
      <c r="A8" s="6"/>
      <c r="B8" s="32"/>
      <c r="C8" s="6"/>
      <c r="D8" s="6"/>
      <c r="E8" s="33"/>
      <c r="F8" s="6"/>
      <c r="G8" s="6"/>
      <c r="H8" s="6"/>
      <c r="I8" s="6"/>
      <c r="J8" s="34"/>
      <c r="K8" s="6"/>
      <c r="L8" s="6"/>
      <c r="M8" s="6"/>
      <c r="N8" s="32"/>
      <c r="O8" s="6"/>
      <c r="P8" s="6"/>
      <c r="Q8" s="33"/>
      <c r="R8" s="6"/>
      <c r="S8" s="6"/>
      <c r="T8" s="6"/>
      <c r="U8" s="33"/>
      <c r="V8" s="35"/>
      <c r="W8" s="6"/>
    </row>
    <row r="9" spans="1:26" x14ac:dyDescent="0.25">
      <c r="A9" s="14" t="s">
        <v>3</v>
      </c>
      <c r="B9" s="16"/>
      <c r="C9" s="14"/>
      <c r="D9" s="14"/>
      <c r="E9" s="17"/>
      <c r="F9" s="18"/>
      <c r="G9" s="14"/>
      <c r="H9" s="14"/>
      <c r="I9" s="18"/>
      <c r="J9" s="19"/>
      <c r="K9" s="14"/>
      <c r="L9" s="14"/>
      <c r="M9" s="14"/>
      <c r="N9" s="16"/>
      <c r="O9" s="18"/>
      <c r="P9" s="18"/>
      <c r="Q9" s="17"/>
      <c r="R9" s="18"/>
      <c r="S9" s="18"/>
      <c r="T9" s="18"/>
      <c r="U9" s="17"/>
      <c r="V9" s="20">
        <f>(C9-B9)+(E9-D9)+(G9-F9)+(I9-H9)+(K9-J9)+(M9-L9)+(O9-N9)+(Q9-P9)+(S9-R9)+(U9-T9)</f>
        <v>0</v>
      </c>
      <c r="W9" s="21">
        <v>1.4583333333333333</v>
      </c>
      <c r="X9" s="3">
        <f>V9-W9</f>
        <v>-1.4583333333333333</v>
      </c>
    </row>
    <row r="10" spans="1:26" ht="15.75" thickBot="1" x14ac:dyDescent="0.3">
      <c r="A10" s="15"/>
      <c r="B10" s="22"/>
      <c r="C10" s="15"/>
      <c r="D10" s="15"/>
      <c r="E10" s="23"/>
      <c r="F10" s="15"/>
      <c r="G10" s="15"/>
      <c r="H10" s="15"/>
      <c r="I10" s="15"/>
      <c r="J10" s="24"/>
      <c r="K10" s="15"/>
      <c r="L10" s="15"/>
      <c r="M10" s="15"/>
      <c r="N10" s="22"/>
      <c r="O10" s="15"/>
      <c r="P10" s="15"/>
      <c r="Q10" s="23"/>
      <c r="R10" s="15"/>
      <c r="S10" s="15"/>
      <c r="T10" s="15"/>
      <c r="U10" s="23"/>
      <c r="V10" s="25"/>
      <c r="W10" s="15"/>
    </row>
    <row r="11" spans="1:26" ht="15.75" thickBot="1" x14ac:dyDescent="0.3">
      <c r="A11" s="7" t="s">
        <v>7</v>
      </c>
      <c r="B11" s="8"/>
      <c r="C11" s="9"/>
      <c r="D11" s="9"/>
      <c r="E11" s="10"/>
      <c r="F11" s="9"/>
      <c r="G11" s="9"/>
      <c r="H11" s="9"/>
      <c r="I11" s="11"/>
      <c r="N11" s="1"/>
      <c r="Q11" s="2"/>
      <c r="U11" s="2"/>
    </row>
    <row r="12" spans="1:26" x14ac:dyDescent="0.25">
      <c r="B12" s="1"/>
      <c r="E12" s="2"/>
      <c r="J12" s="4"/>
      <c r="N12" s="1"/>
      <c r="Q12" s="2"/>
      <c r="U12" s="2"/>
    </row>
    <row r="13" spans="1:26" x14ac:dyDescent="0.25">
      <c r="B13" s="61"/>
      <c r="C13" t="s">
        <v>4</v>
      </c>
    </row>
    <row r="14" spans="1:26" x14ac:dyDescent="0.25">
      <c r="B14" s="1"/>
    </row>
    <row r="15" spans="1:26" x14ac:dyDescent="0.25">
      <c r="B15" s="60"/>
      <c r="C15" t="s">
        <v>5</v>
      </c>
    </row>
    <row r="16" spans="1:26" x14ac:dyDescent="0.25">
      <c r="B16" s="1"/>
    </row>
    <row r="17" spans="2:8" x14ac:dyDescent="0.25">
      <c r="B17" s="12"/>
      <c r="C17" t="s">
        <v>6</v>
      </c>
    </row>
    <row r="18" spans="2:8" x14ac:dyDescent="0.25">
      <c r="B18" s="1"/>
    </row>
    <row r="19" spans="2:8" x14ac:dyDescent="0.25">
      <c r="B19" s="1"/>
    </row>
    <row r="20" spans="2:8" x14ac:dyDescent="0.25">
      <c r="B20" s="1"/>
    </row>
    <row r="23" spans="2:8" x14ac:dyDescent="0.25">
      <c r="H23" s="13"/>
    </row>
  </sheetData>
  <mergeCells count="9">
    <mergeCell ref="Y7:Z7"/>
    <mergeCell ref="Y4:Z4"/>
    <mergeCell ref="Y5:Z5"/>
    <mergeCell ref="B1:E1"/>
    <mergeCell ref="F1:I1"/>
    <mergeCell ref="J1:M1"/>
    <mergeCell ref="N1:Q1"/>
    <mergeCell ref="R1:U1"/>
    <mergeCell ref="Y3:Z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790AD-A66F-2C4D-AD47-201B141F9038}">
  <dimension ref="A1:Z23"/>
  <sheetViews>
    <sheetView topLeftCell="V1" zoomScaleNormal="60" zoomScaleSheetLayoutView="100" workbookViewId="0">
      <selection activeCell="T16" sqref="T16"/>
    </sheetView>
  </sheetViews>
  <sheetFormatPr baseColWidth="10" defaultColWidth="8.85546875" defaultRowHeight="15" x14ac:dyDescent="0.25"/>
  <cols>
    <col min="23" max="23" width="12" bestFit="1" customWidth="1"/>
  </cols>
  <sheetData>
    <row r="1" spans="1:26" x14ac:dyDescent="0.25">
      <c r="A1" s="5" t="s">
        <v>15</v>
      </c>
      <c r="B1" s="362" t="s">
        <v>26</v>
      </c>
      <c r="C1" s="363"/>
      <c r="D1" s="363"/>
      <c r="E1" s="364"/>
      <c r="F1" s="363" t="s">
        <v>27</v>
      </c>
      <c r="G1" s="363"/>
      <c r="H1" s="363"/>
      <c r="I1" s="364"/>
      <c r="J1" s="363" t="s">
        <v>28</v>
      </c>
      <c r="K1" s="363"/>
      <c r="L1" s="363"/>
      <c r="M1" s="363"/>
      <c r="N1" s="362" t="s">
        <v>29</v>
      </c>
      <c r="O1" s="363"/>
      <c r="P1" s="363"/>
      <c r="Q1" s="364"/>
      <c r="R1" s="363" t="s">
        <v>30</v>
      </c>
      <c r="S1" s="363"/>
      <c r="T1" s="363"/>
      <c r="U1" s="364"/>
      <c r="V1" t="s">
        <v>2</v>
      </c>
    </row>
    <row r="2" spans="1:26" ht="15.75" thickBot="1" x14ac:dyDescent="0.3">
      <c r="A2" t="s">
        <v>18</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6" ht="15.75" thickBot="1" x14ac:dyDescent="0.3">
      <c r="A3" s="49" t="s">
        <v>12</v>
      </c>
      <c r="B3" s="50">
        <v>0.36458333333333331</v>
      </c>
      <c r="C3" s="51"/>
      <c r="D3" s="51"/>
      <c r="E3" s="52">
        <v>0.5625</v>
      </c>
      <c r="F3" s="50">
        <v>0.35416666666666669</v>
      </c>
      <c r="G3" s="51"/>
      <c r="H3" s="51"/>
      <c r="I3" s="52">
        <v>0.70833333333333337</v>
      </c>
      <c r="J3" s="51">
        <v>0.35416666666666669</v>
      </c>
      <c r="K3" s="51"/>
      <c r="L3" s="51"/>
      <c r="M3" s="51">
        <v>0.71875</v>
      </c>
      <c r="N3" s="50">
        <v>0.35416666666666669</v>
      </c>
      <c r="O3" s="51"/>
      <c r="P3" s="51"/>
      <c r="Q3" s="52">
        <v>0.5625</v>
      </c>
      <c r="R3" s="51">
        <v>0.5625</v>
      </c>
      <c r="S3" s="51"/>
      <c r="T3" s="51"/>
      <c r="U3" s="52">
        <v>0.72916666666666663</v>
      </c>
      <c r="V3" s="53">
        <f>(C3-B3)+(E3-D3)+(G3-F3)+(I3-H3)+(K3-J3)+(M3-L3)+(O3-N3)+(Q3-P3)+(S3-R3)+(U3-T3)</f>
        <v>1.2916666666666665</v>
      </c>
      <c r="W3" s="53">
        <v>1.4583333333333333</v>
      </c>
      <c r="X3" s="3">
        <f>V3-W3</f>
        <v>-0.16666666666666674</v>
      </c>
      <c r="Y3" s="359" t="e">
        <f>SUM(#REF!)+(#REF!)+(#REF!)+(#REF!)+(#REF!)+('s7'!X3)+('s8'!X3)</f>
        <v>#REF!</v>
      </c>
      <c r="Z3" s="360"/>
    </row>
    <row r="4" spans="1:26"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6" ht="15.75" thickBot="1" x14ac:dyDescent="0.3">
      <c r="A5" s="36" t="s">
        <v>13</v>
      </c>
      <c r="B5" s="37">
        <v>0.375</v>
      </c>
      <c r="C5" s="38">
        <v>0.54166666666666663</v>
      </c>
      <c r="D5" s="38">
        <v>0.57291666666666663</v>
      </c>
      <c r="E5" s="39">
        <v>0.70833333333333337</v>
      </c>
      <c r="F5" s="38">
        <v>0.375</v>
      </c>
      <c r="G5" s="38"/>
      <c r="H5" s="38"/>
      <c r="I5" s="39">
        <v>0.72916666666666663</v>
      </c>
      <c r="J5" s="62"/>
      <c r="K5" s="63"/>
      <c r="L5" s="63"/>
      <c r="M5" s="62"/>
      <c r="N5" s="37">
        <v>0.52083333333333337</v>
      </c>
      <c r="O5" s="38"/>
      <c r="P5" s="38"/>
      <c r="Q5" s="39">
        <v>0.72916666666666663</v>
      </c>
      <c r="R5" s="38">
        <v>0.36458333333333331</v>
      </c>
      <c r="S5" s="38"/>
      <c r="T5" s="38"/>
      <c r="U5" s="39">
        <v>0.5625</v>
      </c>
      <c r="V5" s="40">
        <f>(C5-B5)+(E5-D5)+(G5-F5)+(I5-H5)+(K5-J5)+(M5-L5)+(O5-N5)+(Q5-P5)+(S5-R5)+(U5-T5)</f>
        <v>1.0625</v>
      </c>
      <c r="W5" s="41">
        <v>1.1666666666666667</v>
      </c>
      <c r="X5" s="3">
        <f>V5-W5</f>
        <v>-0.10416666666666674</v>
      </c>
      <c r="Y5" s="359" t="e">
        <f>SUM(#REF!)+(#REF!)+(#REF!)+(#REF!)+(#REF!)+('s7'!X5)+('s8'!X5)</f>
        <v>#REF!</v>
      </c>
      <c r="Z5" s="360"/>
    </row>
    <row r="6" spans="1:26" ht="15.75" thickBot="1" x14ac:dyDescent="0.3">
      <c r="A6" s="42"/>
      <c r="B6" s="43"/>
      <c r="C6" s="42"/>
      <c r="D6" s="42"/>
      <c r="E6" s="44"/>
      <c r="F6" s="42"/>
      <c r="G6" s="42"/>
      <c r="H6" s="42"/>
      <c r="I6" s="44"/>
      <c r="J6" s="42"/>
      <c r="K6" s="42"/>
      <c r="L6" s="42"/>
      <c r="M6" s="42"/>
      <c r="N6" s="43"/>
      <c r="O6" s="42"/>
      <c r="P6" s="42"/>
      <c r="Q6" s="44"/>
      <c r="R6" s="42"/>
      <c r="S6" s="42"/>
      <c r="T6" s="42"/>
      <c r="U6" s="44"/>
      <c r="V6" s="45"/>
      <c r="W6" s="46"/>
    </row>
    <row r="7" spans="1:26" ht="15.75" thickBot="1" x14ac:dyDescent="0.3">
      <c r="A7" s="26" t="s">
        <v>14</v>
      </c>
      <c r="B7" s="27">
        <v>0.5625</v>
      </c>
      <c r="C7" s="28"/>
      <c r="D7" s="28"/>
      <c r="E7" s="29">
        <v>0.72916666666666663</v>
      </c>
      <c r="F7" s="66"/>
      <c r="G7" s="74"/>
      <c r="H7" s="74"/>
      <c r="I7" s="66"/>
      <c r="J7" s="71"/>
      <c r="K7" s="47"/>
      <c r="L7" s="47"/>
      <c r="M7" s="47"/>
      <c r="N7" s="27">
        <v>0.39583333333333331</v>
      </c>
      <c r="O7" s="28">
        <v>0.54166666666666663</v>
      </c>
      <c r="P7" s="28">
        <v>0.57291666666666663</v>
      </c>
      <c r="Q7" s="29">
        <v>0.70833333333333337</v>
      </c>
      <c r="R7" s="28">
        <v>0.375</v>
      </c>
      <c r="S7" s="28">
        <v>0.54166666666666663</v>
      </c>
      <c r="T7" s="28">
        <v>0.57291666666666663</v>
      </c>
      <c r="U7" s="29">
        <v>0.70833333333333337</v>
      </c>
      <c r="V7" s="30">
        <f>(C7-B7)+(E7-D7)+(G7-F7)+(I7-H7)+(K7-J7)+(M7-L7)+(O7-N7)+(Q7-P7)+(S7-R7)+(U7-T7)</f>
        <v>0.75</v>
      </c>
      <c r="W7" s="31">
        <v>0.80208333333333337</v>
      </c>
      <c r="X7" s="3">
        <f>V7-W7</f>
        <v>-5.208333333333337E-2</v>
      </c>
      <c r="Y7" s="359" t="e">
        <f>SUM(#REF!)+(#REF!)+(#REF!)+(#REF!)+('s7'!X7)+('s8'!X7)</f>
        <v>#REF!</v>
      </c>
      <c r="Z7" s="360"/>
    </row>
    <row r="8" spans="1:26" x14ac:dyDescent="0.25">
      <c r="A8" s="6"/>
      <c r="B8" s="32"/>
      <c r="C8" s="6"/>
      <c r="D8" s="6"/>
      <c r="E8" s="33"/>
      <c r="F8" s="6"/>
      <c r="G8" s="6" t="s">
        <v>32</v>
      </c>
      <c r="H8" s="6"/>
      <c r="I8" s="6"/>
      <c r="J8" s="34"/>
      <c r="K8" s="6"/>
      <c r="L8" s="6"/>
      <c r="M8" s="6"/>
      <c r="N8" s="32"/>
      <c r="O8" s="6"/>
      <c r="P8" s="6"/>
      <c r="Q8" s="33"/>
      <c r="R8" s="6"/>
      <c r="S8" s="6"/>
      <c r="T8" s="6"/>
      <c r="U8" s="33"/>
      <c r="V8" s="35"/>
      <c r="W8" s="6"/>
    </row>
    <row r="9" spans="1:26" x14ac:dyDescent="0.25">
      <c r="A9" s="14" t="s">
        <v>3</v>
      </c>
      <c r="B9" s="16"/>
      <c r="C9" s="14"/>
      <c r="D9" s="14" t="s">
        <v>33</v>
      </c>
      <c r="E9" s="17" t="s">
        <v>35</v>
      </c>
      <c r="F9" s="18"/>
      <c r="G9" s="14"/>
      <c r="H9" s="14" t="s">
        <v>34</v>
      </c>
      <c r="I9" s="18" t="s">
        <v>33</v>
      </c>
      <c r="J9" s="19"/>
      <c r="K9" s="14" t="s">
        <v>35</v>
      </c>
      <c r="L9" s="14"/>
      <c r="M9" s="14" t="s">
        <v>34</v>
      </c>
      <c r="N9" s="16"/>
      <c r="O9" s="18" t="s">
        <v>37</v>
      </c>
      <c r="P9" s="18"/>
      <c r="Q9" s="17" t="s">
        <v>35</v>
      </c>
      <c r="R9" s="18"/>
      <c r="S9" s="18" t="s">
        <v>36</v>
      </c>
      <c r="T9" s="18"/>
      <c r="U9" s="17" t="s">
        <v>33</v>
      </c>
      <c r="V9" s="20" t="e">
        <f>(C9-B9)+(E9-D9)+(G9-F9)+(I9-H9)+(K9-J9)+(M9-L9)+(O9-N9)+(Q9-P9)+(S9-R9)+(U9-T9)</f>
        <v>#VALUE!</v>
      </c>
      <c r="W9" s="21">
        <v>1.4583333333333333</v>
      </c>
      <c r="X9" s="3" t="e">
        <f>V9-W9</f>
        <v>#VALUE!</v>
      </c>
    </row>
    <row r="10" spans="1:26" ht="15.75" thickBot="1" x14ac:dyDescent="0.3">
      <c r="A10" s="15"/>
      <c r="B10" s="22"/>
      <c r="C10" s="15"/>
      <c r="D10" s="15"/>
      <c r="E10" s="23"/>
      <c r="F10" s="15"/>
      <c r="G10" s="15"/>
      <c r="H10" s="15"/>
      <c r="I10" s="15"/>
      <c r="J10" s="24"/>
      <c r="K10" s="15"/>
      <c r="L10" s="15"/>
      <c r="M10" s="15"/>
      <c r="N10" s="22"/>
      <c r="O10" s="15"/>
      <c r="P10" s="15"/>
      <c r="Q10" s="23"/>
      <c r="R10" s="15"/>
      <c r="S10" s="15"/>
      <c r="T10" s="15"/>
      <c r="U10" s="23"/>
      <c r="V10" s="25"/>
      <c r="W10" s="15"/>
    </row>
    <row r="11" spans="1:26" ht="15.75" thickBot="1" x14ac:dyDescent="0.3">
      <c r="A11" s="7" t="s">
        <v>7</v>
      </c>
      <c r="B11" s="8"/>
      <c r="C11" s="9"/>
      <c r="D11" s="9"/>
      <c r="E11" s="10"/>
      <c r="F11" s="9"/>
      <c r="G11" s="9"/>
      <c r="H11" s="9"/>
      <c r="I11" s="11"/>
      <c r="N11" s="1"/>
      <c r="Q11" s="2"/>
      <c r="R11" s="70" t="s">
        <v>31</v>
      </c>
      <c r="S11" s="70"/>
      <c r="T11" s="70"/>
      <c r="U11" s="2"/>
    </row>
    <row r="12" spans="1:26" x14ac:dyDescent="0.25">
      <c r="B12" s="1"/>
      <c r="D12" s="70" t="s">
        <v>19</v>
      </c>
      <c r="E12" s="73"/>
      <c r="J12" s="4"/>
      <c r="N12" s="1"/>
      <c r="Q12" s="2"/>
      <c r="U12" s="2"/>
    </row>
    <row r="13" spans="1:26" x14ac:dyDescent="0.25">
      <c r="B13" s="61"/>
      <c r="C13" t="s">
        <v>4</v>
      </c>
    </row>
    <row r="14" spans="1:26" x14ac:dyDescent="0.25">
      <c r="B14" s="1"/>
    </row>
    <row r="15" spans="1:26" x14ac:dyDescent="0.25">
      <c r="B15" s="60"/>
      <c r="C15" t="s">
        <v>5</v>
      </c>
    </row>
    <row r="16" spans="1:26" x14ac:dyDescent="0.25">
      <c r="B16" s="1"/>
    </row>
    <row r="17" spans="2:8" x14ac:dyDescent="0.25">
      <c r="B17" s="12"/>
      <c r="C17" t="s">
        <v>6</v>
      </c>
    </row>
    <row r="18" spans="2:8" x14ac:dyDescent="0.25">
      <c r="B18" s="1"/>
    </row>
    <row r="19" spans="2:8" x14ac:dyDescent="0.25">
      <c r="B19" s="1"/>
    </row>
    <row r="20" spans="2:8" x14ac:dyDescent="0.25">
      <c r="B20" s="1"/>
    </row>
    <row r="23" spans="2:8" x14ac:dyDescent="0.25">
      <c r="H23" s="13"/>
    </row>
  </sheetData>
  <mergeCells count="9">
    <mergeCell ref="Y7:Z7"/>
    <mergeCell ref="Y4:Z4"/>
    <mergeCell ref="Y5:Z5"/>
    <mergeCell ref="B1:E1"/>
    <mergeCell ref="F1:I1"/>
    <mergeCell ref="J1:M1"/>
    <mergeCell ref="N1:Q1"/>
    <mergeCell ref="R1:U1"/>
    <mergeCell ref="Y3:Z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1F669-EDE2-2E41-AD51-56A0AC1C80D9}">
  <dimension ref="A1:Z23"/>
  <sheetViews>
    <sheetView topLeftCell="W1" zoomScaleNormal="60" zoomScaleSheetLayoutView="100" workbookViewId="0">
      <selection activeCell="AB12" sqref="AB12"/>
    </sheetView>
  </sheetViews>
  <sheetFormatPr baseColWidth="10" defaultColWidth="8.85546875" defaultRowHeight="15" x14ac:dyDescent="0.25"/>
  <cols>
    <col min="23" max="23" width="12" bestFit="1" customWidth="1"/>
  </cols>
  <sheetData>
    <row r="1" spans="1:26" x14ac:dyDescent="0.25">
      <c r="A1" s="5" t="s">
        <v>15</v>
      </c>
      <c r="B1" s="362" t="s">
        <v>38</v>
      </c>
      <c r="C1" s="363"/>
      <c r="D1" s="363"/>
      <c r="E1" s="364"/>
      <c r="F1" s="363" t="s">
        <v>39</v>
      </c>
      <c r="G1" s="363"/>
      <c r="H1" s="363"/>
      <c r="I1" s="364"/>
      <c r="J1" s="363" t="s">
        <v>40</v>
      </c>
      <c r="K1" s="363"/>
      <c r="L1" s="363"/>
      <c r="M1" s="363"/>
      <c r="N1" s="362" t="s">
        <v>41</v>
      </c>
      <c r="O1" s="363"/>
      <c r="P1" s="363"/>
      <c r="Q1" s="364"/>
      <c r="R1" s="363" t="s">
        <v>42</v>
      </c>
      <c r="S1" s="363"/>
      <c r="T1" s="363"/>
      <c r="U1" s="364"/>
      <c r="V1" t="s">
        <v>2</v>
      </c>
    </row>
    <row r="2" spans="1:26"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6" ht="15.75" thickBot="1" x14ac:dyDescent="0.3">
      <c r="A3" s="49" t="s">
        <v>12</v>
      </c>
      <c r="B3" s="50">
        <v>0.375</v>
      </c>
      <c r="C3" s="51"/>
      <c r="D3" s="51"/>
      <c r="E3" s="52">
        <v>0.70833333333333337</v>
      </c>
      <c r="F3" s="50">
        <v>0.375</v>
      </c>
      <c r="G3" s="51"/>
      <c r="H3" s="51"/>
      <c r="I3" s="52">
        <v>0.39583333333333331</v>
      </c>
      <c r="J3" s="51">
        <v>0.30208333333333331</v>
      </c>
      <c r="K3" s="51"/>
      <c r="L3" s="51"/>
      <c r="M3" s="51">
        <v>0.5625</v>
      </c>
      <c r="N3" s="50">
        <v>0.375</v>
      </c>
      <c r="O3" s="51"/>
      <c r="P3" s="51"/>
      <c r="Q3" s="52">
        <v>0.69791666666666663</v>
      </c>
      <c r="R3" s="51">
        <v>0.33333333333333331</v>
      </c>
      <c r="S3" s="51"/>
      <c r="T3" s="51"/>
      <c r="U3" s="52">
        <v>0.71875</v>
      </c>
      <c r="V3" s="53">
        <f>(C3-B3)+(E3-D3)+(G3-F3)+(I3-H3)+(K3-J3)+(M3-L3)+(O3-N3)+(Q3-P3)+(S3-R3)+(U3-T3)</f>
        <v>1.3229166666666667</v>
      </c>
      <c r="W3" s="53">
        <v>1.4583333333333333</v>
      </c>
      <c r="X3" s="3">
        <f>V3-W3</f>
        <v>-0.13541666666666652</v>
      </c>
      <c r="Y3" s="359">
        <f>SUM('s7'!X3)+('s8'!X3)+('s9'!X3)</f>
        <v>-0.36458333333333326</v>
      </c>
      <c r="Z3" s="360"/>
    </row>
    <row r="4" spans="1:26"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6" ht="15.75" thickBot="1" x14ac:dyDescent="0.3">
      <c r="A5" s="36" t="s">
        <v>13</v>
      </c>
      <c r="B5" s="65"/>
      <c r="C5" s="66"/>
      <c r="D5" s="66"/>
      <c r="E5" s="67"/>
      <c r="F5" s="38">
        <v>0.33333333333333331</v>
      </c>
      <c r="G5" s="38"/>
      <c r="H5" s="38"/>
      <c r="I5" s="39">
        <v>0.5625</v>
      </c>
      <c r="J5" s="62"/>
      <c r="K5" s="63"/>
      <c r="L5" s="63"/>
      <c r="M5" s="62"/>
      <c r="N5" s="37">
        <v>0.47916666666666669</v>
      </c>
      <c r="O5" s="38"/>
      <c r="P5" s="38"/>
      <c r="Q5" s="39">
        <v>0.72916666666666663</v>
      </c>
      <c r="R5" s="38">
        <v>0.52083333333333337</v>
      </c>
      <c r="S5" s="38"/>
      <c r="T5" s="38"/>
      <c r="U5" s="39">
        <v>0.72916666666666663</v>
      </c>
      <c r="V5" s="40">
        <f>(C5-B5)+(E5-D5)+(G5-F5)+(I5-H5)+(K5-J5)+(M5-L5)+(O5-N5)+(Q5-P5)+(S5-R5)+(U5-T5)</f>
        <v>0.68749999999999989</v>
      </c>
      <c r="W5" s="41">
        <v>0.875</v>
      </c>
      <c r="X5" s="3">
        <f>V5-W5</f>
        <v>-0.18750000000000011</v>
      </c>
      <c r="Y5" s="359">
        <f>SUM('s7'!X5)+('s8'!X5)+('s9'!X5)</f>
        <v>-0.34375000000000022</v>
      </c>
      <c r="Z5" s="360"/>
    </row>
    <row r="6" spans="1:26" ht="15.75" thickBot="1" x14ac:dyDescent="0.3">
      <c r="A6" s="42"/>
      <c r="B6" s="43"/>
      <c r="C6" s="42" t="s">
        <v>43</v>
      </c>
      <c r="D6" s="42"/>
      <c r="E6" s="44"/>
      <c r="F6" s="42"/>
      <c r="G6" s="42"/>
      <c r="H6" s="42"/>
      <c r="I6" s="44"/>
      <c r="J6" s="42"/>
      <c r="K6" s="42"/>
      <c r="L6" s="42"/>
      <c r="M6" s="42"/>
      <c r="N6" s="43"/>
      <c r="O6" s="42"/>
      <c r="P6" s="42"/>
      <c r="Q6" s="44"/>
      <c r="R6" s="42"/>
      <c r="S6" s="42"/>
      <c r="T6" s="42"/>
      <c r="U6" s="44"/>
      <c r="V6" s="45"/>
      <c r="W6" s="46"/>
    </row>
    <row r="7" spans="1:26" ht="15.75" thickBot="1" x14ac:dyDescent="0.3">
      <c r="A7" s="26" t="s">
        <v>14</v>
      </c>
      <c r="B7" s="27">
        <v>0.35416666666666669</v>
      </c>
      <c r="C7" s="28"/>
      <c r="D7" s="28"/>
      <c r="E7" s="29">
        <v>0.5625</v>
      </c>
      <c r="F7" s="28">
        <v>0.39583333333333331</v>
      </c>
      <c r="G7" s="28">
        <v>0.52083333333333337</v>
      </c>
      <c r="H7" s="28">
        <v>0.5625</v>
      </c>
      <c r="I7" s="28">
        <v>0.6875</v>
      </c>
      <c r="J7" s="59">
        <v>0.54166666666666663</v>
      </c>
      <c r="K7" s="28"/>
      <c r="L7" s="28"/>
      <c r="M7" s="28">
        <v>0.72916666666666663</v>
      </c>
      <c r="N7" s="27"/>
      <c r="O7" s="28"/>
      <c r="P7" s="28"/>
      <c r="Q7" s="29"/>
      <c r="R7" s="28">
        <v>0.39583333333333331</v>
      </c>
      <c r="S7" s="28">
        <v>0.52083333333333337</v>
      </c>
      <c r="T7" s="28">
        <v>0.5625</v>
      </c>
      <c r="U7" s="29">
        <v>0.6875</v>
      </c>
      <c r="V7" s="30">
        <f>(C7-B7)+(E7-D7)+(G7-F7)+(I7-H7)+(K7-J7)+(M7-L7)+(O7-N7)+(Q7-P7)+(S7-R7)+(U7-T7)</f>
        <v>0.89583333333333348</v>
      </c>
      <c r="W7" s="31">
        <v>1</v>
      </c>
      <c r="X7" s="3">
        <f>V7-W7</f>
        <v>-0.10416666666666652</v>
      </c>
      <c r="Y7" s="359">
        <f>SUM('s7'!X7)+('s8'!X7)+('s9'!X7)</f>
        <v>-0.45833333333333337</v>
      </c>
      <c r="Z7" s="360"/>
    </row>
    <row r="8" spans="1:26" x14ac:dyDescent="0.25">
      <c r="A8" s="6"/>
      <c r="B8" s="32"/>
      <c r="C8" s="6"/>
      <c r="D8" s="6"/>
      <c r="E8" s="33"/>
      <c r="F8" s="6"/>
      <c r="G8" s="6"/>
      <c r="H8" s="6"/>
      <c r="I8" s="6"/>
      <c r="J8" s="34"/>
      <c r="K8" s="6"/>
      <c r="L8" s="6"/>
      <c r="M8" s="6"/>
      <c r="N8" s="32"/>
      <c r="O8" s="6"/>
      <c r="P8" s="6"/>
      <c r="Q8" s="33"/>
      <c r="R8" s="6"/>
      <c r="S8" s="6"/>
      <c r="T8" s="6"/>
      <c r="U8" s="33"/>
      <c r="V8" s="35"/>
      <c r="W8" s="6"/>
    </row>
    <row r="9" spans="1:26" x14ac:dyDescent="0.25">
      <c r="A9" s="14" t="s">
        <v>3</v>
      </c>
      <c r="B9" s="16"/>
      <c r="C9" s="14"/>
      <c r="D9" s="14"/>
      <c r="E9" s="17"/>
      <c r="F9" s="18"/>
      <c r="G9" s="14"/>
      <c r="H9" s="14"/>
      <c r="I9" s="18"/>
      <c r="J9" s="19"/>
      <c r="K9" s="14"/>
      <c r="L9" s="14"/>
      <c r="M9" s="14"/>
      <c r="N9" s="16"/>
      <c r="O9" s="18"/>
      <c r="P9" s="18"/>
      <c r="Q9" s="17"/>
      <c r="R9" s="18"/>
      <c r="S9" s="18"/>
      <c r="T9" s="18"/>
      <c r="U9" s="17"/>
      <c r="V9" s="20">
        <f>(C9-B9)+(E9-D9)+(G9-F9)+(I9-H9)+(K9-J9)+(M9-L9)+(O9-N9)+(Q9-P9)+(S9-R9)+(U9-T9)</f>
        <v>0</v>
      </c>
      <c r="W9" s="21">
        <v>1.4583333333333333</v>
      </c>
      <c r="X9" s="3">
        <f>V9-W9</f>
        <v>-1.4583333333333333</v>
      </c>
    </row>
    <row r="10" spans="1:26" ht="15.75" thickBot="1" x14ac:dyDescent="0.3">
      <c r="A10" s="15"/>
      <c r="B10" s="22"/>
      <c r="C10" s="15"/>
      <c r="D10" s="15"/>
      <c r="E10" s="23"/>
      <c r="F10" s="15"/>
      <c r="G10" s="15"/>
      <c r="H10" s="15"/>
      <c r="I10" s="15"/>
      <c r="J10" s="24"/>
      <c r="K10" s="15"/>
      <c r="L10" s="15"/>
      <c r="M10" s="15"/>
      <c r="N10" s="22"/>
      <c r="O10" s="15"/>
      <c r="P10" s="15"/>
      <c r="Q10" s="23"/>
      <c r="R10" s="15"/>
      <c r="S10" s="15"/>
      <c r="T10" s="15"/>
      <c r="U10" s="23"/>
      <c r="V10" s="25"/>
      <c r="W10" s="15"/>
    </row>
    <row r="11" spans="1:26" ht="15.75" thickBot="1" x14ac:dyDescent="0.3">
      <c r="A11" s="7" t="s">
        <v>7</v>
      </c>
      <c r="B11" s="8"/>
      <c r="C11" s="9"/>
      <c r="D11" s="9"/>
      <c r="E11" s="10"/>
      <c r="F11" s="9"/>
      <c r="G11" s="9"/>
      <c r="H11" s="9"/>
      <c r="I11" s="11"/>
      <c r="N11" s="1"/>
      <c r="Q11" s="2"/>
      <c r="U11" s="2"/>
    </row>
    <row r="12" spans="1:26" x14ac:dyDescent="0.25">
      <c r="B12" s="1"/>
      <c r="E12" s="2"/>
      <c r="J12" s="4"/>
      <c r="N12" s="1"/>
      <c r="Q12" s="2"/>
      <c r="U12" s="2"/>
    </row>
    <row r="13" spans="1:26" x14ac:dyDescent="0.25">
      <c r="B13" s="61"/>
      <c r="C13" t="s">
        <v>4</v>
      </c>
    </row>
    <row r="14" spans="1:26" x14ac:dyDescent="0.25">
      <c r="B14" s="1"/>
    </row>
    <row r="15" spans="1:26" x14ac:dyDescent="0.25">
      <c r="B15" s="60"/>
      <c r="C15" t="s">
        <v>5</v>
      </c>
    </row>
    <row r="16" spans="1:26" x14ac:dyDescent="0.25">
      <c r="B16" s="1"/>
    </row>
    <row r="17" spans="2:8" x14ac:dyDescent="0.25">
      <c r="B17" s="12"/>
      <c r="C17" t="s">
        <v>6</v>
      </c>
    </row>
    <row r="18" spans="2:8" x14ac:dyDescent="0.25">
      <c r="B18" s="1"/>
    </row>
    <row r="19" spans="2:8" x14ac:dyDescent="0.25">
      <c r="B19" s="1"/>
    </row>
    <row r="20" spans="2:8" x14ac:dyDescent="0.25">
      <c r="B20" s="1"/>
    </row>
    <row r="23" spans="2:8" x14ac:dyDescent="0.25">
      <c r="H23" s="13"/>
    </row>
  </sheetData>
  <mergeCells count="9">
    <mergeCell ref="Y7:Z7"/>
    <mergeCell ref="Y4:Z4"/>
    <mergeCell ref="Y5:Z5"/>
    <mergeCell ref="B1:E1"/>
    <mergeCell ref="F1:I1"/>
    <mergeCell ref="J1:M1"/>
    <mergeCell ref="N1:Q1"/>
    <mergeCell ref="R1:U1"/>
    <mergeCell ref="Y3:Z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CA337-192A-DB4B-AB1A-1CF507BBE4AA}">
  <dimension ref="A1:Z23"/>
  <sheetViews>
    <sheetView topLeftCell="W1" zoomScaleNormal="60" zoomScaleSheetLayoutView="100" workbookViewId="0">
      <selection activeCell="T16" sqref="T16"/>
    </sheetView>
  </sheetViews>
  <sheetFormatPr baseColWidth="10" defaultColWidth="8.85546875" defaultRowHeight="15" x14ac:dyDescent="0.25"/>
  <cols>
    <col min="23" max="23" width="16.28515625" bestFit="1" customWidth="1"/>
  </cols>
  <sheetData>
    <row r="1" spans="1:26" x14ac:dyDescent="0.25">
      <c r="A1" s="5" t="s">
        <v>15</v>
      </c>
      <c r="B1" s="362" t="s">
        <v>44</v>
      </c>
      <c r="C1" s="363"/>
      <c r="D1" s="363"/>
      <c r="E1" s="364"/>
      <c r="F1" s="363" t="s">
        <v>45</v>
      </c>
      <c r="G1" s="363"/>
      <c r="H1" s="363"/>
      <c r="I1" s="364"/>
      <c r="J1" s="363" t="s">
        <v>46</v>
      </c>
      <c r="K1" s="363"/>
      <c r="L1" s="363"/>
      <c r="M1" s="363"/>
      <c r="N1" s="362" t="s">
        <v>47</v>
      </c>
      <c r="O1" s="363"/>
      <c r="P1" s="363"/>
      <c r="Q1" s="364"/>
      <c r="R1" s="363" t="s">
        <v>48</v>
      </c>
      <c r="S1" s="363"/>
      <c r="T1" s="363"/>
      <c r="U1" s="364"/>
      <c r="V1" t="s">
        <v>2</v>
      </c>
    </row>
    <row r="2" spans="1:26"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6" ht="15.75" thickBot="1" x14ac:dyDescent="0.3">
      <c r="A3" s="49" t="s">
        <v>12</v>
      </c>
      <c r="B3" s="50">
        <v>0.32291666666666669</v>
      </c>
      <c r="C3" s="51"/>
      <c r="D3" s="51"/>
      <c r="E3" s="52">
        <v>0.71875</v>
      </c>
      <c r="F3" s="50">
        <v>0.375</v>
      </c>
      <c r="G3" s="51"/>
      <c r="H3" s="51"/>
      <c r="I3" s="52">
        <v>0.69791666666666663</v>
      </c>
      <c r="J3" s="51">
        <v>0.35416666666666669</v>
      </c>
      <c r="K3" s="51"/>
      <c r="L3" s="51"/>
      <c r="M3" s="51">
        <v>0.72916666666666663</v>
      </c>
      <c r="N3" s="50">
        <v>0.33333333333333331</v>
      </c>
      <c r="O3" s="51"/>
      <c r="P3" s="51"/>
      <c r="Q3" s="52">
        <v>0.70833333333333337</v>
      </c>
      <c r="R3" s="51"/>
      <c r="S3" s="51"/>
      <c r="T3" s="51"/>
      <c r="U3" s="52"/>
      <c r="V3" s="53">
        <f>(C3-B3)+(E3-D3)+(G3-F3)+(I3-H3)+(K3-J3)+(M3-L3)+(O3-N3)+(Q3-P3)+(S3-R3)+(U3-T3)</f>
        <v>1.46875</v>
      </c>
      <c r="W3" s="53">
        <v>1.4583333333333333</v>
      </c>
      <c r="X3" s="3">
        <f>V3-W3</f>
        <v>1.0416666666666741E-2</v>
      </c>
      <c r="Y3" s="359" t="e">
        <f>SUM(#REF!)+(#REF!)+(#REF!)+(#REF!)+(#REF!)+('s7'!X3)+('s8'!X3)+('s9'!X3)+('s10'!X3)</f>
        <v>#REF!</v>
      </c>
      <c r="Z3" s="360"/>
    </row>
    <row r="4" spans="1:26"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6" ht="15.75" thickBot="1" x14ac:dyDescent="0.3">
      <c r="A5" s="36" t="s">
        <v>13</v>
      </c>
      <c r="B5" s="65"/>
      <c r="C5" s="66"/>
      <c r="D5" s="66"/>
      <c r="E5" s="67"/>
      <c r="F5" s="38">
        <v>0.35416666666666669</v>
      </c>
      <c r="G5" s="38"/>
      <c r="H5" s="38"/>
      <c r="I5" s="39">
        <v>0.71875</v>
      </c>
      <c r="J5" s="62"/>
      <c r="K5" s="63"/>
      <c r="L5" s="63"/>
      <c r="M5" s="62"/>
      <c r="N5" s="37"/>
      <c r="O5" s="38"/>
      <c r="P5" s="38"/>
      <c r="Q5" s="39"/>
      <c r="R5" s="38"/>
      <c r="S5" s="38"/>
      <c r="T5" s="38"/>
      <c r="U5" s="39"/>
      <c r="V5" s="40">
        <f>(C5-B5)+(E5-D5)+(G5-F5)+(I5-H5)+(K5-J5)+(M5-L5)+(O5-N5)+(Q5-P5)+(S5-R5)+(U5-T5)</f>
        <v>0.36458333333333331</v>
      </c>
      <c r="W5" s="38">
        <v>0.875</v>
      </c>
      <c r="X5" s="3">
        <f>V5-W5</f>
        <v>-0.51041666666666674</v>
      </c>
      <c r="Y5" s="359" t="e">
        <f>SUM(#REF!)+(#REF!)+(#REF!)+(#REF!)+(#REF!)+('s7'!X5)+('s8'!X5)+('s9'!X5)+('s10'!X5)</f>
        <v>#REF!</v>
      </c>
      <c r="Z5" s="360"/>
    </row>
    <row r="6" spans="1:26" ht="15.75" thickBot="1" x14ac:dyDescent="0.3">
      <c r="A6" s="42"/>
      <c r="B6" s="43"/>
      <c r="C6" s="42"/>
      <c r="D6" s="42"/>
      <c r="E6" s="44"/>
      <c r="F6" s="42"/>
      <c r="G6" s="42"/>
      <c r="H6" s="42"/>
      <c r="I6" s="44"/>
      <c r="J6" s="42"/>
      <c r="K6" s="42"/>
      <c r="L6" s="42"/>
      <c r="M6" s="42"/>
      <c r="N6" s="43"/>
      <c r="O6" s="42"/>
      <c r="P6" s="42"/>
      <c r="Q6" s="44"/>
      <c r="R6" s="42"/>
      <c r="S6" s="42"/>
      <c r="T6" s="42"/>
      <c r="U6" s="44"/>
      <c r="V6" s="45"/>
      <c r="W6" s="46"/>
    </row>
    <row r="7" spans="1:26" ht="15.75" thickBot="1" x14ac:dyDescent="0.3">
      <c r="A7" s="26" t="s">
        <v>14</v>
      </c>
      <c r="B7" s="27">
        <v>0.35416666666666669</v>
      </c>
      <c r="C7" s="28">
        <v>0.52083333333333337</v>
      </c>
      <c r="D7" s="28">
        <v>0.5625</v>
      </c>
      <c r="E7" s="29">
        <v>0.6875</v>
      </c>
      <c r="F7" s="28"/>
      <c r="G7" s="26"/>
      <c r="H7" s="26"/>
      <c r="I7" s="28"/>
      <c r="J7" s="59"/>
      <c r="K7" s="28"/>
      <c r="L7" s="28"/>
      <c r="M7" s="28"/>
      <c r="N7" s="27">
        <v>0.375</v>
      </c>
      <c r="O7" s="28"/>
      <c r="P7" s="28"/>
      <c r="Q7" s="29">
        <v>0.69791666666666663</v>
      </c>
      <c r="R7" s="28">
        <v>0.35416666666666669</v>
      </c>
      <c r="S7" s="28"/>
      <c r="T7" s="28"/>
      <c r="U7" s="29">
        <v>0.72916666666666663</v>
      </c>
      <c r="V7" s="30">
        <f>(C7-B7)+(E7-D7)+(G7-F7)+(I7-H7)+(K7-J7)+(M7-L7)+(O7-N7)+(Q7-P7)+(S7-R7)+(U7-T7)</f>
        <v>0.98958333333333326</v>
      </c>
      <c r="W7" s="31">
        <v>1</v>
      </c>
      <c r="X7" s="3">
        <f>V7-W7</f>
        <v>-1.0416666666666741E-2</v>
      </c>
      <c r="Y7" s="359" t="e">
        <f>SUM(#REF!)+(#REF!)+(#REF!)+(#REF!)+('s7'!X7)+('s8'!X7)+('s9'!X7)+('s10'!X7)</f>
        <v>#REF!</v>
      </c>
      <c r="Z7" s="360"/>
    </row>
    <row r="8" spans="1:26" x14ac:dyDescent="0.25">
      <c r="A8" s="6"/>
      <c r="B8" s="32"/>
      <c r="C8" s="6"/>
      <c r="D8" s="6"/>
      <c r="E8" s="33"/>
      <c r="F8" s="6"/>
      <c r="G8" s="6"/>
      <c r="H8" s="6"/>
      <c r="I8" s="6"/>
      <c r="J8" s="34"/>
      <c r="K8" s="6"/>
      <c r="L8" s="6"/>
      <c r="M8" s="6"/>
      <c r="N8" s="32"/>
      <c r="O8" s="6"/>
      <c r="P8" s="6"/>
      <c r="Q8" s="33"/>
      <c r="R8" s="6"/>
      <c r="S8" s="6"/>
      <c r="T8" s="6"/>
      <c r="U8" s="33"/>
      <c r="V8" s="35"/>
      <c r="W8" s="6"/>
    </row>
    <row r="9" spans="1:26" x14ac:dyDescent="0.25">
      <c r="A9" s="14" t="s">
        <v>3</v>
      </c>
      <c r="B9" s="16"/>
      <c r="C9" s="14"/>
      <c r="D9" s="14"/>
      <c r="E9" s="17"/>
      <c r="F9" s="18"/>
      <c r="G9" s="14"/>
      <c r="H9" s="14"/>
      <c r="I9" s="18"/>
      <c r="J9" s="19"/>
      <c r="K9" s="14"/>
      <c r="L9" s="14"/>
      <c r="M9" s="14"/>
      <c r="N9" s="16"/>
      <c r="O9" s="18"/>
      <c r="P9" s="18"/>
      <c r="Q9" s="17"/>
      <c r="R9" s="18"/>
      <c r="S9" s="18"/>
      <c r="T9" s="18"/>
      <c r="U9" s="17"/>
      <c r="V9" s="20">
        <f>(C9-B9)+(E9-D9)+(G9-F9)+(I9-H9)+(K9-J9)+(M9-L9)+(O9-N9)+(Q9-P9)+(S9-R9)+(U9-T9)</f>
        <v>0</v>
      </c>
      <c r="W9" s="21">
        <v>1.4583333333333333</v>
      </c>
      <c r="X9" s="3">
        <f>V9-W9</f>
        <v>-1.4583333333333333</v>
      </c>
    </row>
    <row r="10" spans="1:26" ht="15.75" thickBot="1" x14ac:dyDescent="0.3">
      <c r="A10" s="15"/>
      <c r="B10" s="22"/>
      <c r="C10" s="15"/>
      <c r="D10" s="15"/>
      <c r="E10" s="23"/>
      <c r="F10" s="15"/>
      <c r="G10" s="15"/>
      <c r="H10" s="15"/>
      <c r="I10" s="15"/>
      <c r="J10" s="24"/>
      <c r="K10" s="15"/>
      <c r="L10" s="15"/>
      <c r="M10" s="15"/>
      <c r="N10" s="22"/>
      <c r="O10" s="15"/>
      <c r="P10" s="15"/>
      <c r="Q10" s="23"/>
      <c r="R10" s="15"/>
      <c r="S10" s="15"/>
      <c r="T10" s="15"/>
      <c r="U10" s="23"/>
      <c r="V10" s="25"/>
      <c r="W10" s="15"/>
    </row>
    <row r="11" spans="1:26" ht="15.75" thickBot="1" x14ac:dyDescent="0.3">
      <c r="A11" s="7" t="s">
        <v>7</v>
      </c>
      <c r="B11" s="8"/>
      <c r="C11" s="9"/>
      <c r="D11" s="9"/>
      <c r="E11" s="10"/>
      <c r="F11" s="9"/>
      <c r="G11" s="9"/>
      <c r="H11" s="9"/>
      <c r="I11" s="11"/>
      <c r="N11" s="1"/>
      <c r="Q11" s="2"/>
      <c r="R11" s="70"/>
      <c r="S11" s="70" t="s">
        <v>61</v>
      </c>
      <c r="T11" s="70"/>
      <c r="U11" s="2"/>
    </row>
    <row r="12" spans="1:26" x14ac:dyDescent="0.25">
      <c r="B12" s="1"/>
      <c r="E12" s="2"/>
      <c r="J12" s="4"/>
      <c r="N12" s="1"/>
      <c r="Q12" s="2"/>
      <c r="U12" s="2"/>
    </row>
    <row r="13" spans="1:26" x14ac:dyDescent="0.25">
      <c r="B13" s="61"/>
      <c r="C13" t="s">
        <v>4</v>
      </c>
    </row>
    <row r="14" spans="1:26" x14ac:dyDescent="0.25">
      <c r="B14" s="1"/>
    </row>
    <row r="15" spans="1:26" x14ac:dyDescent="0.25">
      <c r="B15" s="60"/>
      <c r="C15" t="s">
        <v>5</v>
      </c>
    </row>
    <row r="16" spans="1:26" x14ac:dyDescent="0.25">
      <c r="B16" s="1"/>
    </row>
    <row r="17" spans="2:8" x14ac:dyDescent="0.25">
      <c r="B17" s="12"/>
      <c r="C17" t="s">
        <v>6</v>
      </c>
    </row>
    <row r="18" spans="2:8" x14ac:dyDescent="0.25">
      <c r="B18" s="1"/>
    </row>
    <row r="19" spans="2:8" x14ac:dyDescent="0.25">
      <c r="B19" s="1"/>
    </row>
    <row r="20" spans="2:8" x14ac:dyDescent="0.25">
      <c r="B20" s="1"/>
    </row>
    <row r="23" spans="2:8" x14ac:dyDescent="0.25">
      <c r="H23" s="13"/>
    </row>
  </sheetData>
  <mergeCells count="9">
    <mergeCell ref="Y7:Z7"/>
    <mergeCell ref="Y4:Z4"/>
    <mergeCell ref="Y5:Z5"/>
    <mergeCell ref="B1:E1"/>
    <mergeCell ref="F1:I1"/>
    <mergeCell ref="J1:M1"/>
    <mergeCell ref="N1:Q1"/>
    <mergeCell ref="R1:U1"/>
    <mergeCell ref="Y3:Z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BDCDD-AE2A-B04A-9D3F-F6AD0FD9B699}">
  <dimension ref="A1:Z23"/>
  <sheetViews>
    <sheetView topLeftCell="V1" zoomScaleNormal="60" zoomScaleSheetLayoutView="100" workbookViewId="0">
      <selection activeCell="T16" sqref="T16"/>
    </sheetView>
  </sheetViews>
  <sheetFormatPr baseColWidth="10" defaultColWidth="8.85546875" defaultRowHeight="15" x14ac:dyDescent="0.25"/>
  <cols>
    <col min="23" max="23" width="16.28515625" bestFit="1" customWidth="1"/>
  </cols>
  <sheetData>
    <row r="1" spans="1:26" x14ac:dyDescent="0.25">
      <c r="A1" s="5" t="s">
        <v>15</v>
      </c>
      <c r="B1" s="362" t="s">
        <v>49</v>
      </c>
      <c r="C1" s="363"/>
      <c r="D1" s="363"/>
      <c r="E1" s="364"/>
      <c r="F1" s="363" t="s">
        <v>50</v>
      </c>
      <c r="G1" s="363"/>
      <c r="H1" s="363"/>
      <c r="I1" s="364"/>
      <c r="J1" s="363" t="s">
        <v>51</v>
      </c>
      <c r="K1" s="363"/>
      <c r="L1" s="363"/>
      <c r="M1" s="363"/>
      <c r="N1" s="362" t="s">
        <v>52</v>
      </c>
      <c r="O1" s="363"/>
      <c r="P1" s="363"/>
      <c r="Q1" s="364"/>
      <c r="R1" s="363" t="s">
        <v>53</v>
      </c>
      <c r="S1" s="363"/>
      <c r="T1" s="363"/>
      <c r="U1" s="364"/>
      <c r="V1" t="s">
        <v>2</v>
      </c>
    </row>
    <row r="2" spans="1:26" ht="15.75" thickBot="1" x14ac:dyDescent="0.3">
      <c r="A2" t="s">
        <v>54</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6" ht="15.75" thickBot="1" x14ac:dyDescent="0.3">
      <c r="A3" s="49" t="s">
        <v>12</v>
      </c>
      <c r="B3" s="50">
        <v>0.5625</v>
      </c>
      <c r="C3" s="51"/>
      <c r="D3" s="51"/>
      <c r="E3" s="52">
        <v>0.72916666666666663</v>
      </c>
      <c r="F3" s="50">
        <v>0.32291666666666669</v>
      </c>
      <c r="G3" s="51">
        <v>0.54166666666666663</v>
      </c>
      <c r="H3" s="51">
        <v>0.57291666666666663</v>
      </c>
      <c r="I3" s="52">
        <v>0.70833333333333337</v>
      </c>
      <c r="J3" s="51">
        <v>0.30208333333333331</v>
      </c>
      <c r="K3" s="51">
        <v>0.54166666666666663</v>
      </c>
      <c r="L3" s="51">
        <v>0.57291666666666663</v>
      </c>
      <c r="M3" s="51">
        <v>0.6875</v>
      </c>
      <c r="N3" s="50">
        <v>0.32291666666666669</v>
      </c>
      <c r="O3" s="51"/>
      <c r="P3" s="51"/>
      <c r="Q3" s="52">
        <v>0.6875</v>
      </c>
      <c r="R3" s="51">
        <v>0.36458333333333331</v>
      </c>
      <c r="S3" s="51"/>
      <c r="T3" s="51"/>
      <c r="U3" s="52">
        <v>0.71875</v>
      </c>
      <c r="V3" s="53">
        <f>(C3-B3)+(E3-D3)+(G3-F3)+(I3-H3)+(K3-J3)+(M3-L3)+(O3-N3)+(Q3-P3)+(S3-R3)+(U3-T3)</f>
        <v>1.59375</v>
      </c>
      <c r="W3" s="53">
        <v>1.4583333333333333</v>
      </c>
      <c r="X3" s="3">
        <f>V3-W3</f>
        <v>0.13541666666666674</v>
      </c>
      <c r="Y3" s="359" t="e">
        <f>SUM(#REF!)+(#REF!)+(#REF!)+(#REF!)+(#REF!)+('s7'!X3)+('s8'!X3)+('s9'!X3)+('s10'!X3)+('s11'!X3)</f>
        <v>#REF!</v>
      </c>
      <c r="Z3" s="360"/>
    </row>
    <row r="4" spans="1:26"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6" ht="15.75" thickBot="1" x14ac:dyDescent="0.3">
      <c r="A5" s="36" t="s">
        <v>13</v>
      </c>
      <c r="B5" s="37">
        <v>0.33333333333333331</v>
      </c>
      <c r="C5" s="38">
        <v>0.54166666666666663</v>
      </c>
      <c r="D5" s="38">
        <v>0.57291666666666663</v>
      </c>
      <c r="E5" s="39">
        <v>0.70833333333333337</v>
      </c>
      <c r="F5" s="38"/>
      <c r="G5" s="38"/>
      <c r="H5" s="38"/>
      <c r="I5" s="39"/>
      <c r="J5" s="62"/>
      <c r="K5" s="63"/>
      <c r="L5" s="63"/>
      <c r="M5" s="62"/>
      <c r="N5" s="37">
        <v>0.35416666666666669</v>
      </c>
      <c r="O5" s="38"/>
      <c r="P5" s="38"/>
      <c r="Q5" s="39">
        <v>0.72916666666666663</v>
      </c>
      <c r="R5" s="38">
        <v>0.375</v>
      </c>
      <c r="S5" s="38"/>
      <c r="T5" s="38"/>
      <c r="U5" s="39">
        <v>0.70833333333333337</v>
      </c>
      <c r="V5" s="40">
        <f>(C5-B5)+(E5-D5)+(G5-F5)+(I5-H5)+(K5-J5)+(M5-L5)+(O5-N5)+(Q5-P5)+(S5-R5)+(U5-T5)</f>
        <v>1.0520833333333335</v>
      </c>
      <c r="W5" s="38">
        <v>0.875</v>
      </c>
      <c r="X5" s="3">
        <f>V5-W5</f>
        <v>0.17708333333333348</v>
      </c>
      <c r="Y5" s="359" t="e">
        <f>SUM(#REF!)+(#REF!)+(#REF!)+(#REF!)+(#REF!)+('s7'!X5)+('s8'!X5)+('s9'!X5)+('s10'!X5)+('s11'!X5)</f>
        <v>#REF!</v>
      </c>
      <c r="Z5" s="360"/>
    </row>
    <row r="6" spans="1:26" ht="15.75" thickBot="1" x14ac:dyDescent="0.3">
      <c r="A6" s="42"/>
      <c r="B6" s="43"/>
      <c r="C6" s="42"/>
      <c r="D6" s="42"/>
      <c r="E6" s="44"/>
      <c r="F6" s="42"/>
      <c r="G6" s="42"/>
      <c r="H6" s="42"/>
      <c r="I6" s="44"/>
      <c r="J6" s="42"/>
      <c r="K6" s="42"/>
      <c r="L6" s="42"/>
      <c r="M6" s="42"/>
      <c r="N6" s="43"/>
      <c r="O6" s="42"/>
      <c r="P6" s="42"/>
      <c r="Q6" s="44"/>
      <c r="R6" s="42"/>
      <c r="S6" s="42"/>
      <c r="T6" s="42"/>
      <c r="U6" s="44"/>
      <c r="V6" s="45"/>
      <c r="W6" s="46"/>
    </row>
    <row r="7" spans="1:26" ht="15.75" thickBot="1" x14ac:dyDescent="0.3">
      <c r="A7" s="26" t="s">
        <v>14</v>
      </c>
      <c r="B7" s="27">
        <v>0.375</v>
      </c>
      <c r="C7" s="28"/>
      <c r="D7" s="28"/>
      <c r="E7" s="29">
        <v>0.5625</v>
      </c>
      <c r="F7" s="28">
        <v>0.35416666666666669</v>
      </c>
      <c r="G7" s="28">
        <v>0.54166666666666663</v>
      </c>
      <c r="H7" s="28">
        <v>0.57291666666666663</v>
      </c>
      <c r="I7" s="28">
        <v>0.72916666666666663</v>
      </c>
      <c r="J7" s="59">
        <v>0.54166666666666663</v>
      </c>
      <c r="K7" s="28"/>
      <c r="L7" s="28"/>
      <c r="M7" s="28">
        <v>0.72916666666666663</v>
      </c>
      <c r="N7" s="27"/>
      <c r="O7" s="28"/>
      <c r="P7" s="28"/>
      <c r="Q7" s="29"/>
      <c r="R7" s="28"/>
      <c r="S7" s="28"/>
      <c r="T7" s="28"/>
      <c r="U7" s="29"/>
      <c r="V7" s="30">
        <f>(C7-B7)+(E7-D7)+(G7-F7)+(I7-H7)+(K7-J7)+(M7-L7)+(O7-N7)+(Q7-P7)+(S7-R7)+(U7-T7)</f>
        <v>0.71875</v>
      </c>
      <c r="W7" s="31">
        <v>1</v>
      </c>
      <c r="X7" s="3">
        <f>V7-W7</f>
        <v>-0.28125</v>
      </c>
      <c r="Y7" s="359" t="e">
        <f>SUM(#REF!)+(#REF!)+(#REF!)+(#REF!)+('s7'!X7)+('s8'!X7)+('s9'!X7)+('s10'!X7)+('s11'!X7)</f>
        <v>#REF!</v>
      </c>
      <c r="Z7" s="360"/>
    </row>
    <row r="8" spans="1:26" x14ac:dyDescent="0.25">
      <c r="A8" s="6"/>
      <c r="B8" s="32"/>
      <c r="C8" s="6"/>
      <c r="D8" s="6"/>
      <c r="E8" s="33"/>
      <c r="F8" s="6"/>
      <c r="G8" s="6"/>
      <c r="H8" s="6"/>
      <c r="I8" s="6"/>
      <c r="J8" s="34"/>
      <c r="K8" s="6"/>
      <c r="L8" s="6"/>
      <c r="M8" s="6"/>
      <c r="N8" s="32"/>
      <c r="O8" s="6"/>
      <c r="P8" s="6"/>
      <c r="Q8" s="33"/>
      <c r="R8" s="6"/>
      <c r="S8" s="6"/>
      <c r="T8" s="6"/>
      <c r="U8" s="33"/>
      <c r="V8" s="35"/>
      <c r="W8" s="6"/>
    </row>
    <row r="9" spans="1:26" x14ac:dyDescent="0.25">
      <c r="A9" s="14" t="s">
        <v>3</v>
      </c>
      <c r="B9" s="16"/>
      <c r="C9" s="14"/>
      <c r="D9" s="14"/>
      <c r="E9" s="17"/>
      <c r="F9" s="18"/>
      <c r="G9" s="14"/>
      <c r="H9" s="14"/>
      <c r="I9" s="18"/>
      <c r="J9" s="19"/>
      <c r="K9" s="14"/>
      <c r="L9" s="14"/>
      <c r="M9" s="14"/>
      <c r="N9" s="16"/>
      <c r="O9" s="18"/>
      <c r="P9" s="18"/>
      <c r="Q9" s="17"/>
      <c r="R9" s="18"/>
      <c r="S9" s="18"/>
      <c r="T9" s="18"/>
      <c r="U9" s="17"/>
      <c r="V9" s="20">
        <f>(C9-B9)+(E9-D9)+(G9-F9)+(I9-H9)+(K9-J9)+(M9-L9)+(O9-N9)+(Q9-P9)+(S9-R9)+(U9-T9)</f>
        <v>0</v>
      </c>
      <c r="W9" s="21">
        <v>1.4583333333333333</v>
      </c>
      <c r="X9" s="3">
        <f>V9-W9</f>
        <v>-1.4583333333333333</v>
      </c>
    </row>
    <row r="10" spans="1:26" ht="15.75" thickBot="1" x14ac:dyDescent="0.3">
      <c r="A10" s="15"/>
      <c r="B10" s="22"/>
      <c r="C10" s="15"/>
      <c r="D10" s="15"/>
      <c r="E10" s="23"/>
      <c r="F10" s="15"/>
      <c r="G10" s="15"/>
      <c r="H10" s="15"/>
      <c r="I10" s="15"/>
      <c r="J10" s="24"/>
      <c r="K10" s="15"/>
      <c r="L10" s="15"/>
      <c r="M10" s="15"/>
      <c r="N10" s="22"/>
      <c r="O10" s="15"/>
      <c r="P10" s="15"/>
      <c r="Q10" s="23"/>
      <c r="R10" s="15"/>
      <c r="S10" s="15"/>
      <c r="T10" s="15"/>
      <c r="U10" s="23"/>
      <c r="V10" s="25"/>
      <c r="W10" s="15"/>
    </row>
    <row r="11" spans="1:26" ht="15.75" thickBot="1" x14ac:dyDescent="0.3">
      <c r="A11" s="7" t="s">
        <v>7</v>
      </c>
      <c r="B11" s="8"/>
      <c r="C11" s="9"/>
      <c r="D11" s="9"/>
      <c r="E11" s="10"/>
      <c r="F11" s="9"/>
      <c r="G11" s="9"/>
      <c r="H11" s="9"/>
      <c r="I11" s="11"/>
      <c r="N11" s="1"/>
      <c r="Q11" s="2"/>
      <c r="U11" s="2"/>
    </row>
    <row r="12" spans="1:26" x14ac:dyDescent="0.25">
      <c r="B12" s="1"/>
      <c r="E12" s="2"/>
      <c r="J12" s="4"/>
      <c r="N12" s="1"/>
      <c r="Q12" s="2"/>
      <c r="U12" s="2"/>
    </row>
    <row r="13" spans="1:26" x14ac:dyDescent="0.25">
      <c r="B13" s="61"/>
      <c r="C13" t="s">
        <v>4</v>
      </c>
    </row>
    <row r="14" spans="1:26" x14ac:dyDescent="0.25">
      <c r="B14" s="1"/>
    </row>
    <row r="15" spans="1:26" x14ac:dyDescent="0.25">
      <c r="B15" s="60"/>
      <c r="C15" t="s">
        <v>5</v>
      </c>
    </row>
    <row r="16" spans="1:26" x14ac:dyDescent="0.25">
      <c r="B16" s="1"/>
    </row>
    <row r="17" spans="2:8" x14ac:dyDescent="0.25">
      <c r="B17" s="12"/>
      <c r="C17" t="s">
        <v>6</v>
      </c>
    </row>
    <row r="18" spans="2:8" x14ac:dyDescent="0.25">
      <c r="B18" s="1"/>
    </row>
    <row r="19" spans="2:8" x14ac:dyDescent="0.25">
      <c r="B19" s="1"/>
    </row>
    <row r="20" spans="2:8" x14ac:dyDescent="0.25">
      <c r="B20" s="1"/>
    </row>
    <row r="23" spans="2:8" x14ac:dyDescent="0.25">
      <c r="H23" s="13"/>
    </row>
  </sheetData>
  <mergeCells count="9">
    <mergeCell ref="Y4:Z4"/>
    <mergeCell ref="Y5:Z5"/>
    <mergeCell ref="Y7:Z7"/>
    <mergeCell ref="B1:E1"/>
    <mergeCell ref="F1:I1"/>
    <mergeCell ref="J1:M1"/>
    <mergeCell ref="N1:Q1"/>
    <mergeCell ref="R1:U1"/>
    <mergeCell ref="Y3:Z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29A18-3475-244C-88E6-DA8AE51F16A3}">
  <dimension ref="A1:Z38"/>
  <sheetViews>
    <sheetView topLeftCell="W1" zoomScaleNormal="60" zoomScaleSheetLayoutView="100" workbookViewId="0">
      <selection activeCell="G34" sqref="G34"/>
    </sheetView>
  </sheetViews>
  <sheetFormatPr baseColWidth="10" defaultColWidth="8.85546875" defaultRowHeight="15" x14ac:dyDescent="0.25"/>
  <cols>
    <col min="23" max="23" width="12" bestFit="1" customWidth="1"/>
  </cols>
  <sheetData>
    <row r="1" spans="1:26" x14ac:dyDescent="0.25">
      <c r="A1" s="5" t="s">
        <v>15</v>
      </c>
      <c r="B1" s="362" t="s">
        <v>55</v>
      </c>
      <c r="C1" s="363"/>
      <c r="D1" s="363"/>
      <c r="E1" s="364"/>
      <c r="F1" s="363" t="s">
        <v>56</v>
      </c>
      <c r="G1" s="363"/>
      <c r="H1" s="363"/>
      <c r="I1" s="364"/>
      <c r="J1" s="363" t="s">
        <v>57</v>
      </c>
      <c r="K1" s="363"/>
      <c r="L1" s="363"/>
      <c r="M1" s="363"/>
      <c r="N1" s="362" t="s">
        <v>58</v>
      </c>
      <c r="O1" s="363"/>
      <c r="P1" s="363"/>
      <c r="Q1" s="364"/>
      <c r="R1" s="363" t="s">
        <v>59</v>
      </c>
      <c r="S1" s="363"/>
      <c r="T1" s="363"/>
      <c r="U1" s="364"/>
      <c r="V1" t="s">
        <v>2</v>
      </c>
    </row>
    <row r="2" spans="1:26"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6" ht="15.75" thickBot="1" x14ac:dyDescent="0.3">
      <c r="A3" s="49" t="s">
        <v>12</v>
      </c>
      <c r="B3" s="50">
        <v>0.36458333333333331</v>
      </c>
      <c r="C3" s="51">
        <v>0.54166666666666663</v>
      </c>
      <c r="D3" s="51">
        <v>0.57291666666666663</v>
      </c>
      <c r="E3" s="52">
        <v>0.73958333333333337</v>
      </c>
      <c r="F3" s="50">
        <v>0.35416666666666669</v>
      </c>
      <c r="G3" s="51">
        <v>0.54166666666666663</v>
      </c>
      <c r="H3" s="51">
        <v>0.57291666666666663</v>
      </c>
      <c r="I3" s="52">
        <v>0.6875</v>
      </c>
      <c r="J3" s="51">
        <v>0.57291666666666663</v>
      </c>
      <c r="K3" s="51"/>
      <c r="L3" s="51"/>
      <c r="M3" s="51">
        <v>0.73958333333333337</v>
      </c>
      <c r="N3" s="50">
        <v>0.32291666666666669</v>
      </c>
      <c r="O3" s="51">
        <v>0.54166666666666663</v>
      </c>
      <c r="P3" s="51">
        <v>0.57291666666666663</v>
      </c>
      <c r="Q3" s="52">
        <v>0.6875</v>
      </c>
      <c r="R3" s="51">
        <v>0.41666666666666669</v>
      </c>
      <c r="S3" s="51">
        <v>0.54166666666666663</v>
      </c>
      <c r="T3" s="51">
        <v>0.57291666666666663</v>
      </c>
      <c r="U3" s="52">
        <v>0.69791666666666663</v>
      </c>
      <c r="V3" s="53">
        <f>(C3-B3)+(E3-D3)+(G3-F3)+(I3-H3)+(K3-J3)+(M3-L3)+(O3-N3)+(Q3-P3)+(S3-R3)+(U3-T3)</f>
        <v>1.3958333333333335</v>
      </c>
      <c r="W3" s="53">
        <v>1.4583333333333333</v>
      </c>
      <c r="X3" s="3">
        <f>V3-W3</f>
        <v>-6.2499999999999778E-2</v>
      </c>
      <c r="Y3" s="359" t="e">
        <f>SUM(#REF!)+(#REF!)+(#REF!)+(#REF!)+(#REF!)+('s7'!X3)+('s8'!X3)+('s9'!X3)+('s10'!X3)+('s11'!X3)+('s12'!X3)</f>
        <v>#REF!</v>
      </c>
      <c r="Z3" s="360"/>
    </row>
    <row r="4" spans="1:26"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6" ht="15.75" thickBot="1" x14ac:dyDescent="0.3">
      <c r="A5" s="36" t="s">
        <v>13</v>
      </c>
      <c r="B5" s="37"/>
      <c r="C5" s="38"/>
      <c r="D5" s="38"/>
      <c r="E5" s="39"/>
      <c r="F5" s="38">
        <v>0.45833333333333331</v>
      </c>
      <c r="G5" s="38">
        <v>0.54166666666666663</v>
      </c>
      <c r="H5" s="38">
        <v>0.57291666666666663</v>
      </c>
      <c r="I5" s="39">
        <v>0.72916666666666663</v>
      </c>
      <c r="J5" s="62"/>
      <c r="K5" s="63"/>
      <c r="L5" s="63"/>
      <c r="M5" s="62"/>
      <c r="N5" s="37">
        <v>0.35416666666666669</v>
      </c>
      <c r="O5" s="38">
        <v>0.54166666666666663</v>
      </c>
      <c r="P5" s="38">
        <v>0.57291666666666663</v>
      </c>
      <c r="Q5" s="39">
        <v>0.72916666666666663</v>
      </c>
      <c r="R5" s="38">
        <v>0.36458333333333331</v>
      </c>
      <c r="S5" s="38">
        <v>0.54166666666666663</v>
      </c>
      <c r="T5" s="38">
        <v>0.57291666666666663</v>
      </c>
      <c r="U5" s="39">
        <v>0.72916666666666663</v>
      </c>
      <c r="V5" s="40">
        <f>(C5-B5)+(E5-D5)+(G5-F5)+(I5-H5)+(K5-J5)+(M5-L5)+(O5-N5)+(Q5-P5)+(S5-R5)+(U5-T5)</f>
        <v>0.91666666666666652</v>
      </c>
      <c r="W5" s="41">
        <v>1.1666666666666667</v>
      </c>
      <c r="X5" s="3">
        <f>V5-W5</f>
        <v>-0.25000000000000022</v>
      </c>
      <c r="Y5" s="359" t="e">
        <f>SUM(#REF!)+(#REF!)+(#REF!)+(#REF!)+(#REF!)+('s7'!X5)+('s8'!X5)+('s9'!X5)+('s10'!X5)+('s11'!X5)+('s12'!X5)</f>
        <v>#REF!</v>
      </c>
      <c r="Z5" s="360"/>
    </row>
    <row r="6" spans="1:26" ht="15.75" thickBot="1" x14ac:dyDescent="0.3">
      <c r="A6" s="42"/>
      <c r="B6" s="43"/>
      <c r="C6" s="42"/>
      <c r="D6" s="42"/>
      <c r="E6" s="44"/>
      <c r="F6" s="42"/>
      <c r="G6" s="42" t="s">
        <v>17</v>
      </c>
      <c r="H6" s="42"/>
      <c r="I6" s="44"/>
      <c r="J6" s="42"/>
      <c r="K6" s="42"/>
      <c r="L6" s="42"/>
      <c r="M6" s="42"/>
      <c r="N6" s="43"/>
      <c r="O6" s="42"/>
      <c r="P6" s="42"/>
      <c r="Q6" s="44"/>
      <c r="R6" s="42"/>
      <c r="S6" s="42"/>
      <c r="T6" s="42"/>
      <c r="U6" s="44"/>
      <c r="V6" s="45"/>
      <c r="W6" s="46"/>
    </row>
    <row r="7" spans="1:26" ht="15.75" thickBot="1" x14ac:dyDescent="0.3">
      <c r="A7" s="26" t="s">
        <v>14</v>
      </c>
      <c r="B7" s="27">
        <v>0.45833333333333331</v>
      </c>
      <c r="C7" s="28"/>
      <c r="D7" s="28"/>
      <c r="E7" s="29">
        <v>0.57291666666666663</v>
      </c>
      <c r="F7" s="28"/>
      <c r="G7" s="26"/>
      <c r="H7" s="26"/>
      <c r="I7" s="28"/>
      <c r="J7" s="59">
        <v>0.35416666666666669</v>
      </c>
      <c r="K7" s="28">
        <v>0.57291666666666663</v>
      </c>
      <c r="L7" s="28">
        <v>0.60416666666666663</v>
      </c>
      <c r="M7" s="28">
        <v>0.72916666666666663</v>
      </c>
      <c r="N7" s="27">
        <v>0.52083333333333337</v>
      </c>
      <c r="O7" s="28"/>
      <c r="P7" s="28"/>
      <c r="Q7" s="29">
        <v>0.70833333333333337</v>
      </c>
      <c r="R7" s="28">
        <v>0.35416666666666669</v>
      </c>
      <c r="S7" s="28">
        <v>0.54166666666666663</v>
      </c>
      <c r="T7" s="28">
        <v>0.57291666666666663</v>
      </c>
      <c r="U7" s="29">
        <v>0.72916666666666663</v>
      </c>
      <c r="V7" s="30">
        <f>(C7-B7)+(E7-D7)+(G7-F7)+(I7-H7)+(K7-J7)+(M7-L7)+(O7-N7)+(Q7-P7)+(S7-R7)+(U7-T7)</f>
        <v>0.98958333333333326</v>
      </c>
      <c r="W7" s="31">
        <v>1</v>
      </c>
      <c r="X7" s="3">
        <f>V7-W7</f>
        <v>-1.0416666666666741E-2</v>
      </c>
      <c r="Y7" s="359" t="e">
        <f>SUM(#REF!)+(#REF!)+(#REF!)+(#REF!)+('s7'!X7)+('s8'!X7)+('s9'!X7)+('s10'!X7)+('s11'!X7)+( 's12'!X7)</f>
        <v>#REF!</v>
      </c>
      <c r="Z7" s="360"/>
    </row>
    <row r="8" spans="1:26" x14ac:dyDescent="0.25">
      <c r="A8" s="6"/>
      <c r="B8" s="32"/>
      <c r="C8" s="6"/>
      <c r="D8" s="6"/>
      <c r="E8" s="33"/>
      <c r="F8" s="6"/>
      <c r="G8" s="6"/>
      <c r="H8" s="6"/>
      <c r="I8" s="6"/>
      <c r="J8" s="34"/>
      <c r="K8" s="6"/>
      <c r="L8" s="6"/>
      <c r="M8" s="6"/>
      <c r="N8" s="32"/>
      <c r="O8" s="6"/>
      <c r="P8" s="6"/>
      <c r="Q8" s="33"/>
      <c r="R8" s="6"/>
      <c r="S8" s="6"/>
      <c r="T8" s="6"/>
      <c r="U8" s="33"/>
      <c r="V8" s="35"/>
      <c r="W8" s="6"/>
    </row>
    <row r="9" spans="1:26" x14ac:dyDescent="0.25">
      <c r="A9" s="14" t="s">
        <v>3</v>
      </c>
      <c r="B9" s="16"/>
      <c r="C9" s="14"/>
      <c r="D9" s="14"/>
      <c r="E9" s="17"/>
      <c r="F9" s="18"/>
      <c r="G9" s="14"/>
      <c r="H9" s="14"/>
      <c r="I9" s="18"/>
      <c r="J9" s="19"/>
      <c r="K9" s="14"/>
      <c r="L9" s="14"/>
      <c r="M9" s="14"/>
      <c r="N9" s="16"/>
      <c r="O9" s="18"/>
      <c r="P9" s="18"/>
      <c r="Q9" s="17"/>
      <c r="R9" s="18"/>
      <c r="S9" s="18"/>
      <c r="T9" s="18"/>
      <c r="U9" s="17"/>
      <c r="V9" s="20">
        <f>(C9-B9)+(E9-D9)+(G9-F9)+(I9-H9)+(K9-J9)+(M9-L9)+(O9-N9)+(Q9-P9)+(S9-R9)+(U9-T9)</f>
        <v>0</v>
      </c>
      <c r="W9" s="21">
        <v>1.4583333333333333</v>
      </c>
      <c r="X9" s="3">
        <f>V9-W9</f>
        <v>-1.4583333333333333</v>
      </c>
    </row>
    <row r="10" spans="1:26" ht="15.75" thickBot="1" x14ac:dyDescent="0.3">
      <c r="A10" s="15"/>
      <c r="B10" s="22"/>
      <c r="C10" s="15"/>
      <c r="D10" s="15"/>
      <c r="E10" s="23"/>
      <c r="F10" s="15"/>
      <c r="G10" s="15"/>
      <c r="H10" s="15"/>
      <c r="I10" s="15"/>
      <c r="J10" s="24"/>
      <c r="K10" s="15"/>
      <c r="L10" s="15"/>
      <c r="M10" s="15"/>
      <c r="N10" s="22"/>
      <c r="O10" s="15"/>
      <c r="P10" s="15"/>
      <c r="Q10" s="23"/>
      <c r="R10" s="15"/>
      <c r="S10" s="15"/>
      <c r="T10" s="15"/>
      <c r="U10" s="23"/>
      <c r="V10" s="25"/>
      <c r="W10" s="15"/>
    </row>
    <row r="11" spans="1:26" ht="15.75" thickBot="1" x14ac:dyDescent="0.3">
      <c r="A11" s="7" t="s">
        <v>7</v>
      </c>
      <c r="B11" s="8">
        <v>0.42708333333333331</v>
      </c>
      <c r="C11" s="9"/>
      <c r="D11" s="9"/>
      <c r="E11" s="10">
        <v>0.46875</v>
      </c>
      <c r="F11" s="9">
        <v>0.47916666666666669</v>
      </c>
      <c r="G11" s="9"/>
      <c r="H11" s="9"/>
      <c r="I11" s="11">
        <v>0.52083333333333337</v>
      </c>
      <c r="N11" s="1"/>
      <c r="Q11" s="2"/>
      <c r="U11" s="2"/>
    </row>
    <row r="12" spans="1:26" x14ac:dyDescent="0.25">
      <c r="B12" s="1"/>
      <c r="E12" s="2"/>
      <c r="J12" s="4"/>
      <c r="N12" s="1"/>
      <c r="Q12" s="2"/>
      <c r="U12" s="2"/>
    </row>
    <row r="13" spans="1:26" x14ac:dyDescent="0.25">
      <c r="B13" s="61"/>
      <c r="C13" t="s">
        <v>4</v>
      </c>
    </row>
    <row r="14" spans="1:26" x14ac:dyDescent="0.25">
      <c r="B14" s="1"/>
    </row>
    <row r="15" spans="1:26" x14ac:dyDescent="0.25">
      <c r="B15" s="60"/>
      <c r="C15" t="s">
        <v>5</v>
      </c>
    </row>
    <row r="16" spans="1:26" x14ac:dyDescent="0.25">
      <c r="B16" s="1"/>
    </row>
    <row r="17" spans="1:8" x14ac:dyDescent="0.25">
      <c r="B17" s="12"/>
      <c r="C17" t="s">
        <v>6</v>
      </c>
    </row>
    <row r="18" spans="1:8" x14ac:dyDescent="0.25">
      <c r="B18" s="1"/>
    </row>
    <row r="19" spans="1:8" x14ac:dyDescent="0.25">
      <c r="B19" s="1"/>
    </row>
    <row r="20" spans="1:8" x14ac:dyDescent="0.25">
      <c r="B20" s="1"/>
    </row>
    <row r="22" spans="1:8" x14ac:dyDescent="0.25">
      <c r="A22" s="78">
        <v>0.32291666666666669</v>
      </c>
      <c r="B22" s="80">
        <v>0.32291666666666669</v>
      </c>
      <c r="C22" s="81"/>
    </row>
    <row r="23" spans="1:8" x14ac:dyDescent="0.25">
      <c r="A23" s="78"/>
      <c r="B23" s="75"/>
      <c r="C23" s="82">
        <v>0.33333333333333331</v>
      </c>
      <c r="D23" s="83">
        <v>0.33333333333333331</v>
      </c>
      <c r="H23" s="13"/>
    </row>
    <row r="24" spans="1:8" x14ac:dyDescent="0.25">
      <c r="A24" s="79"/>
      <c r="B24" s="75"/>
      <c r="C24" s="76"/>
      <c r="D24" s="77"/>
    </row>
    <row r="25" spans="1:8" x14ac:dyDescent="0.25">
      <c r="A25" s="79"/>
      <c r="B25" s="75"/>
      <c r="C25" s="76"/>
      <c r="D25" s="77"/>
      <c r="E25" s="84">
        <v>0.35416666666666669</v>
      </c>
    </row>
    <row r="26" spans="1:8" x14ac:dyDescent="0.25">
      <c r="A26" s="79"/>
      <c r="B26" s="75"/>
      <c r="C26" s="76"/>
      <c r="D26" s="77"/>
      <c r="E26" s="85"/>
      <c r="F26" s="87">
        <v>0.36458333333333331</v>
      </c>
    </row>
    <row r="27" spans="1:8" x14ac:dyDescent="0.25">
      <c r="A27" s="79"/>
      <c r="B27" s="75"/>
      <c r="C27" s="76"/>
      <c r="D27" s="77"/>
      <c r="E27" s="85"/>
      <c r="F27" s="86"/>
    </row>
    <row r="28" spans="1:8" x14ac:dyDescent="0.25">
      <c r="A28" s="79"/>
      <c r="B28" s="75"/>
      <c r="C28" s="76"/>
      <c r="D28" s="77"/>
      <c r="E28" s="85"/>
      <c r="F28" s="86"/>
    </row>
    <row r="29" spans="1:8" x14ac:dyDescent="0.25">
      <c r="A29" s="79"/>
      <c r="B29" s="75"/>
      <c r="C29" s="76"/>
      <c r="D29" s="77"/>
      <c r="E29" s="85"/>
      <c r="F29" s="86"/>
    </row>
    <row r="30" spans="1:8" x14ac:dyDescent="0.25">
      <c r="A30" s="79"/>
      <c r="B30" s="75"/>
      <c r="C30" s="76"/>
      <c r="D30" s="77"/>
      <c r="E30" s="85"/>
      <c r="F30" s="86"/>
    </row>
    <row r="31" spans="1:8" x14ac:dyDescent="0.25">
      <c r="A31" s="79"/>
      <c r="B31" s="75"/>
      <c r="C31" s="76"/>
      <c r="D31" s="77"/>
      <c r="E31" s="85"/>
      <c r="F31" s="86"/>
    </row>
    <row r="32" spans="1:8" x14ac:dyDescent="0.25">
      <c r="A32" s="79"/>
      <c r="B32" s="75"/>
      <c r="C32" s="76"/>
      <c r="D32" s="77"/>
      <c r="E32" s="85"/>
      <c r="F32" s="86"/>
    </row>
    <row r="33" spans="1:6" x14ac:dyDescent="0.25">
      <c r="A33" s="79"/>
      <c r="B33" s="75"/>
      <c r="C33" s="76"/>
      <c r="D33" s="77"/>
      <c r="E33" s="85"/>
      <c r="F33" s="86"/>
    </row>
    <row r="34" spans="1:6" x14ac:dyDescent="0.25">
      <c r="A34" s="79"/>
      <c r="B34" s="75"/>
      <c r="C34" s="76"/>
      <c r="D34" s="77"/>
      <c r="E34" s="85"/>
      <c r="F34" s="86"/>
    </row>
    <row r="35" spans="1:6" x14ac:dyDescent="0.25">
      <c r="A35" s="79"/>
      <c r="B35" s="75"/>
      <c r="C35" s="76"/>
      <c r="D35" s="77"/>
      <c r="E35" s="85"/>
      <c r="F35" s="86"/>
    </row>
    <row r="36" spans="1:6" x14ac:dyDescent="0.25">
      <c r="A36" s="79"/>
      <c r="B36" s="75"/>
      <c r="C36" s="76"/>
      <c r="D36" s="77"/>
      <c r="E36" s="85"/>
      <c r="F36" s="86"/>
    </row>
    <row r="37" spans="1:6" x14ac:dyDescent="0.25">
      <c r="A37" s="79"/>
      <c r="B37" s="75"/>
      <c r="C37" s="76"/>
      <c r="D37" s="77"/>
      <c r="E37" s="85"/>
      <c r="F37" s="86"/>
    </row>
    <row r="38" spans="1:6" x14ac:dyDescent="0.25">
      <c r="A38" s="79"/>
      <c r="B38" s="75"/>
      <c r="C38" s="76"/>
      <c r="D38" s="77"/>
      <c r="E38" s="85"/>
      <c r="F38" s="86"/>
    </row>
  </sheetData>
  <mergeCells count="9">
    <mergeCell ref="Y4:Z4"/>
    <mergeCell ref="Y5:Z5"/>
    <mergeCell ref="Y7:Z7"/>
    <mergeCell ref="B1:E1"/>
    <mergeCell ref="F1:I1"/>
    <mergeCell ref="J1:M1"/>
    <mergeCell ref="N1:Q1"/>
    <mergeCell ref="R1:U1"/>
    <mergeCell ref="Y3:Z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1DF16-7991-5140-9F80-FBFA55097AD3}">
  <dimension ref="A1:Z23"/>
  <sheetViews>
    <sheetView topLeftCell="U1" zoomScaleNormal="60" zoomScaleSheetLayoutView="100" workbookViewId="0">
      <selection activeCell="J16" sqref="J16"/>
    </sheetView>
  </sheetViews>
  <sheetFormatPr baseColWidth="10" defaultColWidth="8.85546875" defaultRowHeight="15" x14ac:dyDescent="0.25"/>
  <cols>
    <col min="23" max="23" width="12" bestFit="1" customWidth="1"/>
  </cols>
  <sheetData>
    <row r="1" spans="1:26" x14ac:dyDescent="0.25">
      <c r="A1" s="5" t="s">
        <v>15</v>
      </c>
      <c r="B1" s="362" t="s">
        <v>60</v>
      </c>
      <c r="C1" s="363"/>
      <c r="D1" s="363"/>
      <c r="E1" s="364"/>
      <c r="F1" s="363" t="s">
        <v>62</v>
      </c>
      <c r="G1" s="363"/>
      <c r="H1" s="363"/>
      <c r="I1" s="364"/>
      <c r="J1" s="363" t="s">
        <v>63</v>
      </c>
      <c r="K1" s="363"/>
      <c r="L1" s="363"/>
      <c r="M1" s="363"/>
      <c r="N1" s="362" t="s">
        <v>64</v>
      </c>
      <c r="O1" s="363"/>
      <c r="P1" s="363"/>
      <c r="Q1" s="364"/>
      <c r="R1" s="363" t="s">
        <v>65</v>
      </c>
      <c r="S1" s="363"/>
      <c r="T1" s="363"/>
      <c r="U1" s="364"/>
      <c r="V1" t="s">
        <v>2</v>
      </c>
    </row>
    <row r="2" spans="1:26"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6" ht="15.75" thickBot="1" x14ac:dyDescent="0.3">
      <c r="A3" s="49" t="s">
        <v>12</v>
      </c>
      <c r="B3" s="50">
        <v>0.375</v>
      </c>
      <c r="C3" s="51"/>
      <c r="D3" s="51"/>
      <c r="E3" s="52">
        <v>0.57291666666666663</v>
      </c>
      <c r="F3" s="50">
        <v>0.32291666666666669</v>
      </c>
      <c r="G3" s="51">
        <v>0.54166666666666663</v>
      </c>
      <c r="H3" s="51">
        <v>0.57291666666666663</v>
      </c>
      <c r="I3" s="52">
        <v>0.69791666666666663</v>
      </c>
      <c r="J3" s="51">
        <v>0.39583333333333331</v>
      </c>
      <c r="K3" s="51">
        <v>0.54166666666666663</v>
      </c>
      <c r="L3" s="51">
        <v>0.57291666666666663</v>
      </c>
      <c r="M3" s="51">
        <v>0.72916666666666663</v>
      </c>
      <c r="N3" s="50">
        <v>0.375</v>
      </c>
      <c r="O3" s="51"/>
      <c r="P3" s="51"/>
      <c r="Q3" s="52">
        <v>0.69791666666666663</v>
      </c>
      <c r="R3" s="51">
        <v>0.35416666666666669</v>
      </c>
      <c r="S3" s="51"/>
      <c r="T3" s="51"/>
      <c r="U3" s="52">
        <v>0.57291666666666663</v>
      </c>
      <c r="V3" s="53">
        <f>(C3-B3)+(E3-D3)+(G3-F3)+(I3-H3)+(K3-J3)+(M3-L3)+(O3-N3)+(Q3-P3)+(S3-R3)+(U3-T3)</f>
        <v>1.3854166666666665</v>
      </c>
      <c r="W3" s="53">
        <v>1.4583333333333333</v>
      </c>
      <c r="X3" s="3">
        <f>V3-W3</f>
        <v>-7.2916666666666741E-2</v>
      </c>
      <c r="Y3" s="359" t="e">
        <f>SUM(#REF!)+(#REF!)+(#REF!)+(#REF!)+(#REF!)+('s7'!X3)+('s8'!X3)+('s9'!X3)+('s10'!X3)+('s11'!X3)+('s12'!X3)+('s13'!X3)</f>
        <v>#REF!</v>
      </c>
      <c r="Z3" s="360"/>
    </row>
    <row r="4" spans="1:26" ht="15.75" thickBot="1" x14ac:dyDescent="0.3">
      <c r="A4" s="54"/>
      <c r="B4" s="55"/>
      <c r="C4" s="54"/>
      <c r="D4" s="54">
        <v>13</v>
      </c>
      <c r="E4" s="56"/>
      <c r="F4" s="54"/>
      <c r="G4" s="54"/>
      <c r="H4" s="54">
        <v>12</v>
      </c>
      <c r="I4" s="56"/>
      <c r="J4" s="54"/>
      <c r="K4" s="54"/>
      <c r="L4" s="54">
        <v>12</v>
      </c>
      <c r="M4" s="54"/>
      <c r="N4" s="55"/>
      <c r="O4" s="54"/>
      <c r="P4" s="54">
        <v>13</v>
      </c>
      <c r="Q4" s="56"/>
      <c r="R4" s="54"/>
      <c r="S4" s="54"/>
      <c r="T4" s="54">
        <v>12</v>
      </c>
      <c r="U4" s="56"/>
      <c r="V4" s="58"/>
      <c r="W4" s="57"/>
      <c r="X4" t="s">
        <v>10</v>
      </c>
      <c r="Y4" s="361"/>
      <c r="Z4" s="361"/>
    </row>
    <row r="5" spans="1:26" ht="15.75" thickBot="1" x14ac:dyDescent="0.3">
      <c r="A5" s="36" t="s">
        <v>13</v>
      </c>
      <c r="B5" s="37">
        <v>0.33333333333333331</v>
      </c>
      <c r="C5" s="38">
        <v>0.53125</v>
      </c>
      <c r="D5" s="38">
        <v>0.5625</v>
      </c>
      <c r="E5" s="39">
        <v>0.69791666666666663</v>
      </c>
      <c r="F5" s="38">
        <v>0.33333333333333331</v>
      </c>
      <c r="G5" s="38">
        <v>0.54166666666666663</v>
      </c>
      <c r="H5" s="38">
        <v>0.57291666666666663</v>
      </c>
      <c r="I5" s="39">
        <v>0.73958333333333337</v>
      </c>
      <c r="J5" s="62"/>
      <c r="K5" s="63"/>
      <c r="L5" s="63"/>
      <c r="M5" s="62"/>
      <c r="N5" s="37">
        <v>0.35416666666666669</v>
      </c>
      <c r="O5" s="38"/>
      <c r="P5" s="38"/>
      <c r="Q5" s="39">
        <v>0.72916666666666663</v>
      </c>
      <c r="R5" s="38">
        <v>0.41666666666666669</v>
      </c>
      <c r="S5" s="38">
        <v>0.54166666666666663</v>
      </c>
      <c r="T5" s="38">
        <v>0.57291666666666663</v>
      </c>
      <c r="U5" s="39">
        <v>0.72916666666666663</v>
      </c>
      <c r="V5" s="40">
        <f>(C5-B5)+(E5-D5)+(G5-F5)+(I5-H5)+(K5-J5)+(M5-L5)+(O5-N5)+(Q5-P5)+(S5-R5)+(U5-T5)</f>
        <v>1.3645833333333333</v>
      </c>
      <c r="W5" s="41">
        <v>1.1666666666666667</v>
      </c>
      <c r="X5" s="3">
        <f>V5-W5</f>
        <v>0.19791666666666652</v>
      </c>
      <c r="Y5" s="359" t="e">
        <f>SUM(#REF!)+(#REF!)+(#REF!)+(#REF!)+(#REF!)+('s7'!X5)+('s8'!X5)+('s9'!X5)+('s10'!X5)+('s11'!X5)+('s12'!X5)+('s13'!X5)</f>
        <v>#REF!</v>
      </c>
      <c r="Z5" s="360"/>
    </row>
    <row r="6" spans="1:26" ht="15.75" thickBot="1" x14ac:dyDescent="0.3">
      <c r="A6" s="42"/>
      <c r="B6" s="43"/>
      <c r="C6" s="42"/>
      <c r="D6" s="42"/>
      <c r="E6" s="44"/>
      <c r="F6" s="42"/>
      <c r="G6" s="42"/>
      <c r="H6" s="42"/>
      <c r="I6" s="44"/>
      <c r="J6" s="42"/>
      <c r="K6" s="42"/>
      <c r="L6" s="42"/>
      <c r="M6" s="42"/>
      <c r="N6" s="43"/>
      <c r="O6" s="42"/>
      <c r="P6" s="42"/>
      <c r="Q6" s="44"/>
      <c r="R6" s="42"/>
      <c r="S6" s="42"/>
      <c r="T6" s="42"/>
      <c r="U6" s="44"/>
      <c r="V6" s="45"/>
      <c r="W6" s="46"/>
    </row>
    <row r="7" spans="1:26" ht="15.75" thickBot="1" x14ac:dyDescent="0.3">
      <c r="A7" s="26" t="s">
        <v>14</v>
      </c>
      <c r="B7" s="27">
        <v>0.53125</v>
      </c>
      <c r="C7" s="28"/>
      <c r="D7" s="28"/>
      <c r="E7" s="29">
        <v>0.72916666666666663</v>
      </c>
      <c r="F7" s="28">
        <v>0.35416666666666669</v>
      </c>
      <c r="G7" s="26"/>
      <c r="H7" s="26"/>
      <c r="I7" s="28">
        <v>0.47916666666666669</v>
      </c>
      <c r="J7" s="59">
        <v>0.35416666666666669</v>
      </c>
      <c r="K7" s="28">
        <v>0.54166666666666663</v>
      </c>
      <c r="L7" s="28">
        <v>0.57291666666666663</v>
      </c>
      <c r="M7" s="28">
        <v>0.72916666666666663</v>
      </c>
      <c r="N7" s="27"/>
      <c r="O7" s="28"/>
      <c r="P7" s="28"/>
      <c r="Q7" s="29"/>
      <c r="R7" s="28">
        <v>0.35416666666666669</v>
      </c>
      <c r="S7" s="28"/>
      <c r="T7" s="28"/>
      <c r="U7" s="29">
        <v>0.73958333333333337</v>
      </c>
      <c r="V7" s="30">
        <f>(C7-B7)+(E7-D7)+(G7-F7)+(I7-H7)+(K7-J7)+(M7-L7)+(O7-N7)+(Q7-P7)+(S7-R7)+(U7-T7)</f>
        <v>1.0520833333333333</v>
      </c>
      <c r="W7" s="31">
        <v>1</v>
      </c>
      <c r="X7" s="3">
        <f>V7-W7</f>
        <v>5.2083333333333259E-2</v>
      </c>
      <c r="Y7" s="359" t="e">
        <f>SUM(#REF!)+(#REF!)+(#REF!)+(#REF!)+('s7'!X7)+('s8'!X7)+('s9'!X7)+('s10'!X7)+('s11'!X7)+('s12'!X7)+('s13'!X7)</f>
        <v>#REF!</v>
      </c>
      <c r="Z7" s="360"/>
    </row>
    <row r="8" spans="1:26" ht="15.75" thickBot="1" x14ac:dyDescent="0.3">
      <c r="A8" s="6"/>
      <c r="B8" s="32"/>
      <c r="C8" s="6"/>
      <c r="D8" s="6"/>
      <c r="E8" s="33"/>
      <c r="F8" s="6"/>
      <c r="G8" s="6" t="s">
        <v>17</v>
      </c>
      <c r="H8" s="6"/>
      <c r="I8" s="6"/>
      <c r="J8" s="34"/>
      <c r="K8" s="6"/>
      <c r="L8" s="6"/>
      <c r="M8" s="6"/>
      <c r="N8" s="32"/>
      <c r="O8" s="6"/>
      <c r="P8" s="6"/>
      <c r="Q8" s="33"/>
      <c r="R8" s="6"/>
      <c r="S8" s="6" t="s">
        <v>17</v>
      </c>
      <c r="T8" s="6"/>
      <c r="U8" s="33"/>
      <c r="V8" s="35"/>
      <c r="W8" s="6"/>
    </row>
    <row r="9" spans="1:26" ht="15.75" thickBot="1" x14ac:dyDescent="0.3">
      <c r="A9" s="14" t="s">
        <v>3</v>
      </c>
      <c r="B9" s="16">
        <v>0.375</v>
      </c>
      <c r="C9" s="18">
        <v>0.57291666666666663</v>
      </c>
      <c r="D9" s="18">
        <v>0.61458333333333337</v>
      </c>
      <c r="E9" s="17">
        <v>0.70833333333333337</v>
      </c>
      <c r="F9" s="18"/>
      <c r="G9" s="14"/>
      <c r="H9" s="14"/>
      <c r="I9" s="18"/>
      <c r="J9" s="19"/>
      <c r="K9" s="14"/>
      <c r="L9" s="14"/>
      <c r="M9" s="14"/>
      <c r="N9" s="16"/>
      <c r="O9" s="18"/>
      <c r="P9" s="18"/>
      <c r="Q9" s="17"/>
      <c r="R9" s="18"/>
      <c r="S9" s="18"/>
      <c r="T9" s="18"/>
      <c r="U9" s="17"/>
      <c r="V9" s="20">
        <f>(C9-B9)+(E9-D9)+(G9-F9)+(I9-H9)+(K9-J9)+(M9-L9)+(O9-N9)+(Q9-P9)+(S9-R9)+(U9-T9)</f>
        <v>0.29166666666666663</v>
      </c>
      <c r="W9" s="21">
        <v>1.4583333333333333</v>
      </c>
      <c r="X9" s="3">
        <f>V9-W9</f>
        <v>-1.1666666666666665</v>
      </c>
      <c r="Y9" s="365">
        <f>SUM('s13'!X9)</f>
        <v>-1.1666666666666665</v>
      </c>
      <c r="Z9" s="366"/>
    </row>
    <row r="10" spans="1:26" ht="15.75" thickBot="1" x14ac:dyDescent="0.3">
      <c r="A10" s="15"/>
      <c r="B10" s="22"/>
      <c r="C10" s="15"/>
      <c r="D10" s="15"/>
      <c r="E10" s="23"/>
      <c r="F10" s="15"/>
      <c r="G10" s="15"/>
      <c r="H10" s="15"/>
      <c r="I10" s="15"/>
      <c r="J10" s="24"/>
      <c r="K10" s="15"/>
      <c r="L10" s="15"/>
      <c r="M10" s="15"/>
      <c r="N10" s="22"/>
      <c r="O10" s="15"/>
      <c r="P10" s="15"/>
      <c r="Q10" s="23"/>
      <c r="R10" s="15"/>
      <c r="S10" s="15"/>
      <c r="T10" s="15"/>
      <c r="U10" s="23"/>
      <c r="V10" s="25"/>
      <c r="W10" s="15"/>
    </row>
    <row r="11" spans="1:26" ht="15.75" thickBot="1" x14ac:dyDescent="0.3">
      <c r="A11" s="7" t="s">
        <v>7</v>
      </c>
      <c r="B11" s="8"/>
      <c r="C11" s="9"/>
      <c r="D11" s="9"/>
      <c r="E11" s="10"/>
      <c r="F11" s="9"/>
      <c r="G11" s="9"/>
      <c r="H11" s="9"/>
      <c r="I11" s="11"/>
      <c r="N11" s="1"/>
      <c r="Q11" s="2"/>
      <c r="R11" s="70" t="s">
        <v>92</v>
      </c>
      <c r="S11" s="70"/>
      <c r="T11" s="70"/>
      <c r="U11" s="73"/>
    </row>
    <row r="12" spans="1:26" x14ac:dyDescent="0.25">
      <c r="B12" s="1"/>
      <c r="E12" s="2"/>
      <c r="J12" s="4"/>
      <c r="N12" s="1"/>
      <c r="Q12" s="2"/>
      <c r="U12" s="2"/>
    </row>
    <row r="13" spans="1:26" x14ac:dyDescent="0.25">
      <c r="B13" s="61"/>
      <c r="C13" t="s">
        <v>4</v>
      </c>
    </row>
    <row r="14" spans="1:26" x14ac:dyDescent="0.25">
      <c r="B14" s="1"/>
      <c r="D14" s="89">
        <v>0.54166666666666663</v>
      </c>
      <c r="E14" t="s">
        <v>81</v>
      </c>
    </row>
    <row r="15" spans="1:26" x14ac:dyDescent="0.25">
      <c r="B15" s="60"/>
      <c r="C15" t="s">
        <v>5</v>
      </c>
      <c r="D15" s="89">
        <v>0.5625</v>
      </c>
      <c r="E15" t="s">
        <v>82</v>
      </c>
    </row>
    <row r="16" spans="1:26" x14ac:dyDescent="0.25">
      <c r="B16" s="1"/>
      <c r="D16" s="89">
        <v>0.57291666666666663</v>
      </c>
      <c r="E16" t="s">
        <v>83</v>
      </c>
    </row>
    <row r="17" spans="2:8" x14ac:dyDescent="0.25">
      <c r="B17" s="12"/>
      <c r="C17" t="s">
        <v>6</v>
      </c>
    </row>
    <row r="18" spans="2:8" x14ac:dyDescent="0.25">
      <c r="B18" s="1"/>
    </row>
    <row r="19" spans="2:8" x14ac:dyDescent="0.25">
      <c r="B19" s="1"/>
    </row>
    <row r="20" spans="2:8" x14ac:dyDescent="0.25">
      <c r="B20" s="1"/>
    </row>
    <row r="23" spans="2:8" x14ac:dyDescent="0.25">
      <c r="H23" s="13"/>
    </row>
  </sheetData>
  <mergeCells count="10">
    <mergeCell ref="Y9:Z9"/>
    <mergeCell ref="Y4:Z4"/>
    <mergeCell ref="Y5:Z5"/>
    <mergeCell ref="Y7:Z7"/>
    <mergeCell ref="B1:E1"/>
    <mergeCell ref="F1:I1"/>
    <mergeCell ref="J1:M1"/>
    <mergeCell ref="N1:Q1"/>
    <mergeCell ref="R1:U1"/>
    <mergeCell ref="Y3:Z3"/>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FBF9A-AD77-8649-8FE5-A13F20CDEC02}">
  <dimension ref="A1:Z24"/>
  <sheetViews>
    <sheetView zoomScaleNormal="60" zoomScaleSheetLayoutView="100" workbookViewId="0">
      <selection activeCell="S13" sqref="S13"/>
    </sheetView>
  </sheetViews>
  <sheetFormatPr baseColWidth="10" defaultColWidth="8.85546875" defaultRowHeight="15" x14ac:dyDescent="0.25"/>
  <cols>
    <col min="23" max="23" width="12" bestFit="1" customWidth="1"/>
  </cols>
  <sheetData>
    <row r="1" spans="1:26" x14ac:dyDescent="0.25">
      <c r="A1" s="5" t="s">
        <v>15</v>
      </c>
      <c r="B1" s="362" t="s">
        <v>67</v>
      </c>
      <c r="C1" s="363"/>
      <c r="D1" s="363"/>
      <c r="E1" s="364"/>
      <c r="F1" s="363" t="s">
        <v>66</v>
      </c>
      <c r="G1" s="363"/>
      <c r="H1" s="363"/>
      <c r="I1" s="364"/>
      <c r="J1" s="363" t="s">
        <v>68</v>
      </c>
      <c r="K1" s="363"/>
      <c r="L1" s="363"/>
      <c r="M1" s="363"/>
      <c r="N1" s="362" t="s">
        <v>69</v>
      </c>
      <c r="O1" s="363"/>
      <c r="P1" s="363"/>
      <c r="Q1" s="364"/>
      <c r="R1" s="363" t="s">
        <v>70</v>
      </c>
      <c r="S1" s="363"/>
      <c r="T1" s="363"/>
      <c r="U1" s="364"/>
      <c r="V1" t="s">
        <v>2</v>
      </c>
    </row>
    <row r="2" spans="1:26"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6" ht="15.75" thickBot="1" x14ac:dyDescent="0.3">
      <c r="A3" s="49" t="s">
        <v>12</v>
      </c>
      <c r="B3" s="50"/>
      <c r="C3" s="51"/>
      <c r="D3" s="51"/>
      <c r="E3" s="52"/>
      <c r="F3" s="50">
        <v>0.32291666666666669</v>
      </c>
      <c r="G3" s="51"/>
      <c r="H3" s="51"/>
      <c r="I3" s="52">
        <v>0.72916666666666663</v>
      </c>
      <c r="J3" s="51">
        <v>0.30208333333333331</v>
      </c>
      <c r="K3" s="51"/>
      <c r="L3" s="51"/>
      <c r="M3" s="51">
        <v>0.72916666666666663</v>
      </c>
      <c r="N3" s="50">
        <v>0.32291666666666669</v>
      </c>
      <c r="O3" s="51"/>
      <c r="P3" s="51"/>
      <c r="Q3" s="52">
        <v>0.63541666666666663</v>
      </c>
      <c r="R3" s="51">
        <v>0.54166666666666663</v>
      </c>
      <c r="S3" s="51"/>
      <c r="T3" s="51"/>
      <c r="U3" s="52">
        <v>0.75</v>
      </c>
      <c r="V3" s="53">
        <f>(C3-B3)+(E3-D3)+(G3-F3)+(I3-H3)+(K3-J3)+(M3-L3)+(O3-N3)+(Q3-P3)+(S3-R3)+(U3-T3)</f>
        <v>1.3541666666666665</v>
      </c>
      <c r="W3" s="53">
        <v>1.1666666666666667</v>
      </c>
      <c r="X3" s="3">
        <f>V3-W3</f>
        <v>0.18749999999999978</v>
      </c>
      <c r="Y3" s="359" t="e">
        <f>SUM(#REF!)+(#REF!)+(#REF!)+(#REF!)+(#REF!)+('s7'!X3)+('s8'!X3)+('s9'!X3)+('s10'!X3)+('s11'!X3)+('s12'!X3)+('s13'!X3)+('s14'!X3)</f>
        <v>#REF!</v>
      </c>
      <c r="Z3" s="360"/>
    </row>
    <row r="4" spans="1:26" ht="15.75" thickBot="1" x14ac:dyDescent="0.3">
      <c r="A4" s="54"/>
      <c r="B4" s="55"/>
      <c r="C4" s="54" t="s">
        <v>76</v>
      </c>
      <c r="D4" s="54"/>
      <c r="E4" s="56"/>
      <c r="F4" s="102"/>
      <c r="G4" s="102" t="s">
        <v>16</v>
      </c>
      <c r="H4" s="102"/>
      <c r="I4" s="103"/>
      <c r="J4" s="102"/>
      <c r="K4" s="102"/>
      <c r="L4" s="102" t="s">
        <v>16</v>
      </c>
      <c r="M4" s="102"/>
      <c r="N4" s="107"/>
      <c r="O4" s="102" t="s">
        <v>16</v>
      </c>
      <c r="P4" s="102"/>
      <c r="Q4" s="103"/>
      <c r="R4" s="102"/>
      <c r="S4" s="102"/>
      <c r="T4" s="102" t="s">
        <v>16</v>
      </c>
      <c r="U4" s="103"/>
      <c r="V4" s="58"/>
      <c r="W4" s="57"/>
      <c r="X4" t="s">
        <v>10</v>
      </c>
      <c r="Y4" s="361"/>
      <c r="Z4" s="361"/>
    </row>
    <row r="5" spans="1:26" ht="15.75" thickBot="1" x14ac:dyDescent="0.3">
      <c r="A5" s="36" t="s">
        <v>13</v>
      </c>
      <c r="B5" s="37"/>
      <c r="C5" s="38"/>
      <c r="D5" s="38"/>
      <c r="E5" s="39"/>
      <c r="F5" s="38">
        <v>0.35416666666666669</v>
      </c>
      <c r="G5" s="38"/>
      <c r="H5" s="38"/>
      <c r="I5" s="39">
        <v>0.72916666666666663</v>
      </c>
      <c r="J5" s="62"/>
      <c r="K5" s="63"/>
      <c r="L5" s="63"/>
      <c r="M5" s="62"/>
      <c r="N5" s="37">
        <v>0.35416666666666669</v>
      </c>
      <c r="O5" s="38"/>
      <c r="P5" s="38"/>
      <c r="Q5" s="39">
        <v>0.72916666666666663</v>
      </c>
      <c r="R5" s="38">
        <v>0.36458333333333331</v>
      </c>
      <c r="S5" s="38">
        <v>0.54166666666666663</v>
      </c>
      <c r="T5" s="38">
        <v>0.57291666666666663</v>
      </c>
      <c r="U5" s="39">
        <v>0.72916666666666663</v>
      </c>
      <c r="V5" s="40">
        <f>(C5-B5)+(E5-D5)+(G5-F5)+(I5-H5)+(K5-J5)+(M5-L5)+(O5-N5)+(Q5-P5)+(S5-R5)+(U5-T5)</f>
        <v>1.0833333333333333</v>
      </c>
      <c r="W5" s="41">
        <v>0.9375</v>
      </c>
      <c r="X5" s="3">
        <f>V5-W5</f>
        <v>0.14583333333333326</v>
      </c>
      <c r="Y5" s="359" t="e">
        <f>SUM(#REF!)+(#REF!)+(#REF!)+(#REF!)+(#REF!)+('s7'!X5)+('s8'!X5)+('s9'!X5)+('s10'!X5)+('s11'!X5)+('s12'!X5)+('s13'!X5)+('s14'!X5)</f>
        <v>#REF!</v>
      </c>
      <c r="Z5" s="360"/>
    </row>
    <row r="6" spans="1:26" ht="15.75" thickBot="1" x14ac:dyDescent="0.3">
      <c r="A6" s="42"/>
      <c r="B6" s="43"/>
      <c r="C6" s="42" t="s">
        <v>76</v>
      </c>
      <c r="D6" s="42"/>
      <c r="E6" s="44"/>
      <c r="F6" s="102"/>
      <c r="G6" s="102" t="s">
        <v>16</v>
      </c>
      <c r="H6" s="102"/>
      <c r="I6" s="103"/>
      <c r="J6" s="42"/>
      <c r="K6" s="42"/>
      <c r="L6" s="42"/>
      <c r="M6" s="42"/>
      <c r="N6" s="107"/>
      <c r="O6" s="102" t="s">
        <v>16</v>
      </c>
      <c r="P6" s="102"/>
      <c r="Q6" s="103"/>
      <c r="R6" s="102"/>
      <c r="S6" s="102"/>
      <c r="T6" s="102"/>
      <c r="U6" s="103"/>
      <c r="V6" s="45"/>
      <c r="W6" s="46"/>
    </row>
    <row r="7" spans="1:26" ht="15.75" thickBot="1" x14ac:dyDescent="0.3">
      <c r="A7" s="26" t="s">
        <v>14</v>
      </c>
      <c r="B7" s="27"/>
      <c r="C7" s="28"/>
      <c r="D7" s="28"/>
      <c r="E7" s="29"/>
      <c r="F7" s="28"/>
      <c r="G7" s="28"/>
      <c r="H7" s="28"/>
      <c r="I7" s="28"/>
      <c r="J7" s="59">
        <v>0.32291666666666669</v>
      </c>
      <c r="K7" s="28"/>
      <c r="L7" s="28"/>
      <c r="M7" s="28">
        <v>0.72916666666666663</v>
      </c>
      <c r="N7" s="27"/>
      <c r="O7" s="28"/>
      <c r="P7" s="28"/>
      <c r="Q7" s="29"/>
      <c r="R7" s="28"/>
      <c r="S7" s="28"/>
      <c r="T7" s="28">
        <v>0.54166666666666663</v>
      </c>
      <c r="U7" s="29">
        <v>0.72916666666666663</v>
      </c>
      <c r="V7" s="30">
        <f>(C7-B7)+(E7-D7)+(G7-F7)+(I7-H7)+(K7-J7)+(M7-L7)+(O7-N7)+(Q7-P7)+(S7-R7)+(U7-T7)</f>
        <v>0.59375</v>
      </c>
      <c r="W7" s="31">
        <v>0.79166666666666663</v>
      </c>
      <c r="X7" s="3">
        <f>V7-W7</f>
        <v>-0.19791666666666663</v>
      </c>
      <c r="Y7" s="359" t="e">
        <f>SUM(#REF!)+(#REF!)+(#REF!)+(#REF!)+('s7'!X7)+('s8'!X7)+('s9'!X7)+('s10'!X7)+('s11'!X7)+('s12'!X7)+('s13'!X7)+('s14'!X7)</f>
        <v>#REF!</v>
      </c>
      <c r="Z7" s="360"/>
    </row>
    <row r="8" spans="1:26" ht="15.75" thickBot="1" x14ac:dyDescent="0.3">
      <c r="A8" s="6"/>
      <c r="B8" s="32"/>
      <c r="C8" s="6" t="s">
        <v>76</v>
      </c>
      <c r="D8" s="6"/>
      <c r="E8" s="33"/>
      <c r="F8" s="104"/>
      <c r="G8" s="104" t="s">
        <v>17</v>
      </c>
      <c r="H8" s="104"/>
      <c r="I8" s="104"/>
      <c r="J8" s="34"/>
      <c r="K8" s="6"/>
      <c r="L8" s="106"/>
      <c r="M8" s="106"/>
      <c r="N8" s="110"/>
      <c r="O8" s="104" t="s">
        <v>17</v>
      </c>
      <c r="P8" s="104"/>
      <c r="Q8" s="111"/>
      <c r="R8" s="104"/>
      <c r="S8" s="104" t="s">
        <v>17</v>
      </c>
      <c r="T8" s="104"/>
      <c r="U8" s="111"/>
      <c r="V8" s="35"/>
      <c r="W8" s="6"/>
    </row>
    <row r="9" spans="1:26" ht="15.75" thickBot="1" x14ac:dyDescent="0.3">
      <c r="A9" s="14" t="s">
        <v>78</v>
      </c>
      <c r="B9" s="16"/>
      <c r="C9" s="14"/>
      <c r="D9" s="14"/>
      <c r="E9" s="17"/>
      <c r="F9" s="18"/>
      <c r="G9" s="14"/>
      <c r="H9" s="14"/>
      <c r="I9" s="18"/>
      <c r="J9" s="88"/>
      <c r="K9" s="18"/>
      <c r="L9" s="18"/>
      <c r="M9" s="18"/>
      <c r="N9" s="16">
        <v>0.375</v>
      </c>
      <c r="O9" s="18"/>
      <c r="P9" s="18"/>
      <c r="Q9" s="17">
        <v>0.69791666666666663</v>
      </c>
      <c r="R9" s="18">
        <v>0.375</v>
      </c>
      <c r="S9" s="18">
        <v>0.54166666666666663</v>
      </c>
      <c r="T9" s="18">
        <v>0.57291666666666663</v>
      </c>
      <c r="U9" s="17">
        <v>0.69791666666666663</v>
      </c>
      <c r="V9" s="20">
        <f>(C9-B9)+(E9-D9)+(G9-F9)+(I9-H9)+(K9-J9)+(M9-L9)+(O9-N9)+(Q9-P9)+(S9-R9)+(U9-T9)</f>
        <v>0.61458333333333326</v>
      </c>
      <c r="W9" s="21">
        <v>0.9375</v>
      </c>
      <c r="X9" s="3">
        <f>V9-W9</f>
        <v>-0.32291666666666674</v>
      </c>
      <c r="Y9" s="365"/>
      <c r="Z9" s="366"/>
    </row>
    <row r="10" spans="1:26" x14ac:dyDescent="0.25">
      <c r="A10" s="15"/>
      <c r="B10" s="22"/>
      <c r="C10" s="15" t="s">
        <v>76</v>
      </c>
      <c r="D10" s="15"/>
      <c r="E10" s="23"/>
      <c r="F10" s="15"/>
      <c r="G10" s="15"/>
      <c r="H10" s="15"/>
      <c r="I10" s="15"/>
      <c r="J10" s="105"/>
      <c r="K10" s="106" t="s">
        <v>16</v>
      </c>
      <c r="L10" s="15"/>
      <c r="M10" s="15"/>
      <c r="N10" s="108"/>
      <c r="O10" s="106"/>
      <c r="P10" s="106" t="s">
        <v>16</v>
      </c>
      <c r="Q10" s="109"/>
      <c r="R10" s="106"/>
      <c r="S10" s="106" t="s">
        <v>16</v>
      </c>
      <c r="T10" s="106"/>
      <c r="U10" s="109"/>
      <c r="V10" s="25"/>
      <c r="W10" s="15"/>
    </row>
    <row r="11" spans="1:26" x14ac:dyDescent="0.25">
      <c r="A11" s="100" t="s">
        <v>3</v>
      </c>
      <c r="B11" s="97"/>
      <c r="C11" s="97"/>
      <c r="D11" s="97"/>
      <c r="E11" s="100"/>
      <c r="F11" s="98">
        <v>0.32291666666666669</v>
      </c>
      <c r="G11" s="97"/>
      <c r="H11" s="97"/>
      <c r="I11" s="99">
        <v>0.72916666666666663</v>
      </c>
      <c r="J11" s="98">
        <v>0.375</v>
      </c>
      <c r="K11" s="97"/>
      <c r="L11" s="97"/>
      <c r="M11" s="98">
        <v>0.6875</v>
      </c>
      <c r="N11" s="101">
        <v>0.32291666666666669</v>
      </c>
      <c r="O11" s="98">
        <v>0.625</v>
      </c>
      <c r="P11" s="98">
        <v>0.625</v>
      </c>
      <c r="Q11" s="99">
        <v>0.73958333333333337</v>
      </c>
      <c r="R11" s="98">
        <v>0.32291666666666669</v>
      </c>
      <c r="S11" s="98">
        <v>0.54166666666666663</v>
      </c>
      <c r="T11" s="98">
        <v>0.58333333333333337</v>
      </c>
      <c r="U11" s="99">
        <v>0.72916666666666663</v>
      </c>
    </row>
    <row r="12" spans="1:26" ht="15.75" thickBot="1" x14ac:dyDescent="0.3">
      <c r="A12" s="91"/>
      <c r="B12" s="92"/>
      <c r="C12" s="91" t="s">
        <v>76</v>
      </c>
      <c r="D12" s="93"/>
      <c r="E12" s="94"/>
      <c r="F12" s="113"/>
      <c r="G12" s="113" t="s">
        <v>77</v>
      </c>
      <c r="H12" s="112"/>
      <c r="I12" s="112"/>
      <c r="J12" s="105"/>
      <c r="K12" s="114"/>
      <c r="L12" s="114"/>
      <c r="M12" s="106"/>
      <c r="N12" s="115"/>
      <c r="O12" s="112"/>
      <c r="P12" s="114"/>
      <c r="Q12" s="116"/>
      <c r="R12" s="114"/>
      <c r="S12" s="114"/>
      <c r="T12" s="112"/>
      <c r="U12" s="117"/>
    </row>
    <row r="13" spans="1:26" ht="15.75" thickBot="1" x14ac:dyDescent="0.3">
      <c r="A13" s="118" t="s">
        <v>7</v>
      </c>
      <c r="B13" s="119"/>
      <c r="C13" s="120"/>
      <c r="D13" s="120"/>
      <c r="E13" s="121"/>
      <c r="F13" s="120"/>
      <c r="G13" s="120"/>
      <c r="H13" s="124"/>
      <c r="I13" s="125"/>
      <c r="J13" s="125"/>
      <c r="K13" s="122"/>
      <c r="L13" s="122"/>
      <c r="M13" s="122"/>
      <c r="N13" s="122"/>
      <c r="O13" s="122"/>
      <c r="P13" s="126">
        <v>0.54166666666666663</v>
      </c>
      <c r="Q13" s="126">
        <v>0.72916666666666663</v>
      </c>
      <c r="R13" s="126">
        <v>0.32291666666666669</v>
      </c>
      <c r="S13" s="126">
        <v>0.58333333333333337</v>
      </c>
      <c r="T13" s="122"/>
      <c r="U13" s="123"/>
    </row>
    <row r="14" spans="1:26" x14ac:dyDescent="0.25">
      <c r="R14" s="70" t="s">
        <v>61</v>
      </c>
      <c r="S14" s="70"/>
      <c r="T14" s="70"/>
    </row>
    <row r="18" spans="2:8" x14ac:dyDescent="0.25">
      <c r="B18" s="1"/>
    </row>
    <row r="19" spans="2:8" x14ac:dyDescent="0.25">
      <c r="B19" s="1"/>
    </row>
    <row r="20" spans="2:8" x14ac:dyDescent="0.25">
      <c r="B20" s="61"/>
      <c r="C20" t="s">
        <v>4</v>
      </c>
    </row>
    <row r="21" spans="2:8" x14ac:dyDescent="0.25">
      <c r="B21" s="1"/>
    </row>
    <row r="22" spans="2:8" x14ac:dyDescent="0.25">
      <c r="B22" s="60"/>
      <c r="C22" t="s">
        <v>5</v>
      </c>
    </row>
    <row r="23" spans="2:8" x14ac:dyDescent="0.25">
      <c r="B23" s="1"/>
      <c r="H23" s="13"/>
    </row>
    <row r="24" spans="2:8" x14ac:dyDescent="0.25">
      <c r="B24" s="12"/>
      <c r="C24" t="s">
        <v>6</v>
      </c>
    </row>
  </sheetData>
  <mergeCells count="10">
    <mergeCell ref="Y9:Z9"/>
    <mergeCell ref="Y4:Z4"/>
    <mergeCell ref="Y5:Z5"/>
    <mergeCell ref="Y7:Z7"/>
    <mergeCell ref="B1:E1"/>
    <mergeCell ref="F1:I1"/>
    <mergeCell ref="J1:M1"/>
    <mergeCell ref="N1:Q1"/>
    <mergeCell ref="R1:U1"/>
    <mergeCell ref="Y3:Z3"/>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0A56E-78B9-4242-BF5F-9546D59069E5}">
  <dimension ref="A1:AA25"/>
  <sheetViews>
    <sheetView zoomScaleNormal="60" zoomScaleSheetLayoutView="100" workbookViewId="0">
      <selection activeCell="Z15" sqref="Z15"/>
    </sheetView>
  </sheetViews>
  <sheetFormatPr baseColWidth="10" defaultColWidth="8.85546875" defaultRowHeight="15" x14ac:dyDescent="0.25"/>
  <cols>
    <col min="23" max="23" width="12" bestFit="1" customWidth="1"/>
  </cols>
  <sheetData>
    <row r="1" spans="1:27" x14ac:dyDescent="0.25">
      <c r="A1" s="5" t="s">
        <v>15</v>
      </c>
      <c r="B1" s="362" t="s">
        <v>71</v>
      </c>
      <c r="C1" s="363"/>
      <c r="D1" s="363"/>
      <c r="E1" s="364"/>
      <c r="F1" s="363" t="s">
        <v>72</v>
      </c>
      <c r="G1" s="363"/>
      <c r="H1" s="363"/>
      <c r="I1" s="364"/>
      <c r="J1" s="363" t="s">
        <v>73</v>
      </c>
      <c r="K1" s="363"/>
      <c r="L1" s="363"/>
      <c r="M1" s="363"/>
      <c r="N1" s="362" t="s">
        <v>74</v>
      </c>
      <c r="O1" s="363"/>
      <c r="P1" s="363"/>
      <c r="Q1" s="364"/>
      <c r="R1" s="363" t="s">
        <v>75</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0.33333333333333331</v>
      </c>
      <c r="C3" s="51"/>
      <c r="D3" s="51"/>
      <c r="E3" s="52">
        <v>0.73958333333333337</v>
      </c>
      <c r="F3" s="50">
        <v>0.32291666666666669</v>
      </c>
      <c r="G3" s="51">
        <v>0.54166666666666663</v>
      </c>
      <c r="H3" s="51"/>
      <c r="I3" s="52"/>
      <c r="J3" s="51">
        <v>0.30208333333333331</v>
      </c>
      <c r="K3" s="51"/>
      <c r="L3" s="51"/>
      <c r="M3" s="51">
        <v>0.73958333333333337</v>
      </c>
      <c r="N3" s="50">
        <v>0.33333333333333331</v>
      </c>
      <c r="O3" s="51"/>
      <c r="P3" s="51"/>
      <c r="Q3" s="52">
        <v>0.73958333333333337</v>
      </c>
      <c r="R3" s="51">
        <v>0.53125</v>
      </c>
      <c r="S3" s="51"/>
      <c r="T3" s="51"/>
      <c r="U3" s="52">
        <v>0.73958333333333337</v>
      </c>
      <c r="V3" s="53">
        <f>(C3-B3)+(E3-D3)+(G3-F3)+(I3-H3)+(K3-J3)+(M3-L3)+(O3-N3)+(Q3-P3)+(S3-R3)+(U3-T3)</f>
        <v>1.6770833333333335</v>
      </c>
      <c r="W3" s="53">
        <v>1.4583333333333333</v>
      </c>
      <c r="X3" s="3">
        <f>V3-W3</f>
        <v>0.21875000000000022</v>
      </c>
      <c r="Y3" s="359" t="e">
        <f>SUM(#REF!)+(#REF!)+(#REF!)+(#REF!)+(#REF!)+('s7'!X3)+('s8'!X3)+('s9'!X3)+('s10'!X3)+('s11'!X3)+('s12'!X3)+('s13'!X3)+('s14'!X3)+('s15'!X3)</f>
        <v>#REF!</v>
      </c>
      <c r="Z3" s="360"/>
      <c r="AA3" t="s">
        <v>12</v>
      </c>
    </row>
    <row r="4" spans="1:27" ht="15.75" thickBot="1" x14ac:dyDescent="0.3">
      <c r="A4" s="54"/>
      <c r="B4" s="107"/>
      <c r="C4" s="102" t="s">
        <v>16</v>
      </c>
      <c r="D4" s="102"/>
      <c r="E4" s="103"/>
      <c r="F4" s="102"/>
      <c r="G4" s="102" t="s">
        <v>16</v>
      </c>
      <c r="H4" s="129"/>
      <c r="I4" s="130"/>
      <c r="J4" s="132"/>
      <c r="K4" s="132" t="s">
        <v>77</v>
      </c>
      <c r="L4" s="132"/>
      <c r="M4" s="132"/>
      <c r="N4" s="107"/>
      <c r="O4" s="102" t="s">
        <v>16</v>
      </c>
      <c r="P4" s="102"/>
      <c r="Q4" s="103"/>
      <c r="R4" s="102"/>
      <c r="S4" s="102" t="s">
        <v>16</v>
      </c>
      <c r="T4" s="102"/>
      <c r="U4" s="103"/>
      <c r="V4" s="58"/>
      <c r="W4" s="57"/>
      <c r="X4" t="s">
        <v>10</v>
      </c>
      <c r="Y4" s="361"/>
      <c r="Z4" s="361"/>
    </row>
    <row r="5" spans="1:27" ht="15.75" thickBot="1" x14ac:dyDescent="0.3">
      <c r="A5" s="36" t="s">
        <v>13</v>
      </c>
      <c r="B5" s="37">
        <v>0.375</v>
      </c>
      <c r="C5" s="38"/>
      <c r="D5" s="38"/>
      <c r="E5" s="39">
        <v>0.70833333333333337</v>
      </c>
      <c r="F5" s="38">
        <v>0.33333333333333331</v>
      </c>
      <c r="G5" s="38">
        <v>0.53125</v>
      </c>
      <c r="H5" s="38">
        <v>0.5625</v>
      </c>
      <c r="I5" s="39">
        <v>0.70833333333333337</v>
      </c>
      <c r="J5" s="62"/>
      <c r="K5" s="63"/>
      <c r="L5" s="63"/>
      <c r="M5" s="62"/>
      <c r="N5" s="37">
        <v>0.36458333333333331</v>
      </c>
      <c r="O5" s="38"/>
      <c r="P5" s="38"/>
      <c r="Q5" s="39">
        <v>0.72916666666666663</v>
      </c>
      <c r="R5" s="38">
        <v>0.375</v>
      </c>
      <c r="S5" s="38">
        <v>0.53125</v>
      </c>
      <c r="T5" s="38">
        <v>0.5625</v>
      </c>
      <c r="U5" s="39">
        <v>0.70833333333333337</v>
      </c>
      <c r="V5" s="40">
        <f>(C5-B5)+(E5-D5)+(G5-F5)+(I5-H5)+(K5-J5)+(M5-L5)+(O5-N5)+(Q5-P5)+(S5-R5)+(U5-T5)</f>
        <v>1.34375</v>
      </c>
      <c r="W5" s="41">
        <v>1.1666666666666667</v>
      </c>
      <c r="X5" s="3">
        <f>V5-W5</f>
        <v>0.17708333333333326</v>
      </c>
      <c r="Y5" s="359" t="e">
        <f>SUM(#REF!)+(#REF!)+(#REF!)+(#REF!)+(#REF!)+('s7'!X5)+('s8'!X5)+('s9'!X5)+('s10'!X5)+('s11'!X5)+('s12'!X5)+('s13'!X5)+('s14'!X5)+('s15'!X5)</f>
        <v>#REF!</v>
      </c>
      <c r="Z5" s="360"/>
      <c r="AA5" t="s">
        <v>13</v>
      </c>
    </row>
    <row r="6" spans="1:27" ht="15.75" thickBot="1" x14ac:dyDescent="0.3">
      <c r="A6" s="42"/>
      <c r="B6" s="107"/>
      <c r="C6" s="102" t="s">
        <v>16</v>
      </c>
      <c r="D6" s="102"/>
      <c r="E6" s="103"/>
      <c r="F6" s="102"/>
      <c r="G6" s="102" t="s">
        <v>16</v>
      </c>
      <c r="H6" s="102"/>
      <c r="I6" s="103"/>
      <c r="J6" s="42"/>
      <c r="K6" s="42"/>
      <c r="L6" s="42"/>
      <c r="M6" s="42"/>
      <c r="N6" s="107"/>
      <c r="O6" s="102" t="s">
        <v>16</v>
      </c>
      <c r="P6" s="102"/>
      <c r="Q6" s="103"/>
      <c r="R6" s="102"/>
      <c r="S6" s="102" t="s">
        <v>16</v>
      </c>
      <c r="T6" s="102"/>
      <c r="U6" s="103"/>
      <c r="V6" s="45"/>
      <c r="W6" s="46"/>
    </row>
    <row r="7" spans="1:27" ht="15.75" thickBot="1" x14ac:dyDescent="0.3">
      <c r="A7" s="26" t="s">
        <v>14</v>
      </c>
      <c r="B7" s="27">
        <v>0.35416666666666669</v>
      </c>
      <c r="C7" s="28">
        <v>0.54166666666666663</v>
      </c>
      <c r="D7" s="28"/>
      <c r="E7" s="29"/>
      <c r="F7" s="28">
        <v>0.45833333333333331</v>
      </c>
      <c r="G7" s="28"/>
      <c r="H7" s="28"/>
      <c r="I7" s="28">
        <v>0.71875</v>
      </c>
      <c r="J7" s="59">
        <v>0.33333333333333331</v>
      </c>
      <c r="K7" s="28">
        <v>0.54166666666666663</v>
      </c>
      <c r="L7" s="28"/>
      <c r="M7" s="28"/>
      <c r="N7" s="27">
        <v>0.45833333333333331</v>
      </c>
      <c r="O7" s="28"/>
      <c r="P7" s="28"/>
      <c r="Q7" s="29">
        <v>0.72916666666666663</v>
      </c>
      <c r="R7" s="28">
        <v>0.45833333333333331</v>
      </c>
      <c r="S7" s="28"/>
      <c r="T7" s="28"/>
      <c r="U7" s="29">
        <v>0.71875</v>
      </c>
      <c r="V7" s="30">
        <f>(C7-B7)+(E7-D7)+(G7-F7)+(I7-H7)+(K7-J7)+(M7-L7)+(O7-N7)+(Q7-P7)+(S7-R7)+(U7-T7)</f>
        <v>1.1875</v>
      </c>
      <c r="W7" s="31">
        <v>1</v>
      </c>
      <c r="X7" s="3">
        <f>V7-W7</f>
        <v>0.1875</v>
      </c>
      <c r="Y7" s="359" t="e">
        <f>SUM(#REF!)+(#REF!)+(#REF!)+(#REF!)+('s7'!X7)+('s8'!X7)+('s9'!X7)+('s10'!X7)+('s11'!X7)+('s12'!X7)+('s13'!X7)+('s14'!X7)+('s15'!X7)</f>
        <v>#REF!</v>
      </c>
      <c r="Z7" s="360"/>
      <c r="AA7" t="s">
        <v>14</v>
      </c>
    </row>
    <row r="8" spans="1:27" ht="15.75" thickBot="1" x14ac:dyDescent="0.3">
      <c r="A8" s="6"/>
      <c r="B8" s="110"/>
      <c r="C8" s="104" t="s">
        <v>17</v>
      </c>
      <c r="D8" s="104"/>
      <c r="E8" s="111"/>
      <c r="F8" s="104"/>
      <c r="G8" s="104" t="s">
        <v>17</v>
      </c>
      <c r="H8" s="104"/>
      <c r="I8" s="104"/>
      <c r="J8" s="131"/>
      <c r="K8" s="113" t="s">
        <v>77</v>
      </c>
      <c r="L8" s="113"/>
      <c r="M8" s="113"/>
      <c r="N8" s="110"/>
      <c r="O8" s="104" t="s">
        <v>17</v>
      </c>
      <c r="P8" s="104"/>
      <c r="Q8" s="111"/>
      <c r="R8" s="104"/>
      <c r="S8" s="104" t="s">
        <v>17</v>
      </c>
      <c r="T8" s="104"/>
      <c r="U8" s="111"/>
      <c r="V8" s="35"/>
      <c r="W8" s="6"/>
    </row>
    <row r="9" spans="1:27" ht="15.75" thickBot="1" x14ac:dyDescent="0.3">
      <c r="A9" s="14" t="s">
        <v>78</v>
      </c>
      <c r="B9" s="16">
        <v>0.35416666666666669</v>
      </c>
      <c r="C9" s="14"/>
      <c r="D9" s="14"/>
      <c r="E9" s="17">
        <v>0.69791666666666663</v>
      </c>
      <c r="F9" s="18"/>
      <c r="G9" s="14"/>
      <c r="H9" s="18">
        <v>0.53125</v>
      </c>
      <c r="I9" s="18">
        <v>0.73958333333333337</v>
      </c>
      <c r="J9" s="88"/>
      <c r="K9" s="14"/>
      <c r="L9" s="18">
        <v>0.54166666666666663</v>
      </c>
      <c r="M9" s="18">
        <v>0.70833333333333337</v>
      </c>
      <c r="N9" s="16">
        <v>0.36458333333333331</v>
      </c>
      <c r="O9" s="18"/>
      <c r="P9" s="18"/>
      <c r="Q9" s="17">
        <v>0.70833333333333337</v>
      </c>
      <c r="R9" s="18">
        <v>0.35416666666666669</v>
      </c>
      <c r="S9" s="18"/>
      <c r="T9" s="18"/>
      <c r="U9" s="17">
        <v>0.5625</v>
      </c>
      <c r="V9" s="20">
        <f>(C9-B9)+(E9-D9)+(G9-F9)+(I9-H9)+(K9-J9)+(M9-L9)+(O9-N9)+(Q9-P9)+(S9-R9)+(U9-T9)</f>
        <v>1.2708333333333333</v>
      </c>
      <c r="W9" s="21">
        <v>1.1666666666666667</v>
      </c>
      <c r="X9" s="3">
        <f>V9-W9</f>
        <v>0.10416666666666652</v>
      </c>
      <c r="Y9" s="367">
        <f>SUM('s14'!X9)+('s15'!X9)</f>
        <v>-0.21875000000000022</v>
      </c>
      <c r="Z9" s="366"/>
      <c r="AA9" t="s">
        <v>78</v>
      </c>
    </row>
    <row r="10" spans="1:27" x14ac:dyDescent="0.25">
      <c r="A10" s="15"/>
      <c r="B10" s="127"/>
      <c r="C10" s="113" t="s">
        <v>77</v>
      </c>
      <c r="D10" s="113"/>
      <c r="E10" s="128"/>
      <c r="F10" s="15"/>
      <c r="G10" s="15" t="s">
        <v>16</v>
      </c>
      <c r="H10" s="106"/>
      <c r="I10" s="106"/>
      <c r="J10" s="24"/>
      <c r="K10" s="15"/>
      <c r="L10" s="15"/>
      <c r="M10" s="15"/>
      <c r="N10" s="127"/>
      <c r="O10" s="113" t="s">
        <v>77</v>
      </c>
      <c r="P10" s="113"/>
      <c r="Q10" s="128"/>
      <c r="R10" s="106"/>
      <c r="S10" s="106" t="s">
        <v>16</v>
      </c>
      <c r="T10" s="106"/>
      <c r="U10" s="109"/>
      <c r="V10" s="25"/>
      <c r="W10" s="15"/>
    </row>
    <row r="11" spans="1:27" x14ac:dyDescent="0.25">
      <c r="A11" s="100" t="s">
        <v>3</v>
      </c>
      <c r="B11" s="98">
        <v>0.32291666666666669</v>
      </c>
      <c r="C11" s="97"/>
      <c r="D11" s="97"/>
      <c r="E11" s="99">
        <v>0.72916666666666663</v>
      </c>
      <c r="F11" s="98">
        <v>0.375</v>
      </c>
      <c r="G11" s="97"/>
      <c r="H11" s="97"/>
      <c r="I11" s="99">
        <v>0.73958333333333337</v>
      </c>
      <c r="J11" s="98"/>
      <c r="K11" s="97"/>
      <c r="L11" s="97"/>
      <c r="M11" s="98"/>
      <c r="N11" s="101">
        <v>0.32291666666666669</v>
      </c>
      <c r="O11" s="98"/>
      <c r="P11" s="98"/>
      <c r="Q11" s="99">
        <v>0.72916666666666663</v>
      </c>
      <c r="R11" s="98">
        <v>0.32291666666666669</v>
      </c>
      <c r="S11" s="98"/>
      <c r="T11" s="98"/>
      <c r="U11" s="99">
        <v>0.73958333333333337</v>
      </c>
    </row>
    <row r="12" spans="1:27" ht="15.75" thickBot="1" x14ac:dyDescent="0.3">
      <c r="A12" s="91"/>
      <c r="B12" s="127"/>
      <c r="C12" s="113" t="s">
        <v>77</v>
      </c>
      <c r="D12" s="112"/>
      <c r="E12" s="117"/>
      <c r="F12" s="106"/>
      <c r="G12" s="106" t="s">
        <v>16</v>
      </c>
      <c r="H12" s="114"/>
      <c r="I12" s="114"/>
      <c r="J12" s="96"/>
      <c r="K12" s="93" t="s">
        <v>84</v>
      </c>
      <c r="L12" s="93"/>
      <c r="M12" s="91"/>
      <c r="N12" s="115"/>
      <c r="O12" s="112"/>
      <c r="P12" s="112"/>
      <c r="Q12" s="117"/>
      <c r="R12" s="114"/>
      <c r="S12" s="114"/>
      <c r="T12" s="114"/>
      <c r="U12" s="116"/>
    </row>
    <row r="13" spans="1:27" ht="15.75" thickBot="1" x14ac:dyDescent="0.3">
      <c r="A13" s="118" t="s">
        <v>7</v>
      </c>
      <c r="B13" s="119"/>
      <c r="C13" s="120"/>
      <c r="D13" s="120"/>
      <c r="E13" s="121"/>
      <c r="F13" s="120"/>
      <c r="G13" s="120"/>
      <c r="H13" s="124"/>
      <c r="I13" s="125"/>
      <c r="J13" s="125"/>
      <c r="K13" s="122"/>
      <c r="L13" s="122"/>
      <c r="M13" s="122"/>
      <c r="N13" s="122"/>
      <c r="O13" s="122"/>
      <c r="P13" s="133"/>
      <c r="Q13" s="133"/>
      <c r="R13" s="133"/>
      <c r="S13" s="133"/>
      <c r="T13" s="122"/>
      <c r="U13" s="123"/>
    </row>
    <row r="14" spans="1:27" x14ac:dyDescent="0.25">
      <c r="F14" s="70" t="s">
        <v>61</v>
      </c>
      <c r="G14" s="70"/>
      <c r="H14" s="70"/>
    </row>
    <row r="19" spans="2:8" x14ac:dyDescent="0.25">
      <c r="B19" s="1"/>
    </row>
    <row r="20" spans="2:8" x14ac:dyDescent="0.25">
      <c r="B20" s="61"/>
      <c r="C20" t="s">
        <v>4</v>
      </c>
    </row>
    <row r="21" spans="2:8" x14ac:dyDescent="0.25">
      <c r="B21" s="1"/>
    </row>
    <row r="22" spans="2:8" x14ac:dyDescent="0.25">
      <c r="B22" s="60"/>
      <c r="C22" t="s">
        <v>5</v>
      </c>
    </row>
    <row r="23" spans="2:8" x14ac:dyDescent="0.25">
      <c r="B23" s="1"/>
      <c r="H23" s="13"/>
    </row>
    <row r="24" spans="2:8" x14ac:dyDescent="0.25">
      <c r="B24" s="12"/>
      <c r="C24" t="s">
        <v>6</v>
      </c>
    </row>
    <row r="25" spans="2:8" x14ac:dyDescent="0.25">
      <c r="B25" s="1"/>
    </row>
  </sheetData>
  <mergeCells count="10">
    <mergeCell ref="Y9:Z9"/>
    <mergeCell ref="Y4:Z4"/>
    <mergeCell ref="Y5:Z5"/>
    <mergeCell ref="Y7:Z7"/>
    <mergeCell ref="B1:E1"/>
    <mergeCell ref="F1:I1"/>
    <mergeCell ref="J1:M1"/>
    <mergeCell ref="N1:Q1"/>
    <mergeCell ref="R1:U1"/>
    <mergeCell ref="Y3:Z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DB0D7-4BCD-3A40-A11E-169B578E5AF2}">
  <dimension ref="A1:AA23"/>
  <sheetViews>
    <sheetView zoomScaleNormal="60" zoomScaleSheetLayoutView="100" workbookViewId="0">
      <selection activeCell="Y9" sqref="Y9:Z9"/>
    </sheetView>
  </sheetViews>
  <sheetFormatPr baseColWidth="10" defaultColWidth="8.85546875" defaultRowHeight="15" x14ac:dyDescent="0.25"/>
  <cols>
    <col min="23" max="23" width="12" bestFit="1" customWidth="1"/>
  </cols>
  <sheetData>
    <row r="1" spans="1:27" x14ac:dyDescent="0.25">
      <c r="A1" s="5" t="s">
        <v>15</v>
      </c>
      <c r="B1" s="362" t="s">
        <v>85</v>
      </c>
      <c r="C1" s="363"/>
      <c r="D1" s="363"/>
      <c r="E1" s="364"/>
      <c r="F1" s="363" t="s">
        <v>86</v>
      </c>
      <c r="G1" s="363"/>
      <c r="H1" s="363"/>
      <c r="I1" s="364"/>
      <c r="J1" s="363" t="s">
        <v>87</v>
      </c>
      <c r="K1" s="363"/>
      <c r="L1" s="363"/>
      <c r="M1" s="363"/>
      <c r="N1" s="362" t="s">
        <v>88</v>
      </c>
      <c r="O1" s="363"/>
      <c r="P1" s="363"/>
      <c r="Q1" s="364"/>
      <c r="R1" s="363" t="s">
        <v>89</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0.33333333333333331</v>
      </c>
      <c r="C3" s="51"/>
      <c r="D3" s="51"/>
      <c r="E3" s="52">
        <v>0.72916666666666663</v>
      </c>
      <c r="F3" s="50">
        <v>0.32291666666666669</v>
      </c>
      <c r="G3" s="51"/>
      <c r="H3" s="51"/>
      <c r="I3" s="52">
        <v>0.57291666666666663</v>
      </c>
      <c r="J3" s="51">
        <v>0.32291666666666669</v>
      </c>
      <c r="K3" s="51"/>
      <c r="L3" s="51"/>
      <c r="M3" s="51">
        <v>0.72916666666666663</v>
      </c>
      <c r="N3" s="50"/>
      <c r="O3" s="51"/>
      <c r="P3" s="51"/>
      <c r="Q3" s="52"/>
      <c r="R3" s="51"/>
      <c r="S3" s="51"/>
      <c r="T3" s="51"/>
      <c r="U3" s="52"/>
      <c r="V3" s="53">
        <f>(C3-B3)+(E3-D3)+(G3-F3)+(I3-H3)+(K3-J3)+(M3-L3)+(O3-N3)+(Q3-P3)+(S3-R3)+(U3-T3)</f>
        <v>1.0520833333333333</v>
      </c>
      <c r="W3" s="53">
        <v>0.875</v>
      </c>
      <c r="X3" s="3">
        <f>V3-W3</f>
        <v>0.17708333333333326</v>
      </c>
      <c r="Y3" s="359" t="e">
        <f>SUM(#REF!)+(#REF!)+(#REF!)+(#REF!)+(#REF!)+('s7'!X3)+('s8'!X3)+('s9'!X3)+('s10'!X3)+('s11'!X3)+('s12'!X3)+('s13'!X3)+('s14'!X3)+('s15'!X3)+('s16'!X3)</f>
        <v>#REF!</v>
      </c>
      <c r="Z3" s="360"/>
      <c r="AA3" t="s">
        <v>12</v>
      </c>
    </row>
    <row r="4" spans="1:27" ht="15.75" thickBot="1" x14ac:dyDescent="0.3">
      <c r="A4" s="54"/>
      <c r="B4" s="55"/>
      <c r="C4" s="54"/>
      <c r="D4" s="54"/>
      <c r="E4" s="56"/>
      <c r="F4" s="54"/>
      <c r="G4" s="54"/>
      <c r="H4" s="54"/>
      <c r="I4" s="56"/>
      <c r="J4" s="54"/>
      <c r="K4" s="54"/>
      <c r="L4" s="54"/>
      <c r="M4" s="54"/>
      <c r="N4" s="55"/>
      <c r="O4" s="54" t="s">
        <v>90</v>
      </c>
      <c r="P4" s="54"/>
      <c r="Q4" s="56"/>
      <c r="R4" s="54"/>
      <c r="S4" s="54" t="s">
        <v>91</v>
      </c>
      <c r="T4" s="54"/>
      <c r="U4" s="56"/>
      <c r="V4" s="58"/>
      <c r="W4" s="57"/>
      <c r="X4" t="s">
        <v>10</v>
      </c>
      <c r="Y4" s="361"/>
      <c r="Z4" s="361"/>
    </row>
    <row r="5" spans="1:27" ht="15.75" thickBot="1" x14ac:dyDescent="0.3">
      <c r="A5" s="36" t="s">
        <v>13</v>
      </c>
      <c r="B5" s="37">
        <v>0.375</v>
      </c>
      <c r="C5" s="38"/>
      <c r="D5" s="38"/>
      <c r="E5" s="39">
        <v>0.70833333333333337</v>
      </c>
      <c r="F5" s="38">
        <v>0.34375</v>
      </c>
      <c r="G5" s="38">
        <v>0.54166666666666663</v>
      </c>
      <c r="H5" s="38">
        <v>0.57291666666666663</v>
      </c>
      <c r="I5" s="39">
        <v>0.6875</v>
      </c>
      <c r="J5" s="62"/>
      <c r="K5" s="63"/>
      <c r="L5" s="63"/>
      <c r="M5" s="62"/>
      <c r="N5" s="37">
        <v>0.36458333333333331</v>
      </c>
      <c r="O5" s="38"/>
      <c r="P5" s="38"/>
      <c r="Q5" s="39">
        <v>0.70833333333333337</v>
      </c>
      <c r="R5" s="38">
        <v>0.375</v>
      </c>
      <c r="S5" s="38">
        <v>0.53125</v>
      </c>
      <c r="T5" s="38">
        <v>0.5625</v>
      </c>
      <c r="U5" s="39">
        <v>0.70833333333333337</v>
      </c>
      <c r="V5" s="40">
        <f>(C5-B5)+(E5-D5)+(G5-F5)+(I5-H5)+(K5-J5)+(M5-L5)+(O5-N5)+(Q5-P5)+(S5-R5)+(U5-T5)</f>
        <v>1.291666666666667</v>
      </c>
      <c r="W5" s="41">
        <v>1.1666666666666667</v>
      </c>
      <c r="X5" s="3">
        <f>V5-W5</f>
        <v>0.12500000000000022</v>
      </c>
      <c r="Y5" s="359" t="e">
        <f>SUM(#REF!)+(#REF!)+(#REF!)+(#REF!)+(#REF!)+('s7'!X5)+('s8'!X5)+('s9'!X5)+('s10'!X5)+('s11'!X5)+('s12'!X5)+('s13'!X5)+('s14'!X5)+('s15'!X5)+('s16'!X5)</f>
        <v>#REF!</v>
      </c>
      <c r="Z5" s="360"/>
      <c r="AA5" t="s">
        <v>13</v>
      </c>
    </row>
    <row r="6" spans="1:27" ht="15.75" thickBot="1" x14ac:dyDescent="0.3">
      <c r="A6" s="42"/>
      <c r="B6" s="43"/>
      <c r="C6" s="42"/>
      <c r="D6" s="42"/>
      <c r="E6" s="44"/>
      <c r="F6" s="42"/>
      <c r="G6" s="42"/>
      <c r="H6" s="42"/>
      <c r="I6" s="44"/>
      <c r="J6" s="42"/>
      <c r="K6" s="42"/>
      <c r="L6" s="42"/>
      <c r="M6" s="42"/>
      <c r="N6" s="43"/>
      <c r="O6" s="42"/>
      <c r="P6" s="42"/>
      <c r="Q6" s="44"/>
      <c r="R6" s="42"/>
      <c r="S6" s="42"/>
      <c r="T6" s="42"/>
      <c r="U6" s="44"/>
      <c r="V6" s="45"/>
      <c r="W6" s="46"/>
    </row>
    <row r="7" spans="1:27" ht="15.75" thickBot="1" x14ac:dyDescent="0.3">
      <c r="A7" s="26" t="s">
        <v>14</v>
      </c>
      <c r="B7" s="27"/>
      <c r="C7" s="28"/>
      <c r="D7" s="28"/>
      <c r="E7" s="29"/>
      <c r="F7" s="28"/>
      <c r="G7" s="28"/>
      <c r="H7" s="28">
        <v>0.54166666666666663</v>
      </c>
      <c r="I7" s="28">
        <v>0.71875</v>
      </c>
      <c r="J7" s="59">
        <v>0.38541666666666669</v>
      </c>
      <c r="K7" s="28"/>
      <c r="L7" s="28"/>
      <c r="M7" s="28">
        <v>0.72916666666666663</v>
      </c>
      <c r="N7" s="27"/>
      <c r="O7" s="28"/>
      <c r="P7" s="28">
        <v>0.54166666666666663</v>
      </c>
      <c r="Q7" s="29">
        <v>0.73958333333333337</v>
      </c>
      <c r="R7" s="28"/>
      <c r="S7" s="28"/>
      <c r="T7" s="28">
        <v>0.53125</v>
      </c>
      <c r="U7" s="29">
        <v>0.72916666666666663</v>
      </c>
      <c r="V7" s="30">
        <f>(C7-B7)+(E7-D7)+(G7-F7)+(I7-H7)+(K7-J7)+(M7-L7)+(O7-N7)+(Q7-P7)+(S7-R7)+(U7-T7)</f>
        <v>0.91666666666666663</v>
      </c>
      <c r="W7" s="31">
        <v>1</v>
      </c>
      <c r="X7" s="3">
        <f>V7-W7</f>
        <v>-8.333333333333337E-2</v>
      </c>
      <c r="Y7" s="359" t="e">
        <f>SUM(#REF!)+(#REF!)+(#REF!)+(#REF!)+('s7'!X7)+('s8'!X7)+('s9'!X7)+('s10'!X7)+('s11'!X7)+('s12'!X7)+('s13'!X7)+('s14'!X7)+('s15'!X7)+('s16'!X7)</f>
        <v>#REF!</v>
      </c>
      <c r="Z7" s="360"/>
      <c r="AA7" t="s">
        <v>14</v>
      </c>
    </row>
    <row r="8" spans="1:27" ht="15.75" thickBot="1" x14ac:dyDescent="0.3">
      <c r="A8" s="6"/>
      <c r="B8" s="32"/>
      <c r="C8" s="6"/>
      <c r="D8" s="6"/>
      <c r="E8" s="33"/>
      <c r="F8" s="6"/>
      <c r="G8" s="6" t="s">
        <v>17</v>
      </c>
      <c r="H8" s="6"/>
      <c r="I8" s="6"/>
      <c r="J8" s="34"/>
      <c r="K8" s="6" t="s">
        <v>77</v>
      </c>
      <c r="L8" s="6"/>
      <c r="M8" s="6"/>
      <c r="N8" s="32"/>
      <c r="O8" s="6" t="s">
        <v>77</v>
      </c>
      <c r="P8" s="6"/>
      <c r="Q8" s="33"/>
      <c r="R8" s="6"/>
      <c r="S8" s="6" t="s">
        <v>16</v>
      </c>
      <c r="T8" s="6"/>
      <c r="U8" s="33"/>
      <c r="V8" s="35"/>
      <c r="W8" s="6"/>
    </row>
    <row r="9" spans="1:27" ht="15.75" thickBot="1" x14ac:dyDescent="0.3">
      <c r="A9" s="134" t="s">
        <v>78</v>
      </c>
      <c r="B9" s="135">
        <v>0.33333333333333331</v>
      </c>
      <c r="C9" s="134"/>
      <c r="D9" s="134"/>
      <c r="E9" s="136">
        <v>0.71875</v>
      </c>
      <c r="F9" s="137">
        <v>0.54166666666666663</v>
      </c>
      <c r="G9" s="134"/>
      <c r="H9" s="134"/>
      <c r="I9" s="137">
        <v>0.72916666666666663</v>
      </c>
      <c r="J9" s="138"/>
      <c r="K9" s="134"/>
      <c r="L9" s="137">
        <v>0.54166666666666663</v>
      </c>
      <c r="M9" s="137">
        <v>0.6875</v>
      </c>
      <c r="N9" s="135">
        <v>0.35416666666666669</v>
      </c>
      <c r="O9" s="137"/>
      <c r="P9" s="137"/>
      <c r="Q9" s="136">
        <v>0.54166666666666663</v>
      </c>
      <c r="R9" s="137">
        <v>0.35416666666666669</v>
      </c>
      <c r="S9" s="137"/>
      <c r="T9" s="137"/>
      <c r="U9" s="136">
        <v>0.5625</v>
      </c>
      <c r="V9" s="139">
        <f>(C9-B9)+(E9-D9)+(G9-F9)+(I9-H9)+(K9-J9)+(M9-L9)+(O9-N9)+(Q9-P9)+(S9-R9)+(U9-T9)</f>
        <v>1.1145833333333333</v>
      </c>
      <c r="W9" s="140">
        <v>1.1666666666666667</v>
      </c>
      <c r="X9" s="3">
        <f>V9-W9</f>
        <v>-5.2083333333333481E-2</v>
      </c>
      <c r="Y9" s="367">
        <f>SUM('s14'!X9)+('s15'!X9)+ ('s16'!X9)</f>
        <v>-0.2708333333333337</v>
      </c>
      <c r="Z9" s="366"/>
      <c r="AA9" t="s">
        <v>78</v>
      </c>
    </row>
    <row r="10" spans="1:27" ht="15.75" thickBot="1" x14ac:dyDescent="0.3">
      <c r="A10" s="91"/>
      <c r="B10" s="92"/>
      <c r="C10" s="91"/>
      <c r="D10" s="91"/>
      <c r="E10" s="95"/>
      <c r="F10" s="91"/>
      <c r="G10" s="91"/>
      <c r="H10" s="91"/>
      <c r="I10" s="91"/>
      <c r="J10" s="96"/>
      <c r="K10" s="91"/>
      <c r="L10" s="91"/>
      <c r="M10" s="91"/>
      <c r="N10" s="92"/>
      <c r="O10" s="91" t="s">
        <v>77</v>
      </c>
      <c r="P10" s="91"/>
      <c r="Q10" s="95"/>
      <c r="R10" s="91"/>
      <c r="S10" s="91" t="s">
        <v>16</v>
      </c>
      <c r="T10" s="91"/>
      <c r="U10" s="95"/>
      <c r="V10" s="141"/>
      <c r="W10" s="91"/>
    </row>
    <row r="11" spans="1:27" ht="15.75" thickBot="1" x14ac:dyDescent="0.3">
      <c r="A11" s="7" t="s">
        <v>7</v>
      </c>
      <c r="B11" s="8"/>
      <c r="C11" s="9"/>
      <c r="D11" s="9"/>
      <c r="E11" s="10"/>
      <c r="F11" s="9"/>
      <c r="G11" s="9"/>
      <c r="H11" s="9"/>
      <c r="I11" s="11"/>
      <c r="N11" s="1"/>
      <c r="Q11" s="2"/>
      <c r="S11" s="70" t="s">
        <v>61</v>
      </c>
      <c r="T11" s="70"/>
      <c r="U11" s="73"/>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8" x14ac:dyDescent="0.25">
      <c r="B17" s="12"/>
      <c r="C17" t="s">
        <v>6</v>
      </c>
    </row>
    <row r="18" spans="2:8" x14ac:dyDescent="0.25">
      <c r="B18" s="1"/>
    </row>
    <row r="19" spans="2:8" x14ac:dyDescent="0.25">
      <c r="B19" s="1"/>
    </row>
    <row r="20" spans="2:8" x14ac:dyDescent="0.25">
      <c r="B20" s="1"/>
    </row>
    <row r="23" spans="2:8" x14ac:dyDescent="0.25">
      <c r="H23" s="13"/>
    </row>
  </sheetData>
  <mergeCells count="10">
    <mergeCell ref="Y9:Z9"/>
    <mergeCell ref="Y4:Z4"/>
    <mergeCell ref="Y5:Z5"/>
    <mergeCell ref="Y7:Z7"/>
    <mergeCell ref="B1:E1"/>
    <mergeCell ref="F1:I1"/>
    <mergeCell ref="J1:M1"/>
    <mergeCell ref="N1:Q1"/>
    <mergeCell ref="R1:U1"/>
    <mergeCell ref="Y3:Z3"/>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7A77D-3A2A-9A46-AF81-17F42CE07A5B}">
  <dimension ref="A1:AA23"/>
  <sheetViews>
    <sheetView topLeftCell="W1" zoomScaleNormal="60" zoomScaleSheetLayoutView="100" workbookViewId="0">
      <selection activeCell="Y9" sqref="Y9:Z9"/>
    </sheetView>
  </sheetViews>
  <sheetFormatPr baseColWidth="10" defaultColWidth="8.85546875" defaultRowHeight="15" x14ac:dyDescent="0.25"/>
  <cols>
    <col min="23" max="23" width="12" bestFit="1" customWidth="1"/>
  </cols>
  <sheetData>
    <row r="1" spans="1:27" x14ac:dyDescent="0.25">
      <c r="A1" s="5" t="s">
        <v>15</v>
      </c>
      <c r="B1" s="362" t="s">
        <v>93</v>
      </c>
      <c r="C1" s="363"/>
      <c r="D1" s="363"/>
      <c r="E1" s="364"/>
      <c r="F1" s="363" t="s">
        <v>94</v>
      </c>
      <c r="G1" s="363"/>
      <c r="H1" s="363"/>
      <c r="I1" s="364"/>
      <c r="J1" s="363" t="s">
        <v>95</v>
      </c>
      <c r="K1" s="363"/>
      <c r="L1" s="363"/>
      <c r="M1" s="363"/>
      <c r="N1" s="362" t="s">
        <v>96</v>
      </c>
      <c r="O1" s="363"/>
      <c r="P1" s="363"/>
      <c r="Q1" s="364"/>
      <c r="R1" s="363" t="s">
        <v>97</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c r="C3" s="51"/>
      <c r="D3" s="51"/>
      <c r="E3" s="52"/>
      <c r="F3" s="50"/>
      <c r="G3" s="51"/>
      <c r="H3" s="51"/>
      <c r="I3" s="52"/>
      <c r="J3" s="51"/>
      <c r="K3" s="51"/>
      <c r="L3" s="51"/>
      <c r="M3" s="51"/>
      <c r="N3" s="50"/>
      <c r="O3" s="51"/>
      <c r="P3" s="51"/>
      <c r="Q3" s="52"/>
      <c r="R3" s="51"/>
      <c r="S3" s="51"/>
      <c r="T3" s="51"/>
      <c r="U3" s="52"/>
      <c r="V3" s="53">
        <f>(C3-B3)+(E3-D3)+(G3-F3)+(I3-H3)+(K3-J3)+(M3-L3)+(O3-N3)+(Q3-P3)+(S3-R3)+(U3-T3)</f>
        <v>0</v>
      </c>
      <c r="W3" s="53">
        <v>0</v>
      </c>
      <c r="X3" s="3">
        <f>V3-W3</f>
        <v>0</v>
      </c>
      <c r="Y3" s="359" t="e">
        <f>SUM(#REF!)+(#REF!)+(#REF!)+(#REF!)+(#REF!)+('s7'!X3)+('s8'!X3)+('s9'!X3)+('s10'!X3)+('s11'!X3)+('s12'!X3)+('s13'!X3)+('s14'!X3)+('s15'!X3)+('s16'!X3)+('s17'!X3)</f>
        <v>#REF!</v>
      </c>
      <c r="Z3" s="360"/>
      <c r="AA3" t="s">
        <v>12</v>
      </c>
    </row>
    <row r="4" spans="1:27" ht="15.75" thickBot="1" x14ac:dyDescent="0.3">
      <c r="A4" s="54"/>
      <c r="B4" s="55"/>
      <c r="C4" s="54" t="s">
        <v>98</v>
      </c>
      <c r="D4" s="54"/>
      <c r="E4" s="56"/>
      <c r="F4" s="54" t="s">
        <v>98</v>
      </c>
      <c r="G4" s="54"/>
      <c r="H4" s="54"/>
      <c r="I4" s="56"/>
      <c r="J4" s="54"/>
      <c r="K4" s="54" t="s">
        <v>98</v>
      </c>
      <c r="L4" s="54"/>
      <c r="M4" s="54"/>
      <c r="N4" s="55"/>
      <c r="O4" s="54"/>
      <c r="P4" s="54" t="s">
        <v>98</v>
      </c>
      <c r="Q4" s="56"/>
      <c r="R4" s="54"/>
      <c r="S4" s="54" t="s">
        <v>98</v>
      </c>
      <c r="T4" s="54"/>
      <c r="U4" s="56"/>
      <c r="V4" s="58"/>
      <c r="W4" s="57"/>
      <c r="X4" t="s">
        <v>10</v>
      </c>
      <c r="Y4" s="361"/>
      <c r="Z4" s="361"/>
    </row>
    <row r="5" spans="1:27" ht="15.75" thickBot="1" x14ac:dyDescent="0.3">
      <c r="A5" s="36" t="s">
        <v>13</v>
      </c>
      <c r="B5" s="37"/>
      <c r="C5" s="38"/>
      <c r="D5" s="38"/>
      <c r="E5" s="39"/>
      <c r="F5" s="38"/>
      <c r="G5" s="38"/>
      <c r="H5" s="38"/>
      <c r="I5" s="39"/>
      <c r="J5" s="62"/>
      <c r="K5" s="63"/>
      <c r="L5" s="63"/>
      <c r="M5" s="62"/>
      <c r="N5" s="37"/>
      <c r="O5" s="38"/>
      <c r="P5" s="38"/>
      <c r="Q5" s="39"/>
      <c r="R5" s="38"/>
      <c r="S5" s="38"/>
      <c r="T5" s="38"/>
      <c r="U5" s="39"/>
      <c r="V5" s="40">
        <f>(C5-B5)+(E5-D5)+(G5-F5)+(I5-H5)+(K5-J5)+(M5-L5)+(O5-N5)+(Q5-P5)+(S5-R5)+(U5-T5)</f>
        <v>0</v>
      </c>
      <c r="W5" s="41">
        <v>0</v>
      </c>
      <c r="X5" s="3">
        <f>V5-W5</f>
        <v>0</v>
      </c>
      <c r="Y5" s="359" t="e">
        <f>SUM(#REF!)+(#REF!)+(#REF!)+(#REF!)+(#REF!)+('s7'!X5)+('s8'!X5)+('s9'!X5)+('s10'!X5)+('s11'!X5)+('s12'!X5)+('s13'!X5)+('s14'!X5)+('s15'!X5)+('s16'!X5)+('s17'!X5)</f>
        <v>#REF!</v>
      </c>
      <c r="Z5" s="360"/>
      <c r="AA5" t="s">
        <v>13</v>
      </c>
    </row>
    <row r="6" spans="1:27" ht="15.75" thickBot="1" x14ac:dyDescent="0.3">
      <c r="A6" s="42"/>
      <c r="B6" s="43"/>
      <c r="C6" s="42" t="s">
        <v>43</v>
      </c>
      <c r="D6" s="42"/>
      <c r="E6" s="44"/>
      <c r="F6" s="42"/>
      <c r="G6" s="42" t="s">
        <v>43</v>
      </c>
      <c r="H6" s="42"/>
      <c r="I6" s="44"/>
      <c r="J6" s="42"/>
      <c r="K6" s="42"/>
      <c r="L6" s="42"/>
      <c r="M6" s="42"/>
      <c r="N6" s="43" t="s">
        <v>43</v>
      </c>
      <c r="O6" s="42"/>
      <c r="P6" s="42"/>
      <c r="Q6" s="44"/>
      <c r="R6" s="42"/>
      <c r="S6" s="42" t="s">
        <v>43</v>
      </c>
      <c r="T6" s="42"/>
      <c r="U6" s="44"/>
      <c r="V6" s="45"/>
      <c r="W6" s="46"/>
    </row>
    <row r="7" spans="1:27" ht="15.75" thickBot="1" x14ac:dyDescent="0.3">
      <c r="A7" s="26" t="s">
        <v>14</v>
      </c>
      <c r="B7" s="27">
        <v>0.32291666666666669</v>
      </c>
      <c r="C7" s="28"/>
      <c r="D7" s="28"/>
      <c r="E7" s="29">
        <v>0.4375</v>
      </c>
      <c r="F7" s="28">
        <v>0.33333333333333331</v>
      </c>
      <c r="G7" s="26"/>
      <c r="H7" s="26"/>
      <c r="I7" s="28">
        <v>0.72916666666666663</v>
      </c>
      <c r="J7" s="59"/>
      <c r="K7" s="28"/>
      <c r="L7" s="28"/>
      <c r="M7" s="28"/>
      <c r="N7" s="27">
        <v>0.33333333333333331</v>
      </c>
      <c r="O7" s="28"/>
      <c r="P7" s="28"/>
      <c r="Q7" s="29">
        <v>0.70833333333333337</v>
      </c>
      <c r="R7" s="28">
        <v>0.375</v>
      </c>
      <c r="S7" s="28">
        <v>0.54166666666666663</v>
      </c>
      <c r="T7" s="28">
        <v>0.57291666666666663</v>
      </c>
      <c r="U7" s="29">
        <v>0.70833333333333337</v>
      </c>
      <c r="V7" s="30">
        <f>(C7-B7)+(E7-D7)+(G7-F7)+(I7-H7)+(K7-J7)+(M7-L7)+(O7-N7)+(Q7-P7)+(S7-R7)+(U7-T7)</f>
        <v>1.1875000000000002</v>
      </c>
      <c r="W7" s="31">
        <v>1</v>
      </c>
      <c r="X7" s="3">
        <f>V7-W7</f>
        <v>0.18750000000000022</v>
      </c>
      <c r="Y7" s="359" t="e">
        <f>SUM(#REF!)+(#REF!)+(#REF!)+(#REF!)+('s7'!X7)+('s8'!X7)+('s9'!X7)+('s10'!X7)+('s11'!X7)+('s12'!X7)+('s13'!X7)+('s14'!X7)+('s15'!X7)+('s16'!X7)+('s17'!X7)</f>
        <v>#REF!</v>
      </c>
      <c r="Z7" s="360"/>
      <c r="AA7" t="s">
        <v>14</v>
      </c>
    </row>
    <row r="8" spans="1:27" ht="15.75" thickBot="1" x14ac:dyDescent="0.3">
      <c r="A8" s="6"/>
      <c r="B8" s="32" t="s">
        <v>111</v>
      </c>
      <c r="C8" s="6"/>
      <c r="D8" s="6"/>
      <c r="E8" s="33"/>
      <c r="F8" s="6" t="s">
        <v>111</v>
      </c>
      <c r="G8" s="6"/>
      <c r="H8" s="6"/>
      <c r="I8" s="6"/>
      <c r="J8" s="34"/>
      <c r="K8" s="6" t="s">
        <v>84</v>
      </c>
      <c r="L8" s="6"/>
      <c r="M8" s="6"/>
      <c r="N8" s="32"/>
      <c r="O8" s="6" t="s">
        <v>17</v>
      </c>
      <c r="P8" s="6"/>
      <c r="Q8" s="33"/>
      <c r="R8" s="6"/>
      <c r="S8" s="6" t="s">
        <v>77</v>
      </c>
      <c r="T8" s="6"/>
      <c r="U8" s="33"/>
      <c r="V8" s="35"/>
      <c r="W8" s="6"/>
    </row>
    <row r="9" spans="1:27" ht="15.75" thickBot="1" x14ac:dyDescent="0.3">
      <c r="A9" s="14" t="s">
        <v>78</v>
      </c>
      <c r="B9" s="16"/>
      <c r="C9" s="14"/>
      <c r="D9" s="14"/>
      <c r="E9" s="17"/>
      <c r="F9" s="18"/>
      <c r="G9" s="14"/>
      <c r="H9" s="14"/>
      <c r="I9" s="18"/>
      <c r="J9" s="19"/>
      <c r="K9" s="14"/>
      <c r="L9" s="14"/>
      <c r="M9" s="14"/>
      <c r="N9" s="16"/>
      <c r="O9" s="18"/>
      <c r="P9" s="18"/>
      <c r="Q9" s="17"/>
      <c r="R9" s="18">
        <v>0.35416666666666669</v>
      </c>
      <c r="S9" s="18">
        <v>0.54166666666666663</v>
      </c>
      <c r="T9" s="18">
        <v>0.57291666666666663</v>
      </c>
      <c r="U9" s="17">
        <v>0.72916666666666663</v>
      </c>
      <c r="V9" s="20">
        <f>(C9-B9)+(E9-D9)+(G9-F9)+(I9-H9)+(K9-J9)+(M9-L9)+(O9-N9)+(Q9-P9)+(S9-R9)+(U9-T9)</f>
        <v>0.34374999999999994</v>
      </c>
      <c r="W9" s="21">
        <v>1.1666666666666667</v>
      </c>
      <c r="X9" s="3">
        <f>V9-W9</f>
        <v>-0.82291666666666674</v>
      </c>
      <c r="Y9" s="367">
        <f>SUM('s14'!X9)+('s15'!X9)+('s16'!X9)+('s17'!X9)</f>
        <v>-1.0937500000000004</v>
      </c>
      <c r="Z9" s="366"/>
      <c r="AA9" t="s">
        <v>78</v>
      </c>
    </row>
    <row r="10" spans="1:27" ht="15.75" thickBot="1" x14ac:dyDescent="0.3">
      <c r="A10" s="15"/>
      <c r="B10" s="22"/>
      <c r="C10" s="15" t="s">
        <v>84</v>
      </c>
      <c r="D10" s="15"/>
      <c r="E10" s="23"/>
      <c r="F10" s="15"/>
      <c r="G10" s="15" t="s">
        <v>84</v>
      </c>
      <c r="H10" s="15"/>
      <c r="I10" s="15"/>
      <c r="J10" s="24"/>
      <c r="K10" s="15" t="s">
        <v>84</v>
      </c>
      <c r="L10" s="15"/>
      <c r="M10" s="15"/>
      <c r="N10" s="22"/>
      <c r="O10" s="15" t="s">
        <v>84</v>
      </c>
      <c r="P10" s="15"/>
      <c r="Q10" s="23"/>
      <c r="R10" s="15"/>
      <c r="S10" s="15">
        <v>3</v>
      </c>
      <c r="T10" s="15"/>
      <c r="U10" s="23"/>
      <c r="V10" s="25"/>
      <c r="W10" s="15"/>
    </row>
    <row r="11" spans="1:27" ht="15.75" thickBot="1" x14ac:dyDescent="0.3">
      <c r="A11" s="7" t="s">
        <v>7</v>
      </c>
      <c r="B11" s="8"/>
      <c r="C11" s="9"/>
      <c r="D11" s="9"/>
      <c r="E11" s="10"/>
      <c r="F11" s="9"/>
      <c r="G11" s="9"/>
      <c r="H11" s="9"/>
      <c r="I11" s="11"/>
      <c r="N11" s="1"/>
      <c r="Q11" s="2"/>
      <c r="S11" s="70" t="s">
        <v>31</v>
      </c>
      <c r="T11" s="70"/>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8" x14ac:dyDescent="0.25">
      <c r="B17" s="12"/>
      <c r="C17" t="s">
        <v>6</v>
      </c>
    </row>
    <row r="18" spans="2:8" x14ac:dyDescent="0.25">
      <c r="B18" s="1"/>
    </row>
    <row r="19" spans="2:8" x14ac:dyDescent="0.25">
      <c r="B19" s="1"/>
    </row>
    <row r="20" spans="2:8" x14ac:dyDescent="0.25">
      <c r="B20" s="1"/>
    </row>
    <row r="23" spans="2:8" x14ac:dyDescent="0.25">
      <c r="H23" s="13"/>
    </row>
  </sheetData>
  <mergeCells count="10">
    <mergeCell ref="Y9:Z9"/>
    <mergeCell ref="Y4:Z4"/>
    <mergeCell ref="Y5:Z5"/>
    <mergeCell ref="Y7:Z7"/>
    <mergeCell ref="B1:E1"/>
    <mergeCell ref="F1:I1"/>
    <mergeCell ref="J1:M1"/>
    <mergeCell ref="N1:Q1"/>
    <mergeCell ref="R1:U1"/>
    <mergeCell ref="Y3:Z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D205E-F804-404E-BB86-3C42CE75FFDD}">
  <dimension ref="A1:AA23"/>
  <sheetViews>
    <sheetView topLeftCell="W1" zoomScaleNormal="60" zoomScaleSheetLayoutView="100" workbookViewId="0">
      <selection activeCell="Z22" sqref="Z22"/>
    </sheetView>
  </sheetViews>
  <sheetFormatPr baseColWidth="10" defaultColWidth="8.85546875" defaultRowHeight="15" x14ac:dyDescent="0.25"/>
  <cols>
    <col min="23" max="23" width="12" bestFit="1" customWidth="1"/>
  </cols>
  <sheetData>
    <row r="1" spans="1:27" x14ac:dyDescent="0.25">
      <c r="A1" s="5" t="s">
        <v>15</v>
      </c>
      <c r="B1" s="362" t="s">
        <v>100</v>
      </c>
      <c r="C1" s="363"/>
      <c r="D1" s="363"/>
      <c r="E1" s="364"/>
      <c r="F1" s="363" t="s">
        <v>101</v>
      </c>
      <c r="G1" s="363"/>
      <c r="H1" s="363"/>
      <c r="I1" s="364"/>
      <c r="J1" s="363" t="s">
        <v>102</v>
      </c>
      <c r="K1" s="363"/>
      <c r="L1" s="363"/>
      <c r="M1" s="363"/>
      <c r="N1" s="362" t="s">
        <v>103</v>
      </c>
      <c r="O1" s="363"/>
      <c r="P1" s="363"/>
      <c r="Q1" s="364"/>
      <c r="R1" s="363" t="s">
        <v>104</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c r="C3" s="51"/>
      <c r="D3" s="51"/>
      <c r="E3" s="52"/>
      <c r="F3" s="50"/>
      <c r="G3" s="51"/>
      <c r="H3" s="51"/>
      <c r="I3" s="52"/>
      <c r="J3" s="51"/>
      <c r="K3" s="51"/>
      <c r="L3" s="51"/>
      <c r="M3" s="51"/>
      <c r="N3" s="50"/>
      <c r="O3" s="51"/>
      <c r="P3" s="51"/>
      <c r="Q3" s="52"/>
      <c r="R3" s="51"/>
      <c r="S3" s="51"/>
      <c r="T3" s="51"/>
      <c r="U3" s="52"/>
      <c r="V3" s="53">
        <f>(C3-B3)+(E3-D3)+(G3-F3)+(I3-H3)+(K3-J3)+(M3-L3)+(O3-N3)+(Q3-P3)+(S3-R3)+(U3-T3)</f>
        <v>0</v>
      </c>
      <c r="W3" s="53">
        <v>0</v>
      </c>
      <c r="X3" s="3">
        <f>V3-W3</f>
        <v>0</v>
      </c>
      <c r="Y3" s="359" t="e">
        <f>SUM(#REF!)+(#REF!)+(#REF!)+(#REF!)+(#REF!)+('s7'!X3)+('s8'!X3)+('s9'!X3)+('s10'!X3)+('s11'!X3)+('s12'!X3)+('s13'!X3)+('s14'!X3)+('s15'!X3)+('s16'!X3)+('s17'!X3)+('s18'!X3)</f>
        <v>#REF!</v>
      </c>
      <c r="Z3" s="360"/>
      <c r="AA3" t="s">
        <v>12</v>
      </c>
    </row>
    <row r="4" spans="1:27" ht="15.75" thickBot="1" x14ac:dyDescent="0.3">
      <c r="A4" s="54"/>
      <c r="B4" s="55"/>
      <c r="C4" s="54" t="s">
        <v>98</v>
      </c>
      <c r="D4" s="54"/>
      <c r="E4" s="56"/>
      <c r="F4" s="54"/>
      <c r="G4" s="54" t="s">
        <v>98</v>
      </c>
      <c r="H4" s="54"/>
      <c r="I4" s="56"/>
      <c r="J4" s="54"/>
      <c r="K4" s="54"/>
      <c r="L4" s="54" t="s">
        <v>98</v>
      </c>
      <c r="M4" s="54"/>
      <c r="N4" s="55"/>
      <c r="O4" s="54"/>
      <c r="P4" s="54" t="s">
        <v>98</v>
      </c>
      <c r="Q4" s="56"/>
      <c r="R4" s="54"/>
      <c r="S4" s="54"/>
      <c r="T4" s="54" t="s">
        <v>98</v>
      </c>
      <c r="U4" s="56"/>
      <c r="V4" s="58"/>
      <c r="W4" s="57"/>
      <c r="X4" t="s">
        <v>10</v>
      </c>
      <c r="Y4" s="361"/>
      <c r="Z4" s="361"/>
    </row>
    <row r="5" spans="1:27" ht="15.75" thickBot="1" x14ac:dyDescent="0.3">
      <c r="A5" s="36" t="s">
        <v>13</v>
      </c>
      <c r="B5" s="37"/>
      <c r="C5" s="38"/>
      <c r="D5" s="38"/>
      <c r="E5" s="39"/>
      <c r="F5" s="38"/>
      <c r="G5" s="38"/>
      <c r="H5" s="38"/>
      <c r="I5" s="39"/>
      <c r="J5" s="62"/>
      <c r="K5" s="63"/>
      <c r="L5" s="63"/>
      <c r="M5" s="62"/>
      <c r="N5" s="37">
        <v>0.36458333333333331</v>
      </c>
      <c r="O5" s="38"/>
      <c r="P5" s="38"/>
      <c r="Q5" s="39">
        <v>0.70833333333333337</v>
      </c>
      <c r="R5" s="38">
        <v>0.33333333333333331</v>
      </c>
      <c r="S5" s="38"/>
      <c r="T5" s="38"/>
      <c r="U5" s="39">
        <v>0.70833333333333337</v>
      </c>
      <c r="V5" s="40">
        <f>(C5-B5)+(E5-D5)+(G5-F5)+(I5-H5)+(K5-J5)+(M5-L5)+(O5-N5)+(Q5-P5)+(S5-R5)+(U5-T5)</f>
        <v>0.71875000000000011</v>
      </c>
      <c r="W5" s="41">
        <v>1.1666666666666667</v>
      </c>
      <c r="X5" s="3">
        <f>V5-W5</f>
        <v>-0.44791666666666663</v>
      </c>
      <c r="Y5" s="359" t="e">
        <f>SUM(#REF!)+(#REF!)+(#REF!)+(#REF!)+(#REF!)+('s7'!X5)+('s8'!X5)+('s9'!X5)+('s10'!X5)+('s11'!X5)+('s12'!X5)+('s13'!X5)+('s14'!X5)+('s15'!X5)+('s16'!X5)+('s17'!X5)+('s18'!X5)</f>
        <v>#REF!</v>
      </c>
      <c r="Z5" s="360"/>
      <c r="AA5" t="s">
        <v>13</v>
      </c>
    </row>
    <row r="6" spans="1:27" ht="15.75" thickBot="1" x14ac:dyDescent="0.3">
      <c r="A6" s="42"/>
      <c r="B6" s="43"/>
      <c r="C6" s="42"/>
      <c r="D6" s="42"/>
      <c r="E6" s="44"/>
      <c r="F6" s="42"/>
      <c r="G6" s="42" t="s">
        <v>84</v>
      </c>
      <c r="H6" s="42"/>
      <c r="I6" s="44"/>
      <c r="J6" s="42"/>
      <c r="K6" s="42"/>
      <c r="L6" s="42"/>
      <c r="M6" s="42"/>
      <c r="N6" s="43"/>
      <c r="O6" s="42"/>
      <c r="P6" s="42"/>
      <c r="Q6" s="44"/>
      <c r="R6" s="42"/>
      <c r="S6" s="42"/>
      <c r="T6" s="42"/>
      <c r="U6" s="44"/>
      <c r="V6" s="45"/>
      <c r="W6" s="46"/>
    </row>
    <row r="7" spans="1:27" ht="15.75" thickBot="1" x14ac:dyDescent="0.3">
      <c r="A7" s="26" t="s">
        <v>14</v>
      </c>
      <c r="B7" s="27">
        <v>0.35416666666666669</v>
      </c>
      <c r="C7" s="28"/>
      <c r="D7" s="28"/>
      <c r="E7" s="29">
        <v>0.72916666666666663</v>
      </c>
      <c r="F7" s="28">
        <v>0.54166666666666663</v>
      </c>
      <c r="G7" s="26"/>
      <c r="H7" s="26"/>
      <c r="I7" s="28">
        <v>0.71875</v>
      </c>
      <c r="J7" s="59"/>
      <c r="K7" s="28"/>
      <c r="L7" s="28"/>
      <c r="M7" s="28"/>
      <c r="N7" s="27"/>
      <c r="O7" s="28"/>
      <c r="P7" s="28"/>
      <c r="Q7" s="29"/>
      <c r="R7" s="28"/>
      <c r="S7" s="28"/>
      <c r="T7" s="28"/>
      <c r="U7" s="29"/>
      <c r="V7" s="30">
        <f>(C7-B7)+(E7-D7)+(G7-F7)+(I7-H7)+(K7-J7)+(M7-L7)+(O7-N7)+(Q7-P7)+(S7-R7)+(U7-T7)</f>
        <v>0.55208333333333326</v>
      </c>
      <c r="W7" s="31">
        <v>0.79166666666666663</v>
      </c>
      <c r="X7" s="3">
        <f>V7-W7</f>
        <v>-0.23958333333333337</v>
      </c>
      <c r="Y7" s="359" t="e">
        <f>SUM(#REF!)+(#REF!)+(#REF!)+(#REF!)+('s7'!X7)+('s8'!X7)+('s9'!X7)+('s10'!X7)+('s11'!X7)+('s12'!X7)+('s13'!X7)+('s14'!X7)+('s15'!X7)+('s16'!X7)+('s17'!X7)+('s18'!X7)</f>
        <v>#REF!</v>
      </c>
      <c r="Z7" s="360"/>
      <c r="AA7" t="s">
        <v>14</v>
      </c>
    </row>
    <row r="8" spans="1:27" ht="15.75" thickBot="1" x14ac:dyDescent="0.3">
      <c r="A8" s="6"/>
      <c r="B8" s="32"/>
      <c r="C8" s="6"/>
      <c r="D8" s="6"/>
      <c r="E8" s="33"/>
      <c r="F8" s="6"/>
      <c r="G8" s="6"/>
      <c r="H8" s="6"/>
      <c r="I8" s="6"/>
      <c r="J8" s="34"/>
      <c r="K8" s="6" t="s">
        <v>99</v>
      </c>
      <c r="L8" s="6"/>
      <c r="M8" s="6"/>
      <c r="N8" s="32"/>
      <c r="O8" s="6" t="s">
        <v>84</v>
      </c>
      <c r="P8" s="6"/>
      <c r="Q8" s="33"/>
      <c r="R8" s="6"/>
      <c r="S8" s="6" t="s">
        <v>84</v>
      </c>
      <c r="T8" s="6"/>
      <c r="U8" s="33"/>
      <c r="V8" s="35"/>
      <c r="W8" s="6"/>
    </row>
    <row r="9" spans="1:27" ht="15.75" thickBot="1" x14ac:dyDescent="0.3">
      <c r="A9" s="14" t="s">
        <v>78</v>
      </c>
      <c r="B9" s="16"/>
      <c r="C9" s="18"/>
      <c r="D9" s="14"/>
      <c r="E9" s="17"/>
      <c r="F9" s="18"/>
      <c r="G9" s="14"/>
      <c r="H9" s="14"/>
      <c r="I9" s="18"/>
      <c r="J9" s="19"/>
      <c r="K9" s="14"/>
      <c r="L9" s="14"/>
      <c r="M9" s="14"/>
      <c r="N9" s="16"/>
      <c r="O9" s="18"/>
      <c r="P9" s="18"/>
      <c r="Q9" s="17"/>
      <c r="R9" s="18"/>
      <c r="S9" s="18"/>
      <c r="T9" s="18"/>
      <c r="U9" s="17"/>
      <c r="V9" s="20">
        <f>(C9-B9)+(E9-D9)+(G9-F9)+(I9-H9)+(K9-J9)+(M9-L9)+(O9-N9)+(Q9-P9)+(S9-R9)+(U9-T9)</f>
        <v>0</v>
      </c>
      <c r="W9" s="21">
        <v>0.9375</v>
      </c>
      <c r="X9" s="3">
        <f>V9-W9</f>
        <v>-0.9375</v>
      </c>
      <c r="Y9" s="367">
        <f>SUM('s14'!X9)+('s15'!X9)+('s16'!X9)+('s17'!X9)+('s18'!X9)</f>
        <v>-2.0312500000000004</v>
      </c>
      <c r="Z9" s="366"/>
      <c r="AA9" t="s">
        <v>78</v>
      </c>
    </row>
    <row r="10" spans="1:27" ht="15.75" thickBot="1" x14ac:dyDescent="0.3">
      <c r="A10" s="15"/>
      <c r="B10" s="22"/>
      <c r="C10" s="15" t="s">
        <v>84</v>
      </c>
      <c r="D10" s="15"/>
      <c r="E10" s="23"/>
      <c r="F10" s="15"/>
      <c r="G10" s="15" t="s">
        <v>84</v>
      </c>
      <c r="H10" s="15"/>
      <c r="I10" s="15"/>
      <c r="J10" s="24"/>
      <c r="K10" s="15"/>
      <c r="L10" s="15"/>
      <c r="M10" s="15"/>
      <c r="N10" s="22"/>
      <c r="O10" s="15" t="s">
        <v>84</v>
      </c>
      <c r="P10" s="15"/>
      <c r="Q10" s="23"/>
      <c r="R10" s="15"/>
      <c r="S10" s="15" t="s">
        <v>84</v>
      </c>
      <c r="T10" s="15"/>
      <c r="U10" s="23"/>
      <c r="V10" s="25"/>
      <c r="W10" s="15"/>
    </row>
    <row r="11" spans="1:27" ht="15.75" thickBot="1" x14ac:dyDescent="0.3">
      <c r="A11" s="7" t="s">
        <v>7</v>
      </c>
      <c r="B11" s="8"/>
      <c r="C11" s="9"/>
      <c r="D11" s="9"/>
      <c r="E11" s="10"/>
      <c r="F11" s="9"/>
      <c r="G11" s="9"/>
      <c r="H11" s="9"/>
      <c r="I11" s="11"/>
      <c r="N11" s="1"/>
      <c r="Q11" s="2"/>
      <c r="S11" s="70" t="s">
        <v>31</v>
      </c>
      <c r="T11" s="70"/>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8" x14ac:dyDescent="0.25">
      <c r="B17" s="12"/>
      <c r="C17" t="s">
        <v>6</v>
      </c>
    </row>
    <row r="18" spans="2:8" x14ac:dyDescent="0.25">
      <c r="B18" s="1"/>
    </row>
    <row r="19" spans="2:8" x14ac:dyDescent="0.25">
      <c r="B19" s="1"/>
    </row>
    <row r="20" spans="2:8" x14ac:dyDescent="0.25">
      <c r="B20" s="1"/>
    </row>
    <row r="23" spans="2:8" x14ac:dyDescent="0.25">
      <c r="H23" s="13"/>
    </row>
  </sheetData>
  <mergeCells count="10">
    <mergeCell ref="Y9:Z9"/>
    <mergeCell ref="Y4:Z4"/>
    <mergeCell ref="Y5:Z5"/>
    <mergeCell ref="Y7:Z7"/>
    <mergeCell ref="B1:E1"/>
    <mergeCell ref="F1:I1"/>
    <mergeCell ref="J1:M1"/>
    <mergeCell ref="N1:Q1"/>
    <mergeCell ref="R1:U1"/>
    <mergeCell ref="Y3:Z3"/>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56ABB-53C8-964F-9DD4-E2EE34A1DB55}">
  <dimension ref="A1:AA20"/>
  <sheetViews>
    <sheetView workbookViewId="0"/>
  </sheetViews>
  <sheetFormatPr baseColWidth="10" defaultColWidth="10.7109375" defaultRowHeight="15" x14ac:dyDescent="0.25"/>
  <cols>
    <col min="23" max="23" width="8.5703125" bestFit="1" customWidth="1"/>
  </cols>
  <sheetData>
    <row r="1" spans="1:27" x14ac:dyDescent="0.25">
      <c r="A1" s="5" t="s">
        <v>15</v>
      </c>
      <c r="B1" s="362" t="s">
        <v>105</v>
      </c>
      <c r="C1" s="363"/>
      <c r="D1" s="363"/>
      <c r="E1" s="364"/>
      <c r="F1" s="363" t="s">
        <v>106</v>
      </c>
      <c r="G1" s="363"/>
      <c r="H1" s="363"/>
      <c r="I1" s="364"/>
      <c r="J1" s="363" t="s">
        <v>107</v>
      </c>
      <c r="K1" s="363"/>
      <c r="L1" s="363"/>
      <c r="M1" s="363"/>
      <c r="N1" s="362" t="s">
        <v>108</v>
      </c>
      <c r="O1" s="363"/>
      <c r="P1" s="363"/>
      <c r="Q1" s="364"/>
      <c r="R1" s="363" t="s">
        <v>109</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c r="C3" s="51"/>
      <c r="D3" s="51"/>
      <c r="E3" s="52"/>
      <c r="F3" s="50"/>
      <c r="G3" s="51"/>
      <c r="H3" s="51"/>
      <c r="I3" s="52"/>
      <c r="J3" s="51"/>
      <c r="K3" s="51"/>
      <c r="L3" s="51"/>
      <c r="M3" s="51"/>
      <c r="N3" s="50"/>
      <c r="O3" s="51"/>
      <c r="P3" s="51"/>
      <c r="Q3" s="52"/>
      <c r="R3" s="51"/>
      <c r="S3" s="51"/>
      <c r="T3" s="51"/>
      <c r="U3" s="52"/>
      <c r="V3" s="53">
        <f>(C3-B3)+(E3-D3)+(G3-F3)+(I3-H3)+(K3-J3)+(M3-L3)+(O3-N3)+(Q3-P3)+(S3-R3)+(U3-T3)</f>
        <v>0</v>
      </c>
      <c r="W3" s="53">
        <v>0</v>
      </c>
      <c r="X3" s="3">
        <f>V3-W3</f>
        <v>0</v>
      </c>
      <c r="Y3" s="359" t="e">
        <f>SUM(#REF!)+(#REF!)+(#REF!)+(#REF!)+(#REF!)+('s7'!X3)+('s8'!X3)+('s9'!X3)+('s10'!X3)+('s11'!X3)+('s12'!X3)+('s13'!X3)+('s14'!X3)+('s15'!X3)+('s16'!X3)+('s17'!X3)+('s18'!X3)+('s19'!X3)</f>
        <v>#REF!</v>
      </c>
      <c r="Z3" s="360"/>
      <c r="AA3" t="s">
        <v>12</v>
      </c>
    </row>
    <row r="4" spans="1:27"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7" ht="15.75" thickBot="1" x14ac:dyDescent="0.3">
      <c r="A5" s="36" t="s">
        <v>13</v>
      </c>
      <c r="B5" s="37">
        <v>0.375</v>
      </c>
      <c r="C5" s="38"/>
      <c r="D5" s="38"/>
      <c r="E5" s="39">
        <v>0.70833333333333337</v>
      </c>
      <c r="F5" s="38">
        <v>0.33333333333333331</v>
      </c>
      <c r="G5" s="38">
        <v>0.51041666666666663</v>
      </c>
      <c r="H5" s="38">
        <v>0.54166666666666663</v>
      </c>
      <c r="I5" s="39">
        <v>0.72916666666666663</v>
      </c>
      <c r="J5" s="62"/>
      <c r="K5" s="63"/>
      <c r="L5" s="63"/>
      <c r="M5" s="62"/>
      <c r="N5" s="37"/>
      <c r="O5" s="38"/>
      <c r="P5" s="38"/>
      <c r="Q5" s="39"/>
      <c r="R5" s="38"/>
      <c r="S5" s="38"/>
      <c r="T5" s="38"/>
      <c r="U5" s="39"/>
      <c r="V5" s="40">
        <f>(C5-B5)+(E5-D5)+(G5-F5)+(I5-H5)+(K5-J5)+(M5-L5)+(O5-N5)+(Q5-P5)+(S5-R5)+(U5-T5)</f>
        <v>0.69791666666666674</v>
      </c>
      <c r="W5" s="41">
        <v>0.58333333333333337</v>
      </c>
      <c r="X5" s="3">
        <f>V5-W5</f>
        <v>0.11458333333333337</v>
      </c>
      <c r="Y5" s="359" t="e">
        <f>SUM(#REF!)+(#REF!)+(#REF!)+(#REF!)+(#REF!)+('s7'!X5)+('s8'!X5)+('s9'!X5)+('s10'!X5)+('s11'!X5)+('s12'!X5)+('s13'!X5)+('s14'!X5)+('s15'!X5)+('s16'!X5)+('s17'!X5)+('s18'!X5)+('s19'!X5)</f>
        <v>#REF!</v>
      </c>
      <c r="Z5" s="360"/>
      <c r="AA5" t="s">
        <v>13</v>
      </c>
    </row>
    <row r="6" spans="1:27" ht="15.75" thickBot="1" x14ac:dyDescent="0.3">
      <c r="A6" s="42"/>
      <c r="B6" s="43"/>
      <c r="C6" s="42"/>
      <c r="D6" s="42"/>
      <c r="E6" s="44"/>
      <c r="F6" s="42"/>
      <c r="G6" s="42"/>
      <c r="H6" s="42"/>
      <c r="I6" s="44"/>
      <c r="J6" s="42"/>
      <c r="K6" s="42" t="s">
        <v>76</v>
      </c>
      <c r="L6" s="42"/>
      <c r="M6" s="42"/>
      <c r="N6" s="43"/>
      <c r="O6" s="42" t="s">
        <v>76</v>
      </c>
      <c r="P6" s="42"/>
      <c r="Q6" s="44"/>
      <c r="R6" s="42"/>
      <c r="S6" s="42" t="s">
        <v>110</v>
      </c>
      <c r="T6" s="42"/>
      <c r="U6" s="44"/>
      <c r="V6" s="45"/>
      <c r="W6" s="46"/>
    </row>
    <row r="7" spans="1:27" ht="15.75" thickBot="1" x14ac:dyDescent="0.3">
      <c r="A7" s="26" t="s">
        <v>14</v>
      </c>
      <c r="B7" s="27"/>
      <c r="C7" s="28"/>
      <c r="D7" s="28"/>
      <c r="E7" s="29"/>
      <c r="F7" s="28">
        <v>0.375</v>
      </c>
      <c r="G7" s="28">
        <v>0.54166666666666663</v>
      </c>
      <c r="H7" s="28">
        <v>0.57291666666666663</v>
      </c>
      <c r="I7" s="28">
        <v>0.70833333333333337</v>
      </c>
      <c r="J7" s="59"/>
      <c r="K7" s="28"/>
      <c r="L7" s="28"/>
      <c r="M7" s="28"/>
      <c r="N7" s="27"/>
      <c r="O7" s="28"/>
      <c r="P7" s="28"/>
      <c r="Q7" s="29"/>
      <c r="R7" s="28"/>
      <c r="S7" s="28"/>
      <c r="T7" s="28"/>
      <c r="U7" s="29"/>
      <c r="V7" s="30">
        <f>(C7-B7)+(E7-D7)+(G7-F7)+(I7-H7)+(K7-J7)+(M7-L7)+(O7-N7)+(Q7-P7)+(S7-R7)+(U7-T7)</f>
        <v>0.30208333333333337</v>
      </c>
      <c r="W7" s="31">
        <v>0.39583333333333331</v>
      </c>
      <c r="X7" s="3">
        <f>V7-W7</f>
        <v>-9.3749999999999944E-2</v>
      </c>
      <c r="Y7" s="359" t="e">
        <f>SUM(#REF!)+(#REF!)+(#REF!)+(#REF!)+('s7'!X7)+('s8'!X7)+('s9'!X7)+('s10'!X7)+('s11'!X7)+('s12'!X7)+('s13'!X7)+('s14'!X7)+('s15'!X7)+('s16'!X7)+('s17'!X7)+('s18'!X7)+('s19'!X7)</f>
        <v>#REF!</v>
      </c>
      <c r="Z7" s="360"/>
      <c r="AA7" t="s">
        <v>14</v>
      </c>
    </row>
    <row r="8" spans="1:27" ht="15.75" thickBot="1" x14ac:dyDescent="0.3">
      <c r="A8" s="6"/>
      <c r="B8" s="32"/>
      <c r="C8" s="6"/>
      <c r="D8" s="6"/>
      <c r="E8" s="33"/>
      <c r="F8" s="6"/>
      <c r="G8" s="6"/>
      <c r="H8" s="6"/>
      <c r="I8" s="6"/>
      <c r="J8" s="34"/>
      <c r="K8" s="6"/>
      <c r="L8" s="6"/>
      <c r="M8" s="6"/>
      <c r="N8" s="32"/>
      <c r="O8" s="6"/>
      <c r="P8" s="6"/>
      <c r="Q8" s="33"/>
      <c r="R8" s="6"/>
      <c r="S8" s="6"/>
      <c r="T8" s="6"/>
      <c r="U8" s="33"/>
      <c r="V8" s="35"/>
      <c r="W8" s="6"/>
    </row>
    <row r="9" spans="1:27" ht="15.75" thickBot="1" x14ac:dyDescent="0.3">
      <c r="A9" s="14" t="s">
        <v>78</v>
      </c>
      <c r="B9" s="16">
        <v>0.33333333333333331</v>
      </c>
      <c r="C9" s="14"/>
      <c r="D9" s="14"/>
      <c r="E9" s="17">
        <v>0.69791666666666663</v>
      </c>
      <c r="F9" s="18">
        <v>0.45833333333333331</v>
      </c>
      <c r="G9" s="18">
        <v>0.55208333333333337</v>
      </c>
      <c r="H9" s="18">
        <v>0.58333333333333337</v>
      </c>
      <c r="I9" s="18">
        <v>0.70833333333333337</v>
      </c>
      <c r="J9" s="19"/>
      <c r="K9" s="14"/>
      <c r="L9" s="14"/>
      <c r="M9" s="14"/>
      <c r="N9" s="16"/>
      <c r="O9" s="18"/>
      <c r="P9" s="18"/>
      <c r="Q9" s="17"/>
      <c r="R9" s="18"/>
      <c r="S9" s="18"/>
      <c r="T9" s="18"/>
      <c r="U9" s="17"/>
      <c r="V9" s="20">
        <f>(C9-B9)+(E9-D9)+(G9-F9)+(I9-H9)+(K9-J9)+(M9-L9)+(O9-N9)+(Q9-P9)+(S9-R9)+(U9-T9)</f>
        <v>0.58333333333333337</v>
      </c>
      <c r="W9" s="21">
        <v>0.45833333333333331</v>
      </c>
      <c r="X9" s="3">
        <f>V9-W9</f>
        <v>0.12500000000000006</v>
      </c>
      <c r="Y9" s="367">
        <f>SUM('s14'!X9)+('s15'!X9)+('s16'!X9)+('s17'!X9)+('s18'!X9)+('s19'!X9)</f>
        <v>-1.9062500000000004</v>
      </c>
      <c r="Z9" s="366"/>
      <c r="AA9" t="s">
        <v>78</v>
      </c>
    </row>
    <row r="10" spans="1:27" ht="15.75" thickBot="1" x14ac:dyDescent="0.3">
      <c r="A10" s="15"/>
      <c r="B10" s="22"/>
      <c r="C10" s="15"/>
      <c r="D10" s="15"/>
      <c r="E10" s="23"/>
      <c r="F10" s="15"/>
      <c r="G10" s="15"/>
      <c r="H10" s="15"/>
      <c r="I10" s="15"/>
      <c r="J10" s="24"/>
      <c r="K10" s="15"/>
      <c r="L10" s="15"/>
      <c r="M10" s="15"/>
      <c r="N10" s="22"/>
      <c r="O10" s="15"/>
      <c r="P10" s="15"/>
      <c r="Q10" s="23"/>
      <c r="R10" s="15"/>
      <c r="S10" s="15"/>
      <c r="T10" s="15"/>
      <c r="U10" s="23"/>
      <c r="V10" s="25"/>
      <c r="W10" s="15"/>
    </row>
    <row r="11" spans="1:27" ht="15.75" thickBot="1" x14ac:dyDescent="0.3">
      <c r="A11" s="7" t="s">
        <v>7</v>
      </c>
      <c r="B11" s="8"/>
      <c r="C11" s="9"/>
      <c r="D11" s="9"/>
      <c r="E11" s="10"/>
      <c r="F11" s="9"/>
      <c r="G11" s="142" t="s">
        <v>122</v>
      </c>
      <c r="H11" s="142"/>
      <c r="I11" s="11"/>
      <c r="N11" s="1"/>
      <c r="Q11" s="2"/>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row r="20" spans="2:3" x14ac:dyDescent="0.25">
      <c r="B20"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888A8-AED7-B842-91BF-595CDA79BBE6}">
  <dimension ref="A1:AA20"/>
  <sheetViews>
    <sheetView workbookViewId="0"/>
  </sheetViews>
  <sheetFormatPr baseColWidth="10" defaultColWidth="10.7109375" defaultRowHeight="15" x14ac:dyDescent="0.25"/>
  <cols>
    <col min="23" max="23" width="8.5703125" bestFit="1" customWidth="1"/>
  </cols>
  <sheetData>
    <row r="1" spans="1:27" x14ac:dyDescent="0.25">
      <c r="A1" s="5" t="s">
        <v>15</v>
      </c>
      <c r="B1" s="362" t="s">
        <v>117</v>
      </c>
      <c r="C1" s="363"/>
      <c r="D1" s="363"/>
      <c r="E1" s="364"/>
      <c r="F1" s="363" t="s">
        <v>118</v>
      </c>
      <c r="G1" s="363"/>
      <c r="H1" s="363"/>
      <c r="I1" s="364"/>
      <c r="J1" s="363" t="s">
        <v>119</v>
      </c>
      <c r="K1" s="363"/>
      <c r="L1" s="363"/>
      <c r="M1" s="363"/>
      <c r="N1" s="362" t="s">
        <v>120</v>
      </c>
      <c r="O1" s="363"/>
      <c r="P1" s="363"/>
      <c r="Q1" s="364"/>
      <c r="R1" s="363" t="s">
        <v>121</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c r="C3" s="51"/>
      <c r="D3" s="51"/>
      <c r="E3" s="52"/>
      <c r="F3" s="50"/>
      <c r="G3" s="51"/>
      <c r="H3" s="51"/>
      <c r="I3" s="52"/>
      <c r="J3" s="51"/>
      <c r="K3" s="51"/>
      <c r="L3" s="51"/>
      <c r="M3" s="51"/>
      <c r="N3" s="50"/>
      <c r="O3" s="51"/>
      <c r="P3" s="51"/>
      <c r="Q3" s="52"/>
      <c r="R3" s="51"/>
      <c r="S3" s="51"/>
      <c r="T3" s="51"/>
      <c r="U3" s="52"/>
      <c r="V3" s="53">
        <f>(C3-B3)+(E3-D3)+(G3-F3)+(I3-H3)+(K3-J3)+(M3-L3)+(O3-N3)+(Q3-P3)+(S3-R3)+(U3-T3)</f>
        <v>0</v>
      </c>
      <c r="W3" s="53">
        <v>0</v>
      </c>
      <c r="X3" s="3">
        <f>V3-W3</f>
        <v>0</v>
      </c>
      <c r="Y3" s="359" t="e">
        <f>SUM(#REF!)+(#REF!)+(#REF!)+(#REF!)+(#REF!)+('s7'!X3)+('s8'!X3)+('s9'!X3)+('s10'!X3)+('s11'!X3)+('s12'!X3)+('s13'!X3)+('s14'!X3)+('s15'!X3)+('s16'!X3)+('s17'!X3)+('s18'!X3)+('s19'!X3)+('s20'!X3)</f>
        <v>#REF!</v>
      </c>
      <c r="Z3" s="360"/>
      <c r="AA3" t="s">
        <v>12</v>
      </c>
    </row>
    <row r="4" spans="1:27" ht="15.75" thickBot="1" x14ac:dyDescent="0.3">
      <c r="A4" s="54"/>
      <c r="B4" s="55"/>
      <c r="C4" s="54" t="s">
        <v>98</v>
      </c>
      <c r="D4" s="54"/>
      <c r="E4" s="56"/>
      <c r="F4" s="54"/>
      <c r="G4" s="54"/>
      <c r="H4" s="54"/>
      <c r="I4" s="56"/>
      <c r="J4" s="54"/>
      <c r="K4" s="54"/>
      <c r="L4" s="54"/>
      <c r="M4" s="54"/>
      <c r="N4" s="55"/>
      <c r="O4" s="54"/>
      <c r="P4" s="54"/>
      <c r="Q4" s="56"/>
      <c r="R4" s="54"/>
      <c r="S4" s="54"/>
      <c r="T4" s="54"/>
      <c r="U4" s="56"/>
      <c r="V4" s="58"/>
      <c r="W4" s="57"/>
      <c r="X4" t="s">
        <v>10</v>
      </c>
      <c r="Y4" s="361"/>
      <c r="Z4" s="361"/>
    </row>
    <row r="5" spans="1:27" ht="15.75" thickBot="1" x14ac:dyDescent="0.3">
      <c r="A5" s="36" t="s">
        <v>13</v>
      </c>
      <c r="B5" s="37">
        <v>0.375</v>
      </c>
      <c r="C5" s="38"/>
      <c r="D5" s="38"/>
      <c r="E5" s="39">
        <v>0.70833333333333337</v>
      </c>
      <c r="F5" s="38"/>
      <c r="G5" s="38"/>
      <c r="H5" s="38"/>
      <c r="I5" s="39"/>
      <c r="J5" s="62"/>
      <c r="K5" s="63"/>
      <c r="L5" s="63"/>
      <c r="M5" s="62"/>
      <c r="N5" s="37"/>
      <c r="O5" s="38"/>
      <c r="P5" s="38"/>
      <c r="Q5" s="39"/>
      <c r="R5" s="38"/>
      <c r="S5" s="38"/>
      <c r="T5" s="38"/>
      <c r="U5" s="39"/>
      <c r="V5" s="40">
        <f>(C5-B5)+(E5-D5)+(G5-F5)+(I5-H5)+(K5-J5)+(M5-L5)+(O5-N5)+(Q5-P5)+(S5-R5)+(U5-T5)</f>
        <v>0.33333333333333337</v>
      </c>
      <c r="W5" s="41">
        <v>0.25</v>
      </c>
      <c r="X5" s="3">
        <f>V5-W5</f>
        <v>8.333333333333337E-2</v>
      </c>
      <c r="Y5" s="359" t="e">
        <f>SUM(#REF!)+(#REF!)+(#REF!)+(#REF!)+(#REF!)+('s7'!X5)+('s8'!X5)+('s9'!X5)+('s10'!X5)+('s11'!X5)+('s12'!X5)+('s13'!X5)+('s14'!X5)+('s15'!X5)+('s16'!X5)+('s17'!X5)+('s18'!X5)+('s19'!X5)+('s20'!X5)</f>
        <v>#REF!</v>
      </c>
      <c r="Z5" s="360"/>
      <c r="AA5" t="s">
        <v>13</v>
      </c>
    </row>
    <row r="6" spans="1:27" ht="15.75" thickBot="1" x14ac:dyDescent="0.3">
      <c r="A6" s="42"/>
      <c r="B6" s="43"/>
      <c r="C6" s="42"/>
      <c r="D6" s="42"/>
      <c r="E6" s="44"/>
      <c r="F6" s="42"/>
      <c r="G6" s="42" t="s">
        <v>123</v>
      </c>
      <c r="H6" s="42"/>
      <c r="I6" s="44"/>
      <c r="J6" s="42"/>
      <c r="K6" s="42"/>
      <c r="L6" s="42"/>
      <c r="M6" s="42"/>
      <c r="N6" s="43"/>
      <c r="O6" s="42" t="s">
        <v>123</v>
      </c>
      <c r="P6" s="42"/>
      <c r="Q6" s="44"/>
      <c r="R6" s="42"/>
      <c r="S6" s="42" t="s">
        <v>98</v>
      </c>
      <c r="T6" s="42"/>
      <c r="U6" s="44"/>
      <c r="V6" s="45"/>
      <c r="W6" s="46"/>
    </row>
    <row r="7" spans="1:27" ht="15.75" thickBot="1" x14ac:dyDescent="0.3">
      <c r="A7" s="26" t="s">
        <v>14</v>
      </c>
      <c r="B7" s="27">
        <v>0.35416666666666669</v>
      </c>
      <c r="C7" s="28"/>
      <c r="D7" s="28"/>
      <c r="E7" s="29">
        <v>0.69791666666666663</v>
      </c>
      <c r="F7" s="28">
        <v>0.39583333333333331</v>
      </c>
      <c r="G7" s="28">
        <v>0.54166666666666663</v>
      </c>
      <c r="H7" s="28">
        <v>0.57291666666666663</v>
      </c>
      <c r="I7" s="28">
        <v>0.69791666666666663</v>
      </c>
      <c r="J7" s="59">
        <v>0.32291666666666669</v>
      </c>
      <c r="K7" s="28"/>
      <c r="L7" s="28"/>
      <c r="M7" s="28">
        <v>0.72916666666666663</v>
      </c>
      <c r="N7" s="27">
        <v>0.36458333333333331</v>
      </c>
      <c r="O7" s="28"/>
      <c r="P7" s="28"/>
      <c r="Q7" s="29">
        <v>0.72916666666666663</v>
      </c>
      <c r="R7" s="28">
        <v>0.35416666666666669</v>
      </c>
      <c r="S7" s="28"/>
      <c r="T7" s="28"/>
      <c r="U7" s="29">
        <v>0.6875</v>
      </c>
      <c r="V7" s="30">
        <f>(C7-B7)+(E7-D7)+(G7-F7)+(I7-H7)+(K7-J7)+(M7-L7)+(O7-N7)+(Q7-P7)+(S7-R7)+(U7-T7)</f>
        <v>1.7187499999999998</v>
      </c>
      <c r="W7" s="31">
        <v>1</v>
      </c>
      <c r="X7" s="3">
        <f>V7-W7</f>
        <v>0.71874999999999978</v>
      </c>
      <c r="Y7" s="359" t="e">
        <f>SUM(#REF!)+(#REF!)+(#REF!)+(#REF!)+('s7'!X7)+('s8'!X7)+('s9'!X7)+('s10'!X7)+('s11'!X7)+('s12'!X7)+('s13'!X7)+('s14'!X7)+('s15'!X7)+('s16'!X7)+('s17'!X7)+('s18'!X7)+('s19'!X7)+('s20'!X7)</f>
        <v>#REF!</v>
      </c>
      <c r="Z7" s="360"/>
      <c r="AA7" t="s">
        <v>14</v>
      </c>
    </row>
    <row r="8" spans="1:27" ht="15.75" thickBot="1" x14ac:dyDescent="0.3">
      <c r="A8" s="6"/>
      <c r="B8" s="32"/>
      <c r="C8" s="6"/>
      <c r="D8" s="6"/>
      <c r="E8" s="33"/>
      <c r="F8" s="6"/>
      <c r="G8" s="6"/>
      <c r="H8" s="6"/>
      <c r="I8" s="6"/>
      <c r="J8" s="34"/>
      <c r="K8" s="6"/>
      <c r="L8" s="6"/>
      <c r="M8" s="6"/>
      <c r="N8" s="32"/>
      <c r="O8" s="6"/>
      <c r="P8" s="6"/>
      <c r="Q8" s="143" t="s">
        <v>130</v>
      </c>
      <c r="R8" s="6"/>
      <c r="S8" s="6"/>
      <c r="T8" s="6"/>
      <c r="U8" s="33"/>
      <c r="V8" s="35"/>
      <c r="W8" s="6"/>
    </row>
    <row r="9" spans="1:27" ht="15.75" thickBot="1" x14ac:dyDescent="0.3">
      <c r="A9" s="14" t="s">
        <v>78</v>
      </c>
      <c r="B9" s="16">
        <v>0.32291666666666669</v>
      </c>
      <c r="C9" s="14"/>
      <c r="D9" s="14"/>
      <c r="E9" s="17">
        <v>0.72916666666666663</v>
      </c>
      <c r="F9" s="18">
        <v>0.375</v>
      </c>
      <c r="G9" s="18">
        <v>0.54166666666666663</v>
      </c>
      <c r="H9" s="18">
        <v>0.57291666666666663</v>
      </c>
      <c r="I9" s="18">
        <v>0.72916666666666663</v>
      </c>
      <c r="J9" s="88">
        <v>0.54166666666666663</v>
      </c>
      <c r="K9" s="14"/>
      <c r="L9" s="14"/>
      <c r="M9" s="18">
        <v>0.69791666666666663</v>
      </c>
      <c r="N9" s="16">
        <v>0.35416666666666669</v>
      </c>
      <c r="O9" s="18"/>
      <c r="P9" s="18"/>
      <c r="Q9" s="17">
        <v>0.72916666666666663</v>
      </c>
      <c r="R9" s="18">
        <v>0.375</v>
      </c>
      <c r="S9" s="18">
        <v>0.54166666666666663</v>
      </c>
      <c r="T9" s="18">
        <v>0.57291666666666663</v>
      </c>
      <c r="U9" s="17">
        <v>0.66666666666666663</v>
      </c>
      <c r="V9" s="20">
        <f>(C9-B9)+(E9-D9)+(G9-F9)+(I9-H9)+(K9-J9)+(M9-L9)+(O9-N9)+(Q9-P9)+(S9-R9)+(U9-T9)</f>
        <v>1.520833333333333</v>
      </c>
      <c r="W9" s="21">
        <v>1.1666666666666667</v>
      </c>
      <c r="X9" s="3">
        <f>V9-W9</f>
        <v>0.3541666666666663</v>
      </c>
      <c r="Y9" s="367">
        <f>SUM('s14'!X9)+('s15'!X9)+('s16'!X9)+('s17'!X9)+('s18'!X9)+('s19'!X9)+('s20'!X9)</f>
        <v>-1.5520833333333341</v>
      </c>
      <c r="Z9" s="366"/>
      <c r="AA9" t="s">
        <v>78</v>
      </c>
    </row>
    <row r="10" spans="1:27" ht="15.75" thickBot="1" x14ac:dyDescent="0.3">
      <c r="A10" s="15"/>
      <c r="B10" s="22"/>
      <c r="C10" s="15"/>
      <c r="D10" s="15"/>
      <c r="E10" s="23"/>
      <c r="F10" s="15"/>
      <c r="G10" s="15"/>
      <c r="H10" s="15"/>
      <c r="I10" s="15"/>
      <c r="J10" s="24"/>
      <c r="K10" s="15"/>
      <c r="L10" s="15"/>
      <c r="M10" s="15"/>
      <c r="N10" s="22"/>
      <c r="O10" s="15"/>
      <c r="P10" s="15"/>
      <c r="Q10" s="23"/>
      <c r="R10" s="15"/>
      <c r="S10" s="15"/>
      <c r="T10" s="15"/>
      <c r="U10" s="23"/>
      <c r="V10" s="25"/>
      <c r="W10" s="15"/>
    </row>
    <row r="11" spans="1:27" ht="15.75" thickBot="1" x14ac:dyDescent="0.3">
      <c r="A11" s="7" t="s">
        <v>7</v>
      </c>
      <c r="B11" s="8">
        <v>0.33333333333333331</v>
      </c>
      <c r="C11" s="9"/>
      <c r="D11" s="9">
        <v>0.73958333333333337</v>
      </c>
      <c r="E11" s="10"/>
      <c r="F11" s="9"/>
      <c r="G11" s="9"/>
      <c r="H11" s="9"/>
      <c r="I11" s="11"/>
      <c r="K11" s="70" t="s">
        <v>61</v>
      </c>
      <c r="L11" s="70"/>
      <c r="N11" s="90">
        <v>0.33333333333333331</v>
      </c>
      <c r="P11" s="89">
        <v>0.73958333333333337</v>
      </c>
      <c r="Q11" s="2"/>
      <c r="U11" s="2"/>
    </row>
    <row r="12" spans="1:27" x14ac:dyDescent="0.25">
      <c r="B12" s="1"/>
      <c r="C12">
        <v>2</v>
      </c>
      <c r="E12" s="2"/>
      <c r="G12" s="70" t="s">
        <v>61</v>
      </c>
      <c r="H12" s="70"/>
      <c r="J12" s="4"/>
      <c r="N12" s="1"/>
      <c r="O12">
        <v>2</v>
      </c>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row r="20" spans="2:3" x14ac:dyDescent="0.25">
      <c r="B20"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4162D-E288-AE43-AA53-611CA5969863}">
  <dimension ref="A1:AA20"/>
  <sheetViews>
    <sheetView workbookViewId="0"/>
  </sheetViews>
  <sheetFormatPr baseColWidth="10" defaultColWidth="10.7109375" defaultRowHeight="15" x14ac:dyDescent="0.25"/>
  <cols>
    <col min="23" max="23" width="8.5703125" bestFit="1" customWidth="1"/>
  </cols>
  <sheetData>
    <row r="1" spans="1:27" x14ac:dyDescent="0.25">
      <c r="A1" s="5" t="s">
        <v>15</v>
      </c>
      <c r="B1" s="362" t="s">
        <v>112</v>
      </c>
      <c r="C1" s="363"/>
      <c r="D1" s="363"/>
      <c r="E1" s="364"/>
      <c r="F1" s="363" t="s">
        <v>113</v>
      </c>
      <c r="G1" s="363"/>
      <c r="H1" s="363"/>
      <c r="I1" s="364"/>
      <c r="J1" s="363" t="s">
        <v>114</v>
      </c>
      <c r="K1" s="363"/>
      <c r="L1" s="363"/>
      <c r="M1" s="363"/>
      <c r="N1" s="362" t="s">
        <v>115</v>
      </c>
      <c r="O1" s="363"/>
      <c r="P1" s="363"/>
      <c r="Q1" s="364"/>
      <c r="R1" s="363" t="s">
        <v>116</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c r="C3" s="51"/>
      <c r="D3" s="51"/>
      <c r="E3" s="52"/>
      <c r="F3" s="50"/>
      <c r="G3" s="51"/>
      <c r="H3" s="51"/>
      <c r="I3" s="52"/>
      <c r="J3" s="51"/>
      <c r="K3" s="51"/>
      <c r="L3" s="51"/>
      <c r="M3" s="51"/>
      <c r="N3" s="50"/>
      <c r="O3" s="51"/>
      <c r="P3" s="51"/>
      <c r="Q3" s="52"/>
      <c r="R3" s="51"/>
      <c r="S3" s="51"/>
      <c r="T3" s="51"/>
      <c r="U3" s="52"/>
      <c r="V3" s="53">
        <f>(C3-B3)+(E3-D3)+(G3-F3)+(I3-H3)+(K3-J3)+(M3-L3)+(O3-N3)+(Q3-P3)+(S3-R3)+(U3-T3)</f>
        <v>0</v>
      </c>
      <c r="W3" s="53">
        <v>0</v>
      </c>
      <c r="X3" s="3">
        <f>V3-W3</f>
        <v>0</v>
      </c>
      <c r="Y3" s="359" t="e">
        <f>SUM(#REF!)+(#REF!)+(#REF!)+(#REF!)+(#REF!)+('s7'!X3)+('s8'!X3)+('s9'!X3)+('s10'!X3)+('s11'!X3)+('s12'!X3)+('s13'!X3)+('s14'!X3)+('s15'!X3)+('s16'!X3)+('s17'!X3)+('s18'!X3)+('s19'!X3)+('s20'!X3)+('s21'!X3)</f>
        <v>#REF!</v>
      </c>
      <c r="Z3" s="360"/>
      <c r="AA3" t="s">
        <v>12</v>
      </c>
    </row>
    <row r="4" spans="1:27" ht="15.75" thickBot="1" x14ac:dyDescent="0.3">
      <c r="A4" s="54"/>
      <c r="B4" s="55"/>
      <c r="C4" s="54" t="s">
        <v>99</v>
      </c>
      <c r="D4" s="54"/>
      <c r="E4" s="56"/>
      <c r="F4" s="54"/>
      <c r="G4" s="54" t="s">
        <v>98</v>
      </c>
      <c r="H4" s="54"/>
      <c r="I4" s="56"/>
      <c r="J4" s="54"/>
      <c r="K4" s="54"/>
      <c r="L4" s="54"/>
      <c r="M4" s="54"/>
      <c r="N4" s="55"/>
      <c r="O4" s="54">
        <v>3</v>
      </c>
      <c r="P4" s="54"/>
      <c r="Q4" s="56"/>
      <c r="R4" s="54"/>
      <c r="S4" s="54">
        <v>2</v>
      </c>
      <c r="T4" s="54"/>
      <c r="U4" s="56"/>
      <c r="V4" s="58"/>
      <c r="W4" s="57"/>
      <c r="X4" t="s">
        <v>10</v>
      </c>
      <c r="Y4" s="361"/>
      <c r="Z4" s="361"/>
    </row>
    <row r="5" spans="1:27" ht="15.75" thickBot="1" x14ac:dyDescent="0.3">
      <c r="A5" s="36" t="s">
        <v>13</v>
      </c>
      <c r="B5" s="37"/>
      <c r="C5" s="38"/>
      <c r="D5" s="38"/>
      <c r="E5" s="39"/>
      <c r="F5" s="38">
        <v>0.36458333333333331</v>
      </c>
      <c r="G5" s="38">
        <v>0.54166666666666663</v>
      </c>
      <c r="H5" s="38">
        <v>0.57291666666666663</v>
      </c>
      <c r="I5" s="39">
        <v>0.70833333333333337</v>
      </c>
      <c r="J5" s="62"/>
      <c r="K5" s="63"/>
      <c r="L5" s="63"/>
      <c r="M5" s="62"/>
      <c r="N5" s="37">
        <v>0.36458333333333331</v>
      </c>
      <c r="O5" s="38"/>
      <c r="P5" s="38"/>
      <c r="Q5" s="39">
        <v>0.70833333333333337</v>
      </c>
      <c r="R5" s="38">
        <v>0.36458333333333331</v>
      </c>
      <c r="S5" s="38"/>
      <c r="T5" s="38"/>
      <c r="U5" s="39">
        <v>0.72916666666666663</v>
      </c>
      <c r="V5" s="40">
        <f>(C5-B5)+(E5-D5)+(G5-F5)+(I5-H5)+(K5-J5)+(M5-L5)+(O5-N5)+(Q5-P5)+(S5-R5)+(U5-T5)</f>
        <v>1.0208333333333335</v>
      </c>
      <c r="W5" s="41">
        <v>0.83333333333333337</v>
      </c>
      <c r="X5" s="3">
        <f>V5-W5</f>
        <v>0.18750000000000011</v>
      </c>
      <c r="Y5" s="359" t="e">
        <f>SUM(#REF!)+(#REF!)+(#REF!)+(#REF!)+(#REF!)+('s7'!X5)+('s8'!X5)+('s9'!X5)+('s10'!X5)+('s11'!X5)+('s12'!X5)+('s13'!X5)+('s14'!X5)+('s15'!X5)+('s16'!X5)+('s17'!X5)+('s18'!X5)+('s19'!X5)+('s20'!X5)+('s21'!X5)</f>
        <v>#REF!</v>
      </c>
      <c r="Z5" s="360"/>
      <c r="AA5" t="s">
        <v>13</v>
      </c>
    </row>
    <row r="6" spans="1:27" ht="15.75" thickBot="1" x14ac:dyDescent="0.3">
      <c r="A6" s="42"/>
      <c r="B6" s="43"/>
      <c r="C6" s="42" t="s">
        <v>99</v>
      </c>
      <c r="D6" s="42"/>
      <c r="E6" s="44"/>
      <c r="F6" s="42"/>
      <c r="G6" s="42"/>
      <c r="H6" s="42"/>
      <c r="I6" s="44"/>
      <c r="J6" s="42"/>
      <c r="K6" s="42"/>
      <c r="L6" s="42"/>
      <c r="M6" s="42"/>
      <c r="N6" s="43"/>
      <c r="O6" s="42"/>
      <c r="P6" s="42"/>
      <c r="Q6" s="44"/>
      <c r="R6" s="42"/>
      <c r="S6" s="42"/>
      <c r="T6" s="42"/>
      <c r="U6" s="44"/>
      <c r="V6" s="45"/>
      <c r="W6" s="46"/>
    </row>
    <row r="7" spans="1:27" ht="15.75" thickBot="1" x14ac:dyDescent="0.3">
      <c r="A7" s="26" t="s">
        <v>14</v>
      </c>
      <c r="B7" s="27"/>
      <c r="C7" s="28"/>
      <c r="D7" s="28"/>
      <c r="E7" s="29"/>
      <c r="F7" s="28"/>
      <c r="G7" s="26"/>
      <c r="H7" s="26"/>
      <c r="I7" s="28"/>
      <c r="J7" s="59">
        <v>0.3125</v>
      </c>
      <c r="K7" s="28"/>
      <c r="L7" s="28"/>
      <c r="M7" s="28">
        <v>0.72916666666666663</v>
      </c>
      <c r="N7" s="27">
        <v>0.39583333333333331</v>
      </c>
      <c r="O7" s="28"/>
      <c r="P7" s="28"/>
      <c r="Q7" s="29">
        <v>0.71875</v>
      </c>
      <c r="R7" s="28"/>
      <c r="S7" s="28"/>
      <c r="T7" s="28"/>
      <c r="U7" s="29"/>
      <c r="V7" s="30">
        <f>(C7-B7)+(E7-D7)+(G7-F7)+(I7-H7)+(K7-J7)+(M7-L7)+(O7-N7)+(Q7-P7)+(S7-R7)+(U7-T7)</f>
        <v>0.73958333333333326</v>
      </c>
      <c r="W7" s="31">
        <v>1</v>
      </c>
      <c r="X7" s="3">
        <f>V7-W7</f>
        <v>-0.26041666666666674</v>
      </c>
      <c r="Y7" s="359" t="e">
        <f>SUM(#REF!)+(#REF!)+(#REF!)+(#REF!)+('s7'!X7)+('s8'!X7)+('s9'!X7)+('s10'!X7)+('s11'!X7)+('s12'!X7)+('s13'!X7)+('s14'!X7)+('s15'!X7)+('s16'!X7)+('s17'!X7)+('s18'!X7)+('s19'!X7)+('s20'!X7)+('s21'!X7)</f>
        <v>#REF!</v>
      </c>
      <c r="Z7" s="360"/>
      <c r="AA7" t="s">
        <v>14</v>
      </c>
    </row>
    <row r="8" spans="1:27" ht="15.75" thickBot="1" x14ac:dyDescent="0.3">
      <c r="A8" s="6"/>
      <c r="B8" s="32"/>
      <c r="C8" s="6" t="s">
        <v>99</v>
      </c>
      <c r="D8" s="6"/>
      <c r="E8" s="33"/>
      <c r="F8" s="6"/>
      <c r="G8" s="6"/>
      <c r="H8" s="6"/>
      <c r="I8" s="6"/>
      <c r="J8" s="34"/>
      <c r="K8" s="6"/>
      <c r="L8" s="6"/>
      <c r="M8" s="6"/>
      <c r="N8" s="32"/>
      <c r="O8" s="6"/>
      <c r="P8" s="6"/>
      <c r="Q8" s="33"/>
      <c r="R8" s="6"/>
      <c r="S8" s="6"/>
      <c r="T8" s="6"/>
      <c r="U8" s="33"/>
      <c r="V8" s="35"/>
      <c r="W8" s="6"/>
    </row>
    <row r="9" spans="1:27" ht="15.75" thickBot="1" x14ac:dyDescent="0.3">
      <c r="A9" s="14" t="s">
        <v>78</v>
      </c>
      <c r="B9" s="16"/>
      <c r="C9" s="14"/>
      <c r="D9" s="14"/>
      <c r="E9" s="17"/>
      <c r="F9" s="18">
        <v>0.33333333333333331</v>
      </c>
      <c r="G9" s="18">
        <v>0.54166666666666663</v>
      </c>
      <c r="H9" s="18">
        <v>0.57291666666666663</v>
      </c>
      <c r="I9" s="18">
        <v>0.72916666666666663</v>
      </c>
      <c r="J9" s="88">
        <v>0.54166666666666663</v>
      </c>
      <c r="K9" s="18"/>
      <c r="L9" s="18"/>
      <c r="M9" s="18">
        <v>0.6875</v>
      </c>
      <c r="N9" s="16">
        <v>0.35416666666666669</v>
      </c>
      <c r="O9" s="18"/>
      <c r="P9" s="18"/>
      <c r="Q9" s="17">
        <v>0.72916666666666663</v>
      </c>
      <c r="R9" s="18">
        <v>0.375</v>
      </c>
      <c r="S9" s="18"/>
      <c r="T9" s="18"/>
      <c r="U9" s="17">
        <v>0.70833333333333337</v>
      </c>
      <c r="V9" s="20">
        <f>(C9-B9)+(E9-D9)+(G9-F9)+(I9-H9)+(K9-J9)+(M9-L9)+(O9-N9)+(Q9-P9)+(S9-R9)+(U9-T9)</f>
        <v>1.21875</v>
      </c>
      <c r="W9" s="21">
        <v>0.92708333333333337</v>
      </c>
      <c r="X9" s="3">
        <f>V9-W9</f>
        <v>0.29166666666666663</v>
      </c>
      <c r="Y9" s="367">
        <f>SUM('s14'!X9)+('s15'!X9)+('s16'!X9)+('s17'!X9)+('s18'!X9)+('s19'!X9)+('s20'!X9)+('s21'!X9)</f>
        <v>-1.2604166666666674</v>
      </c>
      <c r="Z9" s="366"/>
      <c r="AA9" t="s">
        <v>78</v>
      </c>
    </row>
    <row r="10" spans="1:27" ht="15.75" thickBot="1" x14ac:dyDescent="0.3">
      <c r="A10" s="15"/>
      <c r="B10" s="22"/>
      <c r="C10" s="15" t="s">
        <v>99</v>
      </c>
      <c r="D10" s="15"/>
      <c r="E10" s="23"/>
      <c r="F10" s="15"/>
      <c r="G10" s="15"/>
      <c r="H10" s="15"/>
      <c r="I10" s="15"/>
      <c r="J10" s="24"/>
      <c r="K10" s="15"/>
      <c r="L10" s="15"/>
      <c r="M10" s="15"/>
      <c r="N10" s="22"/>
      <c r="O10" s="15"/>
      <c r="P10" s="15"/>
      <c r="Q10" s="23"/>
      <c r="R10" s="15"/>
      <c r="S10" s="15"/>
      <c r="T10" s="15"/>
      <c r="U10" s="23"/>
      <c r="V10" s="25"/>
      <c r="W10" s="15"/>
    </row>
    <row r="11" spans="1:27" ht="15.75" thickBot="1" x14ac:dyDescent="0.3">
      <c r="A11" s="7" t="s">
        <v>7</v>
      </c>
      <c r="B11" s="8"/>
      <c r="C11" s="9"/>
      <c r="D11" s="9"/>
      <c r="E11" s="10"/>
      <c r="F11" s="9"/>
      <c r="G11" s="9"/>
      <c r="H11" s="9"/>
      <c r="I11" s="11"/>
      <c r="N11" s="1"/>
      <c r="Q11" s="2"/>
      <c r="S11" s="70" t="s">
        <v>31</v>
      </c>
      <c r="T11" s="70"/>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row r="20" spans="2:3" x14ac:dyDescent="0.25">
      <c r="B20"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4FA2F-8872-8249-80F3-C5EF1C48C264}">
  <dimension ref="A1:AA20"/>
  <sheetViews>
    <sheetView workbookViewId="0"/>
  </sheetViews>
  <sheetFormatPr baseColWidth="10" defaultColWidth="10.7109375" defaultRowHeight="15" x14ac:dyDescent="0.25"/>
  <cols>
    <col min="23" max="23" width="8.5703125" bestFit="1" customWidth="1"/>
  </cols>
  <sheetData>
    <row r="1" spans="1:27" x14ac:dyDescent="0.25">
      <c r="A1" s="5" t="s">
        <v>15</v>
      </c>
      <c r="B1" s="362" t="s">
        <v>125</v>
      </c>
      <c r="C1" s="363"/>
      <c r="D1" s="363"/>
      <c r="E1" s="364"/>
      <c r="F1" s="363" t="s">
        <v>126</v>
      </c>
      <c r="G1" s="363"/>
      <c r="H1" s="363"/>
      <c r="I1" s="364"/>
      <c r="J1" s="363" t="s">
        <v>127</v>
      </c>
      <c r="K1" s="363"/>
      <c r="L1" s="363"/>
      <c r="M1" s="363"/>
      <c r="N1" s="362" t="s">
        <v>128</v>
      </c>
      <c r="O1" s="363"/>
      <c r="P1" s="363"/>
      <c r="Q1" s="364"/>
      <c r="R1" s="363" t="s">
        <v>129</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c r="C3" s="51"/>
      <c r="D3" s="51"/>
      <c r="E3" s="52"/>
      <c r="F3" s="50"/>
      <c r="G3" s="51"/>
      <c r="H3" s="51"/>
      <c r="I3" s="52"/>
      <c r="J3" s="51"/>
      <c r="K3" s="51"/>
      <c r="L3" s="51"/>
      <c r="M3" s="51"/>
      <c r="N3" s="50"/>
      <c r="O3" s="51"/>
      <c r="P3" s="51"/>
      <c r="Q3" s="52"/>
      <c r="R3" s="51"/>
      <c r="S3" s="51"/>
      <c r="T3" s="51"/>
      <c r="U3" s="52"/>
      <c r="V3" s="53">
        <f>(C3-B3)+(E3-D3)+(G3-F3)+(I3-H3)+(K3-J3)+(M3-L3)+(O3-N3)+(Q3-P3)+(S3-R3)+(U3-T3)</f>
        <v>0</v>
      </c>
      <c r="W3" s="53">
        <v>0</v>
      </c>
      <c r="X3" s="3">
        <f>V3-W3</f>
        <v>0</v>
      </c>
      <c r="Y3" s="359" t="e">
        <f>SUM(#REF!)+(#REF!)+(#REF!)+(#REF!)+(#REF!)+('s7'!X3)+('s8'!X3)+('s9'!X3)+('s10'!X3)+('s11'!X3)+('s12'!X3)+('s13'!X3)+('s14'!X3)+('s15'!X3)+('s16'!X3)+('s17'!X3)+('s18'!X3)+('s19'!X3)+('s20'!X3)+('s21'!X3)+('s22'!X3)</f>
        <v>#REF!</v>
      </c>
      <c r="Z3" s="360"/>
      <c r="AA3" t="s">
        <v>12</v>
      </c>
    </row>
    <row r="4" spans="1:27"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7" ht="15.75" thickBot="1" x14ac:dyDescent="0.3">
      <c r="A5" s="36" t="s">
        <v>13</v>
      </c>
      <c r="B5" s="37">
        <v>0.375</v>
      </c>
      <c r="C5" s="38"/>
      <c r="D5" s="38"/>
      <c r="E5" s="39">
        <v>0.70833333333333337</v>
      </c>
      <c r="F5" s="38">
        <v>0.35416666666666669</v>
      </c>
      <c r="G5" s="38"/>
      <c r="H5" s="38"/>
      <c r="I5" s="39">
        <v>0.72916666666666663</v>
      </c>
      <c r="J5" s="62"/>
      <c r="K5" s="63"/>
      <c r="L5" s="63"/>
      <c r="M5" s="62"/>
      <c r="N5" s="37">
        <v>0.36458333333333331</v>
      </c>
      <c r="O5" s="38"/>
      <c r="P5" s="38"/>
      <c r="Q5" s="39">
        <v>0.70833333333333337</v>
      </c>
      <c r="R5" s="38">
        <v>0.33541666666666664</v>
      </c>
      <c r="S5" s="38"/>
      <c r="T5" s="38"/>
      <c r="U5" s="39">
        <v>0.72916666666666663</v>
      </c>
      <c r="V5" s="40">
        <f>(C5-B5)+(E5-D5)+(G5-F5)+(I5-H5)+(K5-J5)+(M5-L5)+(O5-N5)+(Q5-P5)+(S5-R5)+(U5-T5)</f>
        <v>1.4458333333333333</v>
      </c>
      <c r="W5" s="41">
        <v>1.125</v>
      </c>
      <c r="X5" s="3">
        <f>V5-W5</f>
        <v>0.3208333333333333</v>
      </c>
      <c r="Y5" s="359" t="e">
        <f>SUM(#REF!)+(#REF!)+(#REF!)+(#REF!)+(#REF!)+('s7'!X5)+('s8'!X5)+('s9'!X5)+('s10'!X5)+('s11'!X5)+('s12'!X5)+('s13'!X5)+('s14'!X5)+('s15'!X5)+('s16'!X5)+('s17'!X5)+('s18'!X5)+('s19'!X5)+('s20'!X5)+('s21'!X5)+('s22'!X5)</f>
        <v>#REF!</v>
      </c>
      <c r="Z5" s="360"/>
      <c r="AA5" t="s">
        <v>13</v>
      </c>
    </row>
    <row r="6" spans="1:27" ht="15.75" thickBot="1" x14ac:dyDescent="0.3">
      <c r="A6" s="42"/>
      <c r="B6" s="43"/>
      <c r="C6" s="42"/>
      <c r="D6" s="145"/>
      <c r="E6" s="44"/>
      <c r="F6" s="42"/>
      <c r="G6" s="145"/>
      <c r="H6" s="42"/>
      <c r="I6" s="44" t="s">
        <v>124</v>
      </c>
      <c r="J6" s="42"/>
      <c r="K6" s="42"/>
      <c r="L6" s="42"/>
      <c r="M6" s="42"/>
      <c r="N6" s="43"/>
      <c r="O6" s="145"/>
      <c r="P6" s="42"/>
      <c r="Q6" s="44"/>
      <c r="R6" s="146" t="s">
        <v>141</v>
      </c>
      <c r="S6" s="42"/>
      <c r="T6" s="145"/>
      <c r="U6" s="44"/>
      <c r="V6" s="45"/>
      <c r="W6" s="46"/>
    </row>
    <row r="7" spans="1:27" ht="15.75" thickBot="1" x14ac:dyDescent="0.3">
      <c r="A7" s="26" t="s">
        <v>14</v>
      </c>
      <c r="B7" s="27">
        <v>0.33333333333333331</v>
      </c>
      <c r="C7" s="28">
        <v>0.54166666666666663</v>
      </c>
      <c r="D7" s="28">
        <v>0.57291666666666663</v>
      </c>
      <c r="E7" s="29">
        <v>0.6875</v>
      </c>
      <c r="F7" s="28">
        <v>0.39583333333333331</v>
      </c>
      <c r="G7" s="26"/>
      <c r="H7" s="26"/>
      <c r="I7" s="28">
        <v>0.55208333333333337</v>
      </c>
      <c r="J7" s="59">
        <v>0.32291666666666669</v>
      </c>
      <c r="K7" s="28"/>
      <c r="L7" s="28"/>
      <c r="M7" s="28">
        <v>0.375</v>
      </c>
      <c r="N7" s="27">
        <v>0.39583333333333331</v>
      </c>
      <c r="O7" s="28"/>
      <c r="P7" s="28"/>
      <c r="Q7" s="29">
        <v>0.54166666666666663</v>
      </c>
      <c r="R7" s="28">
        <v>0.375</v>
      </c>
      <c r="S7" s="28"/>
      <c r="T7" s="28"/>
      <c r="U7" s="29">
        <v>0.72916666666666663</v>
      </c>
      <c r="V7" s="30">
        <f>(C7-B7)+(E7-D7)+(G7-F7)+(I7-H7)+(K7-J7)+(M7-L7)+(O7-N7)+(Q7-P7)+(S7-R7)+(U7-T7)</f>
        <v>1.03125</v>
      </c>
      <c r="W7" s="31">
        <v>1</v>
      </c>
      <c r="X7" s="3">
        <f>V7-W7</f>
        <v>3.125E-2</v>
      </c>
      <c r="Y7" s="359" t="e">
        <f>SUM(#REF!)+(#REF!)+(#REF!)+(#REF!)+('s7'!X7)+('s8'!X7)+('s9'!X7)+('s10'!X7)+('s11'!X7)+('s12'!X7)+('s13'!X7)+('s14'!X7)+('s15'!X7)+('s16'!X7)+('s17'!X7)+('s18'!X7)+('s19'!X7)+('s20'!X7)+('s21'!X7)+('s22'!X7)</f>
        <v>#REF!</v>
      </c>
      <c r="Z7" s="360"/>
      <c r="AA7" t="s">
        <v>14</v>
      </c>
    </row>
    <row r="8" spans="1:27" ht="15.75" thickBot="1" x14ac:dyDescent="0.3">
      <c r="A8" s="6"/>
      <c r="B8" s="32"/>
      <c r="C8" s="6"/>
      <c r="D8" s="70"/>
      <c r="E8" s="33"/>
      <c r="F8" s="6"/>
      <c r="G8" s="70"/>
      <c r="H8" s="6"/>
      <c r="I8" s="6"/>
      <c r="J8" s="34"/>
      <c r="K8" s="70"/>
      <c r="L8" s="147" t="s">
        <v>142</v>
      </c>
      <c r="M8" s="147"/>
      <c r="N8" s="32"/>
      <c r="O8" s="70"/>
      <c r="P8" s="6"/>
      <c r="Q8" s="33"/>
      <c r="R8" s="6"/>
      <c r="S8" s="6"/>
      <c r="T8" s="70"/>
      <c r="U8" s="33"/>
      <c r="V8" s="35"/>
      <c r="W8" s="6"/>
    </row>
    <row r="9" spans="1:27" ht="15.75" thickBot="1" x14ac:dyDescent="0.3">
      <c r="A9" s="14" t="s">
        <v>78</v>
      </c>
      <c r="B9" s="16">
        <v>0.32291666666666669</v>
      </c>
      <c r="C9" s="14"/>
      <c r="D9" s="14"/>
      <c r="E9" s="17">
        <v>0.72916666666666663</v>
      </c>
      <c r="F9" s="18">
        <v>0.33333333333333331</v>
      </c>
      <c r="G9" s="14"/>
      <c r="H9" s="14"/>
      <c r="I9" s="18">
        <v>0.73958333333333337</v>
      </c>
      <c r="J9" s="88">
        <v>0.36458333333333331</v>
      </c>
      <c r="K9" s="14"/>
      <c r="L9" s="14"/>
      <c r="M9" s="18">
        <v>0.55208333333333337</v>
      </c>
      <c r="N9" s="16">
        <v>0.32291666666666669</v>
      </c>
      <c r="O9" s="18"/>
      <c r="P9" s="18"/>
      <c r="Q9" s="17">
        <v>0.72916666666666663</v>
      </c>
      <c r="R9" s="18"/>
      <c r="S9" s="18"/>
      <c r="T9" s="18"/>
      <c r="U9" s="17"/>
      <c r="V9" s="20">
        <f>(C9-B9)+(E9-D9)+(G9-F9)+(I9-H9)+(K9-J9)+(M9-L9)+(O9-N9)+(Q9-P9)+(S9-R9)+(U9-T9)</f>
        <v>1.40625</v>
      </c>
      <c r="W9" s="21">
        <v>1.1666666666666667</v>
      </c>
      <c r="X9" s="3">
        <f>V9-W9</f>
        <v>0.23958333333333326</v>
      </c>
      <c r="Y9" s="367">
        <f>SUM('s14'!X9)+('s15'!X9)+('s16'!X9)+('s17'!X9)+('s18'!X9)+('s19'!X9)+('s20'!X9)+('s21'!X9)+('s22'!X9)</f>
        <v>-1.0208333333333341</v>
      </c>
      <c r="Z9" s="366"/>
      <c r="AA9" t="s">
        <v>78</v>
      </c>
    </row>
    <row r="10" spans="1:27" ht="15.75" thickBot="1" x14ac:dyDescent="0.3">
      <c r="A10" s="15"/>
      <c r="B10" s="22"/>
      <c r="C10" s="15"/>
      <c r="D10" s="70"/>
      <c r="E10" s="23"/>
      <c r="F10" s="15"/>
      <c r="G10" s="70"/>
      <c r="H10" s="15"/>
      <c r="I10" s="15"/>
      <c r="J10" s="24"/>
      <c r="K10" s="70"/>
      <c r="L10" s="15"/>
      <c r="M10" s="15"/>
      <c r="N10" s="22"/>
      <c r="O10" s="70"/>
      <c r="P10" s="15"/>
      <c r="Q10" s="23"/>
      <c r="R10" s="15"/>
      <c r="S10" s="15"/>
      <c r="T10" s="70"/>
      <c r="U10" s="23"/>
      <c r="V10" s="25"/>
      <c r="W10" s="15"/>
    </row>
    <row r="11" spans="1:27" ht="15.75" thickBot="1" x14ac:dyDescent="0.3">
      <c r="A11" s="7" t="s">
        <v>7</v>
      </c>
      <c r="B11" s="8"/>
      <c r="C11" s="9"/>
      <c r="D11" s="9"/>
      <c r="E11" s="10"/>
      <c r="F11" s="9"/>
      <c r="G11" s="9"/>
      <c r="H11" s="9"/>
      <c r="I11" s="11"/>
      <c r="J11" s="89">
        <v>0.54166666666666663</v>
      </c>
      <c r="M11" s="89">
        <v>0.70833333333333337</v>
      </c>
      <c r="N11" s="1"/>
      <c r="Q11" s="2"/>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row r="20" spans="2:3" x14ac:dyDescent="0.25">
      <c r="B20"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AB5A7-6E72-0243-8039-1D8350466098}">
  <dimension ref="A1:AA20"/>
  <sheetViews>
    <sheetView workbookViewId="0"/>
  </sheetViews>
  <sheetFormatPr baseColWidth="10" defaultColWidth="10.7109375" defaultRowHeight="15" x14ac:dyDescent="0.25"/>
  <cols>
    <col min="8" max="8" width="7.28515625" bestFit="1" customWidth="1"/>
    <col min="23" max="23" width="8.5703125" bestFit="1" customWidth="1"/>
  </cols>
  <sheetData>
    <row r="1" spans="1:27" x14ac:dyDescent="0.25">
      <c r="A1" s="5" t="s">
        <v>15</v>
      </c>
      <c r="B1" s="362" t="s">
        <v>135</v>
      </c>
      <c r="C1" s="363"/>
      <c r="D1" s="363"/>
      <c r="E1" s="364"/>
      <c r="F1" s="363" t="s">
        <v>134</v>
      </c>
      <c r="G1" s="363"/>
      <c r="H1" s="363"/>
      <c r="I1" s="364"/>
      <c r="J1" s="363" t="s">
        <v>133</v>
      </c>
      <c r="K1" s="363"/>
      <c r="L1" s="363"/>
      <c r="M1" s="363"/>
      <c r="N1" s="362" t="s">
        <v>132</v>
      </c>
      <c r="O1" s="363"/>
      <c r="P1" s="363"/>
      <c r="Q1" s="364"/>
      <c r="R1" s="363" t="s">
        <v>131</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c r="C3" s="51"/>
      <c r="D3" s="51"/>
      <c r="E3" s="52"/>
      <c r="F3" s="50"/>
      <c r="G3" s="51"/>
      <c r="H3" s="51"/>
      <c r="I3" s="52"/>
      <c r="J3" s="51"/>
      <c r="K3" s="51"/>
      <c r="L3" s="51"/>
      <c r="M3" s="51"/>
      <c r="N3" s="50"/>
      <c r="O3" s="51"/>
      <c r="P3" s="51"/>
      <c r="Q3" s="52"/>
      <c r="R3" s="51"/>
      <c r="S3" s="51"/>
      <c r="T3" s="51"/>
      <c r="U3" s="52"/>
      <c r="V3" s="53">
        <f>(C3-B3)+(E3-D3)+(G3-F3)+(I3-H3)+(K3-J3)+(M3-L3)+(O3-N3)+(Q3-P3)+(S3-R3)+(U3-T3)</f>
        <v>0</v>
      </c>
      <c r="W3" s="53">
        <v>0</v>
      </c>
      <c r="X3" s="3">
        <f>V3-W3</f>
        <v>0</v>
      </c>
      <c r="Y3" s="359" t="e">
        <f>SUM(#REF!)+(#REF!)+(#REF!)+(#REF!)+(#REF!)+('s7'!X3)+('s8'!X3)+('s9'!X3)+('s10'!X3)+('s11'!X3)+('s12'!X3)+('s13'!X3)+('s14'!X3)+('s15'!X3)+('s16'!X3)+('s17'!X3)+('s18'!X3)+('s19'!X3)+('s20'!X3)+('s21'!X3)+('s22'!X3)+('s23'!X3)</f>
        <v>#REF!</v>
      </c>
      <c r="Z3" s="360"/>
      <c r="AA3" t="s">
        <v>12</v>
      </c>
    </row>
    <row r="4" spans="1:27"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7" ht="15.75" thickBot="1" x14ac:dyDescent="0.3">
      <c r="A5" s="36" t="s">
        <v>13</v>
      </c>
      <c r="B5" s="37">
        <v>0.32847222222222222</v>
      </c>
      <c r="C5" s="38"/>
      <c r="D5" s="38"/>
      <c r="E5" s="39">
        <v>0.72916666666666663</v>
      </c>
      <c r="F5" s="38">
        <v>0.36458333333333331</v>
      </c>
      <c r="G5" s="38"/>
      <c r="H5" s="38"/>
      <c r="I5" s="39">
        <v>0.72916666666666663</v>
      </c>
      <c r="J5" s="62"/>
      <c r="K5" s="63"/>
      <c r="L5" s="63"/>
      <c r="M5" s="62"/>
      <c r="N5" s="37">
        <v>0.36944444444444446</v>
      </c>
      <c r="O5" s="38"/>
      <c r="P5" s="38"/>
      <c r="Q5" s="39">
        <v>0.72916666666666663</v>
      </c>
      <c r="R5" s="38">
        <v>0.36458333333333331</v>
      </c>
      <c r="S5" s="38"/>
      <c r="T5" s="38"/>
      <c r="U5" s="39">
        <v>0.70833333333333337</v>
      </c>
      <c r="V5" s="40">
        <f>(C5-B5)+(E5-D5)+(G5-F5)+(I5-H5)+(K5-J5)+(M5-L5)+(O5-N5)+(Q5-P5)+(S5-R5)+(U5-T5)</f>
        <v>1.46875</v>
      </c>
      <c r="W5" s="41">
        <v>1.125</v>
      </c>
      <c r="X5" s="3">
        <f>V5-W5</f>
        <v>0.34375</v>
      </c>
      <c r="Y5" s="359" t="e">
        <f>SUM(#REF!)+(#REF!)+(#REF!)+(#REF!)+(#REF!)+('s7'!X5)+('s8'!X5)+('s9'!X5)+('s10'!X5)+('s11'!X5)+('s12'!X5)+('s13'!X5)+('s14'!X5)+('s15'!X5)+('s16'!X5)+('s17'!X5)+('s18'!X5)+('s19'!X5)+('s20'!X5)+('s21'!X5)+('s22'!X5)+('s23'!X5)</f>
        <v>#REF!</v>
      </c>
      <c r="Z5" s="360"/>
      <c r="AA5" t="s">
        <v>13</v>
      </c>
    </row>
    <row r="6" spans="1:27" ht="15.75" thickBot="1" x14ac:dyDescent="0.3">
      <c r="A6" s="42"/>
      <c r="B6" s="144" t="s">
        <v>141</v>
      </c>
      <c r="C6" s="42"/>
      <c r="D6" s="145"/>
      <c r="E6" s="44"/>
      <c r="F6" s="42"/>
      <c r="G6" s="42"/>
      <c r="H6" s="145"/>
      <c r="I6" s="44"/>
      <c r="J6" s="42"/>
      <c r="K6" s="42"/>
      <c r="L6" s="42"/>
      <c r="M6" s="42"/>
      <c r="N6" s="144" t="s">
        <v>141</v>
      </c>
      <c r="O6" s="42"/>
      <c r="P6" s="145"/>
      <c r="Q6" s="44"/>
      <c r="R6" s="42"/>
      <c r="S6" s="145"/>
      <c r="T6" s="42"/>
      <c r="U6" s="44"/>
      <c r="V6" s="45"/>
      <c r="W6" s="46"/>
    </row>
    <row r="7" spans="1:27" ht="15.75" thickBot="1" x14ac:dyDescent="0.3">
      <c r="A7" s="26" t="s">
        <v>14</v>
      </c>
      <c r="B7" s="27"/>
      <c r="C7" s="28"/>
      <c r="D7" s="28"/>
      <c r="E7" s="29"/>
      <c r="F7" s="28">
        <v>0.32291666666666669</v>
      </c>
      <c r="G7" s="26"/>
      <c r="H7" s="26"/>
      <c r="I7" s="28">
        <v>0.72916666666666663</v>
      </c>
      <c r="J7" s="59">
        <v>0.32291666666666669</v>
      </c>
      <c r="K7" s="28">
        <v>0.52083333333333337</v>
      </c>
      <c r="L7" s="28">
        <v>0.55208333333333337</v>
      </c>
      <c r="M7" s="28">
        <v>0.70833333333333337</v>
      </c>
      <c r="N7" s="27"/>
      <c r="O7" s="28"/>
      <c r="P7" s="28"/>
      <c r="Q7" s="29"/>
      <c r="R7" s="28">
        <v>0.35416666666666669</v>
      </c>
      <c r="S7" s="28"/>
      <c r="T7" s="28"/>
      <c r="U7" s="29">
        <v>0.73958333333333337</v>
      </c>
      <c r="V7" s="30">
        <f>(C7-B7)+(E7-D7)+(G7-F7)+(I7-H7)+(K7-J7)+(M7-L7)+(O7-N7)+(Q7-P7)+(S7-R7)+(U7-T7)</f>
        <v>1.1458333333333333</v>
      </c>
      <c r="W7" s="31">
        <v>1</v>
      </c>
      <c r="X7" s="3">
        <f>V7-W7</f>
        <v>0.14583333333333326</v>
      </c>
      <c r="Y7" s="359" t="e">
        <f>SUM(#REF!)+(#REF!)+(#REF!)+(#REF!)+('s7'!X7)+('s8'!X7)+('s9'!X7)+('s10'!X7)+('s11'!X7)+('s12'!X7)+('s13'!X7)+('s14'!X7)+('s15'!X7)+('s16'!X7)+('s17'!X7)+('s18'!X7)+('s19'!X7)+('s20'!X7)+('s21'!X7)+('s22'!X7)+('s23'!X7)</f>
        <v>#REF!</v>
      </c>
      <c r="Z7" s="360"/>
      <c r="AA7" t="s">
        <v>14</v>
      </c>
    </row>
    <row r="8" spans="1:27" ht="15.75" thickBot="1" x14ac:dyDescent="0.3">
      <c r="A8" s="6"/>
      <c r="B8" s="32"/>
      <c r="C8" s="6"/>
      <c r="D8" s="70"/>
      <c r="E8" s="33"/>
      <c r="F8" s="6"/>
      <c r="G8" s="6" t="s">
        <v>79</v>
      </c>
      <c r="H8" s="70"/>
      <c r="I8" s="6"/>
      <c r="J8" s="34"/>
      <c r="K8" s="6"/>
      <c r="L8" s="70"/>
      <c r="M8" s="6"/>
      <c r="N8" s="32"/>
      <c r="O8" s="70"/>
      <c r="P8" s="6"/>
      <c r="Q8" s="33"/>
      <c r="R8" s="6"/>
      <c r="S8" s="70"/>
      <c r="T8" s="6"/>
      <c r="U8" s="33"/>
      <c r="V8" s="35"/>
      <c r="W8" s="6"/>
    </row>
    <row r="9" spans="1:27" ht="15.75" thickBot="1" x14ac:dyDescent="0.3">
      <c r="A9" s="14" t="s">
        <v>78</v>
      </c>
      <c r="B9" s="16">
        <v>0.375</v>
      </c>
      <c r="C9" s="14"/>
      <c r="D9" s="14"/>
      <c r="E9" s="17">
        <v>0.72916666666666663</v>
      </c>
      <c r="F9" s="18"/>
      <c r="G9" s="14"/>
      <c r="H9" s="14"/>
      <c r="I9" s="18"/>
      <c r="J9" s="88">
        <v>0.39583333333333331</v>
      </c>
      <c r="K9" s="14"/>
      <c r="L9" s="14"/>
      <c r="M9" s="18">
        <v>0.59375</v>
      </c>
      <c r="N9" s="16">
        <v>0.35416666666666669</v>
      </c>
      <c r="O9" s="18"/>
      <c r="P9" s="18"/>
      <c r="Q9" s="17">
        <v>0.73958333333333337</v>
      </c>
      <c r="R9" s="18">
        <v>0.33333333333333331</v>
      </c>
      <c r="S9" s="18"/>
      <c r="T9" s="18"/>
      <c r="U9" s="17">
        <v>0.70833333333333337</v>
      </c>
      <c r="V9" s="20">
        <f>(C9-B9)+(E9-D9)+(G9-F9)+(I9-H9)+(K9-J9)+(M9-L9)+(O9-N9)+(Q9-P9)+(S9-R9)+(U9-T9)</f>
        <v>1.3125</v>
      </c>
      <c r="W9" s="21">
        <v>1.1666666666666667</v>
      </c>
      <c r="X9" s="3">
        <f>V9-W9</f>
        <v>0.14583333333333326</v>
      </c>
      <c r="Y9" s="367">
        <f>SUM('s14'!X9)+('s15'!X9)+('s16'!X9)+('s17'!X9)+('s18'!X9)+('s19'!X9)+('s20'!X9)+('s21'!X9)+('s22'!X9)+('s23'!X9)</f>
        <v>-0.87500000000000089</v>
      </c>
      <c r="Z9" s="366"/>
      <c r="AA9" t="s">
        <v>78</v>
      </c>
    </row>
    <row r="10" spans="1:27" ht="15.75" thickBot="1" x14ac:dyDescent="0.3">
      <c r="A10" s="15"/>
      <c r="B10" s="22"/>
      <c r="C10" s="70"/>
      <c r="D10" s="15"/>
      <c r="E10" s="23"/>
      <c r="F10" s="15"/>
      <c r="G10" s="15"/>
      <c r="H10" s="70"/>
      <c r="I10" s="15"/>
      <c r="J10" s="24"/>
      <c r="K10" s="15"/>
      <c r="L10" s="70"/>
      <c r="M10" s="15"/>
      <c r="N10" s="22"/>
      <c r="O10" s="15"/>
      <c r="P10" s="70"/>
      <c r="Q10" s="23"/>
      <c r="R10" s="15"/>
      <c r="S10" s="70"/>
      <c r="T10" s="15"/>
      <c r="U10" s="23"/>
      <c r="V10" s="25"/>
      <c r="W10" s="15"/>
    </row>
    <row r="11" spans="1:27" ht="15.75" thickBot="1" x14ac:dyDescent="0.3">
      <c r="A11" s="7" t="s">
        <v>7</v>
      </c>
      <c r="B11" s="8"/>
      <c r="C11" s="9"/>
      <c r="D11" s="9"/>
      <c r="E11" s="10"/>
      <c r="F11" s="9"/>
      <c r="G11" s="9"/>
      <c r="H11" s="9"/>
      <c r="I11" s="11"/>
      <c r="N11" s="1"/>
      <c r="Q11" s="2"/>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row r="20" spans="2:3" x14ac:dyDescent="0.25">
      <c r="B20"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E50DE-34A4-E14A-A65B-080B70D83E62}">
  <dimension ref="A1:AA19"/>
  <sheetViews>
    <sheetView workbookViewId="0"/>
  </sheetViews>
  <sheetFormatPr baseColWidth="10" defaultColWidth="10.7109375" defaultRowHeight="15" x14ac:dyDescent="0.25"/>
  <cols>
    <col min="23" max="23" width="15.7109375" bestFit="1" customWidth="1"/>
  </cols>
  <sheetData>
    <row r="1" spans="1:27" x14ac:dyDescent="0.25">
      <c r="A1" s="5" t="s">
        <v>15</v>
      </c>
      <c r="B1" s="362" t="s">
        <v>136</v>
      </c>
      <c r="C1" s="363"/>
      <c r="D1" s="363"/>
      <c r="E1" s="364"/>
      <c r="F1" s="363" t="s">
        <v>137</v>
      </c>
      <c r="G1" s="363"/>
      <c r="H1" s="363"/>
      <c r="I1" s="364"/>
      <c r="J1" s="363" t="s">
        <v>138</v>
      </c>
      <c r="K1" s="363"/>
      <c r="L1" s="363"/>
      <c r="M1" s="363"/>
      <c r="N1" s="362" t="s">
        <v>139</v>
      </c>
      <c r="O1" s="363"/>
      <c r="P1" s="363"/>
      <c r="Q1" s="364"/>
      <c r="R1" s="363" t="s">
        <v>140</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c r="C3" s="51"/>
      <c r="D3" s="51"/>
      <c r="E3" s="52"/>
      <c r="F3" s="50"/>
      <c r="G3" s="51"/>
      <c r="H3" s="51"/>
      <c r="I3" s="52"/>
      <c r="J3" s="51"/>
      <c r="K3" s="51"/>
      <c r="L3" s="51"/>
      <c r="M3" s="51"/>
      <c r="N3" s="50"/>
      <c r="O3" s="51"/>
      <c r="P3" s="51"/>
      <c r="Q3" s="52"/>
      <c r="R3" s="51"/>
      <c r="S3" s="51"/>
      <c r="T3" s="51"/>
      <c r="U3" s="52"/>
      <c r="V3" s="53">
        <f>(C3-B3)+(E3-D3)+(G3-F3)+(I3-H3)+(K3-J3)+(M3-L3)+(O3-N3)+(Q3-P3)+(S3-R3)+(U3-T3)</f>
        <v>0</v>
      </c>
      <c r="W3" s="53">
        <v>0</v>
      </c>
      <c r="X3" s="3">
        <f>V3-W3</f>
        <v>0</v>
      </c>
      <c r="Y3" s="359" t="e">
        <f>SUM(#REF!)+(#REF!)+(#REF!)+(#REF!)+(#REF!)+('s7'!X3)+('s8'!X3)+('s9'!X3)+('s10'!X3)+('s11'!X3)+('s12'!X3)+('s13'!X3)+('s14'!X3)+('s15'!X3)+('s16'!X3)+('s17'!X3)+('s18'!X3)+('s19'!X3)+('s20'!X3)+('s21'!X3)+('s22'!X3)+('s23'!X3)+('s24'!X3)</f>
        <v>#REF!</v>
      </c>
      <c r="Z3" s="360"/>
      <c r="AA3" t="s">
        <v>12</v>
      </c>
    </row>
    <row r="4" spans="1:27"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7" ht="15.75" thickBot="1" x14ac:dyDescent="0.3">
      <c r="A5" s="36" t="s">
        <v>13</v>
      </c>
      <c r="B5" s="37">
        <v>0.375</v>
      </c>
      <c r="C5" s="38"/>
      <c r="D5" s="38"/>
      <c r="E5" s="39">
        <v>0.70833333333333337</v>
      </c>
      <c r="F5" s="38"/>
      <c r="G5" s="38"/>
      <c r="H5" s="38"/>
      <c r="I5" s="39"/>
      <c r="J5" s="62"/>
      <c r="K5" s="63"/>
      <c r="L5" s="63"/>
      <c r="M5" s="62"/>
      <c r="N5" s="37">
        <v>0.36458333333333331</v>
      </c>
      <c r="O5" s="38"/>
      <c r="P5" s="38"/>
      <c r="Q5" s="39">
        <v>0.70833333333333337</v>
      </c>
      <c r="R5" s="38">
        <v>0.36458333333333331</v>
      </c>
      <c r="S5" s="38"/>
      <c r="T5" s="38"/>
      <c r="U5" s="39">
        <v>0.71875</v>
      </c>
      <c r="V5" s="40">
        <f>(C5-B5)+(E5-D5)+(G5-F5)+(I5-H5)+(K5-J5)+(M5-L5)+(O5-N5)+(Q5-P5)+(S5-R5)+(U5-T5)</f>
        <v>1.0312500000000002</v>
      </c>
      <c r="W5" s="40">
        <v>1.25</v>
      </c>
      <c r="X5" s="3">
        <f>V5-W5</f>
        <v>-0.21874999999999978</v>
      </c>
      <c r="Y5" s="359" t="e">
        <f>SUM(#REF!)+(#REF!)+(#REF!)+(#REF!)+(#REF!)+('s7'!X5)+('s8'!X5)+('s9'!X5)+('s10'!X5)+('s11'!X5)+('s12'!X5)+('s13'!X5)+('s14'!X5)+('s15'!X5)+('s16'!X5)+('s17'!X5)+('s18'!X5)+('s19'!X5)+('s20'!X5)+('s21'!X5)+('s22'!X5)+('s23'!X5)+('s24'!X5)</f>
        <v>#REF!</v>
      </c>
      <c r="Z5" s="360"/>
      <c r="AA5" t="s">
        <v>13</v>
      </c>
    </row>
    <row r="6" spans="1:27" ht="15.75" thickBot="1" x14ac:dyDescent="0.3">
      <c r="A6" s="42"/>
      <c r="B6" s="43"/>
      <c r="C6" s="42"/>
      <c r="D6" s="145"/>
      <c r="E6" s="44"/>
      <c r="F6" s="42"/>
      <c r="G6" s="145"/>
      <c r="H6" s="42"/>
      <c r="I6" s="44"/>
      <c r="J6" s="42"/>
      <c r="K6" s="42"/>
      <c r="L6" s="42"/>
      <c r="M6" s="42"/>
      <c r="N6" s="43"/>
      <c r="O6" s="42"/>
      <c r="P6" s="145"/>
      <c r="Q6" s="44"/>
      <c r="R6" s="42"/>
      <c r="S6" s="42"/>
      <c r="T6" s="145"/>
      <c r="U6" s="44"/>
      <c r="V6" s="45"/>
      <c r="W6" s="46"/>
    </row>
    <row r="7" spans="1:27" ht="15.75" thickBot="1" x14ac:dyDescent="0.3">
      <c r="A7" s="26" t="s">
        <v>14</v>
      </c>
      <c r="B7" s="27">
        <v>0.34375</v>
      </c>
      <c r="C7" s="28"/>
      <c r="D7" s="28"/>
      <c r="E7" s="29">
        <v>0.72222222222222221</v>
      </c>
      <c r="F7" s="28">
        <v>0.32291666666666669</v>
      </c>
      <c r="G7" s="26"/>
      <c r="H7" s="26"/>
      <c r="I7" s="28">
        <v>0.72916666666666663</v>
      </c>
      <c r="J7" s="59">
        <v>0.32291666666666669</v>
      </c>
      <c r="K7" s="28"/>
      <c r="L7" s="28"/>
      <c r="M7" s="28">
        <v>0.5625</v>
      </c>
      <c r="N7" s="27">
        <v>0.35416666666666669</v>
      </c>
      <c r="O7" s="28"/>
      <c r="P7" s="28"/>
      <c r="Q7" s="29">
        <v>0.52083333333333337</v>
      </c>
      <c r="R7" s="28"/>
      <c r="S7" s="28"/>
      <c r="T7" s="28"/>
      <c r="U7" s="29"/>
      <c r="V7" s="30">
        <f>(C7-B7)+(E7-D7)+(G7-F7)+(I7-H7)+(K7-J7)+(M7-L7)+(O7-N7)+(Q7-P7)+(S7-R7)+(U7-T7)</f>
        <v>1.1909722222222219</v>
      </c>
      <c r="W7" s="31">
        <v>1</v>
      </c>
      <c r="X7" s="3">
        <f>V7-W7</f>
        <v>0.19097222222222188</v>
      </c>
      <c r="Y7" s="359" t="e">
        <f>SUM(#REF!)+(#REF!)+(#REF!)+(#REF!)+('s7'!X7)+('s8'!X7)+('s9'!X7)+('s10'!X7)+('s11'!X7)+('s12'!X7)+('s13'!X7)+('s14'!X7)+('s15'!X7)+('s16'!X7)+('s17'!X7)+('s18'!X7)+('s19'!X7)+('s20'!X7)+('s21'!X7)+('s22'!X7)+('s23'!X7)+('s24'!X7)</f>
        <v>#REF!</v>
      </c>
      <c r="Z7" s="360"/>
      <c r="AA7" t="s">
        <v>14</v>
      </c>
    </row>
    <row r="8" spans="1:27" ht="15.75" thickBot="1" x14ac:dyDescent="0.3">
      <c r="A8" s="6"/>
      <c r="B8" s="32"/>
      <c r="C8" s="6"/>
      <c r="D8" s="70" t="s">
        <v>111</v>
      </c>
      <c r="E8" s="33"/>
      <c r="F8" s="6"/>
      <c r="G8" s="6" t="s">
        <v>79</v>
      </c>
      <c r="H8" s="70"/>
      <c r="I8" s="6"/>
      <c r="J8" s="34"/>
      <c r="K8" s="6" t="s">
        <v>79</v>
      </c>
      <c r="L8" s="70"/>
      <c r="M8" s="6"/>
      <c r="N8" s="32"/>
      <c r="O8" s="6" t="s">
        <v>79</v>
      </c>
      <c r="P8" s="70"/>
      <c r="Q8" s="33"/>
      <c r="R8" s="6"/>
      <c r="S8" s="6"/>
      <c r="T8" s="70" t="s">
        <v>111</v>
      </c>
      <c r="U8" s="33"/>
      <c r="V8" s="35"/>
      <c r="W8" s="6"/>
    </row>
    <row r="9" spans="1:27" ht="15.75" thickBot="1" x14ac:dyDescent="0.3">
      <c r="A9" s="14" t="s">
        <v>78</v>
      </c>
      <c r="B9" s="16">
        <v>0.32291666666666669</v>
      </c>
      <c r="C9" s="14"/>
      <c r="D9" s="14"/>
      <c r="E9" s="17">
        <v>0.72916666666666663</v>
      </c>
      <c r="F9" s="18">
        <v>0.36458333333333331</v>
      </c>
      <c r="G9" s="14"/>
      <c r="H9" s="14"/>
      <c r="I9" s="18">
        <v>0.72916666666666663</v>
      </c>
      <c r="J9" s="88">
        <v>0.5625</v>
      </c>
      <c r="K9" s="14"/>
      <c r="L9" s="14"/>
      <c r="M9" s="18">
        <v>0.69791666666666663</v>
      </c>
      <c r="N9" s="16">
        <v>0.52083333333333337</v>
      </c>
      <c r="O9" s="18"/>
      <c r="P9" s="18"/>
      <c r="Q9" s="17">
        <v>0.72916666666666663</v>
      </c>
      <c r="R9" s="18">
        <v>0.33333333333333331</v>
      </c>
      <c r="S9" s="18"/>
      <c r="T9" s="18"/>
      <c r="U9" s="17">
        <v>0.70833333333333337</v>
      </c>
      <c r="V9" s="20">
        <f>(C9-B9)+(E9-D9)+(G9-F9)+(I9-H9)+(K9-J9)+(M9-L9)+(O9-N9)+(Q9-P9)+(S9-R9)+(U9-T9)</f>
        <v>1.489583333333333</v>
      </c>
      <c r="W9" s="21">
        <v>1.1666666666666667</v>
      </c>
      <c r="X9" s="3">
        <f>V9-W9</f>
        <v>0.3229166666666663</v>
      </c>
      <c r="Y9" s="367">
        <f>SUM('s14'!X9)+('s15'!X9)+('s16'!X9)+('s17'!X9)+('s18'!X9)+('s19'!X9)+('s20'!X9)+('s21'!X9)+('s22'!X9)+('s23'!X9)+('s24'!X9)</f>
        <v>-0.55208333333333459</v>
      </c>
      <c r="Z9" s="366"/>
      <c r="AA9" t="s">
        <v>78</v>
      </c>
    </row>
    <row r="10" spans="1:27" ht="15.75" thickBot="1" x14ac:dyDescent="0.3">
      <c r="A10" s="15"/>
      <c r="B10" s="22"/>
      <c r="C10" s="15" t="s">
        <v>79</v>
      </c>
      <c r="D10" s="70"/>
      <c r="E10" s="23"/>
      <c r="F10" s="15"/>
      <c r="G10" s="15" t="s">
        <v>80</v>
      </c>
      <c r="H10" s="70"/>
      <c r="I10" s="15"/>
      <c r="J10" s="24"/>
      <c r="K10" s="15"/>
      <c r="L10" s="15" t="s">
        <v>79</v>
      </c>
      <c r="M10" s="70"/>
      <c r="N10" s="22"/>
      <c r="O10" s="15" t="s">
        <v>79</v>
      </c>
      <c r="P10" s="70"/>
      <c r="Q10" s="23"/>
      <c r="R10" s="15"/>
      <c r="S10" s="70"/>
      <c r="T10" s="15" t="s">
        <v>79</v>
      </c>
      <c r="U10" s="23"/>
      <c r="V10" s="25"/>
      <c r="W10" s="15"/>
    </row>
    <row r="11" spans="1:27" ht="15.75" thickBot="1" x14ac:dyDescent="0.3">
      <c r="A11" s="7" t="s">
        <v>7</v>
      </c>
      <c r="B11" s="8"/>
      <c r="C11" s="9"/>
      <c r="D11" s="9"/>
      <c r="E11" s="10"/>
      <c r="F11" s="9"/>
      <c r="G11" s="9"/>
      <c r="H11" s="9"/>
      <c r="I11" s="11"/>
      <c r="N11" s="1"/>
      <c r="Q11" s="2"/>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E1DE1-B05B-C74E-BEFC-B53143DC0085}">
  <dimension ref="A1:AA19"/>
  <sheetViews>
    <sheetView workbookViewId="0"/>
  </sheetViews>
  <sheetFormatPr baseColWidth="10" defaultColWidth="10.7109375" defaultRowHeight="15" x14ac:dyDescent="0.25"/>
  <cols>
    <col min="23" max="23" width="16.7109375" bestFit="1" customWidth="1"/>
  </cols>
  <sheetData>
    <row r="1" spans="1:27" x14ac:dyDescent="0.25">
      <c r="A1" s="5" t="s">
        <v>15</v>
      </c>
      <c r="B1" s="362" t="s">
        <v>143</v>
      </c>
      <c r="C1" s="363"/>
      <c r="D1" s="363"/>
      <c r="E1" s="364"/>
      <c r="F1" s="363" t="s">
        <v>144</v>
      </c>
      <c r="G1" s="363"/>
      <c r="H1" s="363"/>
      <c r="I1" s="364"/>
      <c r="J1" s="363" t="s">
        <v>145</v>
      </c>
      <c r="K1" s="363"/>
      <c r="L1" s="363"/>
      <c r="M1" s="363"/>
      <c r="N1" s="362" t="s">
        <v>146</v>
      </c>
      <c r="O1" s="363"/>
      <c r="P1" s="363"/>
      <c r="Q1" s="364"/>
      <c r="R1" s="363" t="s">
        <v>147</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c r="C3" s="51"/>
      <c r="D3" s="51"/>
      <c r="E3" s="52"/>
      <c r="F3" s="50"/>
      <c r="G3" s="51"/>
      <c r="H3" s="51"/>
      <c r="I3" s="52"/>
      <c r="J3" s="51"/>
      <c r="K3" s="51"/>
      <c r="L3" s="51"/>
      <c r="M3" s="51"/>
      <c r="N3" s="50"/>
      <c r="O3" s="51"/>
      <c r="P3" s="51"/>
      <c r="Q3" s="52"/>
      <c r="R3" s="51"/>
      <c r="S3" s="51"/>
      <c r="T3" s="51"/>
      <c r="U3" s="52"/>
      <c r="V3" s="53">
        <f>(C3-B3)+(E3-D3)+(G3-F3)+(I3-H3)+(K3-J3)+(M3-L3)+(O3-N3)+(Q3-P3)+(S3-R3)+(U3-T3)</f>
        <v>0</v>
      </c>
      <c r="W3" s="53">
        <v>0</v>
      </c>
      <c r="X3" s="3">
        <f>V3-W3</f>
        <v>0</v>
      </c>
      <c r="Y3" s="359" t="e">
        <f>SUM(#REF!)+(#REF!)+(#REF!)+(#REF!)+(#REF!)+('s7'!X3)+('s8'!X3)+('s9'!X3)+('s10'!X3)+('s11'!X3)+('s12'!X3)+('s13'!X3)+('s14'!X3)+('s15'!X3)+('s16'!X3)+('s17'!X3)+('s18'!X3)+('s19'!X3)+('s20'!X3)+('s21'!X3)+('s22'!X3)+('s23'!X3)+('s24'!X3)+('s25'!X3)</f>
        <v>#REF!</v>
      </c>
      <c r="Z3" s="360"/>
      <c r="AA3" t="s">
        <v>12</v>
      </c>
    </row>
    <row r="4" spans="1:27" ht="15.75" thickBot="1" x14ac:dyDescent="0.3">
      <c r="A4" s="54"/>
      <c r="B4" s="55"/>
      <c r="C4" s="54"/>
      <c r="D4" s="54"/>
      <c r="E4" s="56"/>
      <c r="F4" s="54"/>
      <c r="G4" s="54"/>
      <c r="H4" s="54"/>
      <c r="I4" s="56"/>
      <c r="J4" s="54"/>
      <c r="K4" s="54"/>
      <c r="L4" s="54"/>
      <c r="M4" s="54"/>
      <c r="N4" s="55"/>
      <c r="O4" s="54"/>
      <c r="P4" s="54"/>
      <c r="Q4" s="56"/>
      <c r="R4" s="54"/>
      <c r="S4" s="54"/>
      <c r="T4" s="54"/>
      <c r="U4" s="56"/>
      <c r="V4" s="58"/>
      <c r="W4" s="57"/>
      <c r="X4" t="s">
        <v>10</v>
      </c>
      <c r="Y4" s="361"/>
      <c r="Z4" s="361"/>
    </row>
    <row r="5" spans="1:27" ht="15.75" thickBot="1" x14ac:dyDescent="0.3">
      <c r="A5" s="36" t="s">
        <v>13</v>
      </c>
      <c r="B5" s="37"/>
      <c r="C5" s="38"/>
      <c r="D5" s="38"/>
      <c r="E5" s="39"/>
      <c r="F5" s="38"/>
      <c r="G5" s="38"/>
      <c r="H5" s="38"/>
      <c r="I5" s="39"/>
      <c r="J5" s="62"/>
      <c r="K5" s="63"/>
      <c r="L5" s="63"/>
      <c r="M5" s="62"/>
      <c r="N5" s="37">
        <v>0.375</v>
      </c>
      <c r="O5" s="38"/>
      <c r="P5" s="38"/>
      <c r="Q5" s="39">
        <v>0.72916666666666663</v>
      </c>
      <c r="R5" s="38">
        <v>0.33333333333333331</v>
      </c>
      <c r="S5" s="38"/>
      <c r="T5" s="38"/>
      <c r="U5" s="39">
        <v>0.72916666666666663</v>
      </c>
      <c r="V5" s="40">
        <f>(C5-B5)+(E5-D5)+(G5-F5)+(I5-H5)+(K5-J5)+(M5-L5)+(O5-N5)+(Q5-P5)+(S5-R5)+(U5-T5)</f>
        <v>0.75</v>
      </c>
      <c r="W5" s="40">
        <v>0.54166666666666663</v>
      </c>
      <c r="X5" s="3">
        <f>V5-W5</f>
        <v>0.20833333333333337</v>
      </c>
      <c r="Y5" s="359" t="e">
        <f>SUM(#REF!)+(#REF!)+(#REF!)+(#REF!)+(#REF!)+('s7'!X5)+('s8'!X5)+('s9'!X5)+('s10'!X5)+('s11'!X5)+('s12'!X5)+('s13'!X5)+('s14'!X5)+('s15'!X5)+('s16'!X5)+('s17'!X5)+('s18'!X5)+('s19'!X5)+('s20'!X5)+('s21'!X5)+('s22'!X5)+('s23'!X5)+('s24'!X5)+('s25'!X5)</f>
        <v>#REF!</v>
      </c>
      <c r="Z5" s="360"/>
      <c r="AA5" t="s">
        <v>13</v>
      </c>
    </row>
    <row r="6" spans="1:27" ht="15.75" thickBot="1" x14ac:dyDescent="0.3">
      <c r="A6" s="42"/>
      <c r="B6" s="43"/>
      <c r="C6" s="42"/>
      <c r="D6" s="146" t="s">
        <v>98</v>
      </c>
      <c r="E6" s="44"/>
      <c r="F6" s="42"/>
      <c r="G6" s="146" t="s">
        <v>98</v>
      </c>
      <c r="H6" s="42"/>
      <c r="I6" s="44"/>
      <c r="J6" s="42"/>
      <c r="K6" s="42"/>
      <c r="L6" s="42"/>
      <c r="M6" s="42"/>
      <c r="N6" s="43"/>
      <c r="O6" s="42"/>
      <c r="P6" s="145"/>
      <c r="Q6" s="44"/>
      <c r="R6" s="42"/>
      <c r="S6" s="42"/>
      <c r="T6" s="145"/>
      <c r="U6" s="44"/>
      <c r="V6" s="45"/>
      <c r="W6" s="46"/>
    </row>
    <row r="7" spans="1:27" ht="15.75" thickBot="1" x14ac:dyDescent="0.3">
      <c r="A7" s="26" t="s">
        <v>14</v>
      </c>
      <c r="B7" s="27">
        <v>0.32291666666666669</v>
      </c>
      <c r="C7" s="28"/>
      <c r="D7" s="28"/>
      <c r="E7" s="29">
        <v>0.72916666666666663</v>
      </c>
      <c r="F7" s="28">
        <v>0.35416666666666669</v>
      </c>
      <c r="G7" s="26"/>
      <c r="H7" s="26"/>
      <c r="I7" s="28">
        <v>0.56597222222222221</v>
      </c>
      <c r="J7" s="59">
        <v>0.32291666666666669</v>
      </c>
      <c r="K7" s="28"/>
      <c r="L7" s="28"/>
      <c r="M7" s="28">
        <v>0.54513888888888884</v>
      </c>
      <c r="N7" s="27">
        <v>0.47916666666666669</v>
      </c>
      <c r="O7" s="28"/>
      <c r="P7" s="28"/>
      <c r="Q7" s="29">
        <v>0.73958333333333337</v>
      </c>
      <c r="R7" s="28"/>
      <c r="S7" s="28"/>
      <c r="T7" s="28"/>
      <c r="U7" s="29"/>
      <c r="V7" s="30">
        <f>(C7-B7)+(E7-D7)+(G7-F7)+(I7-H7)+(K7-J7)+(M7-L7)+(O7-N7)+(Q7-P7)+(S7-R7)+(U7-T7)</f>
        <v>1.1006944444444444</v>
      </c>
      <c r="W7" s="31">
        <v>1</v>
      </c>
      <c r="X7" s="3">
        <f>V7-W7</f>
        <v>0.10069444444444442</v>
      </c>
      <c r="Y7" s="359" t="e">
        <f>SUM(#REF!)+(#REF!)+(#REF!)+(#REF!)+('s7'!X7)+('s8'!X7)+('s9'!X7)+('s10'!X7)+('s11'!X7)+('s12'!X7)+('s13'!X7)+('s14'!X7)+('s15'!X7)+('s16'!X7)+('s17'!X7)+('s18'!X7)+('s19'!X7)+('s20'!X7)+('s21'!X7)+('s22'!X7)+('s23'!X7)+('s24'!X7)+('s25'!X7)</f>
        <v>#REF!</v>
      </c>
      <c r="Z7" s="360"/>
      <c r="AA7" t="s">
        <v>14</v>
      </c>
    </row>
    <row r="8" spans="1:27" ht="15.75" thickBot="1" x14ac:dyDescent="0.3">
      <c r="A8" s="6"/>
      <c r="B8" s="32"/>
      <c r="C8" s="6"/>
      <c r="D8" s="70" t="s">
        <v>80</v>
      </c>
      <c r="E8" s="33"/>
      <c r="F8" s="6"/>
      <c r="G8" s="6" t="s">
        <v>79</v>
      </c>
      <c r="H8" s="70"/>
      <c r="I8" s="6"/>
      <c r="J8" s="34"/>
      <c r="K8" s="6" t="s">
        <v>79</v>
      </c>
      <c r="L8" s="70"/>
      <c r="M8" s="6"/>
      <c r="N8" s="32"/>
      <c r="O8" s="6"/>
      <c r="P8" s="70"/>
      <c r="Q8" s="33"/>
      <c r="R8" s="6"/>
      <c r="S8" s="6"/>
      <c r="T8" s="70" t="s">
        <v>111</v>
      </c>
      <c r="U8" s="33"/>
      <c r="V8" s="35"/>
      <c r="W8" s="6"/>
    </row>
    <row r="9" spans="1:27" ht="15.75" thickBot="1" x14ac:dyDescent="0.3">
      <c r="A9" s="14" t="s">
        <v>78</v>
      </c>
      <c r="B9" s="16">
        <v>0.54166666666666663</v>
      </c>
      <c r="C9" s="14"/>
      <c r="D9" s="14"/>
      <c r="E9" s="17">
        <v>0.72916666666666663</v>
      </c>
      <c r="F9" s="18">
        <v>0.54166666666666663</v>
      </c>
      <c r="G9" s="14"/>
      <c r="H9" s="14"/>
      <c r="I9" s="18">
        <v>0.72916666666666663</v>
      </c>
      <c r="J9" s="88">
        <v>0.54166666666666663</v>
      </c>
      <c r="K9" s="14"/>
      <c r="L9" s="14"/>
      <c r="M9" s="18">
        <v>0.70833333333333337</v>
      </c>
      <c r="N9" s="16">
        <v>0.35416666666666669</v>
      </c>
      <c r="O9" s="18"/>
      <c r="P9" s="18"/>
      <c r="Q9" s="17">
        <v>0.70833333333333337</v>
      </c>
      <c r="R9" s="18"/>
      <c r="S9" s="18"/>
      <c r="T9" s="18"/>
      <c r="U9" s="17"/>
      <c r="V9" s="20">
        <f>(C9-B9)+(E9-D9)+(G9-F9)+(I9-H9)+(K9-J9)+(M9-L9)+(O9-N9)+(Q9-P9)+(S9-R9)+(U9-T9)</f>
        <v>0.89583333333333348</v>
      </c>
      <c r="W9" s="21">
        <v>1.1666666666666667</v>
      </c>
      <c r="X9" s="3">
        <f>V9-W9</f>
        <v>-0.27083333333333326</v>
      </c>
      <c r="Y9" s="367">
        <f>SUM('s14'!X9)+('s15'!X9)+('s16'!X9)+('s17'!X9)+('s18'!X9)+('s19'!X9)+('s20'!X9)+('s21'!X9)+('s22'!X9)+('s23'!X9)+('s24'!X9)+('s25'!X9)</f>
        <v>-0.82291666666666785</v>
      </c>
      <c r="Z9" s="366"/>
      <c r="AA9" t="s">
        <v>78</v>
      </c>
    </row>
    <row r="10" spans="1:27" ht="15.75" thickBot="1" x14ac:dyDescent="0.3">
      <c r="A10" s="15"/>
      <c r="B10" s="22"/>
      <c r="C10" s="15" t="s">
        <v>79</v>
      </c>
      <c r="D10" s="70"/>
      <c r="E10" s="23"/>
      <c r="F10" s="15"/>
      <c r="G10" s="15" t="s">
        <v>79</v>
      </c>
      <c r="H10" s="70"/>
      <c r="I10" s="15"/>
      <c r="J10" s="24"/>
      <c r="K10" s="15"/>
      <c r="L10" s="70" t="s">
        <v>79</v>
      </c>
      <c r="M10" s="15"/>
      <c r="N10" s="22"/>
      <c r="O10" s="15" t="s">
        <v>79</v>
      </c>
      <c r="P10" s="70"/>
      <c r="Q10" s="23"/>
      <c r="R10" s="15"/>
      <c r="S10" s="15"/>
      <c r="T10" s="70" t="s">
        <v>79</v>
      </c>
      <c r="U10" s="23"/>
      <c r="V10" s="25"/>
      <c r="W10" s="15"/>
    </row>
    <row r="11" spans="1:27" ht="15.75" thickBot="1" x14ac:dyDescent="0.3">
      <c r="A11" s="7" t="s">
        <v>7</v>
      </c>
      <c r="B11" s="8"/>
      <c r="C11" s="9"/>
      <c r="D11" s="9"/>
      <c r="E11" s="10"/>
      <c r="F11" s="9"/>
      <c r="G11" s="9"/>
      <c r="H11" s="9"/>
      <c r="I11" s="11"/>
      <c r="N11" s="1"/>
      <c r="Q11" s="2"/>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E057B-976F-2B4B-A82A-A5DC54F78058}">
  <dimension ref="A1:AA19"/>
  <sheetViews>
    <sheetView workbookViewId="0"/>
  </sheetViews>
  <sheetFormatPr baseColWidth="10" defaultColWidth="10.7109375" defaultRowHeight="15" x14ac:dyDescent="0.25"/>
  <sheetData>
    <row r="1" spans="1:27" x14ac:dyDescent="0.25">
      <c r="A1" s="5"/>
      <c r="B1" s="362" t="s">
        <v>148</v>
      </c>
      <c r="C1" s="363"/>
      <c r="D1" s="363"/>
      <c r="E1" s="364"/>
      <c r="F1" s="363" t="s">
        <v>149</v>
      </c>
      <c r="G1" s="363"/>
      <c r="H1" s="363"/>
      <c r="I1" s="364"/>
      <c r="J1" s="363" t="s">
        <v>150</v>
      </c>
      <c r="K1" s="363"/>
      <c r="L1" s="363"/>
      <c r="M1" s="363"/>
      <c r="N1" s="362" t="s">
        <v>151</v>
      </c>
      <c r="O1" s="363"/>
      <c r="P1" s="363"/>
      <c r="Q1" s="364"/>
      <c r="R1" s="363" t="s">
        <v>152</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0.29166666666666669</v>
      </c>
      <c r="C3" s="51"/>
      <c r="D3" s="51"/>
      <c r="E3" s="52">
        <v>0.73958333333333337</v>
      </c>
      <c r="F3" s="50"/>
      <c r="G3" s="51"/>
      <c r="H3" s="51"/>
      <c r="I3" s="52"/>
      <c r="J3" s="51">
        <v>0.47916666666666669</v>
      </c>
      <c r="K3" s="51"/>
      <c r="L3" s="51"/>
      <c r="M3" s="51">
        <v>0.72916666666666663</v>
      </c>
      <c r="N3" s="50">
        <v>0.375</v>
      </c>
      <c r="O3" s="51"/>
      <c r="P3" s="51"/>
      <c r="Q3" s="52">
        <v>0.57291666666666663</v>
      </c>
      <c r="R3" s="51">
        <v>0.29166666666666669</v>
      </c>
      <c r="S3" s="51"/>
      <c r="T3" s="51"/>
      <c r="U3" s="52">
        <v>0.73958333333333337</v>
      </c>
      <c r="V3" s="53">
        <f>(C3-B3)+(E3-D3)+(G3-F3)+(I3-H3)+(K3-J3)+(M3-L3)+(O3-N3)+(Q3-P3)+(S3-R3)+(U3-T3)</f>
        <v>1.34375</v>
      </c>
      <c r="W3" s="53">
        <v>1.4583333333333333</v>
      </c>
      <c r="X3" s="3">
        <f>V3-W3</f>
        <v>-0.11458333333333326</v>
      </c>
      <c r="Y3" s="359" t="e">
        <f>SUM(#REF!)+(#REF!)+(#REF!)+(#REF!)+(#REF!)+('s7'!X3)+('s8'!X3)+('s9'!X3)+('s10'!X3)+('s11'!X3)+('s12'!X3)+('s13'!X3)+('s14'!X3)+('s15'!X3)+('s16'!X3)+('s17'!X3)+('s18'!X3)+('s19'!X3)+('s20'!X3)+('s21'!X3)+('s22'!X3)+('s23'!X3)+('s24'!X3)+('s25'!X3)+('s26'!X3)</f>
        <v>#REF!</v>
      </c>
      <c r="Z3" s="360"/>
      <c r="AA3" t="s">
        <v>12</v>
      </c>
    </row>
    <row r="4" spans="1:27" ht="15.75" thickBot="1" x14ac:dyDescent="0.3">
      <c r="A4" s="54"/>
      <c r="B4" s="55"/>
      <c r="C4" s="54"/>
      <c r="D4" s="145" t="s">
        <v>80</v>
      </c>
      <c r="E4" s="56"/>
      <c r="F4" s="54"/>
      <c r="G4" s="54"/>
      <c r="H4" s="145"/>
      <c r="I4" s="56"/>
      <c r="J4" s="54"/>
      <c r="K4" s="54" t="s">
        <v>79</v>
      </c>
      <c r="L4" s="145"/>
      <c r="M4" s="54"/>
      <c r="N4" s="55"/>
      <c r="O4" s="54" t="s">
        <v>80</v>
      </c>
      <c r="P4" s="145"/>
      <c r="Q4" s="56"/>
      <c r="R4" s="54"/>
      <c r="S4" s="54" t="s">
        <v>79</v>
      </c>
      <c r="T4" s="145"/>
      <c r="U4" s="56"/>
      <c r="V4" s="58"/>
      <c r="W4" s="57"/>
      <c r="X4" t="s">
        <v>10</v>
      </c>
      <c r="Y4" s="361"/>
      <c r="Z4" s="361"/>
    </row>
    <row r="5" spans="1:27" ht="15.75" thickBot="1" x14ac:dyDescent="0.3">
      <c r="A5" s="36" t="s">
        <v>13</v>
      </c>
      <c r="B5" s="37"/>
      <c r="C5" s="38"/>
      <c r="D5" s="38"/>
      <c r="E5" s="39"/>
      <c r="F5" s="38">
        <v>0.35416666666666669</v>
      </c>
      <c r="G5" s="38">
        <v>0.54166666666666663</v>
      </c>
      <c r="H5" s="38">
        <v>0.57291666666666663</v>
      </c>
      <c r="I5" s="39">
        <v>0.72916666666666663</v>
      </c>
      <c r="J5" s="62"/>
      <c r="K5" s="63"/>
      <c r="L5" s="63"/>
      <c r="M5" s="62"/>
      <c r="N5" s="37">
        <v>0.35416666666666669</v>
      </c>
      <c r="O5" s="38">
        <v>0.54166666666666663</v>
      </c>
      <c r="P5" s="38">
        <v>0.57291666666666663</v>
      </c>
      <c r="Q5" s="39">
        <v>0.72916666666666663</v>
      </c>
      <c r="R5" s="38">
        <v>0.35416666666666669</v>
      </c>
      <c r="S5" s="38"/>
      <c r="T5" s="38"/>
      <c r="U5" s="39">
        <v>0.72916666666666663</v>
      </c>
      <c r="V5" s="40">
        <f>(C5-B5)+(E5-D5)+(G5-F5)+(I5-H5)+(K5-J5)+(M5-L5)+(O5-N5)+(Q5-P5)+(S5-R5)+(U5-T5)</f>
        <v>1.0624999999999998</v>
      </c>
      <c r="W5" s="40">
        <v>0.84375</v>
      </c>
      <c r="X5" s="3">
        <f>V5-W5</f>
        <v>0.21874999999999978</v>
      </c>
      <c r="Y5" s="359" t="e">
        <f>SUM(#REF!)+(#REF!)+(#REF!)+(#REF!)+(#REF!)+('s7'!X5)+('s8'!X5)+('s9'!X5)+('s10'!X5)+('s11'!X5)+('s12'!X5)+('s13'!X5)+('s14'!X5)+('s15'!X5)+('s16'!X5)+('s17'!X5)+('s18'!X5)+('s19'!X5)+('s20'!X5)+('s21'!X5)+('s22'!X5)+('s23'!X5)+('s24'!X5)+('s25'!X5)+('s26'!X5)</f>
        <v>#REF!</v>
      </c>
      <c r="Z5" s="360"/>
      <c r="AA5" t="s">
        <v>13</v>
      </c>
    </row>
    <row r="6" spans="1:27" ht="15.75" thickBot="1" x14ac:dyDescent="0.3">
      <c r="A6" s="42"/>
      <c r="B6" s="43"/>
      <c r="C6" s="150" t="s">
        <v>43</v>
      </c>
      <c r="D6" s="145"/>
      <c r="E6" s="44"/>
      <c r="F6" s="42"/>
      <c r="G6" s="148"/>
      <c r="H6" s="145"/>
      <c r="I6" s="44"/>
      <c r="J6" s="42"/>
      <c r="K6" s="42"/>
      <c r="L6" s="145"/>
      <c r="M6" s="42"/>
      <c r="N6" s="43"/>
      <c r="O6" s="42"/>
      <c r="P6" s="145"/>
      <c r="Q6" s="44"/>
      <c r="R6" s="42"/>
      <c r="S6" s="42"/>
      <c r="T6" s="145"/>
      <c r="U6" s="44"/>
      <c r="V6" s="45"/>
      <c r="W6" s="46"/>
    </row>
    <row r="7" spans="1:27" ht="15.75" thickBot="1" x14ac:dyDescent="0.3">
      <c r="A7" s="26" t="s">
        <v>14</v>
      </c>
      <c r="B7" s="27"/>
      <c r="C7" s="28"/>
      <c r="D7" s="28"/>
      <c r="E7" s="29"/>
      <c r="F7" s="28">
        <v>0.4375</v>
      </c>
      <c r="G7" s="28">
        <v>0.54166666666666663</v>
      </c>
      <c r="H7" s="28">
        <v>0.57291666666666663</v>
      </c>
      <c r="I7" s="28">
        <v>0.71875</v>
      </c>
      <c r="J7" s="59">
        <v>0.32291666666666669</v>
      </c>
      <c r="K7" s="28"/>
      <c r="L7" s="28"/>
      <c r="M7" s="28">
        <v>0.71527777777777779</v>
      </c>
      <c r="N7" s="27">
        <v>0.4375</v>
      </c>
      <c r="O7" s="28">
        <v>0.55208333333333337</v>
      </c>
      <c r="P7" s="28">
        <v>0.58333333333333337</v>
      </c>
      <c r="Q7" s="29">
        <v>0.72916666666666663</v>
      </c>
      <c r="R7" s="28"/>
      <c r="S7" s="28"/>
      <c r="T7" s="28"/>
      <c r="U7" s="29"/>
      <c r="V7" s="30">
        <f>(C7-B7)+(E7-D7)+(G7-F7)+(I7-H7)+(K7-J7)+(M7-L7)+(O7-N7)+(Q7-P7)+(S7-R7)+(U7-T7)</f>
        <v>0.90277777777777779</v>
      </c>
      <c r="W7" s="31">
        <v>1</v>
      </c>
      <c r="X7" s="3">
        <f>V7-W7</f>
        <v>-9.722222222222221E-2</v>
      </c>
      <c r="Y7" s="359" t="e">
        <f>SUM(#REF!)+(#REF!)+(#REF!)+(#REF!)+('s7'!X7)+('s8'!X7)+('s9'!X7)+('s10'!X7)+('s11'!X7)+('s12'!X7)+('s13'!X7)+('s14'!X7)+('s15'!X7)+('s16'!X7)+('s17'!X7)+('s18'!X7)+('s19'!X7)+('s20'!X7)+('s21'!X7)+('s22'!X7)+('s23'!X7)+('s24'!X7)+('s25'!X7)+('s26'!X7)</f>
        <v>#REF!</v>
      </c>
      <c r="Z7" s="360"/>
      <c r="AA7" t="s">
        <v>14</v>
      </c>
    </row>
    <row r="8" spans="1:27" ht="15.75" thickBot="1" x14ac:dyDescent="0.3">
      <c r="A8" s="6"/>
      <c r="B8" s="32"/>
      <c r="C8" s="6"/>
      <c r="D8" s="70"/>
      <c r="E8" s="33"/>
      <c r="F8" s="6"/>
      <c r="G8" s="6"/>
      <c r="H8" s="70"/>
      <c r="I8" s="6"/>
      <c r="J8" s="34"/>
      <c r="K8" s="6"/>
      <c r="L8" s="70" t="s">
        <v>79</v>
      </c>
      <c r="M8" s="6"/>
      <c r="N8" s="32"/>
      <c r="O8" s="6"/>
      <c r="P8" s="70"/>
      <c r="Q8" s="33"/>
      <c r="R8" s="6"/>
      <c r="S8" s="6"/>
      <c r="T8" s="70"/>
      <c r="U8" s="33"/>
      <c r="V8" s="35"/>
      <c r="W8" s="6"/>
    </row>
    <row r="9" spans="1:27" ht="15.75" thickBot="1" x14ac:dyDescent="0.3">
      <c r="A9" s="14" t="s">
        <v>78</v>
      </c>
      <c r="B9" s="16"/>
      <c r="C9" s="14"/>
      <c r="D9" s="14"/>
      <c r="E9" s="17"/>
      <c r="F9" s="18">
        <v>0.375</v>
      </c>
      <c r="G9" s="14"/>
      <c r="H9" s="14"/>
      <c r="I9" s="18">
        <v>0.70833333333333337</v>
      </c>
      <c r="J9" s="88"/>
      <c r="K9" s="14"/>
      <c r="L9" s="14"/>
      <c r="M9" s="18"/>
      <c r="N9" s="16">
        <v>0.51041666666666663</v>
      </c>
      <c r="O9" s="18"/>
      <c r="P9" s="18"/>
      <c r="Q9" s="17">
        <v>0.70833333333333337</v>
      </c>
      <c r="R9" s="18">
        <v>0.33333333333333331</v>
      </c>
      <c r="S9" s="18"/>
      <c r="T9" s="18"/>
      <c r="U9" s="17">
        <v>0.70833333333333337</v>
      </c>
      <c r="V9" s="20">
        <f>(C9-B9)+(E9-D9)+(G9-F9)+(I9-H9)+(K9-J9)+(M9-L9)+(O9-N9)+(Q9-P9)+(S9-R9)+(U9-T9)</f>
        <v>0.90625000000000022</v>
      </c>
      <c r="W9" s="21">
        <v>1.1666666666666667</v>
      </c>
      <c r="X9" s="3">
        <f>V9-W9</f>
        <v>-0.26041666666666652</v>
      </c>
      <c r="Y9" s="367">
        <f>SUM('s14'!X9)+('s15'!X9)+('s16'!X9)+('s17'!X9)+('s18'!X9)+('s19'!X9)+('s20'!X9)+('s21'!X9)+('s22'!X9)+('s23'!X9)+('s24'!X9)+('s25'!X9)+('s26'!X9)</f>
        <v>-1.0833333333333344</v>
      </c>
      <c r="Z9" s="366"/>
      <c r="AA9" t="s">
        <v>78</v>
      </c>
    </row>
    <row r="10" spans="1:27" ht="15.75" thickBot="1" x14ac:dyDescent="0.3">
      <c r="A10" s="15"/>
      <c r="B10" s="22"/>
      <c r="C10" s="15"/>
      <c r="D10" s="70"/>
      <c r="E10" s="23"/>
      <c r="F10" s="15"/>
      <c r="G10" s="15"/>
      <c r="H10" s="70" t="s">
        <v>80</v>
      </c>
      <c r="I10" s="15"/>
      <c r="J10" s="24"/>
      <c r="K10" s="15"/>
      <c r="L10" s="70"/>
      <c r="M10" s="15"/>
      <c r="N10" s="22"/>
      <c r="O10" s="15" t="s">
        <v>80</v>
      </c>
      <c r="P10" s="70"/>
      <c r="Q10" s="23"/>
      <c r="R10" s="15"/>
      <c r="S10" s="15" t="s">
        <v>79</v>
      </c>
      <c r="T10" s="70"/>
      <c r="U10" s="23"/>
      <c r="V10" s="25"/>
      <c r="W10" s="15"/>
    </row>
    <row r="11" spans="1:27" ht="15.75" thickBot="1" x14ac:dyDescent="0.3">
      <c r="A11" s="7" t="s">
        <v>7</v>
      </c>
      <c r="B11" s="8"/>
      <c r="C11" s="9"/>
      <c r="D11" s="9"/>
      <c r="E11" s="10"/>
      <c r="F11" s="9"/>
      <c r="G11" s="9"/>
      <c r="H11" s="9"/>
      <c r="I11" s="11"/>
      <c r="N11" s="1"/>
      <c r="Q11" s="2"/>
      <c r="U11" s="2"/>
    </row>
    <row r="12" spans="1:27" x14ac:dyDescent="0.25">
      <c r="B12" s="1"/>
      <c r="E12" s="2"/>
      <c r="J12" s="4"/>
      <c r="N12" s="1"/>
      <c r="Q12" s="2"/>
      <c r="T12" s="70" t="s">
        <v>61</v>
      </c>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81954-21AE-964C-B87C-AB64774DBB66}">
  <dimension ref="A1:AA19"/>
  <sheetViews>
    <sheetView workbookViewId="0"/>
  </sheetViews>
  <sheetFormatPr baseColWidth="10" defaultColWidth="10.7109375" defaultRowHeight="15" x14ac:dyDescent="0.25"/>
  <sheetData>
    <row r="1" spans="1:27" x14ac:dyDescent="0.25">
      <c r="A1" s="5"/>
      <c r="B1" s="362" t="s">
        <v>153</v>
      </c>
      <c r="C1" s="363"/>
      <c r="D1" s="363"/>
      <c r="E1" s="364"/>
      <c r="F1" s="363" t="s">
        <v>154</v>
      </c>
      <c r="G1" s="363"/>
      <c r="H1" s="363"/>
      <c r="I1" s="364"/>
      <c r="J1" s="363" t="s">
        <v>155</v>
      </c>
      <c r="K1" s="363"/>
      <c r="L1" s="363"/>
      <c r="M1" s="363"/>
      <c r="N1" s="362" t="s">
        <v>156</v>
      </c>
      <c r="O1" s="363"/>
      <c r="P1" s="363"/>
      <c r="Q1" s="364"/>
      <c r="R1" s="363" t="s">
        <v>157</v>
      </c>
      <c r="S1" s="363"/>
      <c r="T1" s="363"/>
      <c r="U1" s="364"/>
      <c r="V1" t="s">
        <v>2</v>
      </c>
    </row>
    <row r="2" spans="1:27" ht="15.75" thickBot="1" x14ac:dyDescent="0.3">
      <c r="A2" t="s">
        <v>11</v>
      </c>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0.375</v>
      </c>
      <c r="C3" s="51"/>
      <c r="D3" s="51"/>
      <c r="E3" s="52">
        <v>0.73958333333333337</v>
      </c>
      <c r="F3" s="50">
        <v>0.29166666666666669</v>
      </c>
      <c r="G3" s="51"/>
      <c r="H3" s="51"/>
      <c r="I3" s="52">
        <v>0.57291666666666663</v>
      </c>
      <c r="J3" s="51">
        <v>0.41666666666666669</v>
      </c>
      <c r="K3" s="51"/>
      <c r="L3" s="51"/>
      <c r="M3" s="51">
        <v>0.70833333333333337</v>
      </c>
      <c r="N3" s="50">
        <v>0.54166666666666663</v>
      </c>
      <c r="O3" s="51"/>
      <c r="P3" s="51"/>
      <c r="Q3" s="52">
        <v>0.70833333333333337</v>
      </c>
      <c r="R3" s="51">
        <v>0.32291666666666669</v>
      </c>
      <c r="S3" s="51"/>
      <c r="T3" s="51"/>
      <c r="U3" s="52">
        <v>0.54166666666666663</v>
      </c>
      <c r="V3" s="53">
        <f>(C3-B3)+(E3-D3)+(G3-F3)+(I3-H3)+(K3-J3)+(M3-L3)+(O3-N3)+(Q3-P3)+(S3-R3)+(U3-T3)</f>
        <v>1.3229166666666665</v>
      </c>
      <c r="W3" s="53">
        <v>1.4583333333333333</v>
      </c>
      <c r="X3" s="3">
        <f>V3-W3</f>
        <v>-0.13541666666666674</v>
      </c>
      <c r="Y3" s="359" t="e">
        <f>SUM(#REF!)+(#REF!)+(#REF!)+(#REF!)+(#REF!)+('s7'!X3)+('s8'!X3)+('s9'!X3)+('s10'!X3)+('s11'!X3)+('s12'!X3)+('s13'!X3)+('s14'!X3)+('s15'!X3)+('s16'!X3)+('s17'!X3)+('s18'!X3)+('s19'!X3)+('s20'!X3)+('s21'!X3)+('s22'!X3)+('s23'!X3)+('s24'!X3)+('s25'!X3)+('s26'!X3)+('s27'!X3)</f>
        <v>#REF!</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36" t="s">
        <v>13</v>
      </c>
      <c r="B5" s="37"/>
      <c r="C5" s="38"/>
      <c r="D5" s="38"/>
      <c r="E5" s="39"/>
      <c r="F5" s="38">
        <v>0.32291666666666669</v>
      </c>
      <c r="G5" s="38">
        <v>0.54166666666666663</v>
      </c>
      <c r="H5" s="38">
        <v>0.57291666666666663</v>
      </c>
      <c r="I5" s="39">
        <v>0.72916666666666663</v>
      </c>
      <c r="J5" s="62"/>
      <c r="K5" s="63"/>
      <c r="L5" s="63"/>
      <c r="M5" s="62"/>
      <c r="N5" s="37">
        <v>0.35416666666666669</v>
      </c>
      <c r="O5" s="38">
        <v>0.54166666666666663</v>
      </c>
      <c r="P5" s="38">
        <v>0.57291666666666663</v>
      </c>
      <c r="Q5" s="39">
        <v>0.72916666666666663</v>
      </c>
      <c r="R5" s="38">
        <v>0.34375</v>
      </c>
      <c r="S5" s="38">
        <v>0.54166666666666663</v>
      </c>
      <c r="T5" s="38">
        <v>0.57291666666666663</v>
      </c>
      <c r="U5" s="39">
        <v>0.72916666666666663</v>
      </c>
      <c r="V5" s="40">
        <f>(C5-B5)+(E5-D5)+(G5-F5)+(I5-H5)+(K5-J5)+(M5-L5)+(O5-N5)+(Q5-P5)+(S5-R5)+(U5-T5)</f>
        <v>1.0729166666666665</v>
      </c>
      <c r="W5" s="40">
        <v>1.1666666666666667</v>
      </c>
      <c r="X5" s="3">
        <f>V5-W5</f>
        <v>-9.3750000000000222E-2</v>
      </c>
      <c r="Y5" s="359" t="e">
        <f>SUM(#REF!)+(#REF!)+(#REF!)+(#REF!)+(#REF!)+('s7'!X5)+('s8'!X5)+('s9'!X5)+('s10'!X5)+('s11'!X5)+('s12'!X5)+('s13'!X5)+('s14'!X5)+('s15'!X5)+('s16'!X5)+('s17'!X5)+('s18'!X5)+('s19'!X5)+('s20'!X5)+('s21'!X5)+('s22'!X5)+('s23'!X5)+('s24'!X5)+('s25'!X5)+('s26'!X5)+('s27'!X5)</f>
        <v>#REF!</v>
      </c>
      <c r="Z5" s="360"/>
      <c r="AA5" t="s">
        <v>13</v>
      </c>
    </row>
    <row r="6" spans="1:27" ht="15.75" thickBot="1" x14ac:dyDescent="0.3">
      <c r="A6" s="42"/>
      <c r="B6" s="43"/>
      <c r="C6" s="42"/>
      <c r="D6" s="145"/>
      <c r="E6" s="44"/>
      <c r="F6" s="42"/>
      <c r="G6" s="148"/>
      <c r="H6" s="145"/>
      <c r="I6" s="44"/>
      <c r="J6" s="42"/>
      <c r="K6" s="42"/>
      <c r="L6" s="42"/>
      <c r="M6" s="42"/>
      <c r="N6" s="43"/>
      <c r="O6" s="42"/>
      <c r="P6" s="145"/>
      <c r="Q6" s="44"/>
      <c r="R6" s="42"/>
      <c r="S6" s="42"/>
      <c r="T6" s="145"/>
      <c r="U6" s="44"/>
      <c r="V6" s="45"/>
      <c r="W6" s="46"/>
    </row>
    <row r="7" spans="1:27" ht="15.75" thickBot="1" x14ac:dyDescent="0.3">
      <c r="A7" s="26" t="s">
        <v>14</v>
      </c>
      <c r="B7" s="27">
        <v>0.35416666666666669</v>
      </c>
      <c r="C7" s="28">
        <v>0.54166666666666663</v>
      </c>
      <c r="D7" s="28">
        <v>0.57291666666666663</v>
      </c>
      <c r="E7" s="29">
        <v>0.6875</v>
      </c>
      <c r="F7" s="28">
        <v>0.39583333333333331</v>
      </c>
      <c r="G7" s="28">
        <v>0.54166666666666663</v>
      </c>
      <c r="H7" s="28">
        <v>0.57291666666666663</v>
      </c>
      <c r="I7" s="28">
        <v>0.6875</v>
      </c>
      <c r="J7" s="59">
        <v>0.32291666666666669</v>
      </c>
      <c r="K7" s="28"/>
      <c r="L7" s="28"/>
      <c r="M7" s="28">
        <v>0.57291666666666663</v>
      </c>
      <c r="N7" s="27">
        <v>0.39583333333333331</v>
      </c>
      <c r="O7" s="28">
        <v>0.54166666666666663</v>
      </c>
      <c r="P7" s="28">
        <v>0.57291666666666663</v>
      </c>
      <c r="Q7" s="29">
        <v>0.6875</v>
      </c>
      <c r="R7" s="28">
        <v>0.39583333333333331</v>
      </c>
      <c r="S7" s="28">
        <v>0.54166666666666663</v>
      </c>
      <c r="T7" s="28">
        <v>0.57291666666666663</v>
      </c>
      <c r="U7" s="29">
        <v>0.6875</v>
      </c>
      <c r="V7" s="30">
        <f>(C7-B7)+(E7-D7)+(G7-F7)+(I7-H7)+(K7-J7)+(M7-L7)+(O7-N7)+(Q7-P7)+(S7-R7)+(U7-T7)</f>
        <v>1.333333333333333</v>
      </c>
      <c r="W7" s="31">
        <v>1</v>
      </c>
      <c r="X7" s="3">
        <f>V7-W7</f>
        <v>0.33333333333333304</v>
      </c>
      <c r="Y7" s="359" t="e">
        <f>SUM(#REF!)+(#REF!)+(#REF!)+(#REF!)+('s7'!X7)+('s8'!X7)+('s9'!X7)+('s10'!X7)+('s11'!X7)+('s12'!X7)+('s13'!X7)+('s14'!X7)+('s15'!X7)+('s16'!X7)+('s17'!X7)+('s18'!X7)+('s19'!X7)+('s20'!X7)+('s21'!X7)+('s22'!X7)+('s23'!X7)+('s24'!X7)+('s25'!X7)+('s26'!X7)+('s27'!X7)</f>
        <v>#REF!</v>
      </c>
      <c r="Z7" s="360"/>
      <c r="AA7" t="s">
        <v>14</v>
      </c>
    </row>
    <row r="8" spans="1:27" ht="15.75" thickBot="1" x14ac:dyDescent="0.3">
      <c r="A8" s="6"/>
      <c r="B8" s="32"/>
      <c r="C8" s="6" t="s">
        <v>111</v>
      </c>
      <c r="D8" s="70"/>
      <c r="E8" s="33"/>
      <c r="F8" s="6"/>
      <c r="G8" s="6"/>
      <c r="H8" s="70"/>
      <c r="I8" s="6"/>
      <c r="J8" s="34"/>
      <c r="K8" s="6"/>
      <c r="L8" s="70"/>
      <c r="M8" s="6"/>
      <c r="N8" s="32"/>
      <c r="O8" s="6"/>
      <c r="P8" s="70"/>
      <c r="Q8" s="33"/>
      <c r="R8" s="6"/>
      <c r="S8" s="6"/>
      <c r="T8" s="70"/>
      <c r="U8" s="33"/>
      <c r="V8" s="35"/>
      <c r="W8" s="6"/>
    </row>
    <row r="9" spans="1:27" ht="15.75" thickBot="1" x14ac:dyDescent="0.3">
      <c r="A9" s="14" t="s">
        <v>78</v>
      </c>
      <c r="B9" s="16">
        <v>0.32291666666666669</v>
      </c>
      <c r="C9" s="14"/>
      <c r="D9" s="14"/>
      <c r="E9" s="17">
        <v>0.69791666666666663</v>
      </c>
      <c r="F9" s="18">
        <v>0.54166666666666663</v>
      </c>
      <c r="G9" s="14"/>
      <c r="H9" s="14"/>
      <c r="I9" s="18">
        <v>0.70833333333333337</v>
      </c>
      <c r="J9" s="88">
        <v>0.57291666666666663</v>
      </c>
      <c r="K9" s="14"/>
      <c r="L9" s="14"/>
      <c r="M9" s="18">
        <v>0.70833333333333337</v>
      </c>
      <c r="N9" s="16">
        <v>0.375</v>
      </c>
      <c r="O9" s="18"/>
      <c r="P9" s="18"/>
      <c r="Q9" s="17">
        <v>0.54166666666666663</v>
      </c>
      <c r="R9" s="18">
        <v>0.54166666666666663</v>
      </c>
      <c r="S9" s="18"/>
      <c r="T9" s="18"/>
      <c r="U9" s="17">
        <v>0.70833333333333337</v>
      </c>
      <c r="V9" s="20">
        <f>(C9-B9)+(E9-D9)+(G9-F9)+(I9-H9)+(K9-J9)+(M9-L9)+(O9-N9)+(Q9-P9)+(S9-R9)+(U9-T9)</f>
        <v>1.010416666666667</v>
      </c>
      <c r="W9" s="21">
        <v>1.1666666666666667</v>
      </c>
      <c r="X9" s="3">
        <f>V9-W9</f>
        <v>-0.15624999999999978</v>
      </c>
      <c r="Y9" s="367">
        <f>SUM('s14'!X9)+('s15'!X9)+('s16'!X9)+('s17'!X9)+('s18'!X9)+('s19'!X9)+('s20'!X9)+('s21'!X9)+('s22'!X9)+('s23'!X9)+('s24'!X9)+('s25'!X9)+('s26'!X9)+('s27'!X9)</f>
        <v>-1.2395833333333341</v>
      </c>
      <c r="Z9" s="366"/>
      <c r="AA9" t="s">
        <v>78</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7" t="s">
        <v>7</v>
      </c>
      <c r="B11" s="8"/>
      <c r="C11" s="9"/>
      <c r="D11" s="9"/>
      <c r="E11" s="10"/>
      <c r="F11" s="9"/>
      <c r="G11" s="9"/>
      <c r="H11" s="9"/>
      <c r="I11" s="11"/>
      <c r="N11" s="1"/>
      <c r="Q11" s="2"/>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0A82D-D602-6047-A7A5-D10FF209785B}">
  <dimension ref="A1:AA19"/>
  <sheetViews>
    <sheetView workbookViewId="0"/>
  </sheetViews>
  <sheetFormatPr baseColWidth="10" defaultColWidth="10.7109375" defaultRowHeight="15" x14ac:dyDescent="0.25"/>
  <sheetData>
    <row r="1" spans="1:27" x14ac:dyDescent="0.25">
      <c r="A1" s="5"/>
      <c r="B1" s="362" t="s">
        <v>158</v>
      </c>
      <c r="C1" s="363"/>
      <c r="D1" s="363"/>
      <c r="E1" s="364"/>
      <c r="F1" s="363" t="s">
        <v>159</v>
      </c>
      <c r="G1" s="363"/>
      <c r="H1" s="363"/>
      <c r="I1" s="364"/>
      <c r="J1" s="363" t="s">
        <v>160</v>
      </c>
      <c r="K1" s="363"/>
      <c r="L1" s="363"/>
      <c r="M1" s="363"/>
      <c r="N1" s="362" t="s">
        <v>161</v>
      </c>
      <c r="O1" s="363"/>
      <c r="P1" s="363"/>
      <c r="Q1" s="364"/>
      <c r="R1" s="363" t="s">
        <v>162</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0.29166666666666669</v>
      </c>
      <c r="C3" s="51"/>
      <c r="D3" s="51"/>
      <c r="E3" s="52">
        <v>0.57291666666666663</v>
      </c>
      <c r="F3" s="50">
        <v>0.51041666666666663</v>
      </c>
      <c r="G3" s="51"/>
      <c r="H3" s="51"/>
      <c r="I3" s="52">
        <v>0.71875</v>
      </c>
      <c r="J3" s="51">
        <v>0.29166666666666669</v>
      </c>
      <c r="K3" s="51"/>
      <c r="L3" s="51"/>
      <c r="M3" s="51">
        <v>0.57291666666666663</v>
      </c>
      <c r="N3" s="50">
        <v>0.33333333333333331</v>
      </c>
      <c r="O3" s="51"/>
      <c r="P3" s="51"/>
      <c r="Q3" s="52">
        <v>0.73958333333333337</v>
      </c>
      <c r="R3" s="51">
        <v>0.375</v>
      </c>
      <c r="S3" s="51"/>
      <c r="T3" s="51"/>
      <c r="U3" s="52">
        <v>0.57291666666666663</v>
      </c>
      <c r="V3" s="53">
        <f>(C3-B3)+(E3-D3)+(G3-F3)+(I3-H3)+(K3-J3)+(M3-L3)+(O3-N3)+(Q3-P3)+(S3-R3)+(U3-T3)</f>
        <v>1.375</v>
      </c>
      <c r="W3" s="53">
        <v>1.4583333333333333</v>
      </c>
      <c r="X3" s="3">
        <f>V3-W3</f>
        <v>-8.3333333333333259E-2</v>
      </c>
      <c r="Y3" s="359" t="e">
        <f>SUM(#REF!)+(#REF!)+(#REF!)+(#REF!)+(#REF!)+('s7'!X3)+('s8'!X3)+('s9'!X3)+('s10'!X3)+('s11'!X3)+('s12'!X3)+('s13'!X3)+('s14'!X3)+('s15'!X3)+('s16'!X3)+('s17'!X3)+('s18'!X3)+('s19'!X3)+('s20'!X3)+('s21'!X3)+('s22'!X3)+('s23'!X3)+('s24'!X3)+('s25'!X3)+('s26'!X3)+('s27'!X3)+('s28'!X3)</f>
        <v>#REF!</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36" t="s">
        <v>13</v>
      </c>
      <c r="B5" s="37">
        <v>0.35416666666666669</v>
      </c>
      <c r="C5" s="38">
        <v>0.54166666666666663</v>
      </c>
      <c r="D5" s="38">
        <v>0.57291666666666663</v>
      </c>
      <c r="E5" s="39">
        <v>0.72916666666666663</v>
      </c>
      <c r="F5" s="38">
        <v>0.35416666666666669</v>
      </c>
      <c r="G5" s="38">
        <v>0.54166666666666663</v>
      </c>
      <c r="H5" s="38">
        <v>0.57291666666666663</v>
      </c>
      <c r="I5" s="39">
        <v>0.73958333333333337</v>
      </c>
      <c r="J5" s="62"/>
      <c r="K5" s="63"/>
      <c r="L5" s="63"/>
      <c r="M5" s="62"/>
      <c r="N5" s="37">
        <v>0.35416666666666669</v>
      </c>
      <c r="O5" s="38">
        <v>0.54166666666666663</v>
      </c>
      <c r="P5" s="38">
        <v>0.57291666666666663</v>
      </c>
      <c r="Q5" s="39">
        <v>0.72916666666666663</v>
      </c>
      <c r="R5" s="38">
        <v>0.35416666666666669</v>
      </c>
      <c r="S5" s="38"/>
      <c r="T5" s="38"/>
      <c r="U5" s="39">
        <v>0.52083333333333337</v>
      </c>
      <c r="V5" s="40">
        <f>(C5-B5)+(E5-D5)+(G5-F5)+(I5-H5)+(K5-J5)+(M5-L5)+(O5-N5)+(Q5-P5)+(S5-R5)+(U5-T5)</f>
        <v>1.208333333333333</v>
      </c>
      <c r="W5" s="40">
        <v>1.1666666666666667</v>
      </c>
      <c r="X5" s="3">
        <f>V5-W5</f>
        <v>4.1666666666666297E-2</v>
      </c>
      <c r="Y5" s="359" t="e">
        <f>SUM(#REF!)+(#REF!)+(#REF!)+(#REF!)+(#REF!)+('s7'!X5)+('s8'!X5)+('s9'!X5)+('s10'!X5)+('s11'!X5)+('s12'!X5)+('s13'!X5)+('s14'!X5)+('s15'!X5)+('s16'!X5)+('s17'!X5)+('s18'!X5)+('s19'!X5)+('s20'!X5)+('s21'!X5)+('s22'!X5)+('s23'!X5)+('s24'!X5)+('s25'!X5)+('s26'!X5)+('s27'!X5)+('s28'!X5)</f>
        <v>#REF!</v>
      </c>
      <c r="Z5" s="360"/>
      <c r="AA5" t="s">
        <v>13</v>
      </c>
    </row>
    <row r="6" spans="1:27" ht="15.75" thickBot="1" x14ac:dyDescent="0.3">
      <c r="A6" s="42"/>
      <c r="B6" s="43"/>
      <c r="C6" s="42"/>
      <c r="D6" s="145"/>
      <c r="E6" s="44"/>
      <c r="F6" s="42"/>
      <c r="G6" s="148"/>
      <c r="H6" s="145"/>
      <c r="I6" s="44"/>
      <c r="J6" s="42"/>
      <c r="K6" s="42"/>
      <c r="L6" s="42"/>
      <c r="M6" s="42"/>
      <c r="N6" s="43"/>
      <c r="O6" s="42"/>
      <c r="P6" s="145"/>
      <c r="Q6" s="44"/>
      <c r="R6" s="42"/>
      <c r="S6" s="42"/>
      <c r="T6" s="145"/>
      <c r="U6" s="44"/>
      <c r="V6" s="45"/>
      <c r="W6" s="46"/>
    </row>
    <row r="7" spans="1:27" ht="15.75" thickBot="1" x14ac:dyDescent="0.3">
      <c r="A7" s="26" t="s">
        <v>14</v>
      </c>
      <c r="B7" s="27">
        <v>0.375</v>
      </c>
      <c r="C7" s="28">
        <v>0.54166666666666663</v>
      </c>
      <c r="D7" s="28">
        <v>0.57291666666666663</v>
      </c>
      <c r="E7" s="29">
        <v>0.69791666666666663</v>
      </c>
      <c r="F7" s="28">
        <v>0.39583333333333331</v>
      </c>
      <c r="G7" s="28"/>
      <c r="H7" s="28"/>
      <c r="I7" s="28">
        <v>0.69791666666666663</v>
      </c>
      <c r="J7" s="59"/>
      <c r="K7" s="28"/>
      <c r="L7" s="149"/>
      <c r="M7" s="28"/>
      <c r="N7" s="27">
        <v>0.39583333333333331</v>
      </c>
      <c r="O7" s="28">
        <v>0.54166666666666663</v>
      </c>
      <c r="P7" s="28">
        <v>0.57291666666666663</v>
      </c>
      <c r="Q7" s="29">
        <v>0.69791666666666663</v>
      </c>
      <c r="R7" s="28"/>
      <c r="S7" s="28"/>
      <c r="T7" s="28"/>
      <c r="U7" s="29"/>
      <c r="V7" s="30">
        <f>(C7-B7)+(E7-D7)+(G7-F7)+(I7-H7)+(K7-J7)+(M7-L7)+(O7-N7)+(Q7-P7)+(S7-R7)+(U7-T7)</f>
        <v>0.86458333333333326</v>
      </c>
      <c r="W7" s="31">
        <v>1</v>
      </c>
      <c r="X7" s="3">
        <f>V7-W7</f>
        <v>-0.13541666666666674</v>
      </c>
      <c r="Y7" s="359" t="e">
        <f>SUM(#REF!)+(#REF!)+(#REF!)+(#REF!)+('s7'!X7)+('s8'!X7)+('s9'!X7)+('s10'!X7)+('s11'!X7)+('s12'!X7)+('s13'!X7)+('s14'!X7)+('s15'!X7)+('s16'!X7)+('s17'!X7)+('s18'!X7)+('s19'!X7)+('s20'!X7)+('s21'!X7)+('s22'!X7)+('s23'!X7)+('s24'!X7)+('s25'!X7)+('s26'!X7)+('s27'!X7)+('s28'!X7)</f>
        <v>#REF!</v>
      </c>
      <c r="Z7" s="360"/>
      <c r="AA7" t="s">
        <v>14</v>
      </c>
    </row>
    <row r="8" spans="1:27" ht="15.75" thickBot="1" x14ac:dyDescent="0.3">
      <c r="A8" s="6"/>
      <c r="B8" s="32"/>
      <c r="C8" s="6"/>
      <c r="D8" s="70"/>
      <c r="E8" s="33"/>
      <c r="F8" s="6"/>
      <c r="G8" s="6"/>
      <c r="H8" s="70"/>
      <c r="I8" s="6"/>
      <c r="J8" s="34"/>
      <c r="K8" s="6"/>
      <c r="L8" s="6"/>
      <c r="M8" s="6"/>
      <c r="N8" s="32"/>
      <c r="O8" s="6"/>
      <c r="P8" s="70"/>
      <c r="Q8" s="33"/>
      <c r="R8" s="6"/>
      <c r="S8" s="6"/>
      <c r="T8" s="70"/>
      <c r="U8" s="33"/>
      <c r="V8" s="35"/>
      <c r="W8" s="6"/>
    </row>
    <row r="9" spans="1:27" ht="15.75" thickBot="1" x14ac:dyDescent="0.3">
      <c r="A9" s="14" t="s">
        <v>78</v>
      </c>
      <c r="B9" s="16">
        <v>0.51041666666666663</v>
      </c>
      <c r="C9" s="14"/>
      <c r="D9" s="14"/>
      <c r="E9" s="17">
        <v>0.72916666666666663</v>
      </c>
      <c r="F9" s="18">
        <v>0.32291666666666669</v>
      </c>
      <c r="G9" s="14"/>
      <c r="H9" s="14"/>
      <c r="I9" s="18">
        <v>0.51041666666666663</v>
      </c>
      <c r="J9" s="88">
        <v>0.45833333333333331</v>
      </c>
      <c r="K9" s="18">
        <v>0.55208333333333337</v>
      </c>
      <c r="L9" s="18">
        <v>0.58333333333333337</v>
      </c>
      <c r="M9" s="18">
        <v>0.72916666666666663</v>
      </c>
      <c r="N9" s="16">
        <v>0.375</v>
      </c>
      <c r="O9" s="18"/>
      <c r="P9" s="18"/>
      <c r="Q9" s="17">
        <v>0.72916666666666663</v>
      </c>
      <c r="R9" s="18">
        <v>0.57291666666666663</v>
      </c>
      <c r="S9" s="18"/>
      <c r="T9" s="18"/>
      <c r="U9" s="17">
        <v>0.72916666666666663</v>
      </c>
      <c r="V9" s="20">
        <f>(C9-B9)+(E9-D9)+(G9-F9)+(I9-H9)+(K9-J9)+(M9-L9)+(O9-N9)+(Q9-P9)+(S9-R9)+(U9-T9)</f>
        <v>1.15625</v>
      </c>
      <c r="W9" s="21">
        <v>1.1666666666666667</v>
      </c>
      <c r="X9" s="3">
        <f>V9-W9</f>
        <v>-1.0416666666666741E-2</v>
      </c>
      <c r="Y9" s="367">
        <f>SUM('s14'!X9)+('s15'!X9)+('s16'!X9)+('s17'!X9)+('s18'!X9)+('s19'!X9)+('s20'!X9)+('s21'!X9)+('s22'!X9)+('s23'!X9)+('s24'!X9)+('s25'!X9)+('s26'!X9)+('s27'!X9)+('s28'!X9)</f>
        <v>-1.2500000000000009</v>
      </c>
      <c r="Z9" s="366"/>
      <c r="AA9" t="s">
        <v>78</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7" t="s">
        <v>7</v>
      </c>
      <c r="B11" s="8"/>
      <c r="C11" s="9"/>
      <c r="D11" s="9"/>
      <c r="E11" s="10"/>
      <c r="F11" s="9"/>
      <c r="G11" s="9"/>
      <c r="H11" s="9"/>
      <c r="I11" s="11"/>
      <c r="N11" s="1"/>
      <c r="Q11" s="2"/>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F5C24-7ACE-1A4F-BA5F-D30DB986F171}">
  <dimension ref="A1:AA19"/>
  <sheetViews>
    <sheetView workbookViewId="0"/>
  </sheetViews>
  <sheetFormatPr baseColWidth="10" defaultColWidth="10.7109375" defaultRowHeight="15" x14ac:dyDescent="0.25"/>
  <sheetData>
    <row r="1" spans="1:27" x14ac:dyDescent="0.25">
      <c r="A1" s="5"/>
      <c r="B1" s="362" t="s">
        <v>163</v>
      </c>
      <c r="C1" s="363"/>
      <c r="D1" s="363"/>
      <c r="E1" s="364"/>
      <c r="F1" s="363" t="s">
        <v>164</v>
      </c>
      <c r="G1" s="363"/>
      <c r="H1" s="363"/>
      <c r="I1" s="364"/>
      <c r="J1" s="363" t="s">
        <v>165</v>
      </c>
      <c r="K1" s="363"/>
      <c r="L1" s="363"/>
      <c r="M1" s="363"/>
      <c r="N1" s="362" t="s">
        <v>166</v>
      </c>
      <c r="O1" s="363"/>
      <c r="P1" s="363"/>
      <c r="Q1" s="364"/>
      <c r="R1" s="363" t="s">
        <v>167</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0.29166666666666669</v>
      </c>
      <c r="C3" s="51"/>
      <c r="D3" s="51"/>
      <c r="E3" s="52">
        <v>0.57291666666666663</v>
      </c>
      <c r="F3" s="50">
        <v>0.29166666666666669</v>
      </c>
      <c r="G3" s="51">
        <v>0.54166666666666663</v>
      </c>
      <c r="H3" s="51">
        <v>0.57291666666666663</v>
      </c>
      <c r="I3" s="52">
        <v>0.66666666666666663</v>
      </c>
      <c r="J3" s="51">
        <v>0.29166666666666669</v>
      </c>
      <c r="K3" s="51"/>
      <c r="L3" s="51"/>
      <c r="M3" s="51">
        <v>0.72916666666666663</v>
      </c>
      <c r="N3" s="50">
        <v>0.375</v>
      </c>
      <c r="O3" s="51">
        <v>0.54166666666666663</v>
      </c>
      <c r="P3" s="51">
        <v>0.57291666666666663</v>
      </c>
      <c r="Q3" s="52">
        <v>0.625</v>
      </c>
      <c r="R3" s="51"/>
      <c r="S3" s="51"/>
      <c r="T3" s="51"/>
      <c r="U3" s="52"/>
      <c r="V3" s="53">
        <f>(C3-B3)+(E3-D3)+(G3-F3)+(I3-H3)+(K3-J3)+(M3-L3)+(O3-N3)+(Q3-P3)+(S3-R3)+(U3-T3)</f>
        <v>1.28125</v>
      </c>
      <c r="W3" s="53">
        <v>1.4583333333333333</v>
      </c>
      <c r="X3" s="3">
        <f>V3-W3</f>
        <v>-0.17708333333333326</v>
      </c>
      <c r="Y3" s="359" t="e">
        <f>SUM(#REF!)+(#REF!)+(#REF!)+(#REF!)+(#REF!)+('s7'!X3)+('s8'!X3)+('s9'!X3)+('s10'!X3)+('s11'!X3)+('s12'!X3)+('s13'!X3)+('s14'!X3)+('s15'!X3)+('s16'!X3)+('s17'!X3)+('s18'!X3)+('s19'!X3)+('s20'!X3)+('s21'!X3)+('s22'!X3)+('s23'!X3)+('s24'!X3)+('s25'!X3)+('s26'!X3)+('s27'!X3)+('s28'!X3)+('s29'!X3)</f>
        <v>#REF!</v>
      </c>
      <c r="Z3" s="360"/>
      <c r="AA3" t="s">
        <v>12</v>
      </c>
    </row>
    <row r="4" spans="1:27" ht="15.75" thickBot="1" x14ac:dyDescent="0.3">
      <c r="A4" s="54"/>
      <c r="B4" s="55"/>
      <c r="C4" s="145"/>
      <c r="D4" s="54"/>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36" t="s">
        <v>13</v>
      </c>
      <c r="B5" s="37">
        <v>0.39583333333333331</v>
      </c>
      <c r="C5" s="38"/>
      <c r="D5" s="38"/>
      <c r="E5" s="39">
        <v>0.70833333333333337</v>
      </c>
      <c r="F5" s="38">
        <v>0.35416666666666669</v>
      </c>
      <c r="G5" s="38">
        <v>0.54166666666666663</v>
      </c>
      <c r="H5" s="38">
        <v>0.57291666666666663</v>
      </c>
      <c r="I5" s="39">
        <v>0.70833333333333337</v>
      </c>
      <c r="J5" s="62"/>
      <c r="K5" s="63"/>
      <c r="L5" s="63"/>
      <c r="M5" s="62"/>
      <c r="N5" s="37">
        <v>0.35416666666666669</v>
      </c>
      <c r="O5" s="38">
        <v>0.54166666666666663</v>
      </c>
      <c r="P5" s="38">
        <v>0.57291666666666663</v>
      </c>
      <c r="Q5" s="39">
        <v>0.73958333333333337</v>
      </c>
      <c r="R5" s="38">
        <v>0.35416666666666669</v>
      </c>
      <c r="S5" s="38"/>
      <c r="T5" s="38"/>
      <c r="U5" s="39">
        <v>0.55208333333333337</v>
      </c>
      <c r="V5" s="40">
        <f>(C5-B5)+(E5-D5)+(G5-F5)+(I5-H5)+(K5-J5)+(M5-L5)+(O5-N5)+(Q5-P5)+(S5-R5)+(U5-T5)</f>
        <v>1.1875</v>
      </c>
      <c r="W5" s="40">
        <v>1.1666666666666667</v>
      </c>
      <c r="X5" s="3">
        <f>V5-W5</f>
        <v>2.0833333333333259E-2</v>
      </c>
      <c r="Y5" s="359" t="e">
        <f>SUM(#REF!)+(#REF!)+(#REF!)+(#REF!)+(#REF!)+('s7'!X5)+('s8'!X5)+('s9'!X5)+('s10'!X5)+('s11'!X5)+('s12'!X5)+('s13'!X5)+('s14'!X5)+('s15'!X5)+('s16'!X5)+('s17'!X5)+('s18'!X5)+('s19'!X5)+('s20'!X5)+('s21'!X5)+('s22'!X5)+('s23'!X5)+('s24'!X5)+('s25'!X5)+('s26'!X5)+('s27'!X5)+('s28'!X5)+('s29'!X5)</f>
        <v>#REF!</v>
      </c>
      <c r="Z5" s="360"/>
      <c r="AA5" t="s">
        <v>13</v>
      </c>
    </row>
    <row r="6" spans="1:27" ht="15.75" thickBot="1" x14ac:dyDescent="0.3">
      <c r="A6" s="42"/>
      <c r="B6" s="43"/>
      <c r="C6" s="145"/>
      <c r="D6" s="148"/>
      <c r="E6" s="44"/>
      <c r="F6" s="42"/>
      <c r="G6" s="148"/>
      <c r="H6" s="145"/>
      <c r="I6" s="44"/>
      <c r="J6" s="42"/>
      <c r="K6" s="42"/>
      <c r="L6" s="145"/>
      <c r="M6" s="42"/>
      <c r="N6" s="43"/>
      <c r="O6" s="42"/>
      <c r="P6" s="145"/>
      <c r="Q6" s="44"/>
      <c r="R6" s="42"/>
      <c r="S6" s="42"/>
      <c r="T6" s="145"/>
      <c r="U6" s="44"/>
      <c r="V6" s="45"/>
      <c r="W6" s="46"/>
    </row>
    <row r="7" spans="1:27" ht="15.75" thickBot="1" x14ac:dyDescent="0.3">
      <c r="A7" s="26" t="s">
        <v>14</v>
      </c>
      <c r="B7" s="27"/>
      <c r="C7" s="28"/>
      <c r="D7" s="28"/>
      <c r="E7" s="29"/>
      <c r="F7" s="28">
        <v>0.39583333333333331</v>
      </c>
      <c r="G7" s="28">
        <v>0.54166666666666663</v>
      </c>
      <c r="H7" s="28">
        <v>0.57291666666666663</v>
      </c>
      <c r="I7" s="28">
        <v>0.6875</v>
      </c>
      <c r="J7" s="59"/>
      <c r="K7" s="28"/>
      <c r="L7" s="28"/>
      <c r="M7" s="28"/>
      <c r="N7" s="27">
        <v>0.39583333333333331</v>
      </c>
      <c r="O7" s="28">
        <v>0.54166666666666663</v>
      </c>
      <c r="P7" s="28">
        <v>0.57291666666666663</v>
      </c>
      <c r="Q7" s="29">
        <v>0.6875</v>
      </c>
      <c r="R7" s="28"/>
      <c r="S7" s="28"/>
      <c r="T7" s="28"/>
      <c r="U7" s="29"/>
      <c r="V7" s="30">
        <f>(C7-B7)+(E7-D7)+(G7-F7)+(I7-H7)+(K7-J7)+(M7-L7)+(O7-N7)+(Q7-P7)+(S7-R7)+(U7-T7)</f>
        <v>0.52083333333333337</v>
      </c>
      <c r="W7" s="31">
        <v>1</v>
      </c>
      <c r="X7" s="3">
        <f>V7-W7</f>
        <v>-0.47916666666666663</v>
      </c>
      <c r="Y7" s="359" t="e">
        <f>SUM(#REF!)+(#REF!)+(#REF!)+(#REF!)+('s7'!X7)+('s8'!X7)+('s9'!X7)+('s10'!X7)+('s11'!X7)+('s12'!X7)+('s13'!X7)+('s14'!X7)+('s15'!X7)+('s16'!X7)+('s17'!X7)+('s18'!X7)+('s19'!X7)+('s20'!X7)+('s21'!X7)+('s22'!X7)+('s23'!X7)+('s24'!X7)+('s25'!X7)+('s26'!X7)+('s27'!X7)+('s28'!X7)+('s29'!X7)</f>
        <v>#REF!</v>
      </c>
      <c r="Z7" s="360"/>
      <c r="AA7" t="s">
        <v>14</v>
      </c>
    </row>
    <row r="8" spans="1:27" ht="15.75" thickBot="1" x14ac:dyDescent="0.3">
      <c r="A8" s="6"/>
      <c r="B8" s="32"/>
      <c r="C8" s="70"/>
      <c r="D8" s="6"/>
      <c r="E8" s="33"/>
      <c r="F8" s="6"/>
      <c r="G8" s="6"/>
      <c r="H8" s="70"/>
      <c r="I8" s="6"/>
      <c r="J8" s="34"/>
      <c r="K8" s="6"/>
      <c r="L8" s="70"/>
      <c r="M8" s="6"/>
      <c r="N8" s="32"/>
      <c r="O8" s="6"/>
      <c r="P8" s="70"/>
      <c r="Q8" s="33"/>
      <c r="R8" s="6"/>
      <c r="S8" s="6"/>
      <c r="T8" s="70"/>
      <c r="U8" s="33"/>
      <c r="V8" s="35"/>
      <c r="W8" s="6"/>
    </row>
    <row r="9" spans="1:27" ht="15.75" thickBot="1" x14ac:dyDescent="0.3">
      <c r="A9" s="14" t="s">
        <v>78</v>
      </c>
      <c r="B9" s="16">
        <v>0.52083333333333337</v>
      </c>
      <c r="C9" s="14"/>
      <c r="D9" s="14"/>
      <c r="E9" s="17">
        <v>0.72916666666666663</v>
      </c>
      <c r="F9" s="18">
        <v>0.375</v>
      </c>
      <c r="G9" s="18">
        <v>0.54166666666666663</v>
      </c>
      <c r="H9" s="18">
        <v>0.57291666666666663</v>
      </c>
      <c r="I9" s="18">
        <v>0.72916666666666663</v>
      </c>
      <c r="J9" s="88">
        <v>0.52083333333333337</v>
      </c>
      <c r="K9" s="14"/>
      <c r="L9" s="14"/>
      <c r="M9" s="18">
        <v>0.72916666666666663</v>
      </c>
      <c r="N9" s="16">
        <v>0.39583333333333331</v>
      </c>
      <c r="O9" s="18">
        <v>0.54166666666666663</v>
      </c>
      <c r="P9" s="18">
        <v>0.57291666666666663</v>
      </c>
      <c r="Q9" s="17">
        <v>0.72916666666666663</v>
      </c>
      <c r="R9" s="18">
        <v>0.39583333333333331</v>
      </c>
      <c r="S9" s="18">
        <v>0.54166666666666663</v>
      </c>
      <c r="T9" s="18">
        <v>0.57291666666666663</v>
      </c>
      <c r="U9" s="17">
        <v>0.72916666666666663</v>
      </c>
      <c r="V9" s="20">
        <f>(C9-B9)+(E9-D9)+(G9-F9)+(I9-H9)+(K9-J9)+(M9-L9)+(O9-N9)+(Q9-P9)+(S9-R9)+(U9-T9)</f>
        <v>1.3437499999999998</v>
      </c>
      <c r="W9" s="21">
        <v>1.1666666666666667</v>
      </c>
      <c r="X9" s="3">
        <f>V9-W9</f>
        <v>0.17708333333333304</v>
      </c>
      <c r="Y9" s="367">
        <f>SUM('s14'!X9)+('s15'!X9)+('s16'!X9)+('s17'!X9)+('s18'!X9)+('s19'!X9)+('s20'!X9)+('s21'!X9)+('s22'!X9)+('s23'!X9)+('s24'!X9)+('s25'!X9)+('s26'!X9)+('s27'!X9)+('s28'!X9)+('s29'!X9)</f>
        <v>-1.0729166666666679</v>
      </c>
      <c r="Z9" s="366"/>
      <c r="AA9" t="s">
        <v>78</v>
      </c>
    </row>
    <row r="10" spans="1:27" ht="15.75" thickBot="1" x14ac:dyDescent="0.3">
      <c r="A10" s="15"/>
      <c r="B10" s="22"/>
      <c r="C10" s="70"/>
      <c r="D10" s="15"/>
      <c r="E10" s="23"/>
      <c r="F10" s="15"/>
      <c r="G10" s="15"/>
      <c r="H10" s="70"/>
      <c r="I10" s="15"/>
      <c r="J10" s="24"/>
      <c r="K10" s="15"/>
      <c r="L10" s="70"/>
      <c r="M10" s="15"/>
      <c r="N10" s="22"/>
      <c r="O10" s="15"/>
      <c r="P10" s="70"/>
      <c r="Q10" s="23"/>
      <c r="R10" s="15"/>
      <c r="S10" s="15"/>
      <c r="T10" s="70"/>
      <c r="U10" s="23"/>
      <c r="V10" s="25"/>
      <c r="W10" s="15"/>
    </row>
    <row r="11" spans="1:27" ht="15.75" thickBot="1" x14ac:dyDescent="0.3">
      <c r="A11" s="7" t="s">
        <v>7</v>
      </c>
      <c r="B11" s="8"/>
      <c r="C11" s="9"/>
      <c r="D11" s="9"/>
      <c r="E11" s="10"/>
      <c r="F11" s="9"/>
      <c r="G11" s="9"/>
      <c r="H11" s="9"/>
      <c r="I11" s="11"/>
      <c r="N11" s="1"/>
      <c r="Q11" s="2"/>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63A52-E20F-E249-8BF2-14A10E80A974}">
  <dimension ref="A1:AA19"/>
  <sheetViews>
    <sheetView workbookViewId="0"/>
  </sheetViews>
  <sheetFormatPr baseColWidth="10" defaultColWidth="10.7109375" defaultRowHeight="15" x14ac:dyDescent="0.25"/>
  <sheetData>
    <row r="1" spans="1:27" x14ac:dyDescent="0.25">
      <c r="A1" s="5"/>
      <c r="B1" s="362" t="s">
        <v>168</v>
      </c>
      <c r="C1" s="363"/>
      <c r="D1" s="363"/>
      <c r="E1" s="364"/>
      <c r="F1" s="363" t="s">
        <v>169</v>
      </c>
      <c r="G1" s="363"/>
      <c r="H1" s="363"/>
      <c r="I1" s="364"/>
      <c r="J1" s="363" t="s">
        <v>170</v>
      </c>
      <c r="K1" s="363"/>
      <c r="L1" s="363"/>
      <c r="M1" s="363"/>
      <c r="N1" s="362" t="s">
        <v>171</v>
      </c>
      <c r="O1" s="363"/>
      <c r="P1" s="363"/>
      <c r="Q1" s="364"/>
      <c r="R1" s="363" t="s">
        <v>172</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0.29166666666666669</v>
      </c>
      <c r="C3" s="51"/>
      <c r="D3" s="51"/>
      <c r="E3" s="52">
        <v>0.54166666666666663</v>
      </c>
      <c r="F3" s="50">
        <v>0.29166666666666669</v>
      </c>
      <c r="G3" s="51"/>
      <c r="H3" s="51"/>
      <c r="I3" s="52">
        <v>0.54166666666666663</v>
      </c>
      <c r="J3" s="51">
        <v>0.29166666666666669</v>
      </c>
      <c r="K3" s="51"/>
      <c r="L3" s="51"/>
      <c r="M3" s="51">
        <v>0.46875</v>
      </c>
      <c r="N3" s="50">
        <v>0.375</v>
      </c>
      <c r="O3" s="51"/>
      <c r="P3" s="51"/>
      <c r="Q3" s="52">
        <v>0.57291666666666663</v>
      </c>
      <c r="R3" s="51">
        <v>0.375</v>
      </c>
      <c r="S3" s="51">
        <v>0.54166666666666663</v>
      </c>
      <c r="T3" s="51">
        <v>0.57291666666666663</v>
      </c>
      <c r="U3" s="52">
        <v>0.72916666666666663</v>
      </c>
      <c r="V3" s="53">
        <f>(C3-B3)+(E3-D3)+(G3-F3)+(I3-H3)+(K3-J3)+(M3-L3)+(O3-N3)+(Q3-P3)+(S3-R3)+(U3-T3)</f>
        <v>1.1979166666666665</v>
      </c>
      <c r="W3" s="53">
        <v>1.4583333333333333</v>
      </c>
      <c r="X3" s="3">
        <f>V3-W3</f>
        <v>-0.26041666666666674</v>
      </c>
      <c r="Y3" s="359" t="e">
        <f>SUM(#REF!)+(#REF!)+(#REF!)+(#REF!)+(#REF!)+('s7'!X3)+('s8'!X3)+('s9'!X3)+('s10'!X3)+('s11'!X3)+('s12'!X3)+('s13'!X3)+('s14'!X3)+('s15'!X3)+('s16'!X3)+('s17'!X3)+('s18'!X3)+('s19'!X3)+('s20'!X3)+('s21'!X3)+('s22'!X3)+('s23'!X3)+('s24'!X3)+('s25'!X3)+('s26'!X3)+('s27'!X3)+('s28'!X3)+('s29'!X3)+('s30'!X3)</f>
        <v>#REF!</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36" t="s">
        <v>13</v>
      </c>
      <c r="B5" s="37">
        <v>0.39583333333333331</v>
      </c>
      <c r="C5" s="38"/>
      <c r="D5" s="38"/>
      <c r="E5" s="39">
        <v>0.70833333333333337</v>
      </c>
      <c r="F5" s="38">
        <v>0.36458333333333331</v>
      </c>
      <c r="G5" s="38"/>
      <c r="H5" s="38"/>
      <c r="I5" s="39">
        <v>0.70833333333333337</v>
      </c>
      <c r="J5" s="62"/>
      <c r="K5" s="63"/>
      <c r="L5" s="63"/>
      <c r="M5" s="62"/>
      <c r="N5" s="37">
        <v>0.39583333333333331</v>
      </c>
      <c r="O5" s="38">
        <v>0.54166666666666663</v>
      </c>
      <c r="P5" s="38">
        <v>0.57291666666666663</v>
      </c>
      <c r="Q5" s="39">
        <v>0.70833333333333337</v>
      </c>
      <c r="R5" s="38">
        <v>0.34375</v>
      </c>
      <c r="S5" s="38"/>
      <c r="T5" s="38"/>
      <c r="U5" s="39">
        <v>0.70833333333333337</v>
      </c>
      <c r="V5" s="40">
        <f>(C5-B5)+(E5-D5)+(G5-F5)+(I5-H5)+(K5-J5)+(M5-L5)+(O5-N5)+(Q5-P5)+(S5-R5)+(U5-T5)</f>
        <v>1.3020833333333335</v>
      </c>
      <c r="W5" s="40">
        <v>1.1666666666666667</v>
      </c>
      <c r="X5" s="3">
        <f>V5-W5</f>
        <v>0.13541666666666674</v>
      </c>
      <c r="Y5" s="359" t="e">
        <f>SUM(#REF!)+(#REF!)+(#REF!)+(#REF!)+(#REF!)+('s7'!X5)+('s8'!X5)+('s9'!X5)+('s10'!X5)+('s11'!X5)+('s12'!X5)+('s13'!X5)+('s14'!X5)+('s15'!X5)+('s16'!X5)+('s17'!X5)+('s18'!X5)+('s19'!X5)+('s20'!X5)+('s21'!X5)+('s22'!X5)+('s23'!X5)+('s24'!X5)+('s25'!X5)+('s26'!X5)+('s27'!X5)+('s28'!X5)+('s29'!X5)+('s30'!X5)</f>
        <v>#REF!</v>
      </c>
      <c r="Z5" s="360"/>
      <c r="AA5" t="s">
        <v>13</v>
      </c>
    </row>
    <row r="6" spans="1:27" ht="15.75" thickBot="1" x14ac:dyDescent="0.3">
      <c r="A6" s="42"/>
      <c r="B6" s="43"/>
      <c r="C6" s="42"/>
      <c r="D6" s="145"/>
      <c r="E6" s="44"/>
      <c r="F6" s="42"/>
      <c r="G6" s="148"/>
      <c r="H6" s="145"/>
      <c r="I6" s="44"/>
      <c r="J6" s="42"/>
      <c r="K6" s="42"/>
      <c r="L6" s="42"/>
      <c r="M6" s="42"/>
      <c r="N6" s="43"/>
      <c r="O6" s="42"/>
      <c r="P6" s="145"/>
      <c r="Q6" s="44"/>
      <c r="R6" s="42"/>
      <c r="S6" s="42"/>
      <c r="T6" s="145"/>
      <c r="U6" s="44"/>
      <c r="V6" s="45"/>
      <c r="W6" s="46"/>
    </row>
    <row r="7" spans="1:27" ht="15.75" thickBot="1" x14ac:dyDescent="0.3">
      <c r="A7" s="26" t="s">
        <v>14</v>
      </c>
      <c r="B7" s="27"/>
      <c r="C7" s="28"/>
      <c r="D7" s="28"/>
      <c r="E7" s="29"/>
      <c r="F7" s="28">
        <v>0.51041666666666663</v>
      </c>
      <c r="G7" s="26"/>
      <c r="H7" s="26"/>
      <c r="I7" s="28">
        <v>0.66666666666666663</v>
      </c>
      <c r="J7" s="59"/>
      <c r="K7" s="28"/>
      <c r="L7" s="28"/>
      <c r="M7" s="28"/>
      <c r="N7" s="27">
        <v>0.51041666666666663</v>
      </c>
      <c r="O7" s="28"/>
      <c r="P7" s="28"/>
      <c r="Q7" s="29">
        <v>0.70833333333333337</v>
      </c>
      <c r="R7" s="28">
        <v>0.35416666666666669</v>
      </c>
      <c r="S7" s="28"/>
      <c r="T7" s="28"/>
      <c r="U7" s="29">
        <v>0.58333333333333337</v>
      </c>
      <c r="V7" s="30">
        <f>(C7-B7)+(E7-D7)+(G7-F7)+(I7-H7)+(K7-J7)+(M7-L7)+(O7-N7)+(Q7-P7)+(S7-R7)+(U7-T7)</f>
        <v>0.58333333333333348</v>
      </c>
      <c r="W7" s="31">
        <v>1</v>
      </c>
      <c r="X7" s="3">
        <f>V7-W7</f>
        <v>-0.41666666666666652</v>
      </c>
      <c r="Y7" s="359" t="e">
        <f>SUM(#REF!)+(#REF!)+(#REF!)+(#REF!)+('s7'!X7)+('s8'!X7)+('s9'!X7)+('s10'!X7)+('s11'!X7)+('s12'!X7)+('s13'!X7)+('s14'!X7)+('s15'!X7)+('s16'!X7)+('s17'!X7)+('s18'!X7)+('s19'!X7)+('s20'!X7)+('s21'!X7)+('s22'!X7)+('s23'!X7)+('s24'!X7)+('s25'!X7)+('s26'!X7)+('s27'!X7)+('s28'!X7)+('s29'!X7)+('s30'!X7)</f>
        <v>#REF!</v>
      </c>
      <c r="Z7" s="360"/>
      <c r="AA7" t="s">
        <v>14</v>
      </c>
    </row>
    <row r="8" spans="1:27" ht="15.75" thickBot="1" x14ac:dyDescent="0.3">
      <c r="A8" s="6"/>
      <c r="B8" s="32"/>
      <c r="C8" s="6"/>
      <c r="D8" s="70"/>
      <c r="E8" s="33"/>
      <c r="F8" s="6"/>
      <c r="G8" s="6"/>
      <c r="H8" s="70"/>
      <c r="I8" s="6"/>
      <c r="J8" s="34"/>
      <c r="K8" s="6"/>
      <c r="L8" s="70"/>
      <c r="M8" s="6"/>
      <c r="N8" s="32"/>
      <c r="O8" s="6"/>
      <c r="P8" s="70"/>
      <c r="Q8" s="33"/>
      <c r="R8" s="6"/>
      <c r="S8" s="6"/>
      <c r="T8" s="70"/>
      <c r="U8" s="33"/>
      <c r="V8" s="35"/>
      <c r="W8" s="6"/>
    </row>
    <row r="9" spans="1:27" ht="15.75" thickBot="1" x14ac:dyDescent="0.3">
      <c r="A9" s="14" t="s">
        <v>78</v>
      </c>
      <c r="B9" s="16">
        <v>0.32291666666666669</v>
      </c>
      <c r="C9" s="18">
        <v>0.54166666666666663</v>
      </c>
      <c r="D9" s="18">
        <v>0.57291666666666663</v>
      </c>
      <c r="E9" s="17">
        <v>0.72916666666666663</v>
      </c>
      <c r="F9" s="18">
        <v>0.32291666666666669</v>
      </c>
      <c r="G9" s="18">
        <v>0.54166666666666663</v>
      </c>
      <c r="H9" s="18">
        <v>0.57291666666666663</v>
      </c>
      <c r="I9" s="18">
        <v>0.73958333333333337</v>
      </c>
      <c r="J9" s="88">
        <v>0.54166666666666663</v>
      </c>
      <c r="K9" s="14"/>
      <c r="L9" s="14"/>
      <c r="M9" s="18">
        <v>0.72916666666666663</v>
      </c>
      <c r="N9" s="16">
        <v>0.35416666666666669</v>
      </c>
      <c r="O9" s="18">
        <v>0.54166666666666663</v>
      </c>
      <c r="P9" s="18">
        <v>0.57291666666666663</v>
      </c>
      <c r="Q9" s="17">
        <v>0.72916666666666663</v>
      </c>
      <c r="R9" s="18"/>
      <c r="S9" s="18"/>
      <c r="T9" s="18"/>
      <c r="U9" s="17"/>
      <c r="V9" s="20">
        <f>(C9-B9)+(E9-D9)+(G9-F9)+(I9-H9)+(K9-J9)+(M9-L9)+(O9-N9)+(Q9-P9)+(S9-R9)+(U9-T9)</f>
        <v>1.2916666666666665</v>
      </c>
      <c r="W9" s="21">
        <v>1.1666666666666667</v>
      </c>
      <c r="X9" s="3">
        <f>V9-W9</f>
        <v>0.12499999999999978</v>
      </c>
      <c r="Y9" s="367">
        <f>SUM('s14'!X9)+('s15'!X9)+('s16'!X9)+('s17'!X9)+('s18'!X9)+('s19'!X9)+('s20'!X9)+('s21'!X9)+('s22'!X9)+('s23'!X9)+('s24'!X9)+('s25'!X9)+('s26'!X9)+('s27'!X9)+('s28'!X9)+('s29'!X9)+('s30'!X9)</f>
        <v>-0.94791666666666807</v>
      </c>
      <c r="Z9" s="366"/>
      <c r="AA9" t="s">
        <v>78</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7" t="s">
        <v>7</v>
      </c>
      <c r="B11" s="8"/>
      <c r="C11" s="9"/>
      <c r="D11" s="9"/>
      <c r="E11" s="10"/>
      <c r="F11" s="9"/>
      <c r="G11" s="9"/>
      <c r="H11" s="9"/>
      <c r="I11" s="11"/>
      <c r="N11" s="1"/>
      <c r="Q11" s="2"/>
      <c r="T11" s="70" t="s">
        <v>61</v>
      </c>
      <c r="U11" s="73"/>
    </row>
    <row r="12" spans="1:27" x14ac:dyDescent="0.25">
      <c r="B12" s="1"/>
      <c r="E12" s="2"/>
      <c r="J12" s="4"/>
      <c r="N12" s="1"/>
      <c r="Q12" s="2"/>
      <c r="T12" s="70"/>
      <c r="U12" s="73"/>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067D0-AE87-6742-9DC6-66DDA62FCAB8}">
  <dimension ref="A1:AA19"/>
  <sheetViews>
    <sheetView workbookViewId="0"/>
  </sheetViews>
  <sheetFormatPr baseColWidth="10" defaultColWidth="10.7109375" defaultRowHeight="15" x14ac:dyDescent="0.25"/>
  <sheetData>
    <row r="1" spans="1:27" x14ac:dyDescent="0.25">
      <c r="A1" s="5"/>
      <c r="B1" s="362" t="s">
        <v>173</v>
      </c>
      <c r="C1" s="363"/>
      <c r="D1" s="363"/>
      <c r="E1" s="364"/>
      <c r="F1" s="363" t="s">
        <v>174</v>
      </c>
      <c r="G1" s="363"/>
      <c r="H1" s="363"/>
      <c r="I1" s="364"/>
      <c r="J1" s="363" t="s">
        <v>175</v>
      </c>
      <c r="K1" s="363"/>
      <c r="L1" s="363"/>
      <c r="M1" s="363"/>
      <c r="N1" s="362" t="s">
        <v>176</v>
      </c>
      <c r="O1" s="363"/>
      <c r="P1" s="363"/>
      <c r="Q1" s="364"/>
      <c r="R1" s="363" t="s">
        <v>177</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0.29166666666666669</v>
      </c>
      <c r="C3" s="51"/>
      <c r="D3" s="51"/>
      <c r="E3" s="52">
        <v>0.54166666666666663</v>
      </c>
      <c r="F3" s="50">
        <v>0.29166666666666669</v>
      </c>
      <c r="G3" s="51"/>
      <c r="H3" s="51"/>
      <c r="I3" s="52">
        <v>0.54166666666666663</v>
      </c>
      <c r="J3" s="51">
        <v>0.29166666666666669</v>
      </c>
      <c r="K3" s="51">
        <v>0.54166666666666663</v>
      </c>
      <c r="L3" s="51">
        <v>0.57291666666666663</v>
      </c>
      <c r="M3" s="51">
        <v>0.72916666666666663</v>
      </c>
      <c r="N3" s="50">
        <v>0.39583333333333331</v>
      </c>
      <c r="O3" s="51"/>
      <c r="P3" s="51"/>
      <c r="Q3" s="52">
        <v>0.54166666666666663</v>
      </c>
      <c r="R3" s="51">
        <v>0.35416666666666669</v>
      </c>
      <c r="S3" s="51"/>
      <c r="T3" s="51"/>
      <c r="U3" s="52">
        <v>0.5625</v>
      </c>
      <c r="V3" s="53">
        <f>(C3-B3)+(E3-D3)+(G3-F3)+(I3-H3)+(K3-J3)+(M3-L3)+(O3-N3)+(Q3-P3)+(S3-R3)+(U3-T3)</f>
        <v>1.2604166666666663</v>
      </c>
      <c r="W3" s="53">
        <v>1.4583333333333333</v>
      </c>
      <c r="X3" s="3">
        <f>V3-W3</f>
        <v>-0.19791666666666696</v>
      </c>
      <c r="Y3" s="359" t="e">
        <f>SUM(#REF!)+(#REF!)+(#REF!)+(#REF!)+(#REF!)+('s7'!X3)+('s8'!X3)+('s9'!X3)+('s10'!X3)+('s11'!X3)+('s12'!X3)+('s13'!X3)+('s14'!X3)+('s15'!X3)+('s16'!X3)+('s17'!X3)+('s18'!X3)+('s19'!X3)+('s20'!X3)+('s21'!X3)+('s22'!X3)+('s23'!X3)+('s24'!X3)+('s25'!X3)+('s26'!X3)+('s27'!X3)+('s28'!X3)+('s29'!X3)+('s30'!X3)+('s31'!X3)</f>
        <v>#REF!</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36" t="s">
        <v>13</v>
      </c>
      <c r="B5" s="37">
        <v>0.39583333333333331</v>
      </c>
      <c r="C5" s="38">
        <v>0.54166666666666663</v>
      </c>
      <c r="D5" s="38">
        <v>0.57291666666666663</v>
      </c>
      <c r="E5" s="39">
        <v>0.71875</v>
      </c>
      <c r="F5" s="38">
        <v>0.375</v>
      </c>
      <c r="G5" s="38"/>
      <c r="H5" s="38"/>
      <c r="I5" s="39">
        <v>0.70833333333333337</v>
      </c>
      <c r="J5" s="62"/>
      <c r="K5" s="63"/>
      <c r="L5" s="63"/>
      <c r="M5" s="62"/>
      <c r="N5" s="37">
        <v>0.375</v>
      </c>
      <c r="O5" s="38"/>
      <c r="P5" s="38"/>
      <c r="Q5" s="39">
        <v>0.70833333333333337</v>
      </c>
      <c r="R5" s="38">
        <v>0.35416666666666669</v>
      </c>
      <c r="S5" s="38"/>
      <c r="T5" s="38"/>
      <c r="U5" s="39">
        <v>0.70833333333333337</v>
      </c>
      <c r="V5" s="40">
        <f>(C5-B5)+(E5-D5)+(G5-F5)+(I5-H5)+(K5-J5)+(M5-L5)+(O5-N5)+(Q5-P5)+(S5-R5)+(U5-T5)</f>
        <v>1.3125</v>
      </c>
      <c r="W5" s="40">
        <v>1.1666666666666667</v>
      </c>
      <c r="X5" s="3">
        <f>V5-W5</f>
        <v>0.14583333333333326</v>
      </c>
      <c r="Y5" s="359" t="e">
        <f>SUM(#REF!)+(#REF!)+(#REF!)+(#REF!)+(#REF!)+('s7'!X5)+('s8'!X5)+('s9'!X5)+('s10'!X5)+('s11'!X5)+('s12'!X5)+('s13'!X5)+('s14'!X5)+('s15'!X5)+('s16'!X5)+('s17'!X5)+('s18'!X5)+('s19'!X5)+('s20'!X5)+('s21'!X5)+('s22'!X5)+('s23'!X5)+('s24'!X5)+('s25'!X5)+('s26'!X5)+('s27'!X5)+('s28'!X5)+('s29'!X5)+('s30'!X5)+('s31'!X5)</f>
        <v>#REF!</v>
      </c>
      <c r="Z5" s="360"/>
      <c r="AA5" t="s">
        <v>13</v>
      </c>
    </row>
    <row r="6" spans="1:27" ht="15.75" thickBot="1" x14ac:dyDescent="0.3">
      <c r="A6" s="42"/>
      <c r="B6" s="43"/>
      <c r="C6" s="42"/>
      <c r="D6" s="145"/>
      <c r="E6" s="44"/>
      <c r="F6" s="42"/>
      <c r="G6" s="148"/>
      <c r="H6" s="145"/>
      <c r="I6" s="44"/>
      <c r="J6" s="42"/>
      <c r="K6" s="42"/>
      <c r="L6" s="42"/>
      <c r="M6" s="42"/>
      <c r="N6" s="43"/>
      <c r="O6" s="42"/>
      <c r="P6" s="145"/>
      <c r="Q6" s="44"/>
      <c r="R6" s="42"/>
      <c r="S6" s="42"/>
      <c r="T6" s="145"/>
      <c r="U6" s="44"/>
      <c r="V6" s="45"/>
      <c r="W6" s="46"/>
    </row>
    <row r="7" spans="1:27" ht="15.75" thickBot="1" x14ac:dyDescent="0.3">
      <c r="A7" s="26" t="s">
        <v>14</v>
      </c>
      <c r="B7" s="27">
        <v>0.54166666666666663</v>
      </c>
      <c r="C7" s="28"/>
      <c r="D7" s="28"/>
      <c r="E7" s="29">
        <v>0.72916666666666663</v>
      </c>
      <c r="F7" s="28">
        <v>0.54166666666666663</v>
      </c>
      <c r="G7" s="26"/>
      <c r="H7" s="26"/>
      <c r="I7" s="28">
        <v>0.72916666666666663</v>
      </c>
      <c r="J7" s="59"/>
      <c r="K7" s="28"/>
      <c r="L7" s="28"/>
      <c r="M7" s="28"/>
      <c r="N7" s="27">
        <v>0.54166666666666663</v>
      </c>
      <c r="O7" s="28"/>
      <c r="P7" s="28"/>
      <c r="Q7" s="29">
        <v>0.72916666666666663</v>
      </c>
      <c r="R7" s="28">
        <v>0.39583333333333331</v>
      </c>
      <c r="S7" s="28">
        <v>0.54166666666666663</v>
      </c>
      <c r="T7" s="28">
        <v>0.57291666666666663</v>
      </c>
      <c r="U7" s="29">
        <v>0.72916666666666663</v>
      </c>
      <c r="V7" s="30">
        <f>(C7-B7)+(E7-D7)+(G7-F7)+(I7-H7)+(K7-J7)+(M7-L7)+(O7-N7)+(Q7-P7)+(S7-R7)+(U7-T7)</f>
        <v>0.86458333333333326</v>
      </c>
      <c r="W7" s="31">
        <v>1</v>
      </c>
      <c r="X7" s="3">
        <f>V7-W7</f>
        <v>-0.13541666666666674</v>
      </c>
      <c r="Y7" s="359" t="e">
        <f>SUM(#REF!)+(#REF!)+(#REF!)+(#REF!)+('s7'!X7)+('s8'!X7)+('s9'!X7)+('s10'!X7)+('s11'!X7)+('s12'!X7)+('s13'!X7)+('s14'!X7)+('s15'!X7)+('s16'!X7)+('s17'!X7)+('s18'!X7)+('s19'!X7)+('s20'!X7)+('s21'!X7)+('s22'!X7)+('s23'!X7)+('s24'!X7)+('s25'!X7)+('s26'!X7)+('s27'!X7)+('s28'!X7)+('s29'!X7)+('s30'!X7)+('s31'!X7)</f>
        <v>#REF!</v>
      </c>
      <c r="Z7" s="360"/>
      <c r="AA7" t="s">
        <v>14</v>
      </c>
    </row>
    <row r="8" spans="1:27" ht="15.75" thickBot="1" x14ac:dyDescent="0.3">
      <c r="A8" s="6"/>
      <c r="B8" s="32"/>
      <c r="C8" s="6"/>
      <c r="D8" s="70"/>
      <c r="E8" s="33"/>
      <c r="F8" s="6"/>
      <c r="G8" s="6"/>
      <c r="H8" s="70"/>
      <c r="I8" s="6"/>
      <c r="J8" s="34"/>
      <c r="K8" s="6" t="s">
        <v>84</v>
      </c>
      <c r="L8" s="70"/>
      <c r="M8" s="6"/>
      <c r="N8" s="32"/>
      <c r="O8" s="6"/>
      <c r="P8" s="70"/>
      <c r="Q8" s="33"/>
      <c r="R8" s="6"/>
      <c r="S8" s="6"/>
      <c r="T8" s="70"/>
      <c r="U8" s="33"/>
      <c r="V8" s="35"/>
      <c r="W8" s="6"/>
    </row>
    <row r="9" spans="1:27" ht="15.75" thickBot="1" x14ac:dyDescent="0.3">
      <c r="A9" s="14" t="s">
        <v>78</v>
      </c>
      <c r="B9" s="16">
        <v>0.32291666666666669</v>
      </c>
      <c r="C9" s="14"/>
      <c r="D9" s="14"/>
      <c r="E9" s="17">
        <v>0.70833333333333337</v>
      </c>
      <c r="F9" s="18"/>
      <c r="G9" s="14"/>
      <c r="H9" s="14"/>
      <c r="I9" s="18"/>
      <c r="J9" s="88">
        <v>0.5625</v>
      </c>
      <c r="K9" s="14"/>
      <c r="L9" s="14"/>
      <c r="M9" s="18">
        <v>0.72916666666666663</v>
      </c>
      <c r="N9" s="16">
        <v>0.35416666666666669</v>
      </c>
      <c r="O9" s="18">
        <v>0.54166666666666663</v>
      </c>
      <c r="P9" s="18">
        <v>0.57291666666666663</v>
      </c>
      <c r="Q9" s="17">
        <v>0.70833333333333337</v>
      </c>
      <c r="R9" s="18"/>
      <c r="S9" s="18"/>
      <c r="T9" s="18"/>
      <c r="U9" s="17"/>
      <c r="V9" s="20">
        <f>(C9-B9)+(E9-D9)+(G9-F9)+(I9-H9)+(K9-J9)+(M9-L9)+(O9-N9)+(Q9-P9)+(S9-R9)+(U9-T9)</f>
        <v>0.875</v>
      </c>
      <c r="W9" s="21">
        <v>1.1666666666666667</v>
      </c>
      <c r="X9" s="3">
        <f>V9-W9</f>
        <v>-0.29166666666666674</v>
      </c>
      <c r="Y9" s="367">
        <f>SUM('s14'!X9)+('s15'!X9)+('s16'!X9)+('s17'!X9)+('s18'!X9)+('s19'!X9)+('s20'!X9)+('s21'!X9)+('s22'!X9)+('s23'!X9)+('s24'!X9)+('s25'!X9)+('s26'!X9)+('s27'!X9)+('s28'!X9)+('s29'!X9)+('s30'!X9)+('s31'!X9)</f>
        <v>-1.2395833333333348</v>
      </c>
      <c r="Z9" s="366"/>
      <c r="AA9" t="s">
        <v>78</v>
      </c>
    </row>
    <row r="10" spans="1:27" ht="15.75" thickBot="1" x14ac:dyDescent="0.3">
      <c r="A10" s="15"/>
      <c r="B10" s="22"/>
      <c r="C10" s="15"/>
      <c r="D10" s="70"/>
      <c r="E10" s="23"/>
      <c r="F10" s="15"/>
      <c r="G10" s="15" t="s">
        <v>84</v>
      </c>
      <c r="H10" s="70"/>
      <c r="I10" s="15"/>
      <c r="J10" s="24"/>
      <c r="K10" s="15"/>
      <c r="L10" s="70"/>
      <c r="M10" s="15"/>
      <c r="N10" s="22"/>
      <c r="O10" s="15"/>
      <c r="P10" s="70"/>
      <c r="Q10" s="23"/>
      <c r="R10" s="15"/>
      <c r="S10" s="15" t="s">
        <v>84</v>
      </c>
      <c r="T10" s="70"/>
      <c r="U10" s="23"/>
      <c r="V10" s="25"/>
      <c r="W10" s="15"/>
    </row>
    <row r="11" spans="1:27" ht="15.75" thickBot="1" x14ac:dyDescent="0.3">
      <c r="A11" s="7" t="s">
        <v>7</v>
      </c>
      <c r="B11" s="8"/>
      <c r="C11" s="9"/>
      <c r="D11" s="9"/>
      <c r="E11" s="10"/>
      <c r="F11" s="9"/>
      <c r="G11" s="9"/>
      <c r="H11" s="9"/>
      <c r="I11" s="11"/>
      <c r="N11" s="1"/>
      <c r="Q11" s="2"/>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A8116-5C0F-104E-8793-459D51A37B41}">
  <dimension ref="A1:AA19"/>
  <sheetViews>
    <sheetView workbookViewId="0"/>
  </sheetViews>
  <sheetFormatPr baseColWidth="10" defaultColWidth="10.7109375" defaultRowHeight="15" x14ac:dyDescent="0.25"/>
  <sheetData>
    <row r="1" spans="1:27" x14ac:dyDescent="0.25">
      <c r="A1" s="5"/>
      <c r="B1" s="362" t="s">
        <v>178</v>
      </c>
      <c r="C1" s="363"/>
      <c r="D1" s="363"/>
      <c r="E1" s="364"/>
      <c r="F1" s="363" t="s">
        <v>179</v>
      </c>
      <c r="G1" s="363"/>
      <c r="H1" s="363"/>
      <c r="I1" s="364"/>
      <c r="J1" s="363" t="s">
        <v>180</v>
      </c>
      <c r="K1" s="363"/>
      <c r="L1" s="363"/>
      <c r="M1" s="363"/>
      <c r="N1" s="362" t="s">
        <v>181</v>
      </c>
      <c r="O1" s="363"/>
      <c r="P1" s="363"/>
      <c r="Q1" s="364"/>
      <c r="R1" s="363" t="s">
        <v>182</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0.4375</v>
      </c>
      <c r="C3" s="51"/>
      <c r="D3" s="51"/>
      <c r="E3" s="52">
        <v>0.73958333333333337</v>
      </c>
      <c r="F3" s="50">
        <v>0.4375</v>
      </c>
      <c r="G3" s="51"/>
      <c r="H3" s="51"/>
      <c r="I3" s="52">
        <v>0.73958333333333337</v>
      </c>
      <c r="J3" s="51"/>
      <c r="K3" s="51"/>
      <c r="L3" s="51"/>
      <c r="M3" s="51"/>
      <c r="N3" s="50">
        <v>0.35416666666666669</v>
      </c>
      <c r="O3" s="51"/>
      <c r="P3" s="51"/>
      <c r="Q3" s="52">
        <v>0.72916666666666663</v>
      </c>
      <c r="R3" s="51">
        <v>0.35416666666666669</v>
      </c>
      <c r="S3" s="51"/>
      <c r="T3" s="51"/>
      <c r="U3" s="52">
        <v>0.51041666666666663</v>
      </c>
      <c r="V3" s="53">
        <f>(C3-B3)+(E3-D3)+(G3-F3)+(I3-H3)+(K3-J3)+(M3-L3)+(O3-N3)+(Q3-P3)+(S3-R3)+(U3-T3)</f>
        <v>1.1354166666666665</v>
      </c>
      <c r="W3" s="53">
        <v>1.4583333333333333</v>
      </c>
      <c r="X3" s="3">
        <f>V3-W3</f>
        <v>-0.32291666666666674</v>
      </c>
      <c r="Y3" s="359" t="e">
        <f>SUM(#REF!)+(#REF!)+(#REF!)+(#REF!)+(#REF!)+('s7'!X3)+('s8'!X3)+('s9'!X3)+('s10'!X3)+('s11'!X3)+('s12'!X3)+('s13'!X3)+('s14'!X3)+('s15'!X3)+('s16'!X3)+('s17'!X3)+('s18'!X3)+('s19'!X3)+('s20'!X3)+('s21'!X3)+('s22'!X3)+('s23'!X3)+('s24'!X3)+('s25'!X3)+('s26'!X3)+('s27'!X3)+('s28'!X3)+('s29'!X3)+('s30'!X3)+('s31'!X3)+('s32'!X3)</f>
        <v>#REF!</v>
      </c>
      <c r="Z3" s="360"/>
      <c r="AA3" t="s">
        <v>12</v>
      </c>
    </row>
    <row r="4" spans="1:27" ht="15.75" thickBot="1" x14ac:dyDescent="0.3">
      <c r="A4" s="54"/>
      <c r="B4" s="55"/>
      <c r="C4" s="54"/>
      <c r="D4" s="145"/>
      <c r="E4" s="56"/>
      <c r="F4" s="54"/>
      <c r="G4" s="54"/>
      <c r="H4" s="145"/>
      <c r="I4" s="56"/>
      <c r="J4" s="54"/>
      <c r="K4" s="54"/>
      <c r="L4" s="54"/>
      <c r="M4" s="54"/>
      <c r="N4" s="55"/>
      <c r="O4" s="54"/>
      <c r="P4" s="54"/>
      <c r="Q4" s="56"/>
      <c r="R4" s="54"/>
      <c r="S4" s="54"/>
      <c r="T4" s="54"/>
      <c r="U4" s="56"/>
      <c r="V4" s="58"/>
      <c r="W4" s="57"/>
      <c r="X4" t="s">
        <v>10</v>
      </c>
      <c r="Y4" s="361"/>
      <c r="Z4" s="361"/>
    </row>
    <row r="5" spans="1:27" ht="15.75" thickBot="1" x14ac:dyDescent="0.3">
      <c r="A5" s="36" t="s">
        <v>13</v>
      </c>
      <c r="B5" s="37">
        <v>0.35416666666666669</v>
      </c>
      <c r="C5" s="38"/>
      <c r="D5" s="38"/>
      <c r="E5" s="39">
        <v>0.70833333333333337</v>
      </c>
      <c r="F5" s="38">
        <v>0.375</v>
      </c>
      <c r="G5" s="38"/>
      <c r="H5" s="38"/>
      <c r="I5" s="39">
        <v>0.67708333333333337</v>
      </c>
      <c r="J5" s="62"/>
      <c r="K5" s="63"/>
      <c r="L5" s="63"/>
      <c r="M5" s="62"/>
      <c r="N5" s="37">
        <v>0.53125</v>
      </c>
      <c r="O5" s="38"/>
      <c r="P5" s="38"/>
      <c r="Q5" s="39">
        <v>0.70833333333333337</v>
      </c>
      <c r="R5" s="38">
        <v>0.35416666666666669</v>
      </c>
      <c r="S5" s="38"/>
      <c r="T5" s="38"/>
      <c r="U5" s="39">
        <v>0.71875</v>
      </c>
      <c r="V5" s="40">
        <f>(C5-B5)+(E5-D5)+(G5-F5)+(I5-H5)+(K5-J5)+(M5-L5)+(O5-N5)+(Q5-P5)+(S5-R5)+(U5-T5)</f>
        <v>1.1979166666666667</v>
      </c>
      <c r="W5" s="40">
        <v>1.1666666666666667</v>
      </c>
      <c r="X5" s="3">
        <f>V5-W5</f>
        <v>3.125E-2</v>
      </c>
      <c r="Y5" s="359" t="e">
        <f>SUM(#REF!)+(#REF!)+(#REF!)+(#REF!)+(#REF!)+('s7'!X5)+('s8'!X5)+('s9'!X5)+('s10'!X5)+('s11'!X5)+('s12'!X5)+('s13'!X5)+('s14'!X5)+('s15'!X5)+('s16'!X5)+('s17'!X5)+('s18'!X5)+('s19'!X5)+('s20'!X5)+('s21'!X5)+('s22'!X5)+('s23'!X5)+('s24'!X5)+('s25'!X5)+('s26'!X5)+('s27'!X5)+('s28'!X5)+('s29'!X5)+('s30'!X5)+('s31'!X5)+('s32'!X5)</f>
        <v>#REF!</v>
      </c>
      <c r="Z5" s="360"/>
      <c r="AA5" t="s">
        <v>13</v>
      </c>
    </row>
    <row r="6" spans="1:27" ht="15.75" thickBot="1" x14ac:dyDescent="0.3">
      <c r="A6" s="42"/>
      <c r="B6" s="43"/>
      <c r="C6" s="42"/>
      <c r="D6" s="145"/>
      <c r="E6" s="44"/>
      <c r="F6" s="42"/>
      <c r="G6" s="148"/>
      <c r="H6" s="145"/>
      <c r="I6" s="44"/>
      <c r="J6" s="42"/>
      <c r="K6" s="42"/>
      <c r="L6" s="42"/>
      <c r="M6" s="42"/>
      <c r="N6" s="43"/>
      <c r="O6" s="42"/>
      <c r="P6" s="145"/>
      <c r="Q6" s="44"/>
      <c r="R6" s="42"/>
      <c r="S6" s="42"/>
      <c r="T6" s="145"/>
      <c r="U6" s="44"/>
      <c r="V6" s="45"/>
      <c r="W6" s="46"/>
    </row>
    <row r="7" spans="1:27" ht="15.75" thickBot="1" x14ac:dyDescent="0.3">
      <c r="A7" s="26" t="s">
        <v>14</v>
      </c>
      <c r="B7" s="27">
        <v>0.35416666666666669</v>
      </c>
      <c r="C7" s="28"/>
      <c r="D7" s="28"/>
      <c r="E7" s="29">
        <v>0.72916666666666663</v>
      </c>
      <c r="F7" s="28">
        <v>0.36458333333333331</v>
      </c>
      <c r="G7" s="26"/>
      <c r="H7" s="26"/>
      <c r="I7" s="28">
        <v>0.70833333333333337</v>
      </c>
      <c r="J7" s="59"/>
      <c r="K7" s="28"/>
      <c r="L7" s="28"/>
      <c r="M7" s="28"/>
      <c r="N7" s="27">
        <v>0.375</v>
      </c>
      <c r="O7" s="28"/>
      <c r="P7" s="28"/>
      <c r="Q7" s="29">
        <v>0.54166666666666663</v>
      </c>
      <c r="R7" s="28">
        <v>0.51041666666666663</v>
      </c>
      <c r="S7" s="28"/>
      <c r="T7" s="28"/>
      <c r="U7" s="29">
        <v>0.72916666666666663</v>
      </c>
      <c r="V7" s="30">
        <f>(C7-B7)+(E7-D7)+(G7-F7)+(I7-H7)+(K7-J7)+(M7-L7)+(O7-N7)+(Q7-P7)+(S7-R7)+(U7-T7)</f>
        <v>1.1041666666666665</v>
      </c>
      <c r="W7" s="31">
        <v>1</v>
      </c>
      <c r="X7" s="3">
        <f>V7-W7</f>
        <v>0.10416666666666652</v>
      </c>
      <c r="Y7" s="359" t="e">
        <f>SUM(#REF!)+(#REF!)+(#REF!)+(#REF!)+('s7'!X7)+('s8'!X7)+('s9'!X7)+('s10'!X7)+('s11'!X7)+('s12'!X7)+('s13'!X7)+('s14'!X7)+('s15'!X7)+('s16'!X7)+('s17'!X7)+('s18'!X7)+('s19'!X7)+('s20'!X7)+('s21'!X7)+('s22'!X7)+('s23'!X7)+('s24'!X7)+('s25'!X7)+('s26'!X7)+('s27'!X7)+('s28'!X7)+('s29'!X7)+('s30'!X7)+('s31'!X7)+('s32'!X7)</f>
        <v>#REF!</v>
      </c>
      <c r="Z7" s="360"/>
      <c r="AA7" t="s">
        <v>14</v>
      </c>
    </row>
    <row r="8" spans="1:27" ht="15.75" thickBot="1" x14ac:dyDescent="0.3">
      <c r="A8" s="6"/>
      <c r="B8" s="32"/>
      <c r="C8" s="6"/>
      <c r="D8" s="70"/>
      <c r="E8" s="33"/>
      <c r="F8" s="6"/>
      <c r="G8" s="6"/>
      <c r="H8" s="70"/>
      <c r="I8" s="6"/>
      <c r="J8" s="34" t="s">
        <v>84</v>
      </c>
      <c r="K8" s="6"/>
      <c r="L8" s="70"/>
      <c r="M8" s="6"/>
      <c r="N8" s="32"/>
      <c r="O8" s="6"/>
      <c r="P8" s="6"/>
      <c r="Q8" s="33"/>
      <c r="R8" s="6"/>
      <c r="S8" s="6"/>
      <c r="T8" s="6"/>
      <c r="U8" s="33"/>
      <c r="V8" s="35"/>
      <c r="W8" s="6"/>
    </row>
    <row r="9" spans="1:27" ht="15.75" thickBot="1" x14ac:dyDescent="0.3">
      <c r="A9" s="14" t="s">
        <v>78</v>
      </c>
      <c r="B9" s="16"/>
      <c r="C9" s="14"/>
      <c r="D9" s="14"/>
      <c r="E9" s="17"/>
      <c r="F9" s="18"/>
      <c r="G9" s="14"/>
      <c r="H9" s="14"/>
      <c r="I9" s="18"/>
      <c r="J9" s="88"/>
      <c r="K9" s="14"/>
      <c r="L9" s="14"/>
      <c r="M9" s="18"/>
      <c r="N9" s="16"/>
      <c r="O9" s="18"/>
      <c r="P9" s="18"/>
      <c r="Q9" s="17"/>
      <c r="R9" s="18"/>
      <c r="S9" s="18"/>
      <c r="T9" s="18"/>
      <c r="U9" s="17"/>
      <c r="V9" s="20">
        <f>(C9-B9)+(E9-D9)+(G9-F9)+(I9-H9)+(K9-J9)+(M9-L9)+(O9-N9)+(Q9-P9)+(S9-R9)+(U9-T9)</f>
        <v>0</v>
      </c>
      <c r="W9" s="21">
        <v>0</v>
      </c>
      <c r="X9" s="3">
        <f>V9-W9</f>
        <v>0</v>
      </c>
      <c r="Y9" s="367">
        <f>SUM('s14'!X9)+('s15'!X9)+('s16'!X9)+('s17'!X9)+('s18'!X9)+('s19'!X9)+('s20'!X9)+('s21'!X9)+('s22'!X9)+('s23'!X9)+('s24'!X9)+('s25'!X9)+('s26'!X9)+('s27'!X9)+('s28'!X9)+('s29'!X9)+('s30'!X9)+('s31'!X9)+('s32'!X9)</f>
        <v>-1.2395833333333348</v>
      </c>
      <c r="Z9" s="366"/>
      <c r="AA9" t="s">
        <v>78</v>
      </c>
    </row>
    <row r="10" spans="1:27" ht="15.75" thickBot="1" x14ac:dyDescent="0.3">
      <c r="A10" s="15"/>
      <c r="B10" s="64"/>
      <c r="C10" s="86"/>
      <c r="D10" s="86"/>
      <c r="E10" s="151"/>
      <c r="F10" s="86"/>
      <c r="G10" s="86"/>
      <c r="H10" s="86"/>
      <c r="I10" s="86"/>
      <c r="J10" s="152"/>
      <c r="K10" s="86"/>
      <c r="L10" s="86"/>
      <c r="M10" s="86"/>
      <c r="N10" s="64"/>
      <c r="O10" s="86"/>
      <c r="P10" s="86"/>
      <c r="Q10" s="151"/>
      <c r="R10" s="86"/>
      <c r="S10" s="86"/>
      <c r="T10" s="86"/>
      <c r="U10" s="151"/>
      <c r="V10" s="25"/>
      <c r="W10" s="15"/>
    </row>
    <row r="11" spans="1:27" ht="15.75" thickBot="1" x14ac:dyDescent="0.3">
      <c r="A11" s="7" t="s">
        <v>7</v>
      </c>
      <c r="B11" s="8"/>
      <c r="C11" s="9"/>
      <c r="D11" s="9"/>
      <c r="E11" s="10"/>
      <c r="F11" s="9"/>
      <c r="G11" s="9"/>
      <c r="H11" s="9"/>
      <c r="I11" s="11"/>
      <c r="N11" s="1"/>
      <c r="Q11" s="2"/>
      <c r="U11" s="2"/>
    </row>
    <row r="12" spans="1:27" x14ac:dyDescent="0.25">
      <c r="B12" s="1"/>
      <c r="E12" s="2"/>
      <c r="J12" s="4"/>
      <c r="N12" s="1"/>
      <c r="Q12" s="2"/>
      <c r="U12" s="2"/>
    </row>
    <row r="13" spans="1:27" x14ac:dyDescent="0.25">
      <c r="B13" s="61"/>
      <c r="C13" t="s">
        <v>4</v>
      </c>
    </row>
    <row r="14" spans="1:27" x14ac:dyDescent="0.25">
      <c r="B14" s="1"/>
    </row>
    <row r="15" spans="1:27" x14ac:dyDescent="0.25">
      <c r="B15" s="60"/>
      <c r="C15" t="s">
        <v>5</v>
      </c>
    </row>
    <row r="16" spans="1:27" x14ac:dyDescent="0.25">
      <c r="B16" s="1"/>
    </row>
    <row r="17" spans="2:3" x14ac:dyDescent="0.25">
      <c r="B17" s="12"/>
      <c r="C17" t="s">
        <v>6</v>
      </c>
    </row>
    <row r="18" spans="2:3" x14ac:dyDescent="0.25">
      <c r="B18" s="1"/>
    </row>
    <row r="19" spans="2:3" x14ac:dyDescent="0.25">
      <c r="B19"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FBC06-A6D9-544B-BF7D-319A1C421EEC}">
  <dimension ref="A1:AA19"/>
  <sheetViews>
    <sheetView topLeftCell="P1" workbookViewId="0"/>
  </sheetViews>
  <sheetFormatPr baseColWidth="10" defaultColWidth="10.7109375" defaultRowHeight="15" x14ac:dyDescent="0.25"/>
  <sheetData>
    <row r="1" spans="1:27" x14ac:dyDescent="0.25">
      <c r="A1" s="5"/>
      <c r="B1" s="362" t="s">
        <v>186</v>
      </c>
      <c r="C1" s="363"/>
      <c r="D1" s="363"/>
      <c r="E1" s="364"/>
      <c r="F1" s="363" t="s">
        <v>187</v>
      </c>
      <c r="G1" s="363"/>
      <c r="H1" s="363"/>
      <c r="I1" s="364"/>
      <c r="J1" s="363" t="s">
        <v>188</v>
      </c>
      <c r="K1" s="363"/>
      <c r="L1" s="363"/>
      <c r="M1" s="363"/>
      <c r="N1" s="362" t="s">
        <v>189</v>
      </c>
      <c r="O1" s="363"/>
      <c r="P1" s="363"/>
      <c r="Q1" s="364"/>
      <c r="R1" s="363" t="s">
        <v>190</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0.58333333333333337</v>
      </c>
      <c r="C3" s="51"/>
      <c r="D3" s="51"/>
      <c r="E3" s="52">
        <v>0.66666666666666663</v>
      </c>
      <c r="F3" s="50">
        <v>0.29166666666666669</v>
      </c>
      <c r="G3" s="51">
        <v>0.54166666666666663</v>
      </c>
      <c r="H3" s="51">
        <v>0.57291666666666663</v>
      </c>
      <c r="I3" s="52">
        <v>0.70833333333333337</v>
      </c>
      <c r="J3" s="51">
        <v>0.5625</v>
      </c>
      <c r="K3" s="51"/>
      <c r="L3" s="51"/>
      <c r="M3" s="51">
        <v>0.72916666666666663</v>
      </c>
      <c r="N3" s="50">
        <v>0.375</v>
      </c>
      <c r="O3" s="51">
        <v>0.54166666666666663</v>
      </c>
      <c r="P3" s="51">
        <v>0.57291666666666663</v>
      </c>
      <c r="Q3" s="52">
        <v>0.70833333333333337</v>
      </c>
      <c r="R3" s="51">
        <v>0.29166666666666669</v>
      </c>
      <c r="S3" s="51"/>
      <c r="T3" s="51"/>
      <c r="U3" s="52">
        <v>0.71875</v>
      </c>
      <c r="V3" s="53">
        <f>(C3-B3)+(E3-D3)+(G3-F3)+(I3-H3)+(K3-J3)+(M3-L3)+(O3-N3)+(Q3-P3)+(S3-R3)+(U3-T3)</f>
        <v>1.3645833333333333</v>
      </c>
      <c r="W3" s="53">
        <v>1.4583333333333333</v>
      </c>
      <c r="X3" s="3">
        <f>V3-W3</f>
        <v>-9.375E-2</v>
      </c>
      <c r="Y3" s="359" t="e">
        <f>SUM(#REF!)+(#REF!)+(#REF!)+(#REF!)+(#REF!)+('s7'!X3)+('s8'!X3)+('s9'!X3)+('s10'!X3)+('s11'!X3)+('s12'!X3)+('s13'!X3)+('s14'!X3)+('s15'!X3)+('s16'!X3)+('s17'!X3)+('s18'!X3)+('s19'!X3)+('s20'!X3)+('s21'!X3)+('s22'!X3)+('s23'!X3)+('s24'!X3)+('s25'!X3)+('s26'!X3)+('s27'!X3)+('s28'!X3)+('s29'!X3)+('s30'!X3)+('s31'!X3)+('s32'!X3)+('s35'!X3)</f>
        <v>#REF!</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0.58333333333333337</v>
      </c>
      <c r="C5" s="28"/>
      <c r="D5" s="28"/>
      <c r="E5" s="29">
        <v>0.66666666666666663</v>
      </c>
      <c r="F5" s="28">
        <v>0.375</v>
      </c>
      <c r="G5" s="28">
        <v>0.54166666666666663</v>
      </c>
      <c r="H5" s="28">
        <v>0.57291666666666663</v>
      </c>
      <c r="I5" s="29">
        <v>0.72916666666666663</v>
      </c>
      <c r="J5" s="28">
        <v>0.29166666666666669</v>
      </c>
      <c r="K5" s="26"/>
      <c r="L5" s="26"/>
      <c r="M5" s="28">
        <v>0.5625</v>
      </c>
      <c r="N5" s="27">
        <v>0.32291666666666669</v>
      </c>
      <c r="O5" s="28">
        <v>0.54166666666666663</v>
      </c>
      <c r="P5" s="28">
        <v>0.57291666666666663</v>
      </c>
      <c r="Q5" s="29">
        <v>0.73958333333333337</v>
      </c>
      <c r="R5" s="28"/>
      <c r="S5" s="28"/>
      <c r="T5" s="28"/>
      <c r="U5" s="29"/>
      <c r="V5" s="30">
        <f>(C5-B5)+(E5-D5)+(G5-F5)+(I5-H5)+(K5-J5)+(M5-L5)+(O5-N5)+(Q5-P5)+(S5-R5)+(U5-T5)</f>
        <v>1.0625</v>
      </c>
      <c r="W5" s="30">
        <v>1.1666666666666667</v>
      </c>
      <c r="X5" s="3">
        <f>V5-W5</f>
        <v>-0.10416666666666674</v>
      </c>
      <c r="Y5" s="359">
        <f>SUM('s14'!X9)+('s15'!X9)+('s16'!X9)+('s17'!X9)+('s18'!X9)+('s19'!X9)+('s20'!X9)+('s21'!X9)+('s22'!X9)+('s23'!X9)+('s24'!X9)+('s25'!X9)+('s26'!X9)+('s27'!X9)+('s28'!X9)+('s29'!X9)+('s30'!X9)+('s31'!X9)+('s32'!X9)+('s35'!X5)</f>
        <v>-1.3437500000000016</v>
      </c>
      <c r="Z5" s="360"/>
      <c r="AA5" t="s">
        <v>78</v>
      </c>
    </row>
    <row r="6" spans="1:27" ht="15.75" thickBot="1" x14ac:dyDescent="0.3">
      <c r="A6" s="157"/>
      <c r="B6" s="158"/>
      <c r="C6" s="157"/>
      <c r="D6" s="145"/>
      <c r="E6" s="159"/>
      <c r="F6" s="157"/>
      <c r="G6" s="157"/>
      <c r="H6" s="145"/>
      <c r="I6" s="159"/>
      <c r="J6" s="157"/>
      <c r="K6" s="157"/>
      <c r="L6" s="145"/>
      <c r="M6" s="157"/>
      <c r="N6" s="158"/>
      <c r="O6" s="157"/>
      <c r="P6" s="145"/>
      <c r="Q6" s="159"/>
      <c r="R6" s="157"/>
      <c r="S6" s="157"/>
      <c r="T6" s="157"/>
      <c r="U6" s="159"/>
      <c r="V6" s="35"/>
      <c r="W6" s="6"/>
    </row>
    <row r="7" spans="1:27" ht="15.75" thickBot="1" x14ac:dyDescent="0.3">
      <c r="A7" s="134" t="s">
        <v>14</v>
      </c>
      <c r="B7" s="135">
        <v>0.58333333333333337</v>
      </c>
      <c r="C7" s="137"/>
      <c r="D7" s="137"/>
      <c r="E7" s="136">
        <v>0.66666666666666663</v>
      </c>
      <c r="F7" s="137">
        <v>0.36458333333333331</v>
      </c>
      <c r="G7" s="137">
        <v>0.54166666666666663</v>
      </c>
      <c r="H7" s="137">
        <v>0.57291666666666663</v>
      </c>
      <c r="I7" s="137">
        <v>0.70833333333333337</v>
      </c>
      <c r="J7" s="138">
        <v>0.36458333333333331</v>
      </c>
      <c r="K7" s="137"/>
      <c r="L7" s="137"/>
      <c r="M7" s="137">
        <v>0.71875</v>
      </c>
      <c r="N7" s="135">
        <v>0.36458333333333331</v>
      </c>
      <c r="O7" s="137">
        <v>0.54166666666666663</v>
      </c>
      <c r="P7" s="137">
        <v>0.57291666666666663</v>
      </c>
      <c r="Q7" s="136">
        <v>0.70833333333333337</v>
      </c>
      <c r="R7" s="137"/>
      <c r="S7" s="137"/>
      <c r="T7" s="137"/>
      <c r="U7" s="136"/>
      <c r="V7" s="139">
        <f>(C7-B7)+(E7-D7)+(G7-F7)+(I7-H7)+(K7-J7)+(M7-L7)+(O7-N7)+(Q7-P7)+(S7-R7)+(U7-T7)</f>
        <v>1.0625</v>
      </c>
      <c r="W7" s="140">
        <v>1</v>
      </c>
      <c r="X7" s="3">
        <f>V7-W7</f>
        <v>6.25E-2</v>
      </c>
      <c r="Y7" s="359" t="e">
        <f>SUM(#REF!)+(#REF!)+(#REF!)+(#REF!)+('s7'!X7)+('s8'!X7)+('s9'!X7)+('s10'!X7)+('s11'!X7)+('s12'!X7)+('s13'!X7)+('s14'!X7)+('s15'!X7)+('s16'!X7)+('s17'!X7)+('s18'!X7)+('s19'!X7)+('s20'!X7)+('s21'!X7)+('s22'!X7)+('s23'!X7)+('s24'!X7)+('s25'!X7)+('s26'!X7)+('s27'!X7)+('s28'!X7)+('s29'!X7)+('s30'!X7)+('s31'!X7)+('s32'!X7)+('s35'!X7)</f>
        <v>#REF!</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91"/>
      <c r="U8" s="95"/>
      <c r="V8" s="141"/>
      <c r="W8" s="91"/>
    </row>
    <row r="9" spans="1:27" ht="15.75" thickBot="1" x14ac:dyDescent="0.3">
      <c r="A9" s="14" t="s">
        <v>184</v>
      </c>
      <c r="B9" s="16"/>
      <c r="C9" s="14"/>
      <c r="D9" s="14"/>
      <c r="E9" s="17"/>
      <c r="F9" s="18"/>
      <c r="G9" s="14"/>
      <c r="H9" s="14"/>
      <c r="I9" s="18"/>
      <c r="J9" s="88"/>
      <c r="K9" s="14"/>
      <c r="L9" s="14"/>
      <c r="M9" s="18"/>
      <c r="N9" s="16"/>
      <c r="O9" s="18"/>
      <c r="P9" s="18"/>
      <c r="Q9" s="17"/>
      <c r="R9" s="18"/>
      <c r="S9" s="18"/>
      <c r="T9" s="18"/>
      <c r="U9" s="17"/>
      <c r="V9" s="20">
        <f>(C9-B9)+(E9-D9)+(G9-F9)+(I9-H9)+(K9-J9)+(M9-L9)+(O9-N9)+(Q9-P9)+(S9-R9)+(U9-T9)</f>
        <v>0</v>
      </c>
      <c r="W9" s="21">
        <v>0</v>
      </c>
      <c r="X9" s="3">
        <f>V9-W9</f>
        <v>0</v>
      </c>
      <c r="Y9" s="367"/>
      <c r="Z9" s="366"/>
      <c r="AA9" t="s">
        <v>184</v>
      </c>
    </row>
    <row r="10" spans="1:27" ht="15.75" thickBot="1" x14ac:dyDescent="0.3">
      <c r="A10" s="15"/>
      <c r="B10" s="22"/>
      <c r="C10" s="15"/>
      <c r="D10" s="15"/>
      <c r="E10" s="23"/>
      <c r="F10" s="15"/>
      <c r="G10" s="15"/>
      <c r="H10" s="15"/>
      <c r="I10" s="15"/>
      <c r="J10" s="24"/>
      <c r="K10" s="15"/>
      <c r="L10" s="15"/>
      <c r="M10" s="15"/>
      <c r="N10" s="22"/>
      <c r="O10" s="15"/>
      <c r="P10" s="15"/>
      <c r="Q10" s="23"/>
      <c r="R10" s="15"/>
      <c r="S10" s="15"/>
      <c r="T10" s="15"/>
      <c r="U10" s="23"/>
      <c r="V10" s="25"/>
      <c r="W10" s="15"/>
    </row>
    <row r="11" spans="1:27" ht="15.75" thickBot="1" x14ac:dyDescent="0.3">
      <c r="A11" s="36" t="s">
        <v>185</v>
      </c>
      <c r="B11" s="37"/>
      <c r="C11" s="36"/>
      <c r="D11" s="36"/>
      <c r="E11" s="39"/>
      <c r="F11" s="38"/>
      <c r="G11" s="36"/>
      <c r="H11" s="36"/>
      <c r="I11" s="38"/>
      <c r="J11" s="153"/>
      <c r="K11" s="36"/>
      <c r="L11" s="36"/>
      <c r="M11" s="38"/>
      <c r="N11" s="37"/>
      <c r="O11" s="38"/>
      <c r="P11" s="38"/>
      <c r="Q11" s="39"/>
      <c r="R11" s="38"/>
      <c r="S11" s="38"/>
      <c r="T11" s="38"/>
      <c r="U11" s="39"/>
      <c r="V11" s="40">
        <f>(C11-B11)+(E11-D11)+(G11-F11)+(I11-H11)+(K11-J11)+(M11-L11)+(O11-N11)+(Q11-P11)+(S11-R11)+(U11-T11)</f>
        <v>0</v>
      </c>
      <c r="W11" s="41">
        <v>0</v>
      </c>
      <c r="X11" s="3">
        <f>V11-W11</f>
        <v>0</v>
      </c>
      <c r="Y11" s="160"/>
      <c r="Z11" s="161"/>
      <c r="AA11" t="s">
        <v>185</v>
      </c>
    </row>
    <row r="12" spans="1:27" x14ac:dyDescent="0.25">
      <c r="A12" s="46"/>
      <c r="B12" s="154"/>
      <c r="C12" s="46"/>
      <c r="D12" s="46"/>
      <c r="E12" s="155"/>
      <c r="F12" s="46"/>
      <c r="G12" s="46"/>
      <c r="H12" s="46"/>
      <c r="I12" s="46"/>
      <c r="J12" s="156"/>
      <c r="K12" s="46"/>
      <c r="L12" s="46"/>
      <c r="M12" s="46"/>
      <c r="N12" s="154"/>
      <c r="O12" s="46"/>
      <c r="P12" s="46"/>
      <c r="Q12" s="155"/>
      <c r="R12" s="46"/>
      <c r="S12" s="46"/>
      <c r="T12" s="46"/>
      <c r="U12" s="155"/>
      <c r="V12" s="45"/>
      <c r="W12" s="46"/>
    </row>
    <row r="13" spans="1:27" x14ac:dyDescent="0.25">
      <c r="S13" t="s">
        <v>196</v>
      </c>
      <c r="T13" t="s">
        <v>208</v>
      </c>
    </row>
    <row r="14" spans="1:27" x14ac:dyDescent="0.25">
      <c r="B14" s="1"/>
    </row>
    <row r="16" spans="1:27" x14ac:dyDescent="0.25">
      <c r="B16" s="61"/>
      <c r="C16" t="s">
        <v>4</v>
      </c>
      <c r="E16" s="60"/>
      <c r="F16" t="s">
        <v>5</v>
      </c>
    </row>
    <row r="17" spans="2:5" x14ac:dyDescent="0.25">
      <c r="E17" s="1"/>
    </row>
    <row r="18" spans="2:5" x14ac:dyDescent="0.25">
      <c r="B18" s="12"/>
      <c r="C18" t="s">
        <v>6</v>
      </c>
    </row>
    <row r="19" spans="2:5" x14ac:dyDescent="0.25">
      <c r="B19" s="1"/>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FC0CC-A2F3-0C42-A844-DF0141A536CE}">
  <dimension ref="A1:AX61"/>
  <sheetViews>
    <sheetView zoomScale="75" zoomScaleNormal="78" workbookViewId="0">
      <selection activeCell="A3" sqref="A3:A12"/>
    </sheetView>
  </sheetViews>
  <sheetFormatPr baseColWidth="10" defaultColWidth="10.7109375" defaultRowHeight="15" x14ac:dyDescent="0.25"/>
  <sheetData>
    <row r="1" spans="1:30" x14ac:dyDescent="0.25">
      <c r="A1" s="5"/>
      <c r="B1" s="362" t="s">
        <v>191</v>
      </c>
      <c r="C1" s="363"/>
      <c r="D1" s="363"/>
      <c r="E1" s="364"/>
      <c r="F1" s="363" t="s">
        <v>192</v>
      </c>
      <c r="G1" s="363"/>
      <c r="H1" s="363"/>
      <c r="I1" s="364"/>
      <c r="J1" s="363" t="s">
        <v>193</v>
      </c>
      <c r="K1" s="363"/>
      <c r="L1" s="363"/>
      <c r="M1" s="363"/>
      <c r="N1" s="362" t="s">
        <v>194</v>
      </c>
      <c r="O1" s="363"/>
      <c r="P1" s="363"/>
      <c r="Q1" s="364"/>
      <c r="R1" s="363" t="s">
        <v>195</v>
      </c>
      <c r="S1" s="363"/>
      <c r="T1" s="363"/>
      <c r="U1" s="364"/>
      <c r="V1" t="s">
        <v>2</v>
      </c>
    </row>
    <row r="2" spans="1:30"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30" ht="15.75" thickBot="1" x14ac:dyDescent="0.3">
      <c r="A3" s="49" t="s">
        <v>12</v>
      </c>
      <c r="B3" s="50">
        <v>0.33333333333333331</v>
      </c>
      <c r="C3" s="51"/>
      <c r="D3" s="51"/>
      <c r="E3" s="52">
        <v>0.73958333333333337</v>
      </c>
      <c r="F3" s="50">
        <v>0.375</v>
      </c>
      <c r="G3" s="51">
        <v>0.54166666666666663</v>
      </c>
      <c r="H3" s="51">
        <v>0.57291666666666663</v>
      </c>
      <c r="I3" s="52">
        <v>0.70833333333333337</v>
      </c>
      <c r="J3" s="51"/>
      <c r="K3" s="51"/>
      <c r="L3" s="51"/>
      <c r="M3" s="51"/>
      <c r="N3" s="50">
        <v>0.375</v>
      </c>
      <c r="O3" s="51"/>
      <c r="P3" s="51"/>
      <c r="Q3" s="52">
        <v>0.73958333333333337</v>
      </c>
      <c r="R3" s="51">
        <v>0.375</v>
      </c>
      <c r="S3" s="51">
        <v>0.54166666666666663</v>
      </c>
      <c r="T3" s="51">
        <v>0.57291666666666663</v>
      </c>
      <c r="U3" s="52">
        <v>0.70833333333333337</v>
      </c>
      <c r="V3" s="53">
        <f>(C3-B3)+(E3-D3)+(G3-F3)+(I3-H3)+(K3-J3)+(M3-L3)+(O3-N3)+(Q3-P3)+(S3-R3)+(U3-T3)</f>
        <v>1.3750000000000002</v>
      </c>
      <c r="W3" s="53">
        <v>1.4583333333333333</v>
      </c>
      <c r="X3" s="3">
        <f>V3-W3</f>
        <v>-8.3333333333333037E-2</v>
      </c>
      <c r="Y3" s="359">
        <f>SUM('s7'!X3)+('s8'!X3)+('s9'!X3)+('s10'!X3)+('s11'!X3)+('s12'!X3)+('s13'!X3)+('s14'!X3)+('s15'!X3)+('s16'!X3)+('s17'!X3)+('s18'!X3)+('s19'!X3)+('s20'!X3)+('s21'!X3)+('s22'!X3)+('s23'!X3)+('s24'!X3)+('s25'!X3)+('s26'!X3)+('s27'!X3)+('s28'!X3)+('s29'!X3)+('s30'!X3)+('s31'!X3)+('s32'!X3)+('s35'!X3)+('s36 (2)'!X3)</f>
        <v>-1.239583333333333</v>
      </c>
      <c r="Z3" s="360"/>
      <c r="AA3" t="s">
        <v>12</v>
      </c>
      <c r="AB3" t="s">
        <v>227</v>
      </c>
      <c r="AC3" t="s">
        <v>228</v>
      </c>
      <c r="AD3" t="s">
        <v>229</v>
      </c>
    </row>
    <row r="4" spans="1:30" ht="15.75" thickBot="1" x14ac:dyDescent="0.3">
      <c r="A4" s="54"/>
      <c r="B4" s="55"/>
      <c r="C4" s="54"/>
      <c r="D4" s="145"/>
      <c r="E4" s="56"/>
      <c r="F4" s="54"/>
      <c r="G4" s="54"/>
      <c r="H4" s="145"/>
      <c r="I4" s="56"/>
      <c r="J4" s="54"/>
      <c r="K4" s="54"/>
      <c r="L4" s="54"/>
      <c r="M4" s="54"/>
      <c r="N4" s="55"/>
      <c r="O4" s="54"/>
      <c r="P4" s="145"/>
      <c r="Q4" s="56"/>
      <c r="R4" s="54"/>
      <c r="S4" s="54"/>
      <c r="T4" s="145"/>
      <c r="U4" s="56"/>
      <c r="V4" s="58"/>
      <c r="W4" s="57"/>
      <c r="X4" t="s">
        <v>10</v>
      </c>
      <c r="Y4" s="361"/>
      <c r="Z4" s="361"/>
    </row>
    <row r="5" spans="1:30" ht="15.75" thickBot="1" x14ac:dyDescent="0.3">
      <c r="A5" s="26" t="s">
        <v>183</v>
      </c>
      <c r="B5" s="27"/>
      <c r="C5" s="28"/>
      <c r="D5" s="28"/>
      <c r="E5" s="29"/>
      <c r="F5" s="28">
        <v>0.53125</v>
      </c>
      <c r="G5" s="28"/>
      <c r="H5" s="28"/>
      <c r="I5" s="29">
        <v>0.70833333333333337</v>
      </c>
      <c r="J5" s="28"/>
      <c r="K5" s="26"/>
      <c r="L5" s="26"/>
      <c r="M5" s="28"/>
      <c r="N5" s="27">
        <v>0.54166666666666663</v>
      </c>
      <c r="O5" s="28"/>
      <c r="P5" s="28"/>
      <c r="Q5" s="29">
        <v>0.72916666666666663</v>
      </c>
      <c r="R5" s="28">
        <v>0.54166666666666663</v>
      </c>
      <c r="S5" s="28"/>
      <c r="T5" s="28"/>
      <c r="U5" s="29">
        <v>0.72916666666666663</v>
      </c>
      <c r="V5" s="30">
        <f>(C5-B5)+(E5-D5)+(G5-F5)+(I5-H5)+(K5-J5)+(M5-L5)+(O5-N5)+(Q5-P5)+(S5-R5)+(U5-T5)</f>
        <v>0.55208333333333337</v>
      </c>
      <c r="W5" s="30">
        <v>0.875</v>
      </c>
      <c r="X5" s="3">
        <f>V5-W5</f>
        <v>-0.32291666666666663</v>
      </c>
      <c r="Y5" s="359">
        <f>SUM('s14'!X9)+('s15'!X9)+('s16'!X9)+('s17'!X9)+('s18'!X9)+('s19'!X9)+('s20'!X9)+('s21'!X9)+('s22'!X9)+('s23'!X9)+('s24'!X9)+('s25'!X9)+('s26'!X9)+('s27'!X9)+('s28'!X9)+('s29'!X9)+('s30'!X9)+('s31'!X9)+('s32'!X9)+('s35'!X5)+('s36 (2)'!X5)</f>
        <v>-1.6666666666666683</v>
      </c>
      <c r="Z5" s="360"/>
      <c r="AA5" t="s">
        <v>78</v>
      </c>
    </row>
    <row r="6" spans="1:30" ht="15.75" thickBot="1" x14ac:dyDescent="0.3">
      <c r="A6" s="157"/>
      <c r="B6" s="158"/>
      <c r="C6" s="157" t="s">
        <v>32</v>
      </c>
      <c r="D6" s="157"/>
      <c r="E6" s="159"/>
      <c r="F6" s="157"/>
      <c r="G6" s="157" t="s">
        <v>111</v>
      </c>
      <c r="H6" s="145"/>
      <c r="I6" s="159"/>
      <c r="J6" s="157"/>
      <c r="K6" s="157"/>
      <c r="L6" s="157"/>
      <c r="M6" s="157"/>
      <c r="N6" s="158"/>
      <c r="O6" s="157" t="s">
        <v>111</v>
      </c>
      <c r="P6" s="145"/>
      <c r="Q6" s="159"/>
      <c r="R6" s="157"/>
      <c r="S6" s="157" t="s">
        <v>111</v>
      </c>
      <c r="T6" s="145"/>
      <c r="U6" s="159"/>
      <c r="V6" s="35"/>
      <c r="W6" s="6"/>
    </row>
    <row r="7" spans="1:30" ht="15.75" thickBot="1" x14ac:dyDescent="0.3">
      <c r="A7" s="134" t="s">
        <v>14</v>
      </c>
      <c r="B7" s="135">
        <v>0.35416666666666669</v>
      </c>
      <c r="C7" s="137"/>
      <c r="D7" s="137"/>
      <c r="E7" s="136">
        <v>0.72916666666666663</v>
      </c>
      <c r="F7" s="137">
        <v>0.36458333333333331</v>
      </c>
      <c r="G7" s="137">
        <v>0.51041666666666663</v>
      </c>
      <c r="H7" s="137">
        <v>0.54166666666666663</v>
      </c>
      <c r="I7" s="137">
        <v>0.72916666666666663</v>
      </c>
      <c r="J7" s="138"/>
      <c r="K7" s="137"/>
      <c r="L7" s="137"/>
      <c r="M7" s="137"/>
      <c r="N7" s="135">
        <v>0.33333333333333331</v>
      </c>
      <c r="O7" s="137">
        <v>0.54166666666666663</v>
      </c>
      <c r="P7" s="137">
        <v>0.57291666666666663</v>
      </c>
      <c r="Q7" s="136">
        <v>0.6875</v>
      </c>
      <c r="R7" s="137">
        <v>0.35416666666666669</v>
      </c>
      <c r="S7" s="137">
        <v>0.54166666666666663</v>
      </c>
      <c r="T7" s="137">
        <v>0.57291666666666663</v>
      </c>
      <c r="U7" s="136">
        <v>0.6875</v>
      </c>
      <c r="V7" s="139">
        <f>(C7-B7)+(E7-D7)+(G7-F7)+(I7-H7)+(K7-J7)+(M7-L7)+(O7-N7)+(Q7-P7)+(S7-R7)+(U7-T7)</f>
        <v>1.3333333333333335</v>
      </c>
      <c r="W7" s="140">
        <v>1</v>
      </c>
      <c r="X7" s="3">
        <f>V7-W7</f>
        <v>0.33333333333333348</v>
      </c>
      <c r="Y7" s="359">
        <f>SUM('s7'!X7)+('s8'!X7)+('s9'!X7)+('s10'!X7)+('s11'!X7)+('s12'!X7)+('s13'!X7)+('s14'!X7)+('s15'!X7)+('s16'!X7)+('s17'!X7)+('s18'!X7)+('s19'!X7)+('s20'!X7)+('s21'!X7)+('s22'!X7)+('s23'!X7)+('s24'!X7)+('s25'!X7)+('s26'!X7)+('s27'!X7)+('s28'!X7)+('s29'!X7)+('s30'!X7)+('s31'!X7)+('s32'!X7)+('s35'!X7)+('s36 (2)'!X7)</f>
        <v>-0.45138888888888995</v>
      </c>
      <c r="Z7" s="360"/>
      <c r="AA7" t="s">
        <v>14</v>
      </c>
      <c r="AB7" t="s">
        <v>230</v>
      </c>
      <c r="AC7" t="s">
        <v>231</v>
      </c>
      <c r="AD7" t="s">
        <v>232</v>
      </c>
    </row>
    <row r="8" spans="1:30" ht="15.75" thickBot="1" x14ac:dyDescent="0.3">
      <c r="A8" s="91"/>
      <c r="B8" s="92"/>
      <c r="C8" s="91"/>
      <c r="D8" s="70"/>
      <c r="E8" s="95"/>
      <c r="F8" s="91"/>
      <c r="G8" s="91"/>
      <c r="H8" s="70"/>
      <c r="I8" s="91"/>
      <c r="J8" s="96"/>
      <c r="K8" s="91"/>
      <c r="L8" s="91"/>
      <c r="M8" s="91"/>
      <c r="N8" s="92"/>
      <c r="O8" s="91" t="s">
        <v>111</v>
      </c>
      <c r="P8" s="70"/>
      <c r="Q8" s="95"/>
      <c r="R8" s="91"/>
      <c r="S8" s="91" t="s">
        <v>111</v>
      </c>
      <c r="T8" s="70"/>
      <c r="U8" s="95"/>
      <c r="V8" s="141"/>
      <c r="W8" s="91"/>
    </row>
    <row r="9" spans="1:30" ht="15.75" thickBot="1" x14ac:dyDescent="0.3">
      <c r="A9" s="14" t="s">
        <v>184</v>
      </c>
      <c r="B9" s="16"/>
      <c r="C9" s="14"/>
      <c r="D9" s="14"/>
      <c r="E9" s="17"/>
      <c r="F9" s="18">
        <v>0.3125</v>
      </c>
      <c r="G9" s="18">
        <v>0.47916666666666669</v>
      </c>
      <c r="H9" s="18">
        <v>0.51041666666666663</v>
      </c>
      <c r="I9" s="18">
        <v>0.73958333333333337</v>
      </c>
      <c r="J9" s="162"/>
      <c r="K9" s="63"/>
      <c r="L9" s="63"/>
      <c r="M9" s="62"/>
      <c r="N9" s="16">
        <v>0.33333333333333331</v>
      </c>
      <c r="O9" s="18">
        <v>0.47916666666666669</v>
      </c>
      <c r="P9" s="18">
        <v>0.51041666666666663</v>
      </c>
      <c r="Q9" s="17">
        <v>0.73958333333333337</v>
      </c>
      <c r="R9" s="18"/>
      <c r="S9" s="18"/>
      <c r="T9" s="18"/>
      <c r="U9" s="17"/>
      <c r="V9" s="20">
        <f>(C9-B9)+(E9-D9)+(G9-F9)+(I9-H9)+(K9-J9)+(M9-L9)+(O9-N9)+(Q9-P9)+(S9-R9)+(U9-T9)</f>
        <v>0.77083333333333348</v>
      </c>
      <c r="W9" s="21">
        <v>0.875</v>
      </c>
      <c r="X9" s="3">
        <f>V9-W9</f>
        <v>-0.10416666666666652</v>
      </c>
      <c r="Y9" s="367"/>
      <c r="Z9" s="366"/>
      <c r="AA9" t="s">
        <v>184</v>
      </c>
      <c r="AB9" t="s">
        <v>233</v>
      </c>
      <c r="AC9" t="s">
        <v>236</v>
      </c>
      <c r="AD9" t="s">
        <v>234</v>
      </c>
    </row>
    <row r="10" spans="1:30" ht="15.75" thickBot="1" x14ac:dyDescent="0.3">
      <c r="A10" s="15"/>
      <c r="B10" s="22"/>
      <c r="C10" s="15"/>
      <c r="D10" s="15"/>
      <c r="E10" s="23"/>
      <c r="F10" s="15"/>
      <c r="G10" s="15"/>
      <c r="H10" s="70"/>
      <c r="I10" s="15"/>
      <c r="J10" s="24"/>
      <c r="K10" s="15"/>
      <c r="L10" s="15"/>
      <c r="M10" s="15"/>
      <c r="N10" s="22"/>
      <c r="O10" s="15"/>
      <c r="P10" s="70"/>
      <c r="Q10" s="23"/>
      <c r="R10" s="15"/>
      <c r="S10" s="15"/>
      <c r="T10" s="15"/>
      <c r="U10" s="23"/>
      <c r="V10" s="25"/>
      <c r="W10" s="15"/>
    </row>
    <row r="11" spans="1:30" ht="15.75" thickBot="1" x14ac:dyDescent="0.3">
      <c r="A11" s="36" t="s">
        <v>185</v>
      </c>
      <c r="B11" s="37"/>
      <c r="C11" s="36"/>
      <c r="D11" s="36"/>
      <c r="E11" s="39"/>
      <c r="F11" s="38"/>
      <c r="G11" s="36"/>
      <c r="H11" s="36"/>
      <c r="I11" s="38"/>
      <c r="J11" s="153">
        <v>0.33333333333333331</v>
      </c>
      <c r="K11" s="38">
        <v>0.40625</v>
      </c>
      <c r="L11" s="38">
        <v>0.53125</v>
      </c>
      <c r="M11" s="38">
        <v>0.72916666666666663</v>
      </c>
      <c r="N11" s="163"/>
      <c r="O11" s="62"/>
      <c r="P11" s="62"/>
      <c r="Q11" s="72"/>
      <c r="R11" s="38">
        <v>0.32291666666666669</v>
      </c>
      <c r="S11" s="38">
        <v>0.47916666666666669</v>
      </c>
      <c r="T11" s="38">
        <v>0.51041666666666663</v>
      </c>
      <c r="U11" s="39">
        <v>0.71875</v>
      </c>
      <c r="V11" s="40">
        <f>(C11-B11)+(E11-D11)+(G11-F11)+(I11-H11)+(K11-J11)+(M11-L11)+(O11-N11)+(Q11-P11)+(S11-R11)+(U11-T11)</f>
        <v>0.63541666666666674</v>
      </c>
      <c r="W11" s="41">
        <v>0.58333333333333337</v>
      </c>
      <c r="X11" s="3">
        <f>V11-W11</f>
        <v>5.208333333333337E-2</v>
      </c>
      <c r="Y11" s="160"/>
      <c r="Z11" s="161"/>
      <c r="AA11" t="s">
        <v>185</v>
      </c>
      <c r="AB11" t="s">
        <v>235</v>
      </c>
      <c r="AC11" t="s">
        <v>237</v>
      </c>
      <c r="AD11" t="s">
        <v>238</v>
      </c>
    </row>
    <row r="12" spans="1:30" x14ac:dyDescent="0.25">
      <c r="A12" s="46"/>
      <c r="B12" s="154"/>
      <c r="C12" s="46"/>
      <c r="D12" s="46"/>
      <c r="E12" s="155"/>
      <c r="F12" s="46"/>
      <c r="G12" s="46"/>
      <c r="H12" s="46"/>
      <c r="I12" s="46"/>
      <c r="J12" s="156"/>
      <c r="K12" s="46"/>
      <c r="L12" s="70"/>
      <c r="M12" s="46"/>
      <c r="N12" s="154"/>
      <c r="O12" s="46"/>
      <c r="P12" s="46"/>
      <c r="Q12" s="155"/>
      <c r="R12" s="46"/>
      <c r="S12" s="46"/>
      <c r="T12" s="70"/>
      <c r="U12" s="155"/>
      <c r="V12" s="45"/>
      <c r="W12" s="46"/>
    </row>
    <row r="13" spans="1:30" x14ac:dyDescent="0.25">
      <c r="A13" t="s">
        <v>196</v>
      </c>
      <c r="J13" s="89">
        <v>0.44791666666666669</v>
      </c>
      <c r="M13" s="89">
        <v>0.57291666666666663</v>
      </c>
      <c r="N13" s="89">
        <v>0.35416666666666669</v>
      </c>
      <c r="O13" s="89">
        <v>0.54166666666666663</v>
      </c>
      <c r="P13" s="89">
        <v>0.57291666666666663</v>
      </c>
      <c r="Q13" s="89">
        <v>0.72916666666666663</v>
      </c>
      <c r="R13" s="89">
        <v>0.33333333333333331</v>
      </c>
      <c r="S13" s="89">
        <v>0.54166666666666663</v>
      </c>
      <c r="T13" s="89">
        <v>0.57291666666666663</v>
      </c>
      <c r="U13" s="89">
        <v>0.71875</v>
      </c>
    </row>
    <row r="14" spans="1:30" x14ac:dyDescent="0.25">
      <c r="B14" s="1"/>
    </row>
    <row r="16" spans="1:30" x14ac:dyDescent="0.25">
      <c r="B16" s="61"/>
      <c r="C16" t="s">
        <v>4</v>
      </c>
      <c r="E16" s="60"/>
      <c r="F16" t="s">
        <v>5</v>
      </c>
    </row>
    <row r="17" spans="1:49" x14ac:dyDescent="0.25">
      <c r="E17" s="1"/>
    </row>
    <row r="18" spans="1:49" x14ac:dyDescent="0.25">
      <c r="B18" s="12"/>
      <c r="C18" t="s">
        <v>6</v>
      </c>
    </row>
    <row r="19" spans="1:49" x14ac:dyDescent="0.25">
      <c r="B19" s="1"/>
    </row>
    <row r="20" spans="1:49" x14ac:dyDescent="0.25">
      <c r="A20" t="s">
        <v>280</v>
      </c>
      <c r="B20" t="s">
        <v>281</v>
      </c>
      <c r="C20" t="s">
        <v>282</v>
      </c>
      <c r="D20" t="s">
        <v>283</v>
      </c>
      <c r="E20" t="s">
        <v>284</v>
      </c>
      <c r="F20" t="s">
        <v>285</v>
      </c>
      <c r="G20" t="s">
        <v>286</v>
      </c>
      <c r="H20" t="s">
        <v>287</v>
      </c>
      <c r="I20" t="s">
        <v>288</v>
      </c>
      <c r="J20" t="s">
        <v>289</v>
      </c>
      <c r="K20" t="s">
        <v>290</v>
      </c>
      <c r="L20" t="s">
        <v>291</v>
      </c>
      <c r="M20" t="s">
        <v>292</v>
      </c>
      <c r="N20" t="s">
        <v>293</v>
      </c>
      <c r="O20" t="s">
        <v>294</v>
      </c>
      <c r="P20" t="s">
        <v>295</v>
      </c>
      <c r="Q20" t="s">
        <v>296</v>
      </c>
      <c r="R20" t="s">
        <v>297</v>
      </c>
      <c r="S20" t="s">
        <v>298</v>
      </c>
      <c r="T20" t="s">
        <v>299</v>
      </c>
      <c r="U20" t="s">
        <v>300</v>
      </c>
      <c r="V20" t="s">
        <v>301</v>
      </c>
      <c r="W20" t="s">
        <v>302</v>
      </c>
      <c r="X20" t="s">
        <v>303</v>
      </c>
      <c r="Y20" t="s">
        <v>304</v>
      </c>
      <c r="Z20" t="s">
        <v>305</v>
      </c>
      <c r="AA20" t="s">
        <v>306</v>
      </c>
      <c r="AB20" t="s">
        <v>307</v>
      </c>
      <c r="AC20" t="s">
        <v>308</v>
      </c>
      <c r="AD20" t="s">
        <v>309</v>
      </c>
      <c r="AE20" t="s">
        <v>310</v>
      </c>
      <c r="AF20" t="s">
        <v>311</v>
      </c>
      <c r="AG20" t="s">
        <v>312</v>
      </c>
      <c r="AH20" t="s">
        <v>313</v>
      </c>
      <c r="AI20" t="s">
        <v>314</v>
      </c>
      <c r="AJ20" t="s">
        <v>315</v>
      </c>
      <c r="AK20" t="s">
        <v>316</v>
      </c>
      <c r="AL20" t="s">
        <v>317</v>
      </c>
      <c r="AM20" t="s">
        <v>318</v>
      </c>
      <c r="AN20" t="s">
        <v>319</v>
      </c>
      <c r="AO20" t="s">
        <v>320</v>
      </c>
      <c r="AP20" t="s">
        <v>321</v>
      </c>
      <c r="AQ20" t="s">
        <v>322</v>
      </c>
      <c r="AR20" t="s">
        <v>323</v>
      </c>
      <c r="AS20" t="s">
        <v>324</v>
      </c>
      <c r="AT20" t="s">
        <v>325</v>
      </c>
      <c r="AU20" t="s">
        <v>326</v>
      </c>
      <c r="AV20" t="s">
        <v>327</v>
      </c>
      <c r="AW20" t="s">
        <v>328</v>
      </c>
    </row>
    <row r="21" spans="1:49" x14ac:dyDescent="0.25">
      <c r="A21" t="s">
        <v>329</v>
      </c>
    </row>
    <row r="29" spans="1:49" x14ac:dyDescent="0.25">
      <c r="A29" t="s">
        <v>330</v>
      </c>
    </row>
    <row r="37" spans="1:50" x14ac:dyDescent="0.25">
      <c r="A37" t="s">
        <v>331</v>
      </c>
    </row>
    <row r="45" spans="1:50" x14ac:dyDescent="0.25">
      <c r="A45" t="s">
        <v>332</v>
      </c>
    </row>
    <row r="47" spans="1:50" x14ac:dyDescent="0.25">
      <c r="B47" t="b">
        <v>1</v>
      </c>
      <c r="C47" t="b">
        <v>1</v>
      </c>
      <c r="D47" t="b">
        <v>1</v>
      </c>
      <c r="E47" t="b">
        <v>1</v>
      </c>
      <c r="F47" t="b">
        <v>1</v>
      </c>
      <c r="G47" t="b">
        <v>1</v>
      </c>
      <c r="H47" t="b">
        <v>1</v>
      </c>
      <c r="I47" t="b">
        <v>1</v>
      </c>
      <c r="J47" t="b">
        <v>1</v>
      </c>
      <c r="K47" t="b">
        <v>1</v>
      </c>
      <c r="L47" t="b">
        <v>1</v>
      </c>
      <c r="M47" t="b">
        <v>1</v>
      </c>
      <c r="N47" t="b">
        <v>1</v>
      </c>
      <c r="O47" t="b">
        <v>1</v>
      </c>
      <c r="P47" t="b">
        <v>1</v>
      </c>
      <c r="Q47" t="b">
        <v>1</v>
      </c>
      <c r="R47" t="b">
        <v>1</v>
      </c>
      <c r="S47" t="b">
        <v>1</v>
      </c>
      <c r="T47" t="b">
        <v>1</v>
      </c>
      <c r="U47" t="b">
        <v>1</v>
      </c>
      <c r="V47" t="b">
        <v>1</v>
      </c>
      <c r="W47" t="b">
        <v>1</v>
      </c>
      <c r="X47" t="b">
        <v>1</v>
      </c>
      <c r="Y47" t="b">
        <v>1</v>
      </c>
      <c r="Z47" t="b">
        <v>1</v>
      </c>
      <c r="AA47" t="b">
        <v>1</v>
      </c>
      <c r="AB47" t="b">
        <v>1</v>
      </c>
      <c r="AC47" t="b">
        <v>1</v>
      </c>
      <c r="AD47" t="b">
        <v>1</v>
      </c>
      <c r="AE47" t="b">
        <v>1</v>
      </c>
      <c r="AF47" t="b">
        <v>1</v>
      </c>
      <c r="AG47" t="b">
        <v>1</v>
      </c>
      <c r="AH47" t="b">
        <v>1</v>
      </c>
      <c r="AI47" t="b">
        <v>1</v>
      </c>
      <c r="AJ47" t="b">
        <v>1</v>
      </c>
      <c r="AK47" t="b">
        <v>1</v>
      </c>
      <c r="AL47" t="b">
        <v>1</v>
      </c>
      <c r="AM47" t="b">
        <v>1</v>
      </c>
      <c r="AN47" t="b">
        <v>1</v>
      </c>
      <c r="AO47" t="b">
        <v>1</v>
      </c>
      <c r="AP47" t="b">
        <v>1</v>
      </c>
      <c r="AQ47" t="b">
        <v>1</v>
      </c>
      <c r="AR47" t="b">
        <v>1</v>
      </c>
      <c r="AS47" t="b">
        <v>1</v>
      </c>
      <c r="AT47" t="b">
        <v>1</v>
      </c>
      <c r="AU47" t="b">
        <v>1</v>
      </c>
      <c r="AV47" t="b">
        <v>1</v>
      </c>
      <c r="AW47" t="b">
        <v>1</v>
      </c>
      <c r="AX47" t="b">
        <v>1</v>
      </c>
    </row>
    <row r="48" spans="1:50" x14ac:dyDescent="0.25">
      <c r="B48" t="b">
        <v>0</v>
      </c>
      <c r="C48" t="b">
        <v>0</v>
      </c>
      <c r="D48" t="b">
        <v>0</v>
      </c>
      <c r="E48" t="b">
        <v>0</v>
      </c>
      <c r="F48" t="b">
        <v>0</v>
      </c>
      <c r="G48" t="b">
        <v>0</v>
      </c>
      <c r="H48" t="b">
        <v>0</v>
      </c>
      <c r="I48" t="b">
        <v>0</v>
      </c>
      <c r="J48" t="b">
        <v>0</v>
      </c>
      <c r="K48" t="b">
        <v>0</v>
      </c>
      <c r="L48" t="b">
        <v>0</v>
      </c>
      <c r="M48" t="b">
        <v>0</v>
      </c>
      <c r="N48" t="b">
        <v>0</v>
      </c>
      <c r="O48" t="b">
        <v>0</v>
      </c>
      <c r="P48" t="b">
        <v>0</v>
      </c>
      <c r="Q48" t="b">
        <v>0</v>
      </c>
      <c r="R48" t="b">
        <v>0</v>
      </c>
      <c r="S48" t="b">
        <v>0</v>
      </c>
      <c r="T48" t="b">
        <v>0</v>
      </c>
      <c r="U48" t="b">
        <v>1</v>
      </c>
      <c r="V48" t="b">
        <v>1</v>
      </c>
      <c r="W48" t="b">
        <v>1</v>
      </c>
      <c r="X48" t="b">
        <v>1</v>
      </c>
      <c r="Y48" t="b">
        <v>1</v>
      </c>
      <c r="Z48" t="b">
        <v>1</v>
      </c>
      <c r="AA48" t="b">
        <v>1</v>
      </c>
      <c r="AB48" t="b">
        <v>1</v>
      </c>
      <c r="AC48" t="b">
        <v>1</v>
      </c>
      <c r="AD48" t="b">
        <v>1</v>
      </c>
      <c r="AE48" t="b">
        <v>1</v>
      </c>
      <c r="AF48" t="b">
        <v>1</v>
      </c>
      <c r="AG48" t="b">
        <v>1</v>
      </c>
      <c r="AH48" t="b">
        <v>1</v>
      </c>
      <c r="AI48" t="b">
        <v>1</v>
      </c>
      <c r="AJ48" t="b">
        <v>1</v>
      </c>
      <c r="AK48" t="b">
        <v>1</v>
      </c>
      <c r="AL48" t="b">
        <v>1</v>
      </c>
      <c r="AM48" t="b">
        <v>1</v>
      </c>
      <c r="AN48" t="b">
        <v>1</v>
      </c>
      <c r="AO48" t="b">
        <v>1</v>
      </c>
      <c r="AP48" t="b">
        <v>1</v>
      </c>
      <c r="AQ48" t="b">
        <v>1</v>
      </c>
      <c r="AR48" t="b">
        <v>1</v>
      </c>
      <c r="AS48" t="b">
        <v>1</v>
      </c>
      <c r="AT48" t="b">
        <v>1</v>
      </c>
      <c r="AU48" t="b">
        <v>1</v>
      </c>
      <c r="AV48" t="b">
        <v>1</v>
      </c>
      <c r="AW48" t="b">
        <v>0</v>
      </c>
      <c r="AX48" t="b">
        <v>0</v>
      </c>
    </row>
    <row r="49" spans="1:50" x14ac:dyDescent="0.25">
      <c r="B49" t="b">
        <v>0</v>
      </c>
      <c r="C49" t="b">
        <v>0</v>
      </c>
      <c r="D49" t="b">
        <v>0</v>
      </c>
      <c r="E49" t="b">
        <v>0</v>
      </c>
      <c r="F49" t="b">
        <v>0</v>
      </c>
      <c r="G49" t="b">
        <v>0</v>
      </c>
      <c r="H49" t="b">
        <v>0</v>
      </c>
      <c r="I49" t="b">
        <v>0</v>
      </c>
      <c r="J49" t="b">
        <v>0</v>
      </c>
      <c r="K49" t="b">
        <v>1</v>
      </c>
      <c r="L49" t="b">
        <v>1</v>
      </c>
      <c r="M49" t="b">
        <v>1</v>
      </c>
      <c r="N49" t="b">
        <v>1</v>
      </c>
      <c r="O49" t="b">
        <v>1</v>
      </c>
      <c r="P49" t="b">
        <v>1</v>
      </c>
      <c r="Q49" t="b">
        <v>1</v>
      </c>
      <c r="R49" t="b">
        <v>1</v>
      </c>
      <c r="S49" t="b">
        <v>1</v>
      </c>
      <c r="T49" t="b">
        <v>1</v>
      </c>
      <c r="U49" t="b">
        <v>1</v>
      </c>
      <c r="V49" t="b">
        <v>1</v>
      </c>
      <c r="W49" t="b">
        <v>1</v>
      </c>
      <c r="X49" t="b">
        <v>1</v>
      </c>
      <c r="Y49" t="b">
        <v>1</v>
      </c>
      <c r="Z49" t="b">
        <v>1</v>
      </c>
      <c r="AA49" t="b">
        <v>1</v>
      </c>
      <c r="AB49" t="b">
        <v>1</v>
      </c>
      <c r="AC49" t="b">
        <v>1</v>
      </c>
      <c r="AD49" t="b">
        <v>1</v>
      </c>
      <c r="AE49" t="b">
        <v>1</v>
      </c>
      <c r="AF49" t="b">
        <v>1</v>
      </c>
      <c r="AG49" t="b">
        <v>1</v>
      </c>
      <c r="AH49" t="b">
        <v>1</v>
      </c>
      <c r="AI49" t="b">
        <v>1</v>
      </c>
      <c r="AJ49" t="b">
        <v>1</v>
      </c>
      <c r="AK49" t="b">
        <v>1</v>
      </c>
      <c r="AL49" t="b">
        <v>1</v>
      </c>
      <c r="AM49" t="b">
        <v>1</v>
      </c>
      <c r="AN49" t="b">
        <v>1</v>
      </c>
      <c r="AO49" t="b">
        <v>1</v>
      </c>
      <c r="AP49" t="b">
        <v>1</v>
      </c>
      <c r="AQ49" t="b">
        <v>0</v>
      </c>
      <c r="AR49" t="b">
        <v>0</v>
      </c>
      <c r="AS49" t="b">
        <v>0</v>
      </c>
      <c r="AT49" t="b">
        <v>0</v>
      </c>
      <c r="AU49" t="b">
        <v>0</v>
      </c>
      <c r="AV49" t="b">
        <v>0</v>
      </c>
      <c r="AW49" t="b">
        <v>0</v>
      </c>
      <c r="AX49" t="b">
        <v>0</v>
      </c>
    </row>
    <row r="50" spans="1:50" x14ac:dyDescent="0.25">
      <c r="B50" t="b">
        <v>0</v>
      </c>
      <c r="C50" t="b">
        <v>0</v>
      </c>
      <c r="D50" t="b">
        <v>0</v>
      </c>
      <c r="E50" t="b">
        <v>0</v>
      </c>
      <c r="F50" t="b">
        <v>0</v>
      </c>
      <c r="G50" t="b">
        <v>0</v>
      </c>
      <c r="H50" t="b">
        <v>0</v>
      </c>
      <c r="I50" t="b">
        <v>0</v>
      </c>
      <c r="J50" t="b">
        <v>0</v>
      </c>
      <c r="K50" t="b">
        <v>0</v>
      </c>
      <c r="L50" t="b">
        <v>0</v>
      </c>
      <c r="M50" t="b">
        <v>0</v>
      </c>
      <c r="N50" t="b">
        <v>0</v>
      </c>
      <c r="O50" t="b">
        <v>0</v>
      </c>
      <c r="P50" t="b">
        <v>0</v>
      </c>
      <c r="Q50" t="b">
        <v>0</v>
      </c>
      <c r="R50" t="b">
        <v>0</v>
      </c>
      <c r="S50" t="b">
        <v>0</v>
      </c>
      <c r="T50" t="b">
        <v>0</v>
      </c>
      <c r="U50" t="b">
        <v>1</v>
      </c>
      <c r="V50" t="b">
        <v>1</v>
      </c>
      <c r="W50" t="b">
        <v>1</v>
      </c>
      <c r="X50" t="b">
        <v>1</v>
      </c>
      <c r="Y50" t="b">
        <v>1</v>
      </c>
      <c r="Z50" t="b">
        <v>1</v>
      </c>
      <c r="AA50" t="b">
        <v>1</v>
      </c>
      <c r="AB50" t="b">
        <v>1</v>
      </c>
      <c r="AC50" t="b">
        <v>1</v>
      </c>
      <c r="AD50" t="b">
        <v>1</v>
      </c>
      <c r="AE50" t="b">
        <v>1</v>
      </c>
      <c r="AF50" t="b">
        <v>1</v>
      </c>
      <c r="AG50" t="b">
        <v>1</v>
      </c>
      <c r="AH50" t="b">
        <v>1</v>
      </c>
      <c r="AI50" t="b">
        <v>1</v>
      </c>
      <c r="AJ50" t="b">
        <v>1</v>
      </c>
      <c r="AK50" t="b">
        <v>1</v>
      </c>
      <c r="AL50" t="b">
        <v>1</v>
      </c>
      <c r="AM50" t="b">
        <v>1</v>
      </c>
      <c r="AN50" t="b">
        <v>1</v>
      </c>
      <c r="AO50" t="b">
        <v>1</v>
      </c>
      <c r="AP50" t="b">
        <v>1</v>
      </c>
      <c r="AQ50" t="b">
        <v>1</v>
      </c>
      <c r="AR50" t="b">
        <v>1</v>
      </c>
      <c r="AS50" t="b">
        <v>1</v>
      </c>
      <c r="AT50" t="b">
        <v>1</v>
      </c>
      <c r="AU50" t="b">
        <v>1</v>
      </c>
      <c r="AV50" t="b">
        <v>1</v>
      </c>
      <c r="AW50" t="b">
        <v>0</v>
      </c>
      <c r="AX50" t="b">
        <v>0</v>
      </c>
    </row>
    <row r="51" spans="1:50" x14ac:dyDescent="0.25">
      <c r="B51" t="b">
        <v>1</v>
      </c>
      <c r="C51" t="b">
        <v>1</v>
      </c>
      <c r="D51" t="b">
        <v>1</v>
      </c>
      <c r="E51" t="b">
        <v>1</v>
      </c>
      <c r="F51" t="b">
        <v>1</v>
      </c>
      <c r="G51" t="b">
        <v>1</v>
      </c>
      <c r="H51" t="b">
        <v>1</v>
      </c>
      <c r="I51" t="b">
        <v>1</v>
      </c>
      <c r="J51" t="b">
        <v>1</v>
      </c>
      <c r="K51" t="b">
        <v>1</v>
      </c>
      <c r="L51" t="b">
        <v>1</v>
      </c>
      <c r="M51" t="b">
        <v>1</v>
      </c>
      <c r="N51" t="b">
        <v>1</v>
      </c>
      <c r="O51" t="b">
        <v>1</v>
      </c>
      <c r="P51" t="b">
        <v>1</v>
      </c>
      <c r="Q51" t="b">
        <v>1</v>
      </c>
      <c r="R51" t="b">
        <v>1</v>
      </c>
      <c r="S51" t="b">
        <v>1</v>
      </c>
      <c r="T51" t="b">
        <v>1</v>
      </c>
      <c r="U51" t="b">
        <v>1</v>
      </c>
      <c r="V51" t="b">
        <v>1</v>
      </c>
      <c r="W51" t="b">
        <v>1</v>
      </c>
      <c r="X51" t="b">
        <v>1</v>
      </c>
      <c r="Y51" t="b">
        <v>1</v>
      </c>
      <c r="Z51" t="b">
        <v>1</v>
      </c>
      <c r="AA51" t="b">
        <v>1</v>
      </c>
      <c r="AB51" t="b">
        <v>1</v>
      </c>
      <c r="AC51" t="b">
        <v>1</v>
      </c>
      <c r="AD51" t="b">
        <v>1</v>
      </c>
      <c r="AE51" t="b">
        <v>1</v>
      </c>
      <c r="AF51" t="b">
        <v>1</v>
      </c>
      <c r="AG51" t="b">
        <v>1</v>
      </c>
      <c r="AH51" t="b">
        <v>1</v>
      </c>
      <c r="AI51" t="b">
        <v>1</v>
      </c>
      <c r="AJ51" t="b">
        <v>1</v>
      </c>
      <c r="AK51" t="b">
        <v>1</v>
      </c>
      <c r="AL51" t="b">
        <v>1</v>
      </c>
      <c r="AM51" t="b">
        <v>1</v>
      </c>
      <c r="AN51" t="b">
        <v>1</v>
      </c>
      <c r="AO51" t="b">
        <v>1</v>
      </c>
      <c r="AP51" t="b">
        <v>1</v>
      </c>
      <c r="AQ51" t="b">
        <v>1</v>
      </c>
      <c r="AR51" t="b">
        <v>1</v>
      </c>
      <c r="AS51" t="b">
        <v>1</v>
      </c>
      <c r="AT51" t="b">
        <v>1</v>
      </c>
      <c r="AU51" t="b">
        <v>1</v>
      </c>
      <c r="AV51" t="b">
        <v>1</v>
      </c>
      <c r="AW51" t="b">
        <v>1</v>
      </c>
      <c r="AX51" t="b">
        <v>1</v>
      </c>
    </row>
    <row r="52" spans="1:50" x14ac:dyDescent="0.25">
      <c r="B52" t="b">
        <v>0</v>
      </c>
      <c r="C52" t="b">
        <v>0</v>
      </c>
      <c r="D52" t="b">
        <v>0</v>
      </c>
      <c r="E52" t="b">
        <v>0</v>
      </c>
      <c r="F52" t="b">
        <v>0</v>
      </c>
      <c r="G52" t="b">
        <v>0</v>
      </c>
      <c r="H52" t="b">
        <v>0</v>
      </c>
      <c r="I52" t="b">
        <v>0</v>
      </c>
      <c r="J52" t="b">
        <v>0</v>
      </c>
      <c r="K52" t="b">
        <v>0</v>
      </c>
      <c r="L52" t="b">
        <v>0</v>
      </c>
      <c r="M52" t="b">
        <v>0</v>
      </c>
      <c r="N52" t="b">
        <v>0</v>
      </c>
      <c r="O52" t="b">
        <v>0</v>
      </c>
      <c r="P52" t="b">
        <v>0</v>
      </c>
      <c r="Q52" t="b">
        <v>0</v>
      </c>
      <c r="R52" t="b">
        <v>0</v>
      </c>
      <c r="S52" t="b">
        <v>0</v>
      </c>
      <c r="T52" t="b">
        <v>0</v>
      </c>
      <c r="U52" t="b">
        <v>0</v>
      </c>
      <c r="V52" t="b">
        <v>0</v>
      </c>
      <c r="W52" t="b">
        <v>0</v>
      </c>
      <c r="X52" t="b">
        <v>0</v>
      </c>
      <c r="Y52" t="b">
        <v>0</v>
      </c>
      <c r="Z52" t="b">
        <v>0</v>
      </c>
      <c r="AA52" t="b">
        <v>0</v>
      </c>
      <c r="AB52" t="b">
        <v>0</v>
      </c>
      <c r="AC52" t="b">
        <v>0</v>
      </c>
      <c r="AD52" t="b">
        <v>0</v>
      </c>
      <c r="AE52" t="b">
        <v>0</v>
      </c>
      <c r="AF52" t="b">
        <v>0</v>
      </c>
      <c r="AG52" t="b">
        <v>0</v>
      </c>
      <c r="AH52" t="b">
        <v>0</v>
      </c>
      <c r="AI52" t="b">
        <v>0</v>
      </c>
      <c r="AJ52" t="b">
        <v>0</v>
      </c>
      <c r="AK52" t="b">
        <v>0</v>
      </c>
      <c r="AL52" t="b">
        <v>0</v>
      </c>
      <c r="AM52" t="b">
        <v>0</v>
      </c>
      <c r="AN52" t="b">
        <v>0</v>
      </c>
      <c r="AO52" t="b">
        <v>0</v>
      </c>
      <c r="AP52" t="b">
        <v>0</v>
      </c>
      <c r="AQ52" t="b">
        <v>0</v>
      </c>
      <c r="AR52" t="b">
        <v>0</v>
      </c>
      <c r="AS52" t="b">
        <v>0</v>
      </c>
      <c r="AT52" t="b">
        <v>0</v>
      </c>
      <c r="AU52" t="b">
        <v>0</v>
      </c>
      <c r="AV52" t="b">
        <v>0</v>
      </c>
      <c r="AW52" t="b">
        <v>0</v>
      </c>
      <c r="AX52" t="b">
        <v>0</v>
      </c>
    </row>
    <row r="53" spans="1:50" x14ac:dyDescent="0.25">
      <c r="A53" t="s">
        <v>333</v>
      </c>
      <c r="B53" t="b">
        <v>1</v>
      </c>
      <c r="C53" t="b">
        <v>1</v>
      </c>
      <c r="D53" t="b">
        <v>1</v>
      </c>
      <c r="E53" t="b">
        <v>1</v>
      </c>
      <c r="F53" t="b">
        <v>1</v>
      </c>
      <c r="G53" t="b">
        <v>1</v>
      </c>
      <c r="H53" t="b">
        <v>1</v>
      </c>
      <c r="I53" t="b">
        <v>1</v>
      </c>
      <c r="J53" t="b">
        <v>1</v>
      </c>
      <c r="K53" t="b">
        <v>1</v>
      </c>
      <c r="L53" t="b">
        <v>1</v>
      </c>
      <c r="M53" t="b">
        <v>1</v>
      </c>
      <c r="N53" t="b">
        <v>1</v>
      </c>
      <c r="O53" t="b">
        <v>1</v>
      </c>
      <c r="P53" t="b">
        <v>1</v>
      </c>
      <c r="Q53" t="b">
        <v>1</v>
      </c>
      <c r="R53" t="b">
        <v>1</v>
      </c>
      <c r="S53" t="b">
        <v>1</v>
      </c>
      <c r="T53" t="b">
        <v>1</v>
      </c>
      <c r="U53" t="b">
        <v>1</v>
      </c>
      <c r="V53" t="b">
        <v>1</v>
      </c>
      <c r="W53" t="b">
        <v>1</v>
      </c>
      <c r="X53" t="b">
        <v>1</v>
      </c>
      <c r="Y53" t="b">
        <v>1</v>
      </c>
      <c r="Z53" t="b">
        <v>1</v>
      </c>
      <c r="AA53" t="b">
        <v>1</v>
      </c>
      <c r="AB53" t="b">
        <v>1</v>
      </c>
      <c r="AC53" t="b">
        <v>1</v>
      </c>
      <c r="AD53" t="b">
        <v>1</v>
      </c>
      <c r="AE53" t="b">
        <v>1</v>
      </c>
      <c r="AF53" t="b">
        <v>1</v>
      </c>
      <c r="AG53" t="b">
        <v>1</v>
      </c>
      <c r="AH53" t="b">
        <v>1</v>
      </c>
      <c r="AI53" t="b">
        <v>1</v>
      </c>
      <c r="AJ53" t="b">
        <v>1</v>
      </c>
      <c r="AK53" t="b">
        <v>1</v>
      </c>
      <c r="AL53" t="b">
        <v>1</v>
      </c>
      <c r="AM53" t="b">
        <v>1</v>
      </c>
      <c r="AN53" t="b">
        <v>1</v>
      </c>
      <c r="AO53" t="b">
        <v>1</v>
      </c>
      <c r="AP53" t="b">
        <v>1</v>
      </c>
      <c r="AQ53" t="b">
        <v>1</v>
      </c>
      <c r="AR53" t="b">
        <v>1</v>
      </c>
      <c r="AS53" t="b">
        <v>1</v>
      </c>
      <c r="AT53" t="b">
        <v>1</v>
      </c>
      <c r="AU53" t="b">
        <v>1</v>
      </c>
      <c r="AV53" t="b">
        <v>1</v>
      </c>
      <c r="AW53" t="b">
        <v>1</v>
      </c>
      <c r="AX53" t="b">
        <v>1</v>
      </c>
    </row>
    <row r="54" spans="1:50" x14ac:dyDescent="0.25">
      <c r="B54" t="b">
        <v>0</v>
      </c>
      <c r="C54" t="b">
        <v>0</v>
      </c>
      <c r="D54" t="b">
        <v>0</v>
      </c>
      <c r="E54" t="b">
        <v>0</v>
      </c>
      <c r="F54" t="b">
        <v>0</v>
      </c>
      <c r="G54" t="b">
        <v>0</v>
      </c>
      <c r="H54" t="b">
        <v>0</v>
      </c>
      <c r="I54" t="b">
        <v>0</v>
      </c>
      <c r="J54" t="b">
        <v>0</v>
      </c>
      <c r="K54" t="b">
        <v>0</v>
      </c>
      <c r="L54" t="b">
        <v>0</v>
      </c>
      <c r="M54" t="b">
        <v>0</v>
      </c>
      <c r="N54" t="b">
        <v>0</v>
      </c>
      <c r="O54" t="b">
        <v>0</v>
      </c>
      <c r="P54" t="b">
        <v>0</v>
      </c>
      <c r="Q54" t="b">
        <v>0</v>
      </c>
      <c r="R54" t="b">
        <v>0</v>
      </c>
      <c r="S54" t="b">
        <v>0</v>
      </c>
      <c r="T54" t="b">
        <v>0</v>
      </c>
      <c r="U54" t="b">
        <v>1</v>
      </c>
      <c r="V54" t="b">
        <v>1</v>
      </c>
      <c r="W54" t="b">
        <v>1</v>
      </c>
      <c r="X54" t="b">
        <v>1</v>
      </c>
      <c r="Y54" t="b">
        <v>1</v>
      </c>
      <c r="Z54" t="b">
        <v>1</v>
      </c>
      <c r="AA54" t="b">
        <v>1</v>
      </c>
      <c r="AB54" t="b">
        <v>1</v>
      </c>
      <c r="AC54" t="b">
        <v>1</v>
      </c>
      <c r="AD54" t="b">
        <v>1</v>
      </c>
      <c r="AE54" t="b">
        <v>1</v>
      </c>
      <c r="AF54" t="b">
        <v>1</v>
      </c>
      <c r="AG54" t="b">
        <v>1</v>
      </c>
      <c r="AH54" t="b">
        <v>1</v>
      </c>
      <c r="AI54" t="b">
        <v>1</v>
      </c>
      <c r="AJ54" t="b">
        <v>1</v>
      </c>
      <c r="AK54" t="b">
        <v>1</v>
      </c>
      <c r="AL54" t="b">
        <v>1</v>
      </c>
      <c r="AM54" t="b">
        <v>1</v>
      </c>
      <c r="AN54" t="b">
        <v>1</v>
      </c>
      <c r="AO54" t="b">
        <v>1</v>
      </c>
      <c r="AP54" t="b">
        <v>1</v>
      </c>
      <c r="AQ54" t="b">
        <v>1</v>
      </c>
      <c r="AR54" t="b">
        <v>1</v>
      </c>
      <c r="AS54" t="b">
        <v>1</v>
      </c>
      <c r="AT54" t="b">
        <v>1</v>
      </c>
      <c r="AU54" t="b">
        <v>1</v>
      </c>
      <c r="AV54" t="b">
        <v>1</v>
      </c>
      <c r="AW54" t="b">
        <v>0</v>
      </c>
      <c r="AX54" t="b">
        <v>0</v>
      </c>
    </row>
    <row r="55" spans="1:50" x14ac:dyDescent="0.25">
      <c r="B55" t="b">
        <v>0</v>
      </c>
      <c r="C55" t="b">
        <v>0</v>
      </c>
      <c r="D55" t="b">
        <v>1</v>
      </c>
      <c r="E55" t="b">
        <v>1</v>
      </c>
      <c r="F55" t="b">
        <v>1</v>
      </c>
      <c r="G55" t="b">
        <v>1</v>
      </c>
      <c r="H55" t="b">
        <v>1</v>
      </c>
      <c r="I55" t="b">
        <v>1</v>
      </c>
      <c r="J55" t="b">
        <v>1</v>
      </c>
      <c r="K55" t="b">
        <v>1</v>
      </c>
      <c r="L55" t="b">
        <v>1</v>
      </c>
      <c r="M55" t="b">
        <v>1</v>
      </c>
      <c r="N55" t="b">
        <v>1</v>
      </c>
      <c r="O55" t="b">
        <v>1</v>
      </c>
      <c r="P55" t="b">
        <v>1</v>
      </c>
      <c r="Q55" t="b">
        <v>1</v>
      </c>
      <c r="R55" t="b">
        <v>1</v>
      </c>
      <c r="S55" t="b">
        <v>1</v>
      </c>
      <c r="T55" t="b">
        <v>1</v>
      </c>
      <c r="U55" t="b">
        <v>1</v>
      </c>
      <c r="V55" t="b">
        <v>1</v>
      </c>
      <c r="W55" t="b">
        <v>1</v>
      </c>
      <c r="X55" t="b">
        <v>1</v>
      </c>
      <c r="Y55" t="b">
        <v>1</v>
      </c>
      <c r="Z55" t="b">
        <v>1</v>
      </c>
      <c r="AA55" t="b">
        <v>1</v>
      </c>
      <c r="AB55" t="b">
        <v>1</v>
      </c>
      <c r="AC55" t="b">
        <v>1</v>
      </c>
      <c r="AD55" t="b">
        <v>1</v>
      </c>
      <c r="AE55" t="b">
        <v>1</v>
      </c>
      <c r="AF55" t="b">
        <v>0</v>
      </c>
      <c r="AG55" t="b">
        <v>0</v>
      </c>
      <c r="AH55" t="b">
        <v>0</v>
      </c>
      <c r="AI55" t="b">
        <v>0</v>
      </c>
      <c r="AJ55" t="b">
        <v>0</v>
      </c>
      <c r="AK55" t="b">
        <v>0</v>
      </c>
      <c r="AL55" t="b">
        <v>0</v>
      </c>
      <c r="AM55" t="b">
        <v>0</v>
      </c>
      <c r="AN55" t="b">
        <v>0</v>
      </c>
      <c r="AO55" t="b">
        <v>0</v>
      </c>
      <c r="AP55" t="b">
        <v>0</v>
      </c>
      <c r="AQ55" t="b">
        <v>0</v>
      </c>
      <c r="AR55" t="b">
        <v>0</v>
      </c>
      <c r="AS55" t="b">
        <v>0</v>
      </c>
      <c r="AT55" t="b">
        <v>0</v>
      </c>
      <c r="AU55" t="b">
        <v>0</v>
      </c>
      <c r="AV55" t="b">
        <v>0</v>
      </c>
      <c r="AW55" t="b">
        <v>0</v>
      </c>
      <c r="AX55" t="b">
        <v>0</v>
      </c>
    </row>
    <row r="56" spans="1:50" x14ac:dyDescent="0.25">
      <c r="B56" t="b">
        <v>0</v>
      </c>
      <c r="C56" t="b">
        <v>0</v>
      </c>
      <c r="D56" t="b">
        <v>0</v>
      </c>
      <c r="E56" t="b">
        <v>0</v>
      </c>
      <c r="F56" t="b">
        <v>0</v>
      </c>
      <c r="G56" t="b">
        <v>0</v>
      </c>
      <c r="H56" t="b">
        <v>0</v>
      </c>
      <c r="I56" t="b">
        <v>0</v>
      </c>
      <c r="J56" t="b">
        <v>0</v>
      </c>
      <c r="K56" t="b">
        <v>0</v>
      </c>
      <c r="L56" t="b">
        <v>0</v>
      </c>
      <c r="M56" t="b">
        <v>0</v>
      </c>
      <c r="N56" t="b">
        <v>0</v>
      </c>
      <c r="O56" t="b">
        <v>0</v>
      </c>
      <c r="P56" t="b">
        <v>0</v>
      </c>
      <c r="Q56" t="b">
        <v>0</v>
      </c>
      <c r="R56" t="b">
        <v>0</v>
      </c>
      <c r="S56" t="b">
        <v>0</v>
      </c>
      <c r="T56" t="b">
        <v>0</v>
      </c>
      <c r="U56" t="b">
        <v>1</v>
      </c>
      <c r="V56" t="b">
        <v>1</v>
      </c>
      <c r="W56" t="b">
        <v>1</v>
      </c>
      <c r="X56" t="b">
        <v>1</v>
      </c>
      <c r="Y56" t="b">
        <v>1</v>
      </c>
      <c r="Z56" t="b">
        <v>1</v>
      </c>
      <c r="AA56" t="b">
        <v>1</v>
      </c>
      <c r="AB56" t="b">
        <v>1</v>
      </c>
      <c r="AC56" t="b">
        <v>1</v>
      </c>
      <c r="AD56" t="b">
        <v>1</v>
      </c>
      <c r="AE56" t="b">
        <v>1</v>
      </c>
      <c r="AF56" t="b">
        <v>1</v>
      </c>
      <c r="AG56" t="b">
        <v>1</v>
      </c>
      <c r="AH56" t="b">
        <v>1</v>
      </c>
      <c r="AI56" t="b">
        <v>1</v>
      </c>
      <c r="AJ56" t="b">
        <v>1</v>
      </c>
      <c r="AK56" t="b">
        <v>1</v>
      </c>
      <c r="AL56" t="b">
        <v>1</v>
      </c>
      <c r="AM56" t="b">
        <v>1</v>
      </c>
      <c r="AN56" t="b">
        <v>1</v>
      </c>
      <c r="AO56" t="b">
        <v>1</v>
      </c>
      <c r="AP56" t="b">
        <v>1</v>
      </c>
      <c r="AQ56" t="b">
        <v>1</v>
      </c>
      <c r="AR56" t="b">
        <v>1</v>
      </c>
      <c r="AS56" t="b">
        <v>1</v>
      </c>
      <c r="AT56" t="b">
        <v>1</v>
      </c>
      <c r="AU56" t="b">
        <v>1</v>
      </c>
      <c r="AV56" t="b">
        <v>1</v>
      </c>
      <c r="AW56" t="b">
        <v>0</v>
      </c>
      <c r="AX56" t="b">
        <v>0</v>
      </c>
    </row>
    <row r="57" spans="1:50" x14ac:dyDescent="0.25">
      <c r="B57" t="b">
        <v>0</v>
      </c>
      <c r="C57" t="b">
        <v>0</v>
      </c>
      <c r="D57" t="b">
        <v>0</v>
      </c>
      <c r="E57" t="b">
        <v>1</v>
      </c>
      <c r="F57" t="b">
        <v>1</v>
      </c>
      <c r="G57" t="b">
        <v>1</v>
      </c>
      <c r="H57" t="b">
        <v>1</v>
      </c>
      <c r="I57" t="b">
        <v>1</v>
      </c>
      <c r="J57" t="b">
        <v>1</v>
      </c>
      <c r="K57" t="b">
        <v>1</v>
      </c>
      <c r="L57" t="b">
        <v>1</v>
      </c>
      <c r="M57" t="b">
        <v>1</v>
      </c>
      <c r="N57" t="b">
        <v>1</v>
      </c>
      <c r="O57" t="b">
        <v>1</v>
      </c>
      <c r="P57" t="b">
        <v>1</v>
      </c>
      <c r="Q57" t="b">
        <v>1</v>
      </c>
      <c r="R57" t="b">
        <v>1</v>
      </c>
      <c r="S57" t="b">
        <v>1</v>
      </c>
      <c r="T57" t="b">
        <v>1</v>
      </c>
      <c r="U57" t="b">
        <v>1</v>
      </c>
      <c r="V57" t="b">
        <v>1</v>
      </c>
      <c r="W57" t="b">
        <v>1</v>
      </c>
      <c r="X57" t="b">
        <v>1</v>
      </c>
      <c r="Y57" t="b">
        <v>1</v>
      </c>
      <c r="Z57" t="b">
        <v>1</v>
      </c>
      <c r="AA57" t="b">
        <v>1</v>
      </c>
      <c r="AB57" t="b">
        <v>1</v>
      </c>
      <c r="AC57" t="b">
        <v>1</v>
      </c>
      <c r="AD57" t="b">
        <v>1</v>
      </c>
      <c r="AE57" t="b">
        <v>1</v>
      </c>
      <c r="AF57" t="b">
        <v>1</v>
      </c>
      <c r="AG57" t="b">
        <v>0</v>
      </c>
      <c r="AH57" t="b">
        <v>0</v>
      </c>
      <c r="AI57" t="b">
        <v>0</v>
      </c>
      <c r="AJ57" t="b">
        <v>0</v>
      </c>
      <c r="AK57" t="b">
        <v>0</v>
      </c>
      <c r="AL57" t="b">
        <v>0</v>
      </c>
      <c r="AM57" t="b">
        <v>0</v>
      </c>
      <c r="AN57" t="b">
        <v>0</v>
      </c>
      <c r="AO57" t="b">
        <v>0</v>
      </c>
      <c r="AP57" t="b">
        <v>0</v>
      </c>
      <c r="AQ57" t="b">
        <v>0</v>
      </c>
      <c r="AR57" t="b">
        <v>0</v>
      </c>
      <c r="AS57" t="b">
        <v>0</v>
      </c>
      <c r="AT57" t="b">
        <v>0</v>
      </c>
      <c r="AU57" t="b">
        <v>0</v>
      </c>
      <c r="AV57" t="b">
        <v>0</v>
      </c>
      <c r="AW57" t="b">
        <v>0</v>
      </c>
      <c r="AX57" t="b">
        <v>0</v>
      </c>
    </row>
    <row r="58" spans="1:50" x14ac:dyDescent="0.25">
      <c r="B58" t="b">
        <v>1</v>
      </c>
      <c r="C58" t="b">
        <v>1</v>
      </c>
      <c r="D58" t="b">
        <v>1</v>
      </c>
      <c r="E58" t="b">
        <v>1</v>
      </c>
      <c r="F58" t="b">
        <v>1</v>
      </c>
      <c r="G58" t="b">
        <v>1</v>
      </c>
      <c r="H58" t="b">
        <v>1</v>
      </c>
      <c r="I58" t="b">
        <v>1</v>
      </c>
      <c r="J58" t="b">
        <v>1</v>
      </c>
      <c r="K58" t="b">
        <v>1</v>
      </c>
      <c r="L58" t="b">
        <v>1</v>
      </c>
      <c r="M58" t="b">
        <v>1</v>
      </c>
      <c r="N58" t="b">
        <v>1</v>
      </c>
      <c r="O58" t="b">
        <v>1</v>
      </c>
      <c r="P58" t="b">
        <v>1</v>
      </c>
      <c r="Q58" t="b">
        <v>1</v>
      </c>
      <c r="R58" t="b">
        <v>1</v>
      </c>
      <c r="S58" t="b">
        <v>1</v>
      </c>
      <c r="T58" t="b">
        <v>1</v>
      </c>
      <c r="U58" t="b">
        <v>1</v>
      </c>
      <c r="V58" t="b">
        <v>1</v>
      </c>
      <c r="W58" t="b">
        <v>1</v>
      </c>
      <c r="X58" t="b">
        <v>1</v>
      </c>
      <c r="Y58" t="b">
        <v>1</v>
      </c>
      <c r="Z58" t="b">
        <v>1</v>
      </c>
      <c r="AA58" t="b">
        <v>1</v>
      </c>
      <c r="AB58" t="b">
        <v>1</v>
      </c>
      <c r="AC58" t="b">
        <v>1</v>
      </c>
      <c r="AD58" t="b">
        <v>1</v>
      </c>
      <c r="AE58" t="b">
        <v>1</v>
      </c>
      <c r="AF58" t="b">
        <v>1</v>
      </c>
      <c r="AG58" t="b">
        <v>1</v>
      </c>
      <c r="AH58" t="b">
        <v>1</v>
      </c>
      <c r="AI58" t="b">
        <v>1</v>
      </c>
      <c r="AJ58" t="b">
        <v>1</v>
      </c>
      <c r="AK58" t="b">
        <v>1</v>
      </c>
      <c r="AL58" t="b">
        <v>1</v>
      </c>
      <c r="AM58" t="b">
        <v>1</v>
      </c>
      <c r="AN58" t="b">
        <v>1</v>
      </c>
      <c r="AO58" t="b">
        <v>1</v>
      </c>
      <c r="AP58" t="b">
        <v>1</v>
      </c>
      <c r="AQ58" t="b">
        <v>1</v>
      </c>
      <c r="AR58" t="b">
        <v>1</v>
      </c>
      <c r="AS58" t="b">
        <v>1</v>
      </c>
      <c r="AT58" t="b">
        <v>1</v>
      </c>
      <c r="AU58" t="b">
        <v>1</v>
      </c>
      <c r="AV58" t="b">
        <v>1</v>
      </c>
      <c r="AW58" t="b">
        <v>1</v>
      </c>
      <c r="AX58" t="b">
        <v>1</v>
      </c>
    </row>
    <row r="59" spans="1:50" x14ac:dyDescent="0.25">
      <c r="B59" t="b">
        <v>1</v>
      </c>
      <c r="C59" t="b">
        <v>1</v>
      </c>
      <c r="D59" t="b">
        <v>1</v>
      </c>
      <c r="E59" t="b">
        <v>1</v>
      </c>
      <c r="F59" t="b">
        <v>1</v>
      </c>
      <c r="G59" t="b">
        <v>1</v>
      </c>
      <c r="H59" t="b">
        <v>1</v>
      </c>
      <c r="I59" t="b">
        <v>1</v>
      </c>
      <c r="J59" t="b">
        <v>1</v>
      </c>
      <c r="K59" t="b">
        <v>1</v>
      </c>
      <c r="L59" t="b">
        <v>1</v>
      </c>
      <c r="M59" t="b">
        <v>1</v>
      </c>
      <c r="N59" t="b">
        <v>1</v>
      </c>
      <c r="O59" t="b">
        <v>1</v>
      </c>
      <c r="P59" t="b">
        <v>1</v>
      </c>
      <c r="Q59" t="b">
        <v>1</v>
      </c>
      <c r="R59" t="b">
        <v>1</v>
      </c>
      <c r="S59" t="b">
        <v>1</v>
      </c>
      <c r="T59" t="b">
        <v>1</v>
      </c>
      <c r="U59" t="b">
        <v>1</v>
      </c>
      <c r="V59" t="b">
        <v>1</v>
      </c>
      <c r="W59" t="b">
        <v>1</v>
      </c>
      <c r="X59" t="b">
        <v>1</v>
      </c>
      <c r="Y59" t="b">
        <v>1</v>
      </c>
      <c r="Z59" t="b">
        <v>1</v>
      </c>
      <c r="AA59" t="b">
        <v>1</v>
      </c>
      <c r="AB59" t="b">
        <v>1</v>
      </c>
      <c r="AC59" t="b">
        <v>1</v>
      </c>
      <c r="AD59" t="b">
        <v>1</v>
      </c>
      <c r="AE59" t="b">
        <v>1</v>
      </c>
      <c r="AF59" t="b">
        <v>1</v>
      </c>
      <c r="AG59" t="b">
        <v>1</v>
      </c>
      <c r="AH59" t="b">
        <v>1</v>
      </c>
      <c r="AI59" t="b">
        <v>1</v>
      </c>
      <c r="AJ59" t="b">
        <v>1</v>
      </c>
      <c r="AK59" t="b">
        <v>1</v>
      </c>
      <c r="AL59" t="b">
        <v>1</v>
      </c>
      <c r="AM59" t="b">
        <v>1</v>
      </c>
      <c r="AN59" t="b">
        <v>1</v>
      </c>
      <c r="AO59" t="b">
        <v>1</v>
      </c>
      <c r="AP59" t="b">
        <v>1</v>
      </c>
      <c r="AQ59" t="b">
        <v>1</v>
      </c>
      <c r="AR59" t="b">
        <v>1</v>
      </c>
      <c r="AS59" t="b">
        <v>1</v>
      </c>
      <c r="AT59" t="b">
        <v>1</v>
      </c>
      <c r="AU59" t="b">
        <v>1</v>
      </c>
      <c r="AV59" t="b">
        <v>1</v>
      </c>
      <c r="AW59" t="b">
        <v>1</v>
      </c>
      <c r="AX59" t="b">
        <v>1</v>
      </c>
    </row>
    <row r="60" spans="1:50" x14ac:dyDescent="0.25">
      <c r="B60" t="b">
        <v>0</v>
      </c>
      <c r="C60" t="b">
        <v>0</v>
      </c>
      <c r="D60" t="b">
        <v>0</v>
      </c>
      <c r="E60" t="b">
        <v>0</v>
      </c>
      <c r="F60" t="b">
        <v>0</v>
      </c>
      <c r="G60" t="b">
        <v>0</v>
      </c>
      <c r="H60" t="b">
        <v>0</v>
      </c>
      <c r="I60" t="b">
        <v>0</v>
      </c>
      <c r="J60" t="b">
        <v>0</v>
      </c>
      <c r="K60" t="b">
        <v>1</v>
      </c>
      <c r="L60" t="b">
        <v>1</v>
      </c>
      <c r="M60" t="b">
        <v>1</v>
      </c>
      <c r="N60" t="b">
        <v>1</v>
      </c>
      <c r="O60" t="b">
        <v>1</v>
      </c>
      <c r="P60" t="b">
        <v>1</v>
      </c>
      <c r="Q60" t="b">
        <v>1</v>
      </c>
      <c r="R60" t="b">
        <v>1</v>
      </c>
      <c r="S60" t="b">
        <v>1</v>
      </c>
      <c r="T60" t="b">
        <v>1</v>
      </c>
      <c r="U60" t="b">
        <v>1</v>
      </c>
      <c r="V60" t="b">
        <v>1</v>
      </c>
      <c r="W60" t="b">
        <v>1</v>
      </c>
      <c r="X60" t="b">
        <v>1</v>
      </c>
      <c r="Y60" t="b">
        <v>1</v>
      </c>
      <c r="Z60" t="b">
        <v>1</v>
      </c>
      <c r="AA60" t="b">
        <v>1</v>
      </c>
      <c r="AB60" t="b">
        <v>1</v>
      </c>
      <c r="AC60" t="b">
        <v>1</v>
      </c>
      <c r="AD60" t="b">
        <v>1</v>
      </c>
      <c r="AE60" t="b">
        <v>1</v>
      </c>
      <c r="AF60" t="b">
        <v>1</v>
      </c>
      <c r="AG60" t="b">
        <v>1</v>
      </c>
      <c r="AH60" t="b">
        <v>1</v>
      </c>
      <c r="AI60" t="b">
        <v>1</v>
      </c>
      <c r="AJ60" t="b">
        <v>1</v>
      </c>
      <c r="AK60" t="b">
        <v>1</v>
      </c>
      <c r="AL60" t="b">
        <v>1</v>
      </c>
      <c r="AM60" t="b">
        <v>1</v>
      </c>
      <c r="AN60" t="b">
        <v>1</v>
      </c>
      <c r="AO60" t="b">
        <v>1</v>
      </c>
      <c r="AP60" t="b">
        <v>1</v>
      </c>
      <c r="AQ60" t="b">
        <v>0</v>
      </c>
      <c r="AR60" t="b">
        <v>0</v>
      </c>
      <c r="AS60" t="b">
        <v>0</v>
      </c>
      <c r="AT60" t="b">
        <v>0</v>
      </c>
      <c r="AU60" t="b">
        <v>0</v>
      </c>
      <c r="AV60" t="b">
        <v>0</v>
      </c>
      <c r="AW60" t="b">
        <v>0</v>
      </c>
      <c r="AX60" t="b">
        <v>0</v>
      </c>
    </row>
    <row r="61" spans="1:50" x14ac:dyDescent="0.25">
      <c r="C61" t="s">
        <v>334</v>
      </c>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7EE50-F0F0-604E-A197-0226862D1119}">
  <dimension ref="A1:AD24"/>
  <sheetViews>
    <sheetView topLeftCell="S1" zoomScale="75" zoomScaleNormal="78" workbookViewId="0">
      <selection activeCell="B24" sqref="B24"/>
    </sheetView>
  </sheetViews>
  <sheetFormatPr baseColWidth="10" defaultColWidth="10.7109375" defaultRowHeight="15" x14ac:dyDescent="0.25"/>
  <sheetData>
    <row r="1" spans="1:30" x14ac:dyDescent="0.25">
      <c r="A1" s="5"/>
      <c r="B1" s="362" t="s">
        <v>191</v>
      </c>
      <c r="C1" s="363"/>
      <c r="D1" s="363"/>
      <c r="E1" s="364"/>
      <c r="F1" s="363" t="s">
        <v>192</v>
      </c>
      <c r="G1" s="363"/>
      <c r="H1" s="363"/>
      <c r="I1" s="364"/>
      <c r="J1" s="363" t="s">
        <v>193</v>
      </c>
      <c r="K1" s="363"/>
      <c r="L1" s="363"/>
      <c r="M1" s="363"/>
      <c r="N1" s="362" t="s">
        <v>194</v>
      </c>
      <c r="O1" s="363"/>
      <c r="P1" s="363"/>
      <c r="Q1" s="364"/>
      <c r="R1" s="363" t="s">
        <v>195</v>
      </c>
      <c r="S1" s="363"/>
      <c r="T1" s="363"/>
      <c r="U1" s="364"/>
      <c r="V1" t="s">
        <v>2</v>
      </c>
    </row>
    <row r="2" spans="1:30"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30" ht="15.75" thickBot="1" x14ac:dyDescent="0.3">
      <c r="A3" s="49" t="s">
        <v>12</v>
      </c>
      <c r="B3" s="50">
        <v>0.33333333333333331</v>
      </c>
      <c r="C3" s="51"/>
      <c r="D3" s="51"/>
      <c r="E3" s="52">
        <v>0.73958333333333337</v>
      </c>
      <c r="F3" s="50">
        <v>0.375</v>
      </c>
      <c r="G3" s="51">
        <v>0.54166666666666663</v>
      </c>
      <c r="H3" s="51">
        <v>0.57291666666666663</v>
      </c>
      <c r="I3" s="52">
        <v>0.70833333333333337</v>
      </c>
      <c r="J3" s="51"/>
      <c r="K3" s="51"/>
      <c r="L3" s="51"/>
      <c r="M3" s="51"/>
      <c r="N3" s="50">
        <v>0.375</v>
      </c>
      <c r="O3" s="51"/>
      <c r="P3" s="51"/>
      <c r="Q3" s="52">
        <v>0.73958333333333337</v>
      </c>
      <c r="R3" s="51">
        <v>0.375</v>
      </c>
      <c r="S3" s="51">
        <v>0.54166666666666663</v>
      </c>
      <c r="T3" s="51">
        <v>0.57291666666666663</v>
      </c>
      <c r="U3" s="52">
        <v>0.70833333333333337</v>
      </c>
      <c r="V3" s="53">
        <f>(C3-B3)+(E3-D3)+(G3-F3)+(I3-H3)+(K3-J3)+(M3-L3)+(O3-N3)+(Q3-P3)+(S3-R3)+(U3-T3)</f>
        <v>1.3750000000000002</v>
      </c>
      <c r="W3" s="53">
        <v>1.4583333333333333</v>
      </c>
      <c r="X3" s="3">
        <f>V3-W3</f>
        <v>-8.3333333333333037E-2</v>
      </c>
      <c r="Y3" s="359">
        <f>SUM('s7'!X3)+('s8'!X3)+('s9'!X3)+('s10'!X3)+('s11'!X3)+('s12'!X3)+('s13'!X3)+('s14'!X3)+('s15'!X3)+('s16'!X3)+('s17'!X3)+('s18'!X3)+('s19'!X3)+('s20'!X3)+('s21'!X3)+('s22'!X3)+('s23'!X3)+('s24'!X3)+('s25'!X3)+('s26'!X3)+('s27'!X3)+('s28'!X3)+('s29'!X3)+('s30'!X3)+('s31'!X3)+('s32'!X3)+('s35'!X3)+('s36'!X3)</f>
        <v>-1.239583333333333</v>
      </c>
      <c r="Z3" s="360"/>
      <c r="AA3" t="s">
        <v>12</v>
      </c>
      <c r="AB3" t="s">
        <v>227</v>
      </c>
      <c r="AC3" t="s">
        <v>228</v>
      </c>
      <c r="AD3" t="s">
        <v>229</v>
      </c>
    </row>
    <row r="4" spans="1:30" ht="15.75" thickBot="1" x14ac:dyDescent="0.3">
      <c r="A4" s="54"/>
      <c r="B4" s="55"/>
      <c r="C4" s="54"/>
      <c r="D4" s="145"/>
      <c r="E4" s="56"/>
      <c r="F4" s="54"/>
      <c r="G4" s="54"/>
      <c r="H4" s="145"/>
      <c r="I4" s="56"/>
      <c r="J4" s="54"/>
      <c r="K4" s="54"/>
      <c r="L4" s="54"/>
      <c r="M4" s="54"/>
      <c r="N4" s="55"/>
      <c r="O4" s="54"/>
      <c r="P4" s="145"/>
      <c r="Q4" s="56"/>
      <c r="R4" s="54"/>
      <c r="S4" s="54"/>
      <c r="T4" s="145"/>
      <c r="U4" s="56"/>
      <c r="V4" s="58"/>
      <c r="W4" s="57"/>
      <c r="X4" t="s">
        <v>10</v>
      </c>
      <c r="Y4" s="361"/>
      <c r="Z4" s="361"/>
    </row>
    <row r="5" spans="1:30" ht="15.75" thickBot="1" x14ac:dyDescent="0.3">
      <c r="A5" s="26" t="s">
        <v>183</v>
      </c>
      <c r="B5" s="27"/>
      <c r="C5" s="28"/>
      <c r="D5" s="28"/>
      <c r="E5" s="29"/>
      <c r="F5" s="28">
        <v>0.53125</v>
      </c>
      <c r="G5" s="28"/>
      <c r="H5" s="28"/>
      <c r="I5" s="29">
        <v>0.70833333333333337</v>
      </c>
      <c r="J5" s="28"/>
      <c r="K5" s="26"/>
      <c r="L5" s="26"/>
      <c r="M5" s="28"/>
      <c r="N5" s="27">
        <v>0.54166666666666663</v>
      </c>
      <c r="O5" s="28"/>
      <c r="P5" s="28"/>
      <c r="Q5" s="29">
        <v>0.72916666666666663</v>
      </c>
      <c r="R5" s="28">
        <v>0.54166666666666663</v>
      </c>
      <c r="S5" s="28"/>
      <c r="T5" s="28"/>
      <c r="U5" s="29">
        <v>0.72916666666666663</v>
      </c>
      <c r="V5" s="30">
        <f>(C5-B5)+(E5-D5)+(G5-F5)+(I5-H5)+(K5-J5)+(M5-L5)+(O5-N5)+(Q5-P5)+(S5-R5)+(U5-T5)</f>
        <v>0.55208333333333337</v>
      </c>
      <c r="W5" s="30">
        <v>0.875</v>
      </c>
      <c r="X5" s="3">
        <f>V5-W5</f>
        <v>-0.32291666666666663</v>
      </c>
      <c r="Y5" s="359">
        <f>SUM('s14'!X9)+('s15'!X9)+('s16'!X9)+('s17'!X9)+('s18'!X9)+('s19'!X9)+('s20'!X9)+('s21'!X9)+('s22'!X9)+('s23'!X9)+('s24'!X9)+('s25'!X9)+('s26'!X9)+('s27'!X9)+('s28'!X9)+('s29'!X9)+('s30'!X9)+('s31'!X9)+('s32'!X9)+('s35'!X5)+('s36'!X5)</f>
        <v>-1.6666666666666683</v>
      </c>
      <c r="Z5" s="360"/>
      <c r="AA5" t="s">
        <v>78</v>
      </c>
    </row>
    <row r="6" spans="1:30" ht="15.75" thickBot="1" x14ac:dyDescent="0.3">
      <c r="A6" s="157"/>
      <c r="B6" s="158"/>
      <c r="C6" s="157" t="s">
        <v>32</v>
      </c>
      <c r="D6" s="157"/>
      <c r="E6" s="159"/>
      <c r="F6" s="157"/>
      <c r="G6" s="157" t="s">
        <v>111</v>
      </c>
      <c r="H6" s="145"/>
      <c r="I6" s="159"/>
      <c r="J6" s="157"/>
      <c r="K6" s="157"/>
      <c r="L6" s="157"/>
      <c r="M6" s="157"/>
      <c r="N6" s="158"/>
      <c r="O6" s="157" t="s">
        <v>111</v>
      </c>
      <c r="P6" s="145"/>
      <c r="Q6" s="159"/>
      <c r="R6" s="157"/>
      <c r="S6" s="157" t="s">
        <v>111</v>
      </c>
      <c r="T6" s="145"/>
      <c r="U6" s="159"/>
      <c r="V6" s="35"/>
      <c r="W6" s="6"/>
    </row>
    <row r="7" spans="1:30" ht="15.75" thickBot="1" x14ac:dyDescent="0.3">
      <c r="A7" s="134" t="s">
        <v>14</v>
      </c>
      <c r="B7" s="135">
        <v>0.35416666666666669</v>
      </c>
      <c r="C7" s="137"/>
      <c r="D7" s="137"/>
      <c r="E7" s="136">
        <v>0.72916666666666663</v>
      </c>
      <c r="F7" s="137">
        <v>0.36458333333333331</v>
      </c>
      <c r="G7" s="137">
        <v>0.51041666666666663</v>
      </c>
      <c r="H7" s="137">
        <v>0.54166666666666663</v>
      </c>
      <c r="I7" s="137">
        <v>0.72916666666666663</v>
      </c>
      <c r="J7" s="138"/>
      <c r="K7" s="137"/>
      <c r="L7" s="137"/>
      <c r="M7" s="137"/>
      <c r="N7" s="135">
        <v>0.33333333333333331</v>
      </c>
      <c r="O7" s="137">
        <v>0.54166666666666663</v>
      </c>
      <c r="P7" s="137">
        <v>0.57291666666666663</v>
      </c>
      <c r="Q7" s="136">
        <v>0.6875</v>
      </c>
      <c r="R7" s="137">
        <v>0.35416666666666669</v>
      </c>
      <c r="S7" s="137">
        <v>0.54166666666666663</v>
      </c>
      <c r="T7" s="137">
        <v>0.57291666666666663</v>
      </c>
      <c r="U7" s="136">
        <v>0.6875</v>
      </c>
      <c r="V7" s="139">
        <f>(C7-B7)+(E7-D7)+(G7-F7)+(I7-H7)+(K7-J7)+(M7-L7)+(O7-N7)+(Q7-P7)+(S7-R7)+(U7-T7)</f>
        <v>1.3333333333333335</v>
      </c>
      <c r="W7" s="140">
        <v>1</v>
      </c>
      <c r="X7" s="3">
        <f>V7-W7</f>
        <v>0.33333333333333348</v>
      </c>
      <c r="Y7" s="359">
        <f>SUM('s7'!X7)+('s8'!X7)+('s9'!X7)+('s10'!X7)+('s11'!X7)+('s12'!X7)+('s13'!X7)+('s14'!X7)+('s15'!X7)+('s16'!X7)+('s17'!X7)+('s18'!X7)+('s19'!X7)+('s20'!X7)+('s21'!X7)+('s22'!X7)+('s23'!X7)+('s24'!X7)+('s25'!X7)+('s26'!X7)+('s27'!X7)+('s28'!X7)+('s29'!X7)+('s30'!X7)+('s31'!X7)+('s32'!X7)+('s35'!X7)+('s36'!X7)</f>
        <v>-0.45138888888888995</v>
      </c>
      <c r="Z7" s="360"/>
      <c r="AA7" t="s">
        <v>14</v>
      </c>
      <c r="AB7" t="s">
        <v>230</v>
      </c>
      <c r="AC7" t="s">
        <v>231</v>
      </c>
      <c r="AD7" t="s">
        <v>232</v>
      </c>
    </row>
    <row r="8" spans="1:30" ht="15.75" thickBot="1" x14ac:dyDescent="0.3">
      <c r="A8" s="91"/>
      <c r="B8" s="92"/>
      <c r="C8" s="91"/>
      <c r="D8" s="70"/>
      <c r="E8" s="95"/>
      <c r="F8" s="91"/>
      <c r="G8" s="91"/>
      <c r="H8" s="70"/>
      <c r="I8" s="91"/>
      <c r="J8" s="96"/>
      <c r="K8" s="91"/>
      <c r="L8" s="91"/>
      <c r="M8" s="91"/>
      <c r="N8" s="92"/>
      <c r="O8" s="91" t="s">
        <v>111</v>
      </c>
      <c r="P8" s="70"/>
      <c r="Q8" s="95"/>
      <c r="R8" s="91"/>
      <c r="S8" s="91" t="s">
        <v>111</v>
      </c>
      <c r="T8" s="70"/>
      <c r="U8" s="95"/>
      <c r="V8" s="141"/>
      <c r="W8" s="91"/>
    </row>
    <row r="9" spans="1:30" ht="15.75" thickBot="1" x14ac:dyDescent="0.3">
      <c r="A9" s="14" t="s">
        <v>184</v>
      </c>
      <c r="B9" s="16"/>
      <c r="C9" s="14"/>
      <c r="D9" s="14"/>
      <c r="E9" s="17"/>
      <c r="F9" s="18">
        <v>0.3125</v>
      </c>
      <c r="G9" s="18">
        <v>0.47916666666666669</v>
      </c>
      <c r="H9" s="18">
        <v>0.51041666666666663</v>
      </c>
      <c r="I9" s="18">
        <v>0.73958333333333337</v>
      </c>
      <c r="J9" s="162"/>
      <c r="K9" s="63"/>
      <c r="L9" s="63"/>
      <c r="M9" s="62"/>
      <c r="N9" s="16">
        <v>0.33333333333333331</v>
      </c>
      <c r="O9" s="18">
        <v>0.47916666666666669</v>
      </c>
      <c r="P9" s="18">
        <v>0.51041666666666663</v>
      </c>
      <c r="Q9" s="17">
        <v>0.73958333333333337</v>
      </c>
      <c r="R9" s="18"/>
      <c r="S9" s="18"/>
      <c r="T9" s="18"/>
      <c r="U9" s="17"/>
      <c r="V9" s="20">
        <f>(C9-B9)+(E9-D9)+(G9-F9)+(I9-H9)+(K9-J9)+(M9-L9)+(O9-N9)+(Q9-P9)+(S9-R9)+(U9-T9)</f>
        <v>0.77083333333333348</v>
      </c>
      <c r="W9" s="21">
        <v>0.875</v>
      </c>
      <c r="X9" s="3">
        <f>V9-W9</f>
        <v>-0.10416666666666652</v>
      </c>
      <c r="Y9" s="367"/>
      <c r="Z9" s="366"/>
      <c r="AA9" t="s">
        <v>184</v>
      </c>
      <c r="AB9" t="s">
        <v>233</v>
      </c>
      <c r="AC9" t="s">
        <v>236</v>
      </c>
      <c r="AD9" t="s">
        <v>234</v>
      </c>
    </row>
    <row r="10" spans="1:30" ht="15.75" thickBot="1" x14ac:dyDescent="0.3">
      <c r="A10" s="15"/>
      <c r="B10" s="22"/>
      <c r="C10" s="15"/>
      <c r="D10" s="15"/>
      <c r="E10" s="23"/>
      <c r="F10" s="15"/>
      <c r="G10" s="15"/>
      <c r="H10" s="70"/>
      <c r="I10" s="15"/>
      <c r="J10" s="24"/>
      <c r="K10" s="15"/>
      <c r="L10" s="15"/>
      <c r="M10" s="15"/>
      <c r="N10" s="22"/>
      <c r="O10" s="15"/>
      <c r="P10" s="70"/>
      <c r="Q10" s="23"/>
      <c r="R10" s="15"/>
      <c r="S10" s="15"/>
      <c r="T10" s="15"/>
      <c r="U10" s="23"/>
      <c r="V10" s="25"/>
      <c r="W10" s="15"/>
    </row>
    <row r="11" spans="1:30" ht="15.75" thickBot="1" x14ac:dyDescent="0.3">
      <c r="A11" s="36" t="s">
        <v>185</v>
      </c>
      <c r="B11" s="37"/>
      <c r="C11" s="36"/>
      <c r="D11" s="36"/>
      <c r="E11" s="39"/>
      <c r="F11" s="38"/>
      <c r="G11" s="36"/>
      <c r="H11" s="36"/>
      <c r="I11" s="38"/>
      <c r="J11" s="153">
        <v>0.33333333333333331</v>
      </c>
      <c r="K11" s="38">
        <v>0.40625</v>
      </c>
      <c r="L11" s="38">
        <v>0.53125</v>
      </c>
      <c r="M11" s="38">
        <v>0.72916666666666663</v>
      </c>
      <c r="N11" s="163"/>
      <c r="O11" s="62"/>
      <c r="P11" s="62"/>
      <c r="Q11" s="72"/>
      <c r="R11" s="38">
        <v>0.32291666666666669</v>
      </c>
      <c r="S11" s="38">
        <v>0.47916666666666669</v>
      </c>
      <c r="T11" s="38">
        <v>0.51041666666666663</v>
      </c>
      <c r="U11" s="39">
        <v>0.71875</v>
      </c>
      <c r="V11" s="40">
        <f>(C11-B11)+(E11-D11)+(G11-F11)+(I11-H11)+(K11-J11)+(M11-L11)+(O11-N11)+(Q11-P11)+(S11-R11)+(U11-T11)</f>
        <v>0.63541666666666674</v>
      </c>
      <c r="W11" s="41">
        <v>0.58333333333333337</v>
      </c>
      <c r="X11" s="3">
        <f>V11-W11</f>
        <v>5.208333333333337E-2</v>
      </c>
      <c r="Y11" s="160"/>
      <c r="Z11" s="161"/>
      <c r="AA11" t="s">
        <v>185</v>
      </c>
      <c r="AB11" t="s">
        <v>235</v>
      </c>
      <c r="AC11" t="s">
        <v>237</v>
      </c>
      <c r="AD11" t="s">
        <v>238</v>
      </c>
    </row>
    <row r="12" spans="1:30" x14ac:dyDescent="0.25">
      <c r="A12" s="46"/>
      <c r="B12" s="154"/>
      <c r="C12" s="46"/>
      <c r="D12" s="46"/>
      <c r="E12" s="155"/>
      <c r="F12" s="46"/>
      <c r="G12" s="46"/>
      <c r="H12" s="46"/>
      <c r="I12" s="46"/>
      <c r="J12" s="156"/>
      <c r="K12" s="46"/>
      <c r="L12" s="70"/>
      <c r="M12" s="46"/>
      <c r="N12" s="154"/>
      <c r="O12" s="46"/>
      <c r="P12" s="46"/>
      <c r="Q12" s="155"/>
      <c r="R12" s="46"/>
      <c r="S12" s="46"/>
      <c r="T12" s="70"/>
      <c r="U12" s="155"/>
      <c r="V12" s="45"/>
      <c r="W12" s="46"/>
    </row>
    <row r="13" spans="1:30" x14ac:dyDescent="0.25">
      <c r="A13" t="s">
        <v>196</v>
      </c>
      <c r="J13" s="89">
        <v>0.44791666666666669</v>
      </c>
      <c r="M13" s="89">
        <v>0.57291666666666663</v>
      </c>
      <c r="N13" s="89">
        <v>0.35416666666666669</v>
      </c>
      <c r="O13" s="89">
        <v>0.54166666666666663</v>
      </c>
      <c r="P13" s="89">
        <v>0.57291666666666663</v>
      </c>
      <c r="Q13" s="89">
        <v>0.72916666666666663</v>
      </c>
      <c r="R13" s="89">
        <v>0.33333333333333331</v>
      </c>
      <c r="S13" s="89">
        <v>0.54166666666666663</v>
      </c>
      <c r="T13" s="89">
        <v>0.57291666666666663</v>
      </c>
      <c r="U13" s="89">
        <v>0.71875</v>
      </c>
    </row>
    <row r="14" spans="1:30" x14ac:dyDescent="0.25">
      <c r="B14" s="1"/>
    </row>
    <row r="16" spans="1:30" x14ac:dyDescent="0.25">
      <c r="B16" s="61"/>
      <c r="C16" t="s">
        <v>4</v>
      </c>
      <c r="E16" s="60"/>
      <c r="F16" t="s">
        <v>5</v>
      </c>
    </row>
    <row r="17" spans="1:5" x14ac:dyDescent="0.25">
      <c r="E17" s="1"/>
    </row>
    <row r="18" spans="1:5" x14ac:dyDescent="0.25">
      <c r="B18" s="12"/>
      <c r="C18" t="s">
        <v>6</v>
      </c>
    </row>
    <row r="19" spans="1:5" x14ac:dyDescent="0.25">
      <c r="B19" s="1"/>
    </row>
    <row r="23" spans="1:5" x14ac:dyDescent="0.25">
      <c r="B23" s="89">
        <v>0.29166666666666669</v>
      </c>
      <c r="C23" s="89">
        <v>0.30208333333333331</v>
      </c>
      <c r="D23" s="89">
        <v>0.33333333333333331</v>
      </c>
      <c r="E23" s="89">
        <v>0.35416666666666669</v>
      </c>
    </row>
    <row r="24" spans="1:5" x14ac:dyDescent="0.25">
      <c r="A24" t="s">
        <v>278</v>
      </c>
      <c r="B24" t="s">
        <v>279</v>
      </c>
    </row>
  </sheetData>
  <mergeCells count="10">
    <mergeCell ref="Y4:Z4"/>
    <mergeCell ref="Y5:Z5"/>
    <mergeCell ref="Y7:Z7"/>
    <mergeCell ref="Y9:Z9"/>
    <mergeCell ref="B1:E1"/>
    <mergeCell ref="F1:I1"/>
    <mergeCell ref="J1:M1"/>
    <mergeCell ref="N1:Q1"/>
    <mergeCell ref="R1:U1"/>
    <mergeCell ref="Y3:Z3"/>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0B93C-55B9-CB4E-8DFF-AA7C4188844A}">
  <dimension ref="A1:AA19"/>
  <sheetViews>
    <sheetView topLeftCell="W1" workbookViewId="0">
      <selection activeCell="Y7" sqref="Y7:Z7"/>
    </sheetView>
  </sheetViews>
  <sheetFormatPr baseColWidth="10" defaultColWidth="10.7109375" defaultRowHeight="15" x14ac:dyDescent="0.25"/>
  <sheetData>
    <row r="1" spans="1:27" x14ac:dyDescent="0.25">
      <c r="A1" s="5"/>
      <c r="B1" s="362" t="s">
        <v>198</v>
      </c>
      <c r="C1" s="363"/>
      <c r="D1" s="363"/>
      <c r="E1" s="364"/>
      <c r="F1" s="363" t="s">
        <v>199</v>
      </c>
      <c r="G1" s="363"/>
      <c r="H1" s="363"/>
      <c r="I1" s="364"/>
      <c r="J1" s="363" t="s">
        <v>200</v>
      </c>
      <c r="K1" s="363"/>
      <c r="L1" s="363"/>
      <c r="M1" s="363"/>
      <c r="N1" s="362" t="s">
        <v>201</v>
      </c>
      <c r="O1" s="363"/>
      <c r="P1" s="363"/>
      <c r="Q1" s="364"/>
      <c r="R1" s="363" t="s">
        <v>202</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0.29166666666666669</v>
      </c>
      <c r="C3" s="51"/>
      <c r="D3" s="51"/>
      <c r="E3" s="52">
        <v>0.57291666666666663</v>
      </c>
      <c r="F3" s="50">
        <v>0.29166666666666669</v>
      </c>
      <c r="G3" s="51"/>
      <c r="H3" s="51"/>
      <c r="I3" s="52">
        <v>0.70833333333333337</v>
      </c>
      <c r="J3" s="51"/>
      <c r="K3" s="51"/>
      <c r="L3" s="51"/>
      <c r="M3" s="51"/>
      <c r="N3" s="50">
        <v>0.35416666666666669</v>
      </c>
      <c r="O3" s="51">
        <v>0.54166666666666663</v>
      </c>
      <c r="P3" s="51">
        <v>0.57291666666666663</v>
      </c>
      <c r="Q3" s="52">
        <v>0.73958333333333337</v>
      </c>
      <c r="R3" s="51">
        <v>0.375</v>
      </c>
      <c r="S3" s="51">
        <v>0.54166666666666663</v>
      </c>
      <c r="T3" s="51">
        <v>0.57291666666666663</v>
      </c>
      <c r="U3" s="52">
        <v>0.73958333333333337</v>
      </c>
      <c r="V3" s="53">
        <f>(C3-B3)+(E3-D3)+(G3-F3)+(I3-H3)+(K3-J3)+(M3-L3)+(O3-N3)+(Q3-P3)+(S3-R3)+(U3-T3)</f>
        <v>1.3854166666666667</v>
      </c>
      <c r="W3" s="53">
        <v>1.4583333333333333</v>
      </c>
      <c r="X3" s="3">
        <f>V3-W3</f>
        <v>-7.2916666666666519E-2</v>
      </c>
      <c r="Y3" s="359">
        <f>SUM('s7'!X3)+('s8'!X3)+('s9'!X3)+('s10'!X3)+('s11'!X3)+('s12'!X3)+('s13'!X3)+('s14'!X3)+('s15'!X3)+('s16'!X3)+('s17'!X3)+('s18'!X3)+('s19'!X3)+('s20'!X3)+('s21'!X3)+('s22'!X3)+('s23'!X3)+('s24'!X3)+('s25'!X3)+('s26'!X3)+('s27'!X3)+('s28'!X3)+('s29'!X3)+('s30'!X3)+('s31'!X3)+('s32'!X3)+('s35'!X3)+('s36'!X3)+('s37'!X3)</f>
        <v>-1.3124999999999996</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0.29166666666666669</v>
      </c>
      <c r="C5" s="28">
        <v>0.54166666666666663</v>
      </c>
      <c r="D5" s="28">
        <v>0.57291666666666663</v>
      </c>
      <c r="E5" s="29">
        <v>0.71875</v>
      </c>
      <c r="F5" s="28">
        <v>0.375</v>
      </c>
      <c r="G5" s="28"/>
      <c r="H5" s="28"/>
      <c r="I5" s="29">
        <v>0.71875</v>
      </c>
      <c r="J5" s="28"/>
      <c r="K5" s="26"/>
      <c r="L5" s="26"/>
      <c r="M5" s="28"/>
      <c r="N5" s="27">
        <v>0.33333333333333331</v>
      </c>
      <c r="O5" s="28">
        <v>0.54166666666666663</v>
      </c>
      <c r="P5" s="28">
        <v>0.57291666666666663</v>
      </c>
      <c r="Q5" s="29">
        <v>0.6875</v>
      </c>
      <c r="R5" s="28">
        <v>0.39583333333333331</v>
      </c>
      <c r="S5" s="28"/>
      <c r="T5" s="28"/>
      <c r="U5" s="29">
        <v>0.59375</v>
      </c>
      <c r="V5" s="30">
        <f>(C5-B5)+(E5-D5)+(G5-F5)+(I5-H5)+(K5-J5)+(M5-L5)+(O5-N5)+(Q5-P5)+(S5-R5)+(U5-T5)</f>
        <v>1.2604166666666667</v>
      </c>
      <c r="W5" s="30">
        <v>1.1666666666666667</v>
      </c>
      <c r="X5" s="3">
        <f>V5-W5</f>
        <v>9.375E-2</v>
      </c>
      <c r="Y5" s="359">
        <f>SUM('s14'!X9)+('s15'!X9)+('s16'!X9)+('s17'!X9)+('s18'!X9)+('s19'!X9)+('s20'!X9)+('s21'!X9)+('s22'!X9)+('s23'!X9)+('s24'!X9)+('s25'!X9)+('s26'!X9)+('s27'!X9)+('s28'!X9)+('s29'!X9)+('s30'!X9)+('s31'!X9)+('s32'!X9)+('s35'!X5)+('s36'!X5)+('s37'!X5)</f>
        <v>-1.5729166666666683</v>
      </c>
      <c r="Z5" s="360"/>
      <c r="AA5" t="s">
        <v>78</v>
      </c>
    </row>
    <row r="6" spans="1:27" ht="15.75" thickBot="1" x14ac:dyDescent="0.3">
      <c r="A6" s="157"/>
      <c r="B6" s="158"/>
      <c r="C6" s="157"/>
      <c r="D6" s="145"/>
      <c r="E6" s="159"/>
      <c r="F6" s="172"/>
      <c r="G6" s="157"/>
      <c r="H6" s="145"/>
      <c r="I6" s="173"/>
      <c r="J6" s="157"/>
      <c r="K6" s="157"/>
      <c r="L6" s="145"/>
      <c r="M6" s="157"/>
      <c r="N6" s="158"/>
      <c r="O6" s="157"/>
      <c r="P6" s="145"/>
      <c r="Q6" s="159"/>
      <c r="R6" s="157"/>
      <c r="S6" s="157"/>
      <c r="T6" s="145"/>
      <c r="U6" s="159"/>
      <c r="V6" s="35"/>
      <c r="W6" s="6"/>
    </row>
    <row r="7" spans="1:27" ht="15.75" thickBot="1" x14ac:dyDescent="0.3">
      <c r="A7" s="134" t="s">
        <v>14</v>
      </c>
      <c r="B7" s="135">
        <v>0.51041666666666663</v>
      </c>
      <c r="C7" s="137"/>
      <c r="D7" s="137"/>
      <c r="E7" s="136">
        <v>0.70833333333333337</v>
      </c>
      <c r="F7" s="137"/>
      <c r="G7" s="137"/>
      <c r="H7" s="137"/>
      <c r="I7" s="137"/>
      <c r="J7" s="138"/>
      <c r="K7" s="137"/>
      <c r="L7" s="137"/>
      <c r="M7" s="137"/>
      <c r="N7" s="135">
        <v>0.35416666666666669</v>
      </c>
      <c r="O7" s="137">
        <v>0.54166666666666663</v>
      </c>
      <c r="P7" s="137">
        <v>0.57291666666666663</v>
      </c>
      <c r="Q7" s="136">
        <v>0.72916666666666663</v>
      </c>
      <c r="R7" s="137">
        <v>0.58333333333333337</v>
      </c>
      <c r="S7" s="137"/>
      <c r="T7" s="137"/>
      <c r="U7" s="136">
        <v>0.72916666666666663</v>
      </c>
      <c r="V7" s="139">
        <f>(C7-B7)+(E7-D7)+(G7-F7)+(I7-H7)+(K7-J7)+(M7-L7)+(O7-N7)+(Q7-P7)+(S7-R7)+(U7-T7)</f>
        <v>0.6875</v>
      </c>
      <c r="W7" s="140">
        <v>1</v>
      </c>
      <c r="X7" s="3">
        <f>V7-W7</f>
        <v>-0.3125</v>
      </c>
      <c r="Y7" s="359">
        <f>SUM('s7'!X7)+('s8'!X7)+('s9'!X7)+('s10'!X7)+('s11'!X7)+('s12'!X7)+('s13'!X7)+('s14'!X7)+('s15'!X7)+('s16'!X7)+('s17'!X7)+('s18'!X7)+('s19'!X7)+('s20'!X7)+('s21'!X7)+('s22'!X7)+('s23'!X7)+('s24'!X7)+('s25'!X7)+('s26'!X7)+('s27'!X7)+('s28'!X7)+('s29'!X7)+('s30'!X7)+('s31'!X7)+('s32'!X7)+('s35'!X7)+('s36'!X7)+('s37'!X7)</f>
        <v>-0.76388888888888995</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91"/>
      <c r="U8" s="95"/>
      <c r="V8" s="141"/>
      <c r="W8" s="91"/>
    </row>
    <row r="9" spans="1:27" ht="15.75" thickBot="1" x14ac:dyDescent="0.3">
      <c r="A9" s="14" t="s">
        <v>184</v>
      </c>
      <c r="B9" s="16">
        <v>0.52083333333333337</v>
      </c>
      <c r="C9" s="14"/>
      <c r="D9" s="14"/>
      <c r="E9" s="17">
        <v>0.72916666666666663</v>
      </c>
      <c r="F9" s="18"/>
      <c r="G9" s="14"/>
      <c r="H9" s="14"/>
      <c r="I9" s="18"/>
      <c r="J9" s="88"/>
      <c r="K9" s="14"/>
      <c r="L9" s="14"/>
      <c r="M9" s="18"/>
      <c r="N9" s="16">
        <v>0.35416666666666669</v>
      </c>
      <c r="O9" s="18">
        <v>0.54166666666666663</v>
      </c>
      <c r="P9" s="18">
        <v>0.57291666666666663</v>
      </c>
      <c r="Q9" s="17">
        <v>0.72916666666666663</v>
      </c>
      <c r="R9" s="18">
        <v>0.33333333333333331</v>
      </c>
      <c r="S9" s="18">
        <v>0.54166666666666663</v>
      </c>
      <c r="T9" s="18">
        <v>0.57291666666666663</v>
      </c>
      <c r="U9" s="17">
        <v>0.72916666666666663</v>
      </c>
      <c r="V9" s="20">
        <f>(C9-B9)+(E9-D9)+(G9-F9)+(I9-H9)+(K9-J9)+(M9-L9)+(O9-N9)+(Q9-P9)+(S9-R9)+(U9-T9)</f>
        <v>0.91666666666666652</v>
      </c>
      <c r="W9" s="21">
        <v>1.125</v>
      </c>
      <c r="X9" s="3">
        <f>V9-W9</f>
        <v>-0.20833333333333348</v>
      </c>
      <c r="Y9" s="367">
        <f>('s36'!X9)+('s37'!X9)</f>
        <v>-0.3125</v>
      </c>
      <c r="Z9" s="366"/>
      <c r="AA9" t="s">
        <v>184</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36" t="s">
        <v>185</v>
      </c>
      <c r="B11" s="37">
        <v>0.32291666666666669</v>
      </c>
      <c r="C11" s="36"/>
      <c r="D11" s="36"/>
      <c r="E11" s="39">
        <v>0.52083333333333337</v>
      </c>
      <c r="F11" s="38">
        <v>0.32291666666666669</v>
      </c>
      <c r="G11" s="36"/>
      <c r="H11" s="36"/>
      <c r="I11" s="38">
        <v>0.72916666666666663</v>
      </c>
      <c r="J11" s="153">
        <v>0.35416666666666669</v>
      </c>
      <c r="K11" s="36"/>
      <c r="L11" s="36"/>
      <c r="M11" s="38">
        <v>0.72916666666666663</v>
      </c>
      <c r="N11" s="37"/>
      <c r="O11" s="38"/>
      <c r="P11" s="38"/>
      <c r="Q11" s="39"/>
      <c r="R11" s="38"/>
      <c r="S11" s="38"/>
      <c r="T11" s="38"/>
      <c r="U11" s="39"/>
      <c r="V11" s="40">
        <f>(C11-B11)+(E11-D11)+(G11-F11)+(I11-H11)+(K11-J11)+(M11-L11)+(O11-N11)+(Q11-P11)+(S11-R11)+(U11-T11)</f>
        <v>0.97916666666666652</v>
      </c>
      <c r="W11" s="41">
        <v>1.125</v>
      </c>
      <c r="X11" s="3">
        <f>V11-W11</f>
        <v>-0.14583333333333348</v>
      </c>
      <c r="Y11" s="367">
        <f>('s36'!X11)+('s37'!X11)</f>
        <v>-9.3750000000000111E-2</v>
      </c>
      <c r="Z11" s="366"/>
      <c r="AA11" t="s">
        <v>185</v>
      </c>
    </row>
    <row r="12" spans="1:27" ht="15.75" thickBot="1" x14ac:dyDescent="0.3">
      <c r="A12" s="46"/>
      <c r="B12" s="154"/>
      <c r="C12" s="46"/>
      <c r="D12" s="70"/>
      <c r="E12" s="155"/>
      <c r="F12" s="46"/>
      <c r="G12" s="46"/>
      <c r="H12" s="70"/>
      <c r="I12" s="46"/>
      <c r="J12" s="156"/>
      <c r="K12" s="46"/>
      <c r="L12" s="70"/>
      <c r="M12" s="46"/>
      <c r="N12" s="154"/>
      <c r="O12" s="46"/>
      <c r="P12" s="46"/>
      <c r="Q12" s="155"/>
      <c r="R12" s="46"/>
      <c r="S12" s="46"/>
      <c r="T12" s="46"/>
      <c r="U12" s="155"/>
      <c r="V12" s="45"/>
      <c r="W12" s="46"/>
    </row>
    <row r="13" spans="1:27" ht="15.75" thickBot="1" x14ac:dyDescent="0.3">
      <c r="A13" s="164" t="s">
        <v>197</v>
      </c>
      <c r="B13" s="165"/>
      <c r="C13" s="164"/>
      <c r="D13" s="164"/>
      <c r="E13" s="166"/>
      <c r="F13" s="164"/>
      <c r="G13" s="164"/>
      <c r="H13" s="164"/>
      <c r="I13" s="164"/>
      <c r="J13" s="165"/>
      <c r="K13" s="164"/>
      <c r="L13" s="164"/>
      <c r="M13" s="166"/>
      <c r="N13" s="164"/>
      <c r="O13" s="164"/>
      <c r="P13" s="164"/>
      <c r="Q13" s="164"/>
      <c r="R13" s="165"/>
      <c r="S13" s="164"/>
      <c r="T13" s="164"/>
      <c r="U13" s="166"/>
      <c r="V13" s="170">
        <f>(C13-B13)+(E13-D13)+(G13-F13)+(I13-H13)+(K13-J13)+(M13-L13)+(O13-N13)+(Q13-P13)+(S13-R13)+(U13-T13)</f>
        <v>0</v>
      </c>
      <c r="W13" s="171">
        <v>1.1666666666666667</v>
      </c>
      <c r="X13" s="3">
        <f>V13-W13</f>
        <v>-1.1666666666666667</v>
      </c>
      <c r="Y13" s="368"/>
      <c r="Z13" s="366"/>
      <c r="AA13" t="s">
        <v>197</v>
      </c>
    </row>
    <row r="14" spans="1:27" x14ac:dyDescent="0.25">
      <c r="A14" s="167"/>
      <c r="B14" s="168"/>
      <c r="C14" s="167"/>
      <c r="D14" s="167"/>
      <c r="E14" s="169"/>
      <c r="F14" s="167"/>
      <c r="G14" s="167"/>
      <c r="H14" s="167"/>
      <c r="I14" s="167"/>
      <c r="J14" s="168"/>
      <c r="K14" s="167"/>
      <c r="L14" s="167"/>
      <c r="M14" s="169"/>
      <c r="N14" s="167"/>
      <c r="O14" s="167"/>
      <c r="P14" s="167"/>
      <c r="Q14" s="167"/>
      <c r="R14" s="168"/>
      <c r="S14" s="167"/>
      <c r="T14" s="167"/>
      <c r="U14" s="169"/>
      <c r="V14" s="164"/>
      <c r="W14" s="164"/>
    </row>
    <row r="16" spans="1:27" x14ac:dyDescent="0.25">
      <c r="B16" s="61"/>
      <c r="C16" t="s">
        <v>4</v>
      </c>
      <c r="E16" s="60"/>
      <c r="F16" t="s">
        <v>5</v>
      </c>
    </row>
    <row r="17" spans="2:5" x14ac:dyDescent="0.25">
      <c r="E17" s="1"/>
    </row>
    <row r="18" spans="2:5" x14ac:dyDescent="0.25">
      <c r="B18" s="12"/>
      <c r="C18" t="s">
        <v>6</v>
      </c>
    </row>
    <row r="19" spans="2:5" x14ac:dyDescent="0.25">
      <c r="B19" s="1"/>
    </row>
  </sheetData>
  <mergeCells count="12">
    <mergeCell ref="Y13:Z13"/>
    <mergeCell ref="B1:E1"/>
    <mergeCell ref="F1:I1"/>
    <mergeCell ref="J1:M1"/>
    <mergeCell ref="N1:Q1"/>
    <mergeCell ref="R1:U1"/>
    <mergeCell ref="Y3:Z3"/>
    <mergeCell ref="Y4:Z4"/>
    <mergeCell ref="Y5:Z5"/>
    <mergeCell ref="Y7:Z7"/>
    <mergeCell ref="Y9:Z9"/>
    <mergeCell ref="Y11:Z1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FF570-F690-A849-965B-5BAFB7EF3A1C}">
  <dimension ref="A1:AA19"/>
  <sheetViews>
    <sheetView topLeftCell="V1" workbookViewId="0">
      <selection activeCell="Y7" sqref="Y7:Z7"/>
    </sheetView>
  </sheetViews>
  <sheetFormatPr baseColWidth="10" defaultColWidth="10.7109375" defaultRowHeight="15" x14ac:dyDescent="0.25"/>
  <cols>
    <col min="23" max="23" width="16.28515625" bestFit="1" customWidth="1"/>
  </cols>
  <sheetData>
    <row r="1" spans="1:27" x14ac:dyDescent="0.25">
      <c r="A1" s="5"/>
      <c r="B1" s="362" t="s">
        <v>203</v>
      </c>
      <c r="C1" s="363"/>
      <c r="D1" s="363"/>
      <c r="E1" s="364"/>
      <c r="F1" s="363" t="s">
        <v>204</v>
      </c>
      <c r="G1" s="363"/>
      <c r="H1" s="363"/>
      <c r="I1" s="364"/>
      <c r="J1" s="363" t="s">
        <v>205</v>
      </c>
      <c r="K1" s="363"/>
      <c r="L1" s="363"/>
      <c r="M1" s="363"/>
      <c r="N1" s="362" t="s">
        <v>206</v>
      </c>
      <c r="O1" s="363"/>
      <c r="P1" s="363"/>
      <c r="Q1" s="364"/>
      <c r="R1" s="363" t="s">
        <v>207</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0.375</v>
      </c>
      <c r="C3" s="51">
        <v>0.54166666666666663</v>
      </c>
      <c r="D3" s="51">
        <v>0.57291666666666663</v>
      </c>
      <c r="E3" s="52">
        <v>0.70833333333333337</v>
      </c>
      <c r="F3" s="50">
        <v>0.47916666666666669</v>
      </c>
      <c r="G3" s="51">
        <v>0.54166666666666663</v>
      </c>
      <c r="H3" s="51">
        <v>0.57291666666666663</v>
      </c>
      <c r="I3" s="52">
        <v>0.70833333333333337</v>
      </c>
      <c r="J3" s="51">
        <v>0.29166666666666669</v>
      </c>
      <c r="K3" s="51"/>
      <c r="L3" s="51"/>
      <c r="M3" s="51">
        <v>0.48958333333333331</v>
      </c>
      <c r="N3" s="50">
        <v>0.35416666666666669</v>
      </c>
      <c r="O3" s="51"/>
      <c r="P3" s="51"/>
      <c r="Q3" s="52">
        <v>0.71875</v>
      </c>
      <c r="R3" s="51">
        <v>0.29166666666666669</v>
      </c>
      <c r="S3" s="51">
        <v>0.54166666666666663</v>
      </c>
      <c r="T3" s="51">
        <v>0.57291666666666663</v>
      </c>
      <c r="U3" s="52">
        <v>0.69791666666666663</v>
      </c>
      <c r="V3" s="53">
        <f>(C3-B3)+(E3-D3)+(G3-F3)+(I3-H3)+(K3-J3)+(M3-L3)+(O3-N3)+(Q3-P3)+(S3-R3)+(U3-T3)</f>
        <v>1.4375</v>
      </c>
      <c r="W3" s="53">
        <v>1.4583333333333333</v>
      </c>
      <c r="X3" s="3">
        <f>V3-W3</f>
        <v>-2.0833333333333259E-2</v>
      </c>
      <c r="Y3" s="359">
        <f>SUM('s7'!X3)+('s8'!X3)+('s9'!X3)+('s10'!X3)+('s11'!X3)+('s12'!X3)+('s13'!X3)+('s14'!X3)+('s15'!X3)+('s16'!X3)+('s17'!X3)+('s18'!X3)+('s19'!X3)+('s20'!X3)+('s21'!X3)+('s22'!X3)+('s23'!X3)+('s24'!X3)+('s25'!X3)+('s26'!X3)+('s27'!X3)+('s28'!X3)+('s29'!X3)+('s30'!X3)+('s31'!X3)+('s32'!X3)+('s35'!X3)+('s36'!X3)+('s37'!X3)+('s38'!X3)</f>
        <v>-1.3333333333333328</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0.41666666666666669</v>
      </c>
      <c r="C5" s="28">
        <v>0.54166666666666663</v>
      </c>
      <c r="D5" s="28">
        <v>0.57291666666666663</v>
      </c>
      <c r="E5" s="29">
        <v>0.73958333333333337</v>
      </c>
      <c r="F5" s="28">
        <v>0.3125</v>
      </c>
      <c r="G5" s="28">
        <v>0.54166666666666663</v>
      </c>
      <c r="H5" s="28">
        <v>0.57291666666666663</v>
      </c>
      <c r="I5" s="29">
        <v>0.72916666666666663</v>
      </c>
      <c r="J5" s="28"/>
      <c r="K5" s="26"/>
      <c r="L5" s="26"/>
      <c r="M5" s="28"/>
      <c r="N5" s="27">
        <v>0.32291666666666669</v>
      </c>
      <c r="O5" s="28"/>
      <c r="P5" s="28"/>
      <c r="Q5" s="29">
        <v>0.72916666666666663</v>
      </c>
      <c r="R5" s="28">
        <v>0.41666666666666669</v>
      </c>
      <c r="S5" s="28">
        <v>0.54166666666666663</v>
      </c>
      <c r="T5" s="28">
        <v>0.57291666666666663</v>
      </c>
      <c r="U5" s="29">
        <v>0.73958333333333337</v>
      </c>
      <c r="V5" s="30">
        <f>(C5-B5)+(E5-D5)+(G5-F5)+(I5-H5)+(K5-J5)+(M5-L5)+(O5-N5)+(Q5-P5)+(S5-R5)+(U5-T5)</f>
        <v>1.375</v>
      </c>
      <c r="W5" s="30">
        <v>1.1666666666666667</v>
      </c>
      <c r="X5" s="3">
        <f>V5-W5</f>
        <v>0.20833333333333326</v>
      </c>
      <c r="Y5" s="359">
        <f>SUM('s14'!X9)+('s15'!X9)+('s16'!X9)+('s17'!X9)+('s18'!X9)+('s19'!X9)+('s20'!X9)+('s21'!X9)+('s22'!X9)+('s23'!X9)+('s24'!X9)+('s25'!X9)+('s26'!X9)+('s27'!X9)+('s28'!X9)+('s29'!X9)+('s30'!X9)+('s31'!X9)+('s32'!X9)+('s35'!X5)+('s36'!X5)+('s37'!X5)+('s38'!X5)</f>
        <v>-1.364583333333335</v>
      </c>
      <c r="Z5" s="360"/>
      <c r="AA5" t="s">
        <v>78</v>
      </c>
    </row>
    <row r="6" spans="1:27" ht="15.75" thickBot="1" x14ac:dyDescent="0.3">
      <c r="A6" s="157"/>
      <c r="B6" s="158"/>
      <c r="C6" s="157"/>
      <c r="D6" s="145"/>
      <c r="E6" s="159"/>
      <c r="F6" s="157"/>
      <c r="G6" s="157"/>
      <c r="H6" s="145"/>
      <c r="I6" s="159"/>
      <c r="J6" s="157"/>
      <c r="K6" s="157"/>
      <c r="L6" s="157"/>
      <c r="M6" s="157"/>
      <c r="N6" s="158"/>
      <c r="O6" s="157"/>
      <c r="P6" s="145"/>
      <c r="Q6" s="159"/>
      <c r="R6" s="157"/>
      <c r="S6" s="157"/>
      <c r="T6" s="145"/>
      <c r="U6" s="159"/>
      <c r="V6" s="35"/>
      <c r="W6" s="6"/>
    </row>
    <row r="7" spans="1:27" ht="15.75" thickBot="1" x14ac:dyDescent="0.3">
      <c r="A7" s="134" t="s">
        <v>14</v>
      </c>
      <c r="B7" s="135">
        <v>0.375</v>
      </c>
      <c r="C7" s="137">
        <v>0.54166666666666663</v>
      </c>
      <c r="D7" s="137">
        <v>0.57291666666666663</v>
      </c>
      <c r="E7" s="136">
        <v>0.72916666666666663</v>
      </c>
      <c r="F7" s="137">
        <v>0.375</v>
      </c>
      <c r="G7" s="137">
        <v>0.54166666666666663</v>
      </c>
      <c r="H7" s="137">
        <v>0.57291666666666663</v>
      </c>
      <c r="I7" s="137">
        <v>0.6875</v>
      </c>
      <c r="J7" s="138">
        <v>0.35416666666666669</v>
      </c>
      <c r="K7" s="137">
        <v>0.54166666666666663</v>
      </c>
      <c r="L7" s="137">
        <v>0.57291666666666663</v>
      </c>
      <c r="M7" s="137">
        <v>0.70833333333333337</v>
      </c>
      <c r="N7" s="135">
        <v>0.42708333333333331</v>
      </c>
      <c r="O7" s="137">
        <v>0.54166666666666663</v>
      </c>
      <c r="P7" s="137">
        <v>0.57291666666666663</v>
      </c>
      <c r="Q7" s="136">
        <v>0.72916666666666663</v>
      </c>
      <c r="R7" s="137">
        <v>0.34375</v>
      </c>
      <c r="S7" s="137">
        <v>0.54166666666666663</v>
      </c>
      <c r="T7" s="137">
        <v>0.57291666666666663</v>
      </c>
      <c r="U7" s="136">
        <v>0.6875</v>
      </c>
      <c r="V7" s="139">
        <f>(C7-B7)+(E7-D7)+(G7-F7)+(I7-H7)+(K7-J7)+(M7-L7)+(O7-N7)+(Q7-P7)+(S7-R7)+(U7-T7)</f>
        <v>1.5104166666666665</v>
      </c>
      <c r="W7" s="140">
        <v>1</v>
      </c>
      <c r="X7" s="3">
        <f>V7-W7</f>
        <v>0.51041666666666652</v>
      </c>
      <c r="Y7" s="359">
        <f>SUM('s7'!X7)+('s8'!X7)+('s9'!X7)+('s10'!X7)+('s11'!X7)+('s12'!X7)+('s13'!X7)+('s14'!X7)+('s15'!X7)+('s16'!X7)+('s17'!X7)+('s18'!X7)+('s19'!X7)+('s20'!X7)+('s21'!X7)+('s22'!X7)+('s23'!X7)+('s24'!X7)+('s25'!X7)+('s26'!X7)+('s27'!X7)+('s28'!X7)+('s29'!X7)+('s30'!X7)+('s31'!X7)+('s32'!X7)+('s35'!X7)+('s36'!X7)+('s37'!X7)+('s38'!X7)</f>
        <v>-0.25347222222222343</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70"/>
      <c r="U8" s="95"/>
      <c r="V8" s="141"/>
      <c r="W8" s="91"/>
    </row>
    <row r="9" spans="1:27" ht="15.75" thickBot="1" x14ac:dyDescent="0.3">
      <c r="A9" s="14" t="s">
        <v>184</v>
      </c>
      <c r="B9" s="16">
        <v>0.32291666666666669</v>
      </c>
      <c r="C9" s="14"/>
      <c r="D9" s="14"/>
      <c r="E9" s="17">
        <v>0.5625</v>
      </c>
      <c r="F9" s="18">
        <v>0.35416666666666669</v>
      </c>
      <c r="G9" s="14"/>
      <c r="H9" s="14"/>
      <c r="I9" s="18">
        <v>0.71875</v>
      </c>
      <c r="J9" s="88"/>
      <c r="K9" s="14"/>
      <c r="L9" s="14"/>
      <c r="M9" s="18"/>
      <c r="N9" s="16">
        <v>0.35416666666666669</v>
      </c>
      <c r="O9" s="18"/>
      <c r="P9" s="18"/>
      <c r="Q9" s="17">
        <v>0.71875</v>
      </c>
      <c r="R9" s="18">
        <v>0.54166666666666663</v>
      </c>
      <c r="S9" s="18"/>
      <c r="T9" s="18"/>
      <c r="U9" s="17">
        <v>0.72916666666666663</v>
      </c>
      <c r="V9" s="20">
        <f>(C9-B9)+(E9-D9)+(G9-F9)+(I9-H9)+(K9-J9)+(M9-L9)+(O9-N9)+(Q9-P9)+(S9-R9)+(U9-T9)</f>
        <v>1.15625</v>
      </c>
      <c r="W9" s="21">
        <v>1.125</v>
      </c>
      <c r="X9" s="3">
        <f>V9-W9</f>
        <v>3.125E-2</v>
      </c>
      <c r="Y9" s="367">
        <f>('s36'!X9)+('s37'!X9)+('s38'!X9)</f>
        <v>-0.28125</v>
      </c>
      <c r="Z9" s="366"/>
      <c r="AA9" t="s">
        <v>184</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36" t="s">
        <v>185</v>
      </c>
      <c r="B11" s="37">
        <v>0.5625</v>
      </c>
      <c r="C11" s="36"/>
      <c r="D11" s="36"/>
      <c r="E11" s="39">
        <v>0.71875</v>
      </c>
      <c r="F11" s="38">
        <v>0.32291666666666669</v>
      </c>
      <c r="G11" s="38">
        <v>0.54166666666666663</v>
      </c>
      <c r="H11" s="38">
        <v>0.57291666666666663</v>
      </c>
      <c r="I11" s="38">
        <v>0.72916666666666663</v>
      </c>
      <c r="J11" s="153">
        <v>0.35416666666666669</v>
      </c>
      <c r="K11" s="38">
        <v>0.54166666666666663</v>
      </c>
      <c r="L11" s="38">
        <v>0.57291666666666663</v>
      </c>
      <c r="M11" s="38">
        <v>0.71875</v>
      </c>
      <c r="N11" s="37"/>
      <c r="O11" s="38"/>
      <c r="P11" s="38"/>
      <c r="Q11" s="39"/>
      <c r="R11" s="38">
        <v>0.32291666666666669</v>
      </c>
      <c r="S11" s="38"/>
      <c r="T11" s="38"/>
      <c r="U11" s="39">
        <v>0.54166666666666663</v>
      </c>
      <c r="V11" s="40">
        <f>(C11-B11)+(E11-D11)+(G11-F11)+(I11-H11)+(K11-J11)+(M11-L11)+(O11-N11)+(Q11-P11)+(S11-R11)+(U11-T11)</f>
        <v>1.0833333333333335</v>
      </c>
      <c r="W11" s="41">
        <v>1.125</v>
      </c>
      <c r="X11" s="3">
        <f>V11-W11</f>
        <v>-4.1666666666666519E-2</v>
      </c>
      <c r="Y11" s="367">
        <f>('s36'!X11)+('s37'!X11)+('s38'!X11)</f>
        <v>-0.13541666666666663</v>
      </c>
      <c r="Z11" s="366"/>
      <c r="AA11" t="s">
        <v>185</v>
      </c>
    </row>
    <row r="12" spans="1:27"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row>
    <row r="13" spans="1:27" ht="15.75" thickBot="1" x14ac:dyDescent="0.3">
      <c r="A13" s="164" t="s">
        <v>197</v>
      </c>
      <c r="B13" s="165"/>
      <c r="C13" s="164"/>
      <c r="D13" s="164"/>
      <c r="E13" s="166"/>
      <c r="F13" s="164"/>
      <c r="G13" s="164"/>
      <c r="H13" s="164"/>
      <c r="I13" s="164"/>
      <c r="J13" s="165"/>
      <c r="K13" s="164"/>
      <c r="L13" s="164"/>
      <c r="M13" s="166"/>
      <c r="N13" s="164"/>
      <c r="O13" s="164"/>
      <c r="P13" s="164"/>
      <c r="Q13" s="164"/>
      <c r="R13" s="165"/>
      <c r="S13" s="164"/>
      <c r="T13" s="164"/>
      <c r="U13" s="166"/>
      <c r="V13" s="170">
        <f>(C13-B13)+(E13-D13)+(G13-F13)+(I13-H13)+(K13-J13)+(M13-L13)+(O13-N13)+(Q13-P13)+(S13-R13)+(U13-T13)</f>
        <v>0</v>
      </c>
      <c r="W13" s="171">
        <v>1.1666666666666667</v>
      </c>
      <c r="X13" s="3">
        <f>V13-W13</f>
        <v>-1.1666666666666667</v>
      </c>
      <c r="Y13" s="367"/>
      <c r="Z13" s="366"/>
      <c r="AA13" t="s">
        <v>197</v>
      </c>
    </row>
    <row r="14" spans="1:27" x14ac:dyDescent="0.25">
      <c r="A14" s="167"/>
      <c r="B14" s="168"/>
      <c r="C14" s="167"/>
      <c r="D14" s="167"/>
      <c r="E14" s="169"/>
      <c r="F14" s="167"/>
      <c r="G14" s="167"/>
      <c r="H14" s="167"/>
      <c r="I14" s="167"/>
      <c r="J14" s="168"/>
      <c r="K14" s="167"/>
      <c r="L14" s="167"/>
      <c r="M14" s="169"/>
      <c r="N14" s="167"/>
      <c r="O14" s="167"/>
      <c r="P14" s="167"/>
      <c r="Q14" s="167"/>
      <c r="R14" s="168"/>
      <c r="S14" s="167"/>
      <c r="T14" s="167"/>
      <c r="U14" s="169"/>
      <c r="V14" s="164"/>
      <c r="W14" s="164"/>
    </row>
    <row r="16" spans="1:27" x14ac:dyDescent="0.25">
      <c r="B16" s="61"/>
      <c r="C16" t="s">
        <v>4</v>
      </c>
      <c r="E16" s="60"/>
      <c r="F16" t="s">
        <v>5</v>
      </c>
    </row>
    <row r="17" spans="2:5" x14ac:dyDescent="0.25">
      <c r="E17" s="1"/>
    </row>
    <row r="18" spans="2:5" x14ac:dyDescent="0.25">
      <c r="B18" s="12"/>
      <c r="C18" t="s">
        <v>6</v>
      </c>
    </row>
    <row r="19" spans="2:5" x14ac:dyDescent="0.25">
      <c r="B19" s="1"/>
    </row>
  </sheetData>
  <mergeCells count="12">
    <mergeCell ref="Y13:Z13"/>
    <mergeCell ref="B1:E1"/>
    <mergeCell ref="F1:I1"/>
    <mergeCell ref="J1:M1"/>
    <mergeCell ref="N1:Q1"/>
    <mergeCell ref="R1:U1"/>
    <mergeCell ref="Y3:Z3"/>
    <mergeCell ref="Y4:Z4"/>
    <mergeCell ref="Y5:Z5"/>
    <mergeCell ref="Y7:Z7"/>
    <mergeCell ref="Y9:Z9"/>
    <mergeCell ref="Y11:Z1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AA3DF-7256-334F-9271-19D78671FCE3}">
  <dimension ref="A1:AA19"/>
  <sheetViews>
    <sheetView topLeftCell="AG1" workbookViewId="0">
      <selection activeCell="Z17" sqref="Z17"/>
    </sheetView>
  </sheetViews>
  <sheetFormatPr baseColWidth="10" defaultColWidth="10.7109375" defaultRowHeight="15" x14ac:dyDescent="0.25"/>
  <sheetData>
    <row r="1" spans="1:27" x14ac:dyDescent="0.25">
      <c r="A1" s="5"/>
      <c r="B1" s="362" t="s">
        <v>203</v>
      </c>
      <c r="C1" s="363"/>
      <c r="D1" s="363"/>
      <c r="E1" s="364"/>
      <c r="F1" s="363" t="s">
        <v>204</v>
      </c>
      <c r="G1" s="363"/>
      <c r="H1" s="363"/>
      <c r="I1" s="364"/>
      <c r="J1" s="363" t="s">
        <v>205</v>
      </c>
      <c r="K1" s="363"/>
      <c r="L1" s="363"/>
      <c r="M1" s="363"/>
      <c r="N1" s="362" t="s">
        <v>206</v>
      </c>
      <c r="O1" s="363"/>
      <c r="P1" s="363"/>
      <c r="Q1" s="364"/>
      <c r="R1" s="363" t="s">
        <v>207</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0.29166666666666669</v>
      </c>
      <c r="C3" s="51"/>
      <c r="D3" s="51"/>
      <c r="E3" s="52">
        <v>0.70833333333333337</v>
      </c>
      <c r="F3" s="50">
        <v>0.36458333333333331</v>
      </c>
      <c r="G3" s="51">
        <v>0.54166666666666663</v>
      </c>
      <c r="H3" s="51">
        <v>0.57291666666666663</v>
      </c>
      <c r="I3" s="52">
        <v>0.70833333333333337</v>
      </c>
      <c r="J3" s="51"/>
      <c r="K3" s="51"/>
      <c r="L3" s="51"/>
      <c r="M3" s="51"/>
      <c r="N3" s="50">
        <v>0.375</v>
      </c>
      <c r="O3" s="51">
        <v>0.54166666666666663</v>
      </c>
      <c r="P3" s="51">
        <v>0.57291666666666663</v>
      </c>
      <c r="Q3" s="52">
        <v>0.71875</v>
      </c>
      <c r="R3" s="51">
        <v>0.39583333333333331</v>
      </c>
      <c r="S3" s="51">
        <v>0.54166666666666663</v>
      </c>
      <c r="T3" s="51">
        <v>0.57291666666666663</v>
      </c>
      <c r="U3" s="52">
        <v>0.72916666666666663</v>
      </c>
      <c r="V3" s="53">
        <f>(C3-B3)+(E3-D3)+(G3-F3)+(I3-H3)+(K3-J3)+(M3-L3)+(O3-N3)+(Q3-P3)+(S3-R3)+(U3-T3)</f>
        <v>1.34375</v>
      </c>
      <c r="W3" s="53">
        <v>2.15625</v>
      </c>
      <c r="X3" s="3">
        <f>V3-W3</f>
        <v>-0.8125</v>
      </c>
      <c r="Y3" s="359">
        <f>SUM('s7'!X3)+('s8'!X3)+('s9'!X3)+('s10'!X3)+('s11'!X3)+('s12'!X3)+('s13'!X3)+('s14'!X3)+('s15'!X3)+('s16'!X3)+('s17'!X3)+('s18'!X3)+('s19'!X3)+('s20'!X3)+('s21'!X3)+('s22'!X3)+('s23'!X3)+('s24'!X3)+('s25'!X3)+('s26'!X3)+('s27'!X3)+('s28'!X3)+('s29'!X3)+('s30'!X3)+('s31'!X3)+('s32'!X3)+('s35'!X3)+('s36'!X3)+('s37'!X3)+('s38'!X3)+('s39'!X3)</f>
        <v>-2.145833333333333</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c r="C5" s="28"/>
      <c r="D5" s="28"/>
      <c r="E5" s="29"/>
      <c r="F5" s="28">
        <v>0.29166666666666669</v>
      </c>
      <c r="G5" s="28">
        <v>0.54166666666666663</v>
      </c>
      <c r="H5" s="28">
        <v>0.57291666666666663</v>
      </c>
      <c r="I5" s="29">
        <v>0.72916666666666663</v>
      </c>
      <c r="J5" s="28"/>
      <c r="K5" s="26"/>
      <c r="L5" s="26"/>
      <c r="M5" s="28"/>
      <c r="N5" s="27">
        <v>0.29166666666666669</v>
      </c>
      <c r="O5" s="28"/>
      <c r="P5" s="28"/>
      <c r="Q5" s="29">
        <v>0.73958333333333337</v>
      </c>
      <c r="R5" s="28">
        <v>0.375</v>
      </c>
      <c r="S5" s="28">
        <v>0.54166666666666663</v>
      </c>
      <c r="T5" s="28">
        <v>0.57291666666666663</v>
      </c>
      <c r="U5" s="29">
        <v>0.75</v>
      </c>
      <c r="V5" s="30">
        <f>(C5-B5)+(E5-D5)+(G5-F5)+(I5-H5)+(K5-J5)+(M5-L5)+(O5-N5)+(Q5-P5)+(S5-R5)+(U5-T5)</f>
        <v>1.1979166666666665</v>
      </c>
      <c r="W5" s="30">
        <v>1.1666666666666667</v>
      </c>
      <c r="X5" s="3">
        <f>V5-W5</f>
        <v>3.1249999999999778E-2</v>
      </c>
      <c r="Y5" s="359">
        <f>SUM('s14'!X9)+('s15'!X9)+('s16'!X9)+('s17'!X9)+('s18'!X9)+('s19'!X9)+('s20'!X9)+('s21'!X9)+('s22'!X9)+('s23'!X9)+('s24'!X9)+('s25'!X9)+('s26'!X9)+('s27'!X9)+('s28'!X9)+('s29'!X9)+('s30'!X9)+('s31'!X9)+('s32'!X9)+('s35'!X5)+('s36'!X5)+('s37'!X5)+('s38'!X5)+('s39'!X5)</f>
        <v>-1.3333333333333353</v>
      </c>
      <c r="Z5" s="360"/>
      <c r="AA5" t="s">
        <v>78</v>
      </c>
    </row>
    <row r="6" spans="1:27" ht="15.75" thickBot="1" x14ac:dyDescent="0.3">
      <c r="A6" s="157"/>
      <c r="B6" s="158"/>
      <c r="C6" s="157" t="s">
        <v>111</v>
      </c>
      <c r="D6" s="145"/>
      <c r="E6" s="159"/>
      <c r="F6" s="157"/>
      <c r="G6" s="157"/>
      <c r="H6" s="145"/>
      <c r="I6" s="159"/>
      <c r="J6" s="157"/>
      <c r="K6" s="157"/>
      <c r="L6" s="145"/>
      <c r="M6" s="157"/>
      <c r="N6" s="158"/>
      <c r="O6" s="157"/>
      <c r="P6" s="145"/>
      <c r="Q6" s="159"/>
      <c r="R6" s="157"/>
      <c r="S6" s="157"/>
      <c r="T6" s="145"/>
      <c r="U6" s="159"/>
      <c r="V6" s="35"/>
      <c r="W6" s="6"/>
    </row>
    <row r="7" spans="1:27" ht="15.75" thickBot="1" x14ac:dyDescent="0.3">
      <c r="A7" s="134" t="s">
        <v>14</v>
      </c>
      <c r="B7" s="135"/>
      <c r="C7" s="137"/>
      <c r="D7" s="137"/>
      <c r="E7" s="136"/>
      <c r="F7" s="137">
        <v>0.34375</v>
      </c>
      <c r="G7" s="137"/>
      <c r="H7" s="137"/>
      <c r="I7" s="137">
        <v>0.6875</v>
      </c>
      <c r="J7" s="138"/>
      <c r="K7" s="137"/>
      <c r="L7" s="137"/>
      <c r="M7" s="137"/>
      <c r="N7" s="135">
        <v>0.375</v>
      </c>
      <c r="O7" s="137">
        <v>0.54166666666666663</v>
      </c>
      <c r="P7" s="137">
        <v>0.57291666666666663</v>
      </c>
      <c r="Q7" s="136">
        <v>0.73958333333333337</v>
      </c>
      <c r="R7" s="137">
        <v>0.33333333333333331</v>
      </c>
      <c r="S7" s="137">
        <v>0.54166666666666663</v>
      </c>
      <c r="T7" s="137">
        <v>0.57291666666666663</v>
      </c>
      <c r="U7" s="136">
        <v>0.6875</v>
      </c>
      <c r="V7" s="139">
        <f>(C7-B7)+(E7-D7)+(G7-F7)+(I7-H7)+(K7-J7)+(M7-L7)+(O7-N7)+(Q7-P7)+(S7-R7)+(U7-T7)</f>
        <v>1</v>
      </c>
      <c r="W7" s="140">
        <v>1.9548611111111112</v>
      </c>
      <c r="X7" s="3">
        <f>V7-W7</f>
        <v>-0.95486111111111116</v>
      </c>
      <c r="Y7" s="359">
        <f>SUM('s7'!X7)+('s8'!X7)+('s9'!X7)+('s10'!X7)+('s11'!X7)+('s12'!X7)+('s13'!X7)+('s14'!X7)+('s15'!X7)+('s16'!X7)+('s17'!X7)+('s18'!X7)+('s19'!X7)+('s20'!X7)+('s21'!X7)+('s22'!X7)+('s23'!X7)+('s24'!X7)+('s25'!X7)+('s26'!X7)+('s27'!X7)+('s28'!X7)+('s29'!X7)+('s30'!X7)+('s31'!X7)+('s32'!X7)+('s35'!X7)+('s36'!X7)+('s37'!X7)+('s38'!X7)+('s39'!X7)</f>
        <v>-1.2083333333333346</v>
      </c>
      <c r="Z7" s="360"/>
      <c r="AA7" t="s">
        <v>14</v>
      </c>
    </row>
    <row r="8" spans="1:27" ht="15.75" thickBot="1" x14ac:dyDescent="0.3">
      <c r="A8" s="91"/>
      <c r="B8" s="92"/>
      <c r="C8" s="91" t="s">
        <v>111</v>
      </c>
      <c r="D8" s="70"/>
      <c r="E8" s="95"/>
      <c r="F8" s="91"/>
      <c r="G8" s="91" t="s">
        <v>111</v>
      </c>
      <c r="H8" s="70"/>
      <c r="I8" s="91"/>
      <c r="J8" s="96"/>
      <c r="K8" s="91"/>
      <c r="L8" s="70"/>
      <c r="M8" s="91"/>
      <c r="N8" s="92"/>
      <c r="O8" s="91" t="s">
        <v>111</v>
      </c>
      <c r="P8" s="70"/>
      <c r="Q8" s="95"/>
      <c r="R8" s="91"/>
      <c r="S8" s="91" t="s">
        <v>111</v>
      </c>
      <c r="T8" s="70"/>
      <c r="U8" s="95"/>
      <c r="V8" s="141"/>
      <c r="W8" s="91"/>
    </row>
    <row r="9" spans="1:27" ht="15.75" thickBot="1" x14ac:dyDescent="0.3">
      <c r="A9" s="14" t="s">
        <v>184</v>
      </c>
      <c r="B9" s="16">
        <v>0.54166666666666663</v>
      </c>
      <c r="C9" s="14"/>
      <c r="D9" s="14"/>
      <c r="E9" s="17">
        <v>0.71875</v>
      </c>
      <c r="F9" s="18">
        <v>0.32291666666666669</v>
      </c>
      <c r="G9" s="18">
        <v>0.54166666666666663</v>
      </c>
      <c r="H9" s="18">
        <v>0.57291666666666663</v>
      </c>
      <c r="I9" s="18">
        <v>0.72916666666666663</v>
      </c>
      <c r="J9" s="88"/>
      <c r="K9" s="18"/>
      <c r="L9" s="18"/>
      <c r="M9" s="18"/>
      <c r="N9" s="88">
        <v>0.32291666666666669</v>
      </c>
      <c r="O9" s="18"/>
      <c r="P9" s="18"/>
      <c r="Q9" s="18">
        <v>0.71875</v>
      </c>
      <c r="R9" s="18">
        <v>0.32291666666666669</v>
      </c>
      <c r="S9" s="18"/>
      <c r="T9" s="18"/>
      <c r="U9" s="17">
        <v>0.53125</v>
      </c>
      <c r="V9" s="20">
        <f>(C9-B9)+(E9-D9)+(G9-F9)+(I9-H9)+(K9-J9)+(M9-L9)+(O9-N9)+(Q9-P9)+(S9-R9)+(U9-T9)</f>
        <v>1.1562499999999998</v>
      </c>
      <c r="W9" s="21">
        <v>1.125</v>
      </c>
      <c r="X9" s="3">
        <f>V9-W9</f>
        <v>3.1249999999999778E-2</v>
      </c>
      <c r="Y9" s="367">
        <f>('s36'!X9)+('s37'!X9)+('s38'!X9)+('s39'!X9)</f>
        <v>-0.25000000000000022</v>
      </c>
      <c r="Z9" s="366"/>
      <c r="AA9" t="s">
        <v>184</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36" t="s">
        <v>185</v>
      </c>
      <c r="B11" s="37">
        <v>0.32291666666666669</v>
      </c>
      <c r="C11" s="36"/>
      <c r="D11" s="36"/>
      <c r="E11" s="39">
        <v>0.54166666666666663</v>
      </c>
      <c r="F11" s="38">
        <v>0.35416666666666669</v>
      </c>
      <c r="G11" s="36"/>
      <c r="H11" s="36"/>
      <c r="I11" s="38">
        <v>0.71875</v>
      </c>
      <c r="J11" s="153">
        <v>0.35416666666666669</v>
      </c>
      <c r="K11" s="38">
        <v>0.54166666666666663</v>
      </c>
      <c r="L11" s="38">
        <v>0.57291666666666663</v>
      </c>
      <c r="M11" s="38">
        <v>0.71875</v>
      </c>
      <c r="N11" s="37"/>
      <c r="O11" s="38"/>
      <c r="P11" s="38"/>
      <c r="Q11" s="39"/>
      <c r="R11" s="38">
        <v>0.53125</v>
      </c>
      <c r="S11" s="38"/>
      <c r="T11" s="38"/>
      <c r="U11" s="39">
        <v>0.72916666666666663</v>
      </c>
      <c r="V11" s="40">
        <f>(C11-B11)+(E11-D11)+(G11-F11)+(I11-H11)+(K11-J11)+(M11-L11)+(O11-N11)+(Q11-P11)+(S11-R11)+(U11-T11)</f>
        <v>1.1145833333333333</v>
      </c>
      <c r="W11" s="41">
        <v>1.125</v>
      </c>
      <c r="X11" s="3">
        <f>V11-W11</f>
        <v>-1.0416666666666741E-2</v>
      </c>
      <c r="Y11" s="367">
        <f>('s36'!X11)+('s37'!X11)+('s38'!X11)+('s39'!X11)</f>
        <v>-0.14583333333333337</v>
      </c>
      <c r="Z11" s="366"/>
      <c r="AA11" t="s">
        <v>185</v>
      </c>
    </row>
    <row r="12" spans="1:27"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row>
    <row r="13" spans="1:27" ht="15.75" thickBot="1" x14ac:dyDescent="0.3">
      <c r="A13" s="164" t="s">
        <v>197</v>
      </c>
      <c r="B13" s="165"/>
      <c r="C13" s="164"/>
      <c r="D13" s="164"/>
      <c r="E13" s="166"/>
      <c r="F13" s="164"/>
      <c r="G13" s="164"/>
      <c r="H13" s="164"/>
      <c r="I13" s="164"/>
      <c r="J13" s="165"/>
      <c r="K13" s="164"/>
      <c r="L13" s="164"/>
      <c r="M13" s="166"/>
      <c r="N13" s="164"/>
      <c r="O13" s="164"/>
      <c r="P13" s="164"/>
      <c r="Q13" s="164"/>
      <c r="R13" s="165"/>
      <c r="S13" s="164"/>
      <c r="T13" s="164"/>
      <c r="U13" s="166"/>
      <c r="V13" s="170">
        <f>(C13-B13)+(E13-D13)+(G13-F13)+(I13-H13)+(K13-J13)+(M13-L13)+(O13-N13)+(Q13-P13)+(S13-R13)+(U13-T13)</f>
        <v>0</v>
      </c>
      <c r="W13" s="171">
        <v>1.1666666666666667</v>
      </c>
      <c r="X13" s="3">
        <f>V13-W13</f>
        <v>-1.1666666666666667</v>
      </c>
      <c r="Y13" s="367"/>
      <c r="Z13" s="366"/>
      <c r="AA13" t="s">
        <v>197</v>
      </c>
    </row>
    <row r="14" spans="1:27" x14ac:dyDescent="0.25">
      <c r="A14" s="167"/>
      <c r="B14" s="168"/>
      <c r="C14" s="167"/>
      <c r="D14" s="167"/>
      <c r="E14" s="169"/>
      <c r="F14" s="167"/>
      <c r="G14" s="167"/>
      <c r="H14" s="167"/>
      <c r="I14" s="167"/>
      <c r="J14" s="168"/>
      <c r="K14" s="167"/>
      <c r="L14" s="167"/>
      <c r="M14" s="169"/>
      <c r="N14" s="167"/>
      <c r="O14" s="167"/>
      <c r="P14" s="167"/>
      <c r="Q14" s="167"/>
      <c r="R14" s="168"/>
      <c r="S14" s="167"/>
      <c r="T14" s="167"/>
      <c r="U14" s="169"/>
      <c r="V14" s="164"/>
      <c r="W14" s="164"/>
    </row>
    <row r="16" spans="1:27" x14ac:dyDescent="0.25">
      <c r="B16" s="61"/>
      <c r="C16" t="s">
        <v>4</v>
      </c>
      <c r="E16" s="60"/>
      <c r="F16" t="s">
        <v>5</v>
      </c>
    </row>
    <row r="17" spans="2:5" x14ac:dyDescent="0.25">
      <c r="E17" s="1"/>
    </row>
    <row r="18" spans="2:5" x14ac:dyDescent="0.25">
      <c r="B18" s="12"/>
      <c r="C18" t="s">
        <v>6</v>
      </c>
    </row>
    <row r="19" spans="2:5" x14ac:dyDescent="0.25">
      <c r="B19" s="1"/>
    </row>
  </sheetData>
  <mergeCells count="12">
    <mergeCell ref="Y13:Z13"/>
    <mergeCell ref="B1:E1"/>
    <mergeCell ref="F1:I1"/>
    <mergeCell ref="J1:M1"/>
    <mergeCell ref="N1:Q1"/>
    <mergeCell ref="R1:U1"/>
    <mergeCell ref="Y3:Z3"/>
    <mergeCell ref="Y4:Z4"/>
    <mergeCell ref="Y5:Z5"/>
    <mergeCell ref="Y7:Z7"/>
    <mergeCell ref="Y9:Z9"/>
    <mergeCell ref="Y11:Z1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7C4E0-9113-554B-B171-8AC775178019}">
  <dimension ref="A1:AA24"/>
  <sheetViews>
    <sheetView topLeftCell="W1" zoomScale="80" workbookViewId="0">
      <selection activeCell="Y7" sqref="Y7:Z7"/>
    </sheetView>
  </sheetViews>
  <sheetFormatPr baseColWidth="10" defaultColWidth="10.7109375" defaultRowHeight="15" x14ac:dyDescent="0.25"/>
  <sheetData>
    <row r="1" spans="1:27" x14ac:dyDescent="0.25">
      <c r="A1" s="5"/>
      <c r="B1" s="362" t="s">
        <v>209</v>
      </c>
      <c r="C1" s="363"/>
      <c r="D1" s="363"/>
      <c r="E1" s="364"/>
      <c r="F1" s="363" t="s">
        <v>210</v>
      </c>
      <c r="G1" s="363"/>
      <c r="H1" s="363"/>
      <c r="I1" s="364"/>
      <c r="J1" s="363" t="s">
        <v>211</v>
      </c>
      <c r="K1" s="363"/>
      <c r="L1" s="363"/>
      <c r="M1" s="363"/>
      <c r="N1" s="362" t="s">
        <v>212</v>
      </c>
      <c r="O1" s="363"/>
      <c r="P1" s="363"/>
      <c r="Q1" s="364"/>
      <c r="R1" s="363" t="s">
        <v>213</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0.47916666666666669</v>
      </c>
      <c r="C3" s="51"/>
      <c r="D3" s="51"/>
      <c r="E3" s="52">
        <v>0.61458333333333337</v>
      </c>
      <c r="F3" s="50">
        <v>0.34375</v>
      </c>
      <c r="G3" s="51">
        <v>0.54166666666666663</v>
      </c>
      <c r="H3" s="51">
        <v>0.57291666666666663</v>
      </c>
      <c r="I3" s="52">
        <v>0.72916666666666663</v>
      </c>
      <c r="J3" s="51">
        <v>0.29166666666666669</v>
      </c>
      <c r="K3" s="51"/>
      <c r="L3" s="51"/>
      <c r="M3" s="51">
        <v>0.51041666666666663</v>
      </c>
      <c r="N3" s="50">
        <v>0.32291666666666669</v>
      </c>
      <c r="O3" s="51">
        <v>0.54166666666666663</v>
      </c>
      <c r="P3" s="51">
        <v>0.57291666666666663</v>
      </c>
      <c r="Q3" s="52">
        <v>0.71875</v>
      </c>
      <c r="R3" s="51">
        <v>0.375</v>
      </c>
      <c r="S3" s="51"/>
      <c r="T3" s="51"/>
      <c r="U3" s="52">
        <v>0.71875</v>
      </c>
      <c r="V3" s="53">
        <f>(C3-B3)+(E3-D3)+(G3-F3)+(I3-H3)+(K3-J3)+(M3-L3)+(O3-N3)+(Q3-P3)+(S3-R3)+(U3-T3)</f>
        <v>1.4166666666666665</v>
      </c>
      <c r="W3" s="53">
        <v>1.4583333333333333</v>
      </c>
      <c r="X3" s="3">
        <f>V3-W3</f>
        <v>-4.1666666666666741E-2</v>
      </c>
      <c r="Y3" s="359">
        <f>SUM('s7'!X3)+('s8'!X3)+('s9'!X3)+('s10'!X3)+('s11'!X3)+('s12'!X3)+('s13'!X3)+('s14'!X3)+('s15'!X3)+('s16'!X3)+('s17'!X3)+('s18'!X3)+('s19'!X3)+('s20'!X3)+('s21'!X3)+('s22'!X3)+('s23'!X3)+('s24'!X3)+('s25'!X3)+('s26'!X3)+('s27'!X3)+('s28'!X3)+('s29'!X3)+('s30'!X3)+('s31'!X3)+('s32'!X3)+('s35'!X3)+('s36'!X3)+('s37'!X3)+('s38'!X3)+('s39'!X3)+('s40'!X3)</f>
        <v>-2.1875</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0.33333333333333331</v>
      </c>
      <c r="C5" s="28"/>
      <c r="D5" s="28"/>
      <c r="E5" s="29">
        <v>0.54166666666666663</v>
      </c>
      <c r="F5" s="28">
        <v>0.29166666666666669</v>
      </c>
      <c r="G5" s="28">
        <v>0.54166666666666663</v>
      </c>
      <c r="H5" s="28">
        <v>0.57291666666666663</v>
      </c>
      <c r="I5" s="29">
        <v>0.73958333333333337</v>
      </c>
      <c r="J5" s="28"/>
      <c r="K5" s="26"/>
      <c r="L5" s="26"/>
      <c r="M5" s="28"/>
      <c r="N5" s="27">
        <v>0.29166666666666669</v>
      </c>
      <c r="O5" s="28"/>
      <c r="P5" s="28"/>
      <c r="Q5" s="29">
        <v>0.73958333333333337</v>
      </c>
      <c r="R5" s="28"/>
      <c r="S5" s="28"/>
      <c r="T5" s="28"/>
      <c r="U5" s="29"/>
      <c r="V5" s="30">
        <f>(C5-B5)+(E5-D5)+(G5-F5)+(I5-H5)+(K5-J5)+(M5-L5)+(O5-N5)+(Q5-P5)+(S5-R5)+(U5-T5)</f>
        <v>1.0729166666666667</v>
      </c>
      <c r="W5" s="30">
        <v>1.1666666666666667</v>
      </c>
      <c r="X5" s="3">
        <f>V5-W5</f>
        <v>-9.375E-2</v>
      </c>
      <c r="Y5" s="359">
        <f>SUM('s14'!X9)+('s15'!X9)+('s16'!X9)+('s17'!X9)+('s18'!X9)+('s19'!X9)+('s20'!X9)+('s21'!X9)+('s22'!X9)+('s23'!X9)+('s24'!X9)+('s25'!X9)+('s26'!X9)+('s27'!X9)+('s28'!X9)+('s29'!X9)+('s30'!X9)+('s31'!X9)+('s32'!X9)+('s35'!X5)+('s36'!X5)+('s37'!X5)+('s38'!X5)+('s39'!X5)+('s40'!X5)</f>
        <v>-1.4270833333333353</v>
      </c>
      <c r="Z5" s="360"/>
      <c r="AA5" t="s">
        <v>78</v>
      </c>
    </row>
    <row r="6" spans="1:27" ht="15.75" thickBot="1" x14ac:dyDescent="0.3">
      <c r="A6" s="157"/>
      <c r="B6" s="158"/>
      <c r="C6" s="157"/>
      <c r="D6" s="145"/>
      <c r="E6" s="159"/>
      <c r="F6" s="157"/>
      <c r="G6" s="157"/>
      <c r="H6" s="145"/>
      <c r="I6" s="159"/>
      <c r="J6" s="157"/>
      <c r="K6" s="157"/>
      <c r="L6" s="145"/>
      <c r="M6" s="157"/>
      <c r="N6" s="158"/>
      <c r="O6" s="157"/>
      <c r="P6" s="145"/>
      <c r="Q6" s="159"/>
      <c r="R6" s="157"/>
      <c r="S6" s="145"/>
      <c r="T6" s="157"/>
      <c r="U6" s="159"/>
      <c r="V6" s="35"/>
      <c r="W6" s="6"/>
    </row>
    <row r="7" spans="1:27" ht="15.75" thickBot="1" x14ac:dyDescent="0.3">
      <c r="A7" s="134" t="s">
        <v>14</v>
      </c>
      <c r="B7" s="135">
        <v>0.53125</v>
      </c>
      <c r="C7" s="137"/>
      <c r="D7" s="137"/>
      <c r="E7" s="136">
        <v>0.72916666666666663</v>
      </c>
      <c r="F7" s="137">
        <v>0.375</v>
      </c>
      <c r="G7" s="137"/>
      <c r="H7" s="137"/>
      <c r="I7" s="137">
        <v>0.70833333333333337</v>
      </c>
      <c r="J7" s="138"/>
      <c r="K7" s="137"/>
      <c r="L7" s="137"/>
      <c r="M7" s="137"/>
      <c r="N7" s="135">
        <v>0.32291666666666669</v>
      </c>
      <c r="O7" s="137"/>
      <c r="P7" s="137"/>
      <c r="Q7" s="136">
        <v>0.72916666666666663</v>
      </c>
      <c r="R7" s="135">
        <v>0.35416666666666669</v>
      </c>
      <c r="S7" s="137"/>
      <c r="T7" s="137"/>
      <c r="U7" s="136">
        <v>0.71875</v>
      </c>
      <c r="V7" s="139">
        <f>(C7-B7)+(E7-D7)+(G7-F7)+(I7-H7)+(K7-J7)+(M7-L7)+(O7-N7)+(Q7-P7)+(S7-R7)+(U7-T7)</f>
        <v>1.3020833333333333</v>
      </c>
      <c r="W7" s="140">
        <v>1</v>
      </c>
      <c r="X7" s="3">
        <f>V7-W7</f>
        <v>0.30208333333333326</v>
      </c>
      <c r="Y7" s="359">
        <f>SUM('s7'!X7)+('s8'!X7)+('s9'!X7)+('s10'!X7)+('s11'!X7)+('s12'!X7)+('s13'!X7)+('s14'!X7)+('s15'!X7)+('s16'!X7)+('s17'!X7)+('s18'!X7)+('s19'!X7)+('s20'!X7)+('s21'!X7)+('s22'!X7)+('s23'!X7)+('s24'!X7)+('s25'!X7)+('s26'!X7)+('s27'!X7)+('s28'!X7)+('s29'!X7)+('s30'!X7)+('s31'!X7)+('s32'!X7)+('s35'!X7)+('s36'!X7)+('s37'!X7)+('s38'!X7)+('s39'!X7)+('s40'!X7)</f>
        <v>-0.90625000000000133</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70"/>
      <c r="U8" s="95"/>
      <c r="V8" s="141"/>
      <c r="W8" s="91"/>
    </row>
    <row r="9" spans="1:27" ht="15.75" thickBot="1" x14ac:dyDescent="0.3">
      <c r="A9" s="14" t="s">
        <v>184</v>
      </c>
      <c r="B9" s="16">
        <v>0.54166666666666663</v>
      </c>
      <c r="C9" s="14"/>
      <c r="D9" s="14"/>
      <c r="E9" s="17">
        <v>0.72916666666666663</v>
      </c>
      <c r="F9" s="18">
        <v>0.33333333333333331</v>
      </c>
      <c r="G9" s="18">
        <v>0.54166666666666663</v>
      </c>
      <c r="H9" s="18">
        <v>0.57291666666666663</v>
      </c>
      <c r="I9" s="18">
        <v>0.72916666666666663</v>
      </c>
      <c r="J9" s="88"/>
      <c r="K9" s="18"/>
      <c r="L9" s="18"/>
      <c r="M9" s="18"/>
      <c r="N9" s="88">
        <v>0.34375</v>
      </c>
      <c r="O9" s="18">
        <v>0.54166666666666663</v>
      </c>
      <c r="P9" s="18">
        <v>0.57291666666666663</v>
      </c>
      <c r="Q9" s="18">
        <v>0.70833333333333337</v>
      </c>
      <c r="R9" s="18">
        <v>0.33333333333333331</v>
      </c>
      <c r="S9" s="18"/>
      <c r="T9" s="18"/>
      <c r="U9" s="17">
        <v>0.54166666666666663</v>
      </c>
      <c r="V9" s="20">
        <f>(C9-B9)+(E9-D9)+(G9-F9)+(I9-H9)+(K9-J9)+(M9-L9)+(O9-N9)+(Q9-P9)+(S9-R9)+(U9-T9)</f>
        <v>1.09375</v>
      </c>
      <c r="W9" s="21">
        <v>1.125</v>
      </c>
      <c r="X9" s="3">
        <f>V9-W9</f>
        <v>-3.125E-2</v>
      </c>
      <c r="Y9" s="367">
        <f>('s36'!X9)+('s37'!X9)+('s38'!X9)+('s39'!X9)+('s40'!X9)</f>
        <v>-0.28125000000000022</v>
      </c>
      <c r="Z9" s="366"/>
      <c r="AA9" t="s">
        <v>184</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36" t="s">
        <v>185</v>
      </c>
      <c r="B11" s="37">
        <v>0.32291666666666669</v>
      </c>
      <c r="C11" s="36"/>
      <c r="D11" s="36"/>
      <c r="E11" s="39">
        <v>0.54166666666666663</v>
      </c>
      <c r="F11" s="38">
        <v>0.35416666666666669</v>
      </c>
      <c r="G11" s="36"/>
      <c r="H11" s="36"/>
      <c r="I11" s="38">
        <v>0.70833333333333337</v>
      </c>
      <c r="J11" s="153">
        <v>0.33333333333333331</v>
      </c>
      <c r="K11" s="38"/>
      <c r="L11" s="38"/>
      <c r="M11" s="38">
        <v>0.72916666666666663</v>
      </c>
      <c r="N11" s="37"/>
      <c r="O11" s="38"/>
      <c r="P11" s="38"/>
      <c r="Q11" s="39"/>
      <c r="R11" s="38">
        <v>0.54166666666666663</v>
      </c>
      <c r="S11" s="38"/>
      <c r="T11" s="38"/>
      <c r="U11" s="39">
        <v>0.71875</v>
      </c>
      <c r="V11" s="40">
        <f>(C11-B11)+(E11-D11)+(G11-F11)+(I11-H11)+(K11-J11)+(M11-L11)+(O11-N11)+(Q11-P11)+(S11-R11)+(U11-T11)</f>
        <v>1.1458333333333335</v>
      </c>
      <c r="W11" s="41">
        <v>1.125</v>
      </c>
      <c r="X11" s="3">
        <f>V11-W11</f>
        <v>2.0833333333333481E-2</v>
      </c>
      <c r="Y11" s="367">
        <f>('s36'!X11)+('s37'!X11)+('s38'!X11)+('s39'!X11)+('s40'!X11)</f>
        <v>-0.12499999999999989</v>
      </c>
      <c r="Z11" s="366"/>
      <c r="AA11" t="s">
        <v>185</v>
      </c>
    </row>
    <row r="12" spans="1:27"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row>
    <row r="13" spans="1:27" ht="15.75" thickBot="1" x14ac:dyDescent="0.3">
      <c r="A13" s="164" t="s">
        <v>197</v>
      </c>
      <c r="B13" s="165"/>
      <c r="C13" s="164"/>
      <c r="D13" s="164"/>
      <c r="E13" s="166"/>
      <c r="F13" s="164"/>
      <c r="G13" s="164"/>
      <c r="H13" s="164"/>
      <c r="I13" s="164"/>
      <c r="J13" s="165"/>
      <c r="K13" s="164"/>
      <c r="L13" s="164"/>
      <c r="M13" s="166"/>
      <c r="N13" s="164"/>
      <c r="O13" s="164"/>
      <c r="P13" s="164"/>
      <c r="Q13" s="164"/>
      <c r="R13" s="165"/>
      <c r="S13" s="164"/>
      <c r="T13" s="164"/>
      <c r="U13" s="166"/>
      <c r="V13" s="170">
        <f>(C13-B13)+(E13-D13)+(G13-F13)+(I13-H13)+(K13-J13)+(M13-L13)+(O13-N13)+(Q13-P13)+(S13-R13)+(U13-T13)</f>
        <v>0</v>
      </c>
      <c r="W13" s="171">
        <v>1.1666666666666667</v>
      </c>
      <c r="X13" s="3">
        <f>V13-W13</f>
        <v>-1.1666666666666667</v>
      </c>
      <c r="Y13" s="367"/>
      <c r="Z13" s="366"/>
      <c r="AA13" t="s">
        <v>197</v>
      </c>
    </row>
    <row r="14" spans="1:27" ht="15.75" thickBot="1" x14ac:dyDescent="0.3">
      <c r="A14" s="167"/>
      <c r="B14" s="168"/>
      <c r="C14" s="167"/>
      <c r="D14" s="167"/>
      <c r="E14" s="169"/>
      <c r="F14" s="167"/>
      <c r="G14" s="167"/>
      <c r="H14" s="167"/>
      <c r="I14" s="167"/>
      <c r="J14" s="168"/>
      <c r="K14" s="167"/>
      <c r="L14" s="167"/>
      <c r="M14" s="169"/>
      <c r="N14" s="167"/>
      <c r="O14" s="167"/>
      <c r="P14" s="167"/>
      <c r="Q14" s="167"/>
      <c r="R14" s="168"/>
      <c r="S14" s="167"/>
      <c r="T14" s="167"/>
      <c r="U14" s="169"/>
      <c r="V14" s="164"/>
      <c r="W14" s="164"/>
    </row>
    <row r="15" spans="1:27" ht="15.75" thickBot="1" x14ac:dyDescent="0.3">
      <c r="A15" s="174" t="s">
        <v>196</v>
      </c>
      <c r="B15" s="175"/>
      <c r="C15" s="174"/>
      <c r="D15" s="174"/>
      <c r="E15" s="176"/>
      <c r="F15" s="174"/>
      <c r="G15" s="174"/>
      <c r="H15" s="174"/>
      <c r="I15" s="174"/>
      <c r="J15" s="184">
        <v>0.48958333333333331</v>
      </c>
      <c r="K15" s="174"/>
      <c r="L15" s="174"/>
      <c r="M15" s="185">
        <v>0.65625</v>
      </c>
      <c r="N15" s="186">
        <v>0.34375</v>
      </c>
      <c r="O15" s="174"/>
      <c r="P15" s="174"/>
      <c r="Q15" s="186">
        <v>0.72916666666666663</v>
      </c>
      <c r="R15" s="184">
        <v>0.5625</v>
      </c>
      <c r="S15" s="174"/>
      <c r="T15" s="174"/>
      <c r="U15" s="185">
        <v>0.6875</v>
      </c>
      <c r="V15" s="177">
        <f>(C15-B15)+(E15-D15)+(G15-F15)+(I15-H15)+(K15-J15)+(M15-L15)+(O15-N15)+(Q15-P15)+(S15-R15)+(U15-T15)</f>
        <v>0.67708333333333326</v>
      </c>
      <c r="W15" s="178">
        <v>0.625</v>
      </c>
      <c r="X15" s="179">
        <f>V15-W15</f>
        <v>5.2083333333333259E-2</v>
      </c>
      <c r="Y15" s="369"/>
      <c r="Z15" s="370"/>
      <c r="AA15" s="180" t="s">
        <v>196</v>
      </c>
    </row>
    <row r="16" spans="1:27" x14ac:dyDescent="0.25">
      <c r="A16" s="181"/>
      <c r="B16" s="182"/>
      <c r="C16" s="181"/>
      <c r="D16" s="181"/>
      <c r="E16" s="183"/>
      <c r="F16" s="181"/>
      <c r="G16" s="181"/>
      <c r="H16" s="181"/>
      <c r="I16" s="181"/>
      <c r="J16" s="182"/>
      <c r="K16" s="181"/>
      <c r="L16" s="187"/>
      <c r="M16" s="183"/>
      <c r="N16" s="181"/>
      <c r="O16" s="181"/>
      <c r="P16" s="187"/>
      <c r="Q16" s="181"/>
      <c r="R16" s="182"/>
      <c r="S16" s="181"/>
      <c r="T16" s="187"/>
      <c r="U16" s="183"/>
      <c r="V16" s="174"/>
      <c r="W16" s="174"/>
      <c r="X16" s="180"/>
      <c r="Y16" s="180"/>
      <c r="Z16" s="180"/>
      <c r="AA16" s="180"/>
    </row>
    <row r="21" spans="2:6" x14ac:dyDescent="0.25">
      <c r="B21" s="61"/>
      <c r="C21" t="s">
        <v>4</v>
      </c>
      <c r="E21" s="60"/>
      <c r="F21" t="s">
        <v>5</v>
      </c>
    </row>
    <row r="22" spans="2:6" x14ac:dyDescent="0.25">
      <c r="E22" s="1"/>
    </row>
    <row r="23" spans="2:6" x14ac:dyDescent="0.25">
      <c r="B23" s="12"/>
      <c r="C23" t="s">
        <v>6</v>
      </c>
    </row>
    <row r="24" spans="2:6" x14ac:dyDescent="0.25">
      <c r="B24" s="1"/>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27CEC-F39F-584E-952C-BD9E75C67F85}">
  <dimension ref="A1:AA22"/>
  <sheetViews>
    <sheetView topLeftCell="W1" zoomScale="80" workbookViewId="0">
      <selection activeCell="Y7" sqref="Y7:Z7"/>
    </sheetView>
  </sheetViews>
  <sheetFormatPr baseColWidth="10" defaultColWidth="10.7109375" defaultRowHeight="15" x14ac:dyDescent="0.25"/>
  <sheetData>
    <row r="1" spans="1:27" x14ac:dyDescent="0.25">
      <c r="A1" s="5"/>
      <c r="B1" s="362" t="s">
        <v>214</v>
      </c>
      <c r="C1" s="363"/>
      <c r="D1" s="363"/>
      <c r="E1" s="364"/>
      <c r="F1" s="363" t="s">
        <v>215</v>
      </c>
      <c r="G1" s="363"/>
      <c r="H1" s="363"/>
      <c r="I1" s="364"/>
      <c r="J1" s="363" t="s">
        <v>216</v>
      </c>
      <c r="K1" s="363"/>
      <c r="L1" s="363"/>
      <c r="M1" s="363"/>
      <c r="N1" s="362" t="s">
        <v>217</v>
      </c>
      <c r="O1" s="363"/>
      <c r="P1" s="363"/>
      <c r="Q1" s="364"/>
      <c r="R1" s="363" t="s">
        <v>218</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0.375</v>
      </c>
      <c r="C3" s="51">
        <v>0.54166666666666663</v>
      </c>
      <c r="D3" s="51">
        <v>0.57291666666666663</v>
      </c>
      <c r="E3" s="52">
        <v>0.75</v>
      </c>
      <c r="F3" s="50">
        <v>0.34375</v>
      </c>
      <c r="G3" s="51"/>
      <c r="H3" s="51"/>
      <c r="I3" s="52">
        <v>0.70833333333333337</v>
      </c>
      <c r="J3" s="51">
        <v>0.51041666666666663</v>
      </c>
      <c r="K3" s="51"/>
      <c r="L3" s="51"/>
      <c r="M3" s="51">
        <v>0.72916666666666663</v>
      </c>
      <c r="N3" s="50">
        <v>0.32291666666666669</v>
      </c>
      <c r="O3" s="51">
        <v>0.54166666666666663</v>
      </c>
      <c r="P3" s="51">
        <v>0.57291666666666663</v>
      </c>
      <c r="Q3" s="52">
        <v>0.70833333333333337</v>
      </c>
      <c r="R3" s="51">
        <v>0.33333333333333331</v>
      </c>
      <c r="S3" s="51"/>
      <c r="T3" s="51"/>
      <c r="U3" s="52">
        <v>0.71875</v>
      </c>
      <c r="V3" s="53">
        <f>(C3-B3)+(E3-D3)+(G3-F3)+(I3-H3)+(K3-J3)+(M3-L3)+(O3-N3)+(Q3-P3)+(S3-R3)+(U3-T3)</f>
        <v>1.6666666666666667</v>
      </c>
      <c r="W3" s="53">
        <v>1.4583333333333333</v>
      </c>
      <c r="X3" s="3">
        <f>V3-W3</f>
        <v>0.20833333333333348</v>
      </c>
      <c r="Y3" s="359">
        <f>SUM('s7'!X3)+('s8'!X3)+('s9'!X3)+('s10'!X3)+('s11'!X3)+('s12'!X3)+('s13'!X3)+('s14'!X3)+('s15'!X3)+('s16'!X3)+('s17'!X3)+('s18'!X3)+('s19'!X3)+('s20'!X3)+('s21'!X3)+('s22'!X3)+('s23'!X3)+('s24'!X3)+('s25'!X3)+('s26'!X3)+('s27'!X3)+('s28'!X3)+('s29'!X3)+('s30'!X3)+('s31'!X3)+('s32'!X3)+('s35'!X3)+('s36'!X3)+('s37'!X3)+('s38'!X3)+('s39'!X3)+('s40'!X3)+('s41'!X3)</f>
        <v>-1.9791666666666665</v>
      </c>
      <c r="Z3" s="360"/>
      <c r="AA3" t="s">
        <v>12</v>
      </c>
    </row>
    <row r="4" spans="1:27" ht="15.75" thickBot="1" x14ac:dyDescent="0.3">
      <c r="A4" s="54"/>
      <c r="B4" s="55"/>
      <c r="C4" s="54"/>
      <c r="D4" s="145"/>
      <c r="E4" s="56"/>
      <c r="F4" s="54"/>
      <c r="G4" s="54"/>
      <c r="H4" s="145" t="s">
        <v>79</v>
      </c>
      <c r="I4" s="56"/>
      <c r="J4" s="54"/>
      <c r="K4" s="54"/>
      <c r="L4" s="145"/>
      <c r="M4" s="54"/>
      <c r="N4" s="55"/>
      <c r="O4" s="54"/>
      <c r="P4" s="145"/>
      <c r="Q4" s="56"/>
      <c r="R4" s="54"/>
      <c r="S4" s="54"/>
      <c r="T4" s="145"/>
      <c r="U4" s="56"/>
      <c r="V4" s="58"/>
      <c r="W4" s="57"/>
      <c r="X4" t="s">
        <v>10</v>
      </c>
      <c r="Y4" s="361"/>
      <c r="Z4" s="361"/>
    </row>
    <row r="5" spans="1:27" ht="15.75" thickBot="1" x14ac:dyDescent="0.3">
      <c r="A5" s="26" t="s">
        <v>183</v>
      </c>
      <c r="B5" s="27">
        <v>0.53125</v>
      </c>
      <c r="C5" s="28"/>
      <c r="D5" s="28"/>
      <c r="E5" s="29">
        <v>0.72916666666666663</v>
      </c>
      <c r="F5" s="28">
        <v>0.375</v>
      </c>
      <c r="G5" s="28">
        <v>0.54166666666666663</v>
      </c>
      <c r="H5" s="28">
        <v>0.57291666666666663</v>
      </c>
      <c r="I5" s="29">
        <v>0.72916666666666663</v>
      </c>
      <c r="J5" s="28"/>
      <c r="K5" s="26"/>
      <c r="L5" s="26"/>
      <c r="M5" s="28"/>
      <c r="N5" s="27">
        <v>0.29166666666666669</v>
      </c>
      <c r="O5" s="28"/>
      <c r="P5" s="28"/>
      <c r="Q5" s="29">
        <v>0.73958333333333337</v>
      </c>
      <c r="R5" s="28">
        <v>0.35416666666666669</v>
      </c>
      <c r="S5" s="28"/>
      <c r="T5" s="28"/>
      <c r="U5" s="29">
        <v>0.76041666666666663</v>
      </c>
      <c r="V5" s="30">
        <f>(C5-B5)+(E5-D5)+(G5-F5)+(I5-H5)+(K5-J5)+(M5-L5)+(O5-N5)+(Q5-P5)+(S5-R5)+(U5-T5)</f>
        <v>1.375</v>
      </c>
      <c r="W5" s="30">
        <v>1.1666666666666667</v>
      </c>
      <c r="X5" s="3">
        <f>V5-W5</f>
        <v>0.20833333333333326</v>
      </c>
      <c r="Y5" s="359">
        <f>SUM('s14'!X9)+('s15'!X9)+('s16'!X9)+('s17'!X9)+('s18'!X9)+('s19'!X9)+('s20'!X9)+('s21'!X9)+('s22'!X9)+('s23'!X9)+('s24'!X9)+('s25'!X9)+('s26'!X9)+('s27'!X9)+('s28'!X9)+('s29'!X9)+('s30'!X9)+('s31'!X9)+('s32'!X9)+('s35'!X5)+('s36'!X5)+('s37'!X5)+('s38'!X5)+('s39'!X5)+('s40'!X5)+('s41'!X5)</f>
        <v>-1.218750000000002</v>
      </c>
      <c r="Z5" s="360"/>
      <c r="AA5" t="s">
        <v>78</v>
      </c>
    </row>
    <row r="6" spans="1:27" ht="15.75" thickBot="1" x14ac:dyDescent="0.3">
      <c r="A6" s="157"/>
      <c r="B6" s="158"/>
      <c r="C6" s="157"/>
      <c r="D6" s="145"/>
      <c r="E6" s="159"/>
      <c r="F6" s="157"/>
      <c r="G6" s="145"/>
      <c r="H6" s="157" t="s">
        <v>79</v>
      </c>
      <c r="I6" s="159"/>
      <c r="J6" s="157"/>
      <c r="K6" s="157"/>
      <c r="L6" s="145"/>
      <c r="M6" s="157"/>
      <c r="N6" s="158"/>
      <c r="O6" s="157"/>
      <c r="P6" s="145"/>
      <c r="Q6" s="159"/>
      <c r="R6" s="157"/>
      <c r="S6" s="157"/>
      <c r="T6" s="145"/>
      <c r="U6" s="159"/>
      <c r="V6" s="35"/>
      <c r="W6" s="6"/>
    </row>
    <row r="7" spans="1:27" ht="15.75" thickBot="1" x14ac:dyDescent="0.3">
      <c r="A7" s="134" t="s">
        <v>14</v>
      </c>
      <c r="B7" s="135">
        <v>0.33333333333333331</v>
      </c>
      <c r="C7" s="137"/>
      <c r="D7" s="137"/>
      <c r="E7" s="136">
        <v>0.5625</v>
      </c>
      <c r="F7" s="137">
        <v>0.375</v>
      </c>
      <c r="G7" s="137"/>
      <c r="H7" s="137"/>
      <c r="I7" s="137">
        <v>0.71875</v>
      </c>
      <c r="J7" s="138"/>
      <c r="K7" s="137"/>
      <c r="L7" s="137"/>
      <c r="M7" s="137"/>
      <c r="N7" s="135">
        <v>0.34375</v>
      </c>
      <c r="O7" s="137"/>
      <c r="P7" s="137"/>
      <c r="Q7" s="136">
        <v>0.72916666666666663</v>
      </c>
      <c r="R7" s="137">
        <v>0.33333333333333331</v>
      </c>
      <c r="S7" s="137"/>
      <c r="T7" s="137"/>
      <c r="U7" s="136">
        <v>0.57291666666666663</v>
      </c>
      <c r="V7" s="139">
        <f>(C7-B7)+(E7-D7)+(G7-F7)+(I7-H7)+(K7-J7)+(M7-L7)+(O7-N7)+(Q7-P7)+(S7-R7)+(U7-T7)</f>
        <v>1.1979166666666665</v>
      </c>
      <c r="W7" s="140">
        <v>1</v>
      </c>
      <c r="X7" s="3">
        <f>V7-W7</f>
        <v>0.19791666666666652</v>
      </c>
      <c r="Y7" s="359">
        <f>SUM('s7'!X7)+('s8'!X7)+('s9'!X7)+('s10'!X7)+('s11'!X7)+('s12'!X7)+('s13'!X7)+('s14'!X7)+('s15'!X7)+('s16'!X7)+('s17'!X7)+('s18'!X7)+('s19'!X7)+('s20'!X7)+('s21'!X7)+('s22'!X7)+('s23'!X7)+('s24'!X7)+('s25'!X7)+('s26'!X7)+('s27'!X7)+('s28'!X7)+('s29'!X7)+('s30'!X7)+('s31'!X7)+('s32'!X7)+('s35'!X7)+('s36'!X7)+('s37'!X7)+('s38'!X7)+('s39'!X7)+('s40'!X7)+('s41'!X7)</f>
        <v>-0.70833333333333481</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70"/>
      <c r="U8" s="95"/>
      <c r="V8" s="141"/>
      <c r="W8" s="91"/>
    </row>
    <row r="9" spans="1:27" ht="15.75" thickBot="1" x14ac:dyDescent="0.3">
      <c r="A9" s="14" t="s">
        <v>184</v>
      </c>
      <c r="B9" s="16">
        <v>0.53125</v>
      </c>
      <c r="C9" s="14"/>
      <c r="D9" s="14"/>
      <c r="E9" s="17">
        <v>0.71875</v>
      </c>
      <c r="F9" s="18">
        <v>0.3125</v>
      </c>
      <c r="G9" s="18">
        <v>0.54166666666666663</v>
      </c>
      <c r="H9" s="18">
        <v>0.57291666666666663</v>
      </c>
      <c r="I9" s="18">
        <v>0.70833333333333337</v>
      </c>
      <c r="J9" s="88"/>
      <c r="K9" s="18"/>
      <c r="L9" s="18"/>
      <c r="M9" s="18"/>
      <c r="N9" s="88">
        <v>0.34375</v>
      </c>
      <c r="O9" s="18">
        <v>0.54166666666666663</v>
      </c>
      <c r="P9" s="18">
        <v>0.57291666666666663</v>
      </c>
      <c r="Q9" s="18">
        <v>0.70833333333333337</v>
      </c>
      <c r="R9" s="18">
        <v>0.375</v>
      </c>
      <c r="S9" s="18"/>
      <c r="T9" s="18"/>
      <c r="U9" s="17">
        <v>0.53125</v>
      </c>
      <c r="V9" s="20">
        <f>(C9-B9)+(E9-D9)+(G9-F9)+(I9-H9)+(K9-J9)+(M9-L9)+(O9-N9)+(Q9-P9)+(S9-R9)+(U9-T9)</f>
        <v>1.0416666666666667</v>
      </c>
      <c r="W9" s="21">
        <v>1.125</v>
      </c>
      <c r="X9" s="3">
        <f>V9-W9</f>
        <v>-8.3333333333333259E-2</v>
      </c>
      <c r="Y9" s="367">
        <f>('s36'!X9)+('s37'!X9)+('s38'!X9)+('s39'!X9)+('s40'!X9)+('s41'!X9)</f>
        <v>-0.36458333333333348</v>
      </c>
      <c r="Z9" s="366"/>
      <c r="AA9" t="s">
        <v>184</v>
      </c>
    </row>
    <row r="10" spans="1:27" ht="15.75" thickBot="1" x14ac:dyDescent="0.3">
      <c r="A10" s="15"/>
      <c r="B10" s="22"/>
      <c r="C10" s="15"/>
      <c r="D10" s="70"/>
      <c r="E10" s="23"/>
      <c r="F10" s="15"/>
      <c r="G10" s="15"/>
      <c r="H10" s="70" t="s">
        <v>79</v>
      </c>
      <c r="I10" s="15"/>
      <c r="J10" s="24"/>
      <c r="K10" s="15"/>
      <c r="L10" s="70"/>
      <c r="M10" s="15"/>
      <c r="N10" s="22"/>
      <c r="O10" s="15"/>
      <c r="P10" s="70"/>
      <c r="Q10" s="23"/>
      <c r="R10" s="15"/>
      <c r="S10" s="15"/>
      <c r="T10" s="70"/>
      <c r="U10" s="23"/>
      <c r="V10" s="25"/>
      <c r="W10" s="15"/>
    </row>
    <row r="11" spans="1:27" ht="15.75" thickBot="1" x14ac:dyDescent="0.3">
      <c r="A11" s="36" t="s">
        <v>185</v>
      </c>
      <c r="B11" s="37">
        <v>0.32291666666666669</v>
      </c>
      <c r="C11" s="36"/>
      <c r="D11" s="36"/>
      <c r="E11" s="39">
        <v>0.53125</v>
      </c>
      <c r="F11" s="38">
        <v>0.34375</v>
      </c>
      <c r="G11" s="38"/>
      <c r="H11" s="38"/>
      <c r="I11" s="38">
        <v>0.70833333333333337</v>
      </c>
      <c r="J11" s="153">
        <v>0.375</v>
      </c>
      <c r="K11" s="38">
        <v>0.54166666666666663</v>
      </c>
      <c r="L11" s="38">
        <v>0.57291666666666663</v>
      </c>
      <c r="M11" s="38">
        <v>0.71875</v>
      </c>
      <c r="N11" s="37"/>
      <c r="O11" s="38"/>
      <c r="P11" s="38"/>
      <c r="Q11" s="39"/>
      <c r="R11" s="38">
        <v>0.53125</v>
      </c>
      <c r="S11" s="38"/>
      <c r="T11" s="38"/>
      <c r="U11" s="39">
        <v>0.6875</v>
      </c>
      <c r="V11" s="40">
        <f>(C11-B11)+(E11-D11)+(G11-F11)+(I11-H11)+(K11-J11)+(M11-L11)+(O11-N11)+(Q11-P11)+(S11-R11)+(U11-T11)</f>
        <v>1.0416666666666667</v>
      </c>
      <c r="W11" s="41">
        <v>1.125</v>
      </c>
      <c r="X11" s="3">
        <f>V11-W11</f>
        <v>-8.3333333333333259E-2</v>
      </c>
      <c r="Y11" s="367">
        <f>('s36'!X11)+('s37'!X11)+('s38'!X11)+('s39'!X11)+('s40'!X11)+('s41'!X11)</f>
        <v>-0.20833333333333315</v>
      </c>
      <c r="Z11" s="366"/>
      <c r="AA11" t="s">
        <v>185</v>
      </c>
    </row>
    <row r="12" spans="1:27"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row>
    <row r="13" spans="1:27" ht="15.75" thickBot="1" x14ac:dyDescent="0.3">
      <c r="A13" s="164" t="s">
        <v>197</v>
      </c>
      <c r="B13" s="165"/>
      <c r="C13" s="164"/>
      <c r="D13" s="164"/>
      <c r="E13" s="166"/>
      <c r="F13" s="164"/>
      <c r="G13" s="164"/>
      <c r="H13" s="164"/>
      <c r="I13" s="164"/>
      <c r="J13" s="165"/>
      <c r="K13" s="164"/>
      <c r="L13" s="164"/>
      <c r="M13" s="166"/>
      <c r="N13" s="164"/>
      <c r="O13" s="164"/>
      <c r="P13" s="164"/>
      <c r="Q13" s="164"/>
      <c r="R13" s="165"/>
      <c r="S13" s="164"/>
      <c r="T13" s="164"/>
      <c r="U13" s="166"/>
      <c r="V13" s="170">
        <f>(C13-B13)+(E13-D13)+(G13-F13)+(I13-H13)+(K13-J13)+(M13-L13)+(O13-N13)+(Q13-P13)+(S13-R13)+(U13-T13)</f>
        <v>0</v>
      </c>
      <c r="W13" s="171">
        <v>1.1666666666666667</v>
      </c>
      <c r="X13" s="3">
        <f>V13-W13</f>
        <v>-1.1666666666666667</v>
      </c>
      <c r="Y13" s="367"/>
      <c r="Z13" s="366"/>
      <c r="AA13" t="s">
        <v>197</v>
      </c>
    </row>
    <row r="14" spans="1:27" ht="15.75" thickBot="1" x14ac:dyDescent="0.3">
      <c r="A14" s="167"/>
      <c r="B14" s="168"/>
      <c r="C14" s="167"/>
      <c r="D14" s="167"/>
      <c r="E14" s="169"/>
      <c r="F14" s="167"/>
      <c r="G14" s="167"/>
      <c r="H14" s="167"/>
      <c r="I14" s="167"/>
      <c r="J14" s="168"/>
      <c r="K14" s="167"/>
      <c r="L14" s="167"/>
      <c r="M14" s="169"/>
      <c r="N14" s="167"/>
      <c r="O14" s="167"/>
      <c r="P14" s="167"/>
      <c r="Q14" s="167"/>
      <c r="R14" s="168"/>
      <c r="S14" s="167"/>
      <c r="T14" s="167"/>
      <c r="U14" s="169"/>
      <c r="V14" s="164"/>
      <c r="W14" s="164"/>
    </row>
    <row r="15" spans="1:27" ht="15.75" thickBot="1" x14ac:dyDescent="0.3">
      <c r="A15" s="174" t="s">
        <v>196</v>
      </c>
      <c r="B15" s="184">
        <v>0.57291666666666663</v>
      </c>
      <c r="C15" s="174"/>
      <c r="D15" s="174"/>
      <c r="E15" s="185">
        <v>0.69791666666666663</v>
      </c>
      <c r="F15" s="186"/>
      <c r="G15" s="174"/>
      <c r="H15" s="174"/>
      <c r="I15" s="186"/>
      <c r="J15" s="184"/>
      <c r="K15" s="174"/>
      <c r="L15" s="174"/>
      <c r="M15" s="185"/>
      <c r="N15" s="186">
        <v>0.34375</v>
      </c>
      <c r="O15" s="174"/>
      <c r="P15" s="174"/>
      <c r="Q15" s="186">
        <v>0.72916666666666663</v>
      </c>
      <c r="R15" s="184"/>
      <c r="S15" s="174"/>
      <c r="T15" s="174"/>
      <c r="U15" s="185"/>
      <c r="V15" s="177">
        <f>(C15-B15)+(E15-D15)+(G15-F15)+(I15-H15)+(K15-J15)+(M15-L15)+(O15-N15)+(Q15-P15)+(S15-R15)+(U15-T15)</f>
        <v>0.51041666666666663</v>
      </c>
      <c r="W15" s="178">
        <v>0.625</v>
      </c>
      <c r="X15" s="179">
        <f>V15-W15</f>
        <v>-0.11458333333333337</v>
      </c>
      <c r="Y15" s="369">
        <f>('s40'!X15)+('s41'!X15)</f>
        <v>-6.2500000000000111E-2</v>
      </c>
      <c r="Z15" s="370"/>
      <c r="AA15" s="180" t="s">
        <v>196</v>
      </c>
    </row>
    <row r="16" spans="1:27" x14ac:dyDescent="0.25">
      <c r="A16" s="181"/>
      <c r="B16" s="182"/>
      <c r="C16" s="181"/>
      <c r="D16" s="187"/>
      <c r="E16" s="183"/>
      <c r="F16" s="181"/>
      <c r="G16" s="181"/>
      <c r="H16" s="181"/>
      <c r="I16" s="181"/>
      <c r="J16" s="182"/>
      <c r="K16" s="181"/>
      <c r="L16" s="181"/>
      <c r="M16" s="183"/>
      <c r="N16" s="181"/>
      <c r="O16" s="181"/>
      <c r="P16" s="187"/>
      <c r="Q16" s="181"/>
      <c r="R16" s="182"/>
      <c r="S16" s="181"/>
      <c r="T16" s="181"/>
      <c r="U16" s="183"/>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phoneticPr fontId="4" type="noConversion"/>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3F22E-FE91-48D4-8BE5-49F46E1D6553}">
  <dimension ref="A1:AA22"/>
  <sheetViews>
    <sheetView topLeftCell="X1" zoomScale="67" zoomScaleNormal="85" workbookViewId="0">
      <selection activeCell="Y7" sqref="Y7:Z7"/>
    </sheetView>
  </sheetViews>
  <sheetFormatPr baseColWidth="10" defaultColWidth="10.7109375" defaultRowHeight="15" x14ac:dyDescent="0.25"/>
  <cols>
    <col min="23" max="23" width="18.28515625" bestFit="1" customWidth="1"/>
  </cols>
  <sheetData>
    <row r="1" spans="1:27" x14ac:dyDescent="0.25">
      <c r="A1" s="5"/>
      <c r="B1" s="362" t="s">
        <v>219</v>
      </c>
      <c r="C1" s="363"/>
      <c r="D1" s="363"/>
      <c r="E1" s="364"/>
      <c r="F1" s="363" t="s">
        <v>220</v>
      </c>
      <c r="G1" s="363"/>
      <c r="H1" s="363"/>
      <c r="I1" s="364"/>
      <c r="J1" s="363" t="s">
        <v>221</v>
      </c>
      <c r="K1" s="363"/>
      <c r="L1" s="363"/>
      <c r="M1" s="363"/>
      <c r="N1" s="362" t="s">
        <v>222</v>
      </c>
      <c r="O1" s="363"/>
      <c r="P1" s="363"/>
      <c r="Q1" s="364"/>
      <c r="R1" s="363" t="s">
        <v>223</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0.375</v>
      </c>
      <c r="C3" s="51"/>
      <c r="D3" s="51"/>
      <c r="E3" s="52">
        <v>0.69791666666666663</v>
      </c>
      <c r="F3" s="50">
        <v>0.34375</v>
      </c>
      <c r="G3" s="51">
        <v>0.54166666666666663</v>
      </c>
      <c r="H3" s="51">
        <v>0.57291666666666663</v>
      </c>
      <c r="I3" s="52">
        <v>0.71875</v>
      </c>
      <c r="J3" s="51">
        <v>0.29166666666666669</v>
      </c>
      <c r="K3" s="51"/>
      <c r="L3" s="51"/>
      <c r="M3" s="51">
        <v>0.48958333333333331</v>
      </c>
      <c r="N3" s="50">
        <v>0.29166666666666669</v>
      </c>
      <c r="O3" s="51"/>
      <c r="P3" s="51"/>
      <c r="Q3" s="52">
        <v>0.71875</v>
      </c>
      <c r="R3" s="51">
        <v>0.29166666666666669</v>
      </c>
      <c r="S3" s="51">
        <v>0.54166666666666663</v>
      </c>
      <c r="T3" s="51">
        <v>0.57291666666666663</v>
      </c>
      <c r="U3" s="52">
        <v>0.67708333333333337</v>
      </c>
      <c r="V3" s="53">
        <f>(C3-B3)+(E3-D3)+(G3-F3)+(I3-H3)+(K3-J3)+(M3-L3)+(O3-N3)+(Q3-P3)+(S3-R3)+(U3-T3)</f>
        <v>1.6458333333333333</v>
      </c>
      <c r="W3" s="53">
        <v>1.4583333333333333</v>
      </c>
      <c r="X3" s="3">
        <f>V3-W3</f>
        <v>0.1875</v>
      </c>
      <c r="Y3" s="359">
        <f>SUM('s7'!X3)+('s8'!X3)+('s9'!X3)+('s10'!X3)+('s11'!X3)+('s12'!X3)+('s13'!X3)+('s14'!X3)+('s15'!X3)+('s16'!X3)+('s17'!X3)+('s18'!X3)+('s19'!X3)+('s20'!X3)+('s21'!X3)+('s22'!X3)+('s23'!X3)+('s24'!X3)+('s25'!X3)+('s26'!X3)+('s27'!X3)+('s28'!X3)+('s29'!X3)+('s30'!X3)+('s31'!X3)+('s32'!X3)+('s35'!X3)+('s36'!X3)+('s37'!X3)+('s38'!X3)+('s39'!X3)+('s40'!X3)+('s41'!X3)+('s42'!X3)</f>
        <v>-1.7916666666666665</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0.41666666666666669</v>
      </c>
      <c r="C5" s="28"/>
      <c r="D5" s="28"/>
      <c r="E5" s="29">
        <v>0.76041666666666663</v>
      </c>
      <c r="F5" s="28">
        <v>0.29166666666666669</v>
      </c>
      <c r="G5" s="28">
        <v>0.54166666666666663</v>
      </c>
      <c r="H5" s="28">
        <v>0.57291666666666663</v>
      </c>
      <c r="I5" s="29">
        <v>0.73958333333333337</v>
      </c>
      <c r="J5" s="28"/>
      <c r="K5" s="26"/>
      <c r="L5" s="26"/>
      <c r="M5" s="28"/>
      <c r="N5" s="27">
        <v>0.375</v>
      </c>
      <c r="O5" s="28"/>
      <c r="P5" s="28"/>
      <c r="Q5" s="29">
        <v>0.76041666666666663</v>
      </c>
      <c r="R5" s="28">
        <v>0.375</v>
      </c>
      <c r="S5" s="28">
        <v>0.54166666666666663</v>
      </c>
      <c r="T5" s="28">
        <v>0.57291666666666663</v>
      </c>
      <c r="U5" s="29">
        <v>0.72916666666666663</v>
      </c>
      <c r="V5" s="30">
        <f>(C5-B5)+(E5-D5)+(G5-F5)+(I5-H5)+(K5-J5)+(M5-L5)+(O5-N5)+(Q5-P5)+(S5-R5)+(U5-T5)</f>
        <v>1.46875</v>
      </c>
      <c r="W5" s="30">
        <v>1.1666666666666667</v>
      </c>
      <c r="X5" s="3">
        <f>V5-W5</f>
        <v>0.30208333333333326</v>
      </c>
      <c r="Y5" s="359">
        <f>SUM('s14'!X9)+('s15'!X9)+('s16'!X9)+('s17'!X9)+('s18'!X9)+('s19'!X9)+('s20'!X9)+('s21'!X9)+('s22'!X9)+('s23'!X9)+('s24'!X9)+('s25'!X9)+('s26'!X9)+('s27'!X9)+('s28'!X9)+('s29'!X9)+('s30'!X9)+('s31'!X9)+('s32'!X9)+('s35'!X5)+('s36'!X5)+('s37'!X5)+('s38'!X5)+('s39'!X5)+('s40'!X5)+('s41'!X5)+('s42'!X5)</f>
        <v>-0.91666666666666874</v>
      </c>
      <c r="Z5" s="360"/>
      <c r="AA5" t="s">
        <v>78</v>
      </c>
    </row>
    <row r="6" spans="1:27" ht="15.75" thickBot="1" x14ac:dyDescent="0.3">
      <c r="A6" s="157"/>
      <c r="B6" s="158"/>
      <c r="C6" s="157"/>
      <c r="D6" s="145"/>
      <c r="E6" s="159"/>
      <c r="F6" s="157"/>
      <c r="G6" s="157"/>
      <c r="H6" s="145"/>
      <c r="I6" s="159"/>
      <c r="J6" s="157"/>
      <c r="K6" s="157"/>
      <c r="L6" s="145"/>
      <c r="M6" s="157"/>
      <c r="N6" s="158"/>
      <c r="O6" s="157"/>
      <c r="P6" s="145"/>
      <c r="Q6" s="159"/>
      <c r="R6" s="157"/>
      <c r="S6" s="157"/>
      <c r="T6" s="145"/>
      <c r="U6" s="159"/>
      <c r="V6" s="35"/>
      <c r="W6" s="6"/>
    </row>
    <row r="7" spans="1:27" ht="15.75" thickBot="1" x14ac:dyDescent="0.3">
      <c r="A7" s="134" t="s">
        <v>14</v>
      </c>
      <c r="B7" s="135">
        <v>0.34375</v>
      </c>
      <c r="C7" s="137">
        <v>0.54166666666666663</v>
      </c>
      <c r="D7" s="137">
        <v>0.57291666666666663</v>
      </c>
      <c r="E7" s="136">
        <v>0.6875</v>
      </c>
      <c r="F7" s="137">
        <v>0.375</v>
      </c>
      <c r="G7" s="137"/>
      <c r="H7" s="137"/>
      <c r="I7" s="137">
        <v>0.71875</v>
      </c>
      <c r="J7" s="138"/>
      <c r="K7" s="137"/>
      <c r="L7" s="137"/>
      <c r="M7" s="137"/>
      <c r="N7" s="135">
        <v>0.35416666666666669</v>
      </c>
      <c r="O7" s="137"/>
      <c r="P7" s="137"/>
      <c r="Q7" s="136">
        <v>0.70833333333333337</v>
      </c>
      <c r="R7" s="137">
        <v>0.33333333333333331</v>
      </c>
      <c r="S7" s="137"/>
      <c r="T7" s="137"/>
      <c r="U7" s="136"/>
      <c r="V7" s="139">
        <f>(C7-B7)+(E7-D7)+(G7-F7)+(I7-H7)+(K7-J7)+(M7-L7)+(O7-N7)+(Q7-P7)+(S7-R7)+(U7-T7)</f>
        <v>0.67708333333333348</v>
      </c>
      <c r="W7" s="140">
        <v>1</v>
      </c>
      <c r="X7" s="3">
        <f>V7-W7</f>
        <v>-0.32291666666666652</v>
      </c>
      <c r="Y7" s="359">
        <f>SUM('s7'!X7)+('s8'!X7)+('s9'!X7)+('s10'!X7)+('s11'!X7)+('s12'!X7)+('s13'!X7)+('s14'!X7)+('s15'!X7)+('s16'!X7)+('s17'!X7)+('s18'!X7)+('s19'!X7)+('s20'!X7)+('s21'!X7)+('s22'!X7)+('s23'!X7)+('s24'!X7)+('s25'!X7)+('s26'!X7)+('s27'!X7)+('s28'!X7)+('s29'!X7)+('s30'!X7)+('s31'!X7)+('s32'!X7)+('s35'!X7)+('s36'!X7)+('s37'!X7)+('s38'!X7)+('s39'!X7)+('s40'!X7)+('s41'!X7)+('s42'!X7)</f>
        <v>-1.0312500000000013</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91"/>
      <c r="U8" s="95"/>
      <c r="V8" s="141"/>
      <c r="W8" s="91"/>
    </row>
    <row r="9" spans="1:27" ht="15.75" thickBot="1" x14ac:dyDescent="0.3">
      <c r="A9" s="14" t="s">
        <v>184</v>
      </c>
      <c r="B9" s="16">
        <v>0.51041666666666663</v>
      </c>
      <c r="C9" s="14"/>
      <c r="D9" s="14"/>
      <c r="E9" s="17">
        <v>0.72916666666666663</v>
      </c>
      <c r="F9" s="18">
        <v>0.3125</v>
      </c>
      <c r="G9" s="18"/>
      <c r="H9" s="18"/>
      <c r="I9" s="18">
        <v>0.57291666666666663</v>
      </c>
      <c r="J9" s="88"/>
      <c r="K9" s="18"/>
      <c r="L9" s="18"/>
      <c r="M9" s="18"/>
      <c r="N9" s="88">
        <v>0.32291666666666669</v>
      </c>
      <c r="O9" s="18">
        <v>0.54166666666666663</v>
      </c>
      <c r="P9" s="18">
        <v>0.57291666666666663</v>
      </c>
      <c r="Q9" s="18">
        <v>0.72916666666666663</v>
      </c>
      <c r="R9" s="18">
        <v>0.32291666666666669</v>
      </c>
      <c r="S9" s="18"/>
      <c r="T9" s="18"/>
      <c r="U9" s="17">
        <v>0.51041666666666663</v>
      </c>
      <c r="V9" s="20">
        <f>(C9-B9)+(E9-D9)+(G9-F9)+(I9-H9)+(K9-J9)+(M9-L9)+(O9-N9)+(Q9-P9)+(S9-R9)+(U9-T9)</f>
        <v>1.0416666666666665</v>
      </c>
      <c r="W9" s="21">
        <v>1.125</v>
      </c>
      <c r="X9" s="3">
        <f>V9-W9</f>
        <v>-8.3333333333333481E-2</v>
      </c>
      <c r="Y9" s="367">
        <f>('s36'!X9)+('s37'!X9)+('s38'!X9)+('s39'!X9)+('s40'!X9)+('s41'!X9)+('s42'!X9)</f>
        <v>-0.44791666666666696</v>
      </c>
      <c r="Z9" s="366"/>
      <c r="AA9" t="s">
        <v>184</v>
      </c>
    </row>
    <row r="10" spans="1:27" ht="15.75" thickBot="1" x14ac:dyDescent="0.3">
      <c r="A10" s="15"/>
      <c r="B10" s="22"/>
      <c r="C10" s="15"/>
      <c r="D10" s="70"/>
      <c r="E10" s="23"/>
      <c r="F10" s="15"/>
      <c r="G10" s="15"/>
      <c r="H10" s="70"/>
      <c r="I10" s="15"/>
      <c r="J10" s="24"/>
      <c r="K10" s="15"/>
      <c r="L10" s="15"/>
      <c r="M10" s="15"/>
      <c r="N10" s="22"/>
      <c r="O10" s="15"/>
      <c r="P10" s="70"/>
      <c r="Q10" s="23"/>
      <c r="R10" s="15"/>
      <c r="S10" s="15"/>
      <c r="T10" s="70"/>
      <c r="U10" s="23"/>
      <c r="V10" s="25"/>
      <c r="W10" s="15"/>
    </row>
    <row r="11" spans="1:27" ht="15.75" thickBot="1" x14ac:dyDescent="0.3">
      <c r="A11" s="36" t="s">
        <v>185</v>
      </c>
      <c r="B11" s="37">
        <v>0.32291666666666669</v>
      </c>
      <c r="C11" s="36"/>
      <c r="D11" s="36"/>
      <c r="E11" s="39">
        <v>0.51041666666666663</v>
      </c>
      <c r="F11" s="38">
        <v>0.34375</v>
      </c>
      <c r="G11" s="38">
        <v>0.54166666666666663</v>
      </c>
      <c r="H11" s="38">
        <v>0.57291666666666663</v>
      </c>
      <c r="I11" s="38">
        <v>0.70833333333333337</v>
      </c>
      <c r="J11" s="153">
        <v>0.375</v>
      </c>
      <c r="K11" s="38"/>
      <c r="L11" s="38"/>
      <c r="M11" s="38">
        <v>0.72916666666666663</v>
      </c>
      <c r="N11" s="37"/>
      <c r="O11" s="38"/>
      <c r="P11" s="38"/>
      <c r="Q11" s="39"/>
      <c r="R11" s="38">
        <v>0.51041666666666663</v>
      </c>
      <c r="S11" s="38"/>
      <c r="T11" s="188"/>
      <c r="U11" s="39">
        <v>0.72916666666666663</v>
      </c>
      <c r="V11" s="40">
        <f>(C11-B11)+(E11-D11)+(G11-F11)+(I11-H11)+(K11-J11)+(M11-L11)+(O11-N11)+(Q11-P11)+(S11-R11)+(U11-T11)</f>
        <v>1.09375</v>
      </c>
      <c r="W11" s="41">
        <v>1.125</v>
      </c>
      <c r="X11" s="3">
        <f>V11-W11</f>
        <v>-3.125E-2</v>
      </c>
      <c r="Y11" s="367">
        <f>('s36'!X11)+('s37'!X11)+('s38'!X11)+('s39'!X11)+('s40'!X11)+('s41'!X11)+('s42'!X11)</f>
        <v>-0.23958333333333315</v>
      </c>
      <c r="Z11" s="366"/>
      <c r="AA11" t="s">
        <v>185</v>
      </c>
    </row>
    <row r="12" spans="1:27"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row>
    <row r="13" spans="1:27" ht="15.75" thickBot="1" x14ac:dyDescent="0.3">
      <c r="A13" s="164" t="s">
        <v>197</v>
      </c>
      <c r="B13" s="165"/>
      <c r="C13" s="164"/>
      <c r="D13" s="164"/>
      <c r="E13" s="166"/>
      <c r="F13" s="164"/>
      <c r="G13" s="164"/>
      <c r="H13" s="164"/>
      <c r="I13" s="164"/>
      <c r="J13" s="165"/>
      <c r="K13" s="164"/>
      <c r="L13" s="164"/>
      <c r="M13" s="166"/>
      <c r="N13" s="164"/>
      <c r="O13" s="164"/>
      <c r="P13" s="164"/>
      <c r="Q13" s="164"/>
      <c r="R13" s="165"/>
      <c r="S13" s="164"/>
      <c r="T13" s="164"/>
      <c r="U13" s="166"/>
      <c r="V13" s="170">
        <f>(C13-B13)+(E13-D13)+(G13-F13)+(I13-H13)+(K13-J13)+(M13-L13)+(O13-N13)+(Q13-P13)+(S13-R13)+(U13-T13)</f>
        <v>0</v>
      </c>
      <c r="W13" s="171">
        <v>0</v>
      </c>
      <c r="X13" s="3">
        <f>V13-W13</f>
        <v>0</v>
      </c>
      <c r="Y13" s="367"/>
      <c r="Z13" s="366"/>
      <c r="AA13" t="s">
        <v>197</v>
      </c>
    </row>
    <row r="14" spans="1:27" ht="15.75" thickBot="1" x14ac:dyDescent="0.3">
      <c r="A14" s="167"/>
      <c r="B14" s="168"/>
      <c r="C14" s="167"/>
      <c r="D14" s="167"/>
      <c r="E14" s="169"/>
      <c r="F14" s="167"/>
      <c r="G14" s="167"/>
      <c r="H14" s="167"/>
      <c r="I14" s="167"/>
      <c r="J14" s="168"/>
      <c r="K14" s="167"/>
      <c r="L14" s="167"/>
      <c r="M14" s="169"/>
      <c r="N14" s="167"/>
      <c r="O14" s="167"/>
      <c r="P14" s="167"/>
      <c r="Q14" s="167"/>
      <c r="R14" s="168"/>
      <c r="S14" s="167"/>
      <c r="T14" s="167"/>
      <c r="U14" s="169"/>
      <c r="V14" s="164"/>
      <c r="W14" s="164"/>
    </row>
    <row r="15" spans="1:27" ht="15.75" thickBot="1" x14ac:dyDescent="0.3">
      <c r="A15" s="174" t="s">
        <v>196</v>
      </c>
      <c r="B15" s="184"/>
      <c r="C15" s="174"/>
      <c r="D15" s="174"/>
      <c r="E15" s="185"/>
      <c r="F15" s="186">
        <v>0.45833333333333331</v>
      </c>
      <c r="G15" s="174"/>
      <c r="H15" s="174"/>
      <c r="I15" s="186">
        <v>0.72916666666666663</v>
      </c>
      <c r="J15" s="184"/>
      <c r="K15" s="174"/>
      <c r="L15" s="174"/>
      <c r="M15" s="185"/>
      <c r="N15" s="186">
        <v>0.45833333333333331</v>
      </c>
      <c r="O15" s="186">
        <v>0.54166666666666663</v>
      </c>
      <c r="P15" s="186">
        <v>0.57291666666666663</v>
      </c>
      <c r="Q15" s="186">
        <v>0.6875</v>
      </c>
      <c r="R15" s="184"/>
      <c r="S15" s="174"/>
      <c r="T15" s="174"/>
      <c r="U15" s="185"/>
      <c r="V15" s="177">
        <f>(C15-B15)+(E15-D15)+(G15-F15)+(I15-H15)+(K15-J15)+(M15-L15)+(O15-N15)+(Q15-P15)+(S15-R15)+(U15-T15)</f>
        <v>0.46875</v>
      </c>
      <c r="W15" s="178">
        <v>0.625</v>
      </c>
      <c r="X15" s="179">
        <f>V15-W15</f>
        <v>-0.15625</v>
      </c>
      <c r="Y15" s="369">
        <f>('s40'!X15)+('s41'!X15)+('s42'!X15)</f>
        <v>-0.21875000000000011</v>
      </c>
      <c r="Z15" s="370"/>
      <c r="AA15" s="180" t="s">
        <v>196</v>
      </c>
    </row>
    <row r="16" spans="1:27" x14ac:dyDescent="0.25">
      <c r="A16" s="181"/>
      <c r="B16" s="182"/>
      <c r="C16" s="181"/>
      <c r="D16" s="181"/>
      <c r="E16" s="183"/>
      <c r="F16" s="181"/>
      <c r="G16" s="181"/>
      <c r="H16" s="187"/>
      <c r="I16" s="181"/>
      <c r="J16" s="182"/>
      <c r="K16" s="181"/>
      <c r="L16" s="181"/>
      <c r="M16" s="183"/>
      <c r="N16" s="181"/>
      <c r="O16" s="181"/>
      <c r="P16" s="187"/>
      <c r="Q16" s="181"/>
      <c r="R16" s="182"/>
      <c r="S16" s="181"/>
      <c r="T16" s="181"/>
      <c r="U16" s="183"/>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0C3A7-1C28-4282-8132-A91DE30E5021}">
  <dimension ref="A1:AA22"/>
  <sheetViews>
    <sheetView topLeftCell="X1" zoomScale="88" workbookViewId="0">
      <selection activeCell="Y7" sqref="Y7:Z7"/>
    </sheetView>
  </sheetViews>
  <sheetFormatPr baseColWidth="10" defaultColWidth="10.7109375" defaultRowHeight="15" x14ac:dyDescent="0.25"/>
  <sheetData>
    <row r="1" spans="1:27" x14ac:dyDescent="0.25">
      <c r="A1" s="5"/>
      <c r="B1" s="362" t="s">
        <v>224</v>
      </c>
      <c r="C1" s="363"/>
      <c r="D1" s="363"/>
      <c r="E1" s="364"/>
      <c r="F1" s="363" t="s">
        <v>215</v>
      </c>
      <c r="G1" s="363"/>
      <c r="H1" s="363"/>
      <c r="I1" s="364"/>
      <c r="J1" s="363" t="s">
        <v>216</v>
      </c>
      <c r="K1" s="363"/>
      <c r="L1" s="363"/>
      <c r="M1" s="363"/>
      <c r="N1" s="362" t="s">
        <v>217</v>
      </c>
      <c r="O1" s="363"/>
      <c r="P1" s="363"/>
      <c r="Q1" s="364"/>
      <c r="R1" s="363" t="s">
        <v>218</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0.29166666666666669</v>
      </c>
      <c r="C3" s="51">
        <v>0.54166666666666663</v>
      </c>
      <c r="D3" s="51">
        <v>0.57291666666666663</v>
      </c>
      <c r="E3" s="52">
        <v>0.73958333333333337</v>
      </c>
      <c r="F3" s="50">
        <v>0.29166666666666669</v>
      </c>
      <c r="G3" s="51">
        <v>0.54166666666666663</v>
      </c>
      <c r="H3" s="51">
        <v>0.57291666666666663</v>
      </c>
      <c r="I3" s="52">
        <v>0.625</v>
      </c>
      <c r="J3" s="51">
        <v>0.45833333333333331</v>
      </c>
      <c r="K3" s="51"/>
      <c r="L3" s="51"/>
      <c r="M3" s="51">
        <v>0.72916666666666663</v>
      </c>
      <c r="N3" s="50">
        <v>0.52083333333333337</v>
      </c>
      <c r="O3" s="51"/>
      <c r="P3" s="51"/>
      <c r="Q3" s="52">
        <v>0.73958333333333337</v>
      </c>
      <c r="R3" s="51">
        <v>0.29166666666666669</v>
      </c>
      <c r="S3" s="51">
        <v>0.54166666666666663</v>
      </c>
      <c r="T3" s="51">
        <v>0.57291666666666663</v>
      </c>
      <c r="U3" s="52">
        <v>0.73958333333333337</v>
      </c>
      <c r="V3" s="53">
        <f>(C3-B3)+(E3-D3)+(G3-F3)+(I3-H3)+(K3-J3)+(M3-L3)+(O3-N3)+(Q3-P3)+(S3-R3)+(U3-T3)</f>
        <v>1.625</v>
      </c>
      <c r="W3" s="53">
        <v>1.4583333333333333</v>
      </c>
      <c r="X3" s="3">
        <f>V3-W3</f>
        <v>0.16666666666666674</v>
      </c>
      <c r="Y3" s="359">
        <f>SUM('s7'!X3)+('s8'!X3)+('s9'!X3)+('s10'!X3)+('s11'!X3)+('s12'!X3)+('s13'!X3)+('s14'!X3)+('s15'!X3)+('s16'!X3)+('s17'!X3)+('s18'!X3)+('s19'!X3)+('s20'!X3)+('s21'!X3)+('s22'!X3)+('s23'!X3)+('s24'!X3)+('s25'!X3)+('s26'!X3)+('s27'!X3)+('s28'!X3)+('s29'!X3)+('s30'!X3)+('s31'!X3)+('s32'!X3)+('s35'!X3)+('s36'!X3)+('s37'!X3)+('s38'!X3)+('s39'!X3)+('s40'!X3)+('s41'!X3)+('s42'!X3)+('s43'!X3)</f>
        <v>-1.6249999999999998</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0.34375</v>
      </c>
      <c r="C5" s="28"/>
      <c r="D5" s="28"/>
      <c r="E5" s="29">
        <v>0.76041666666666663</v>
      </c>
      <c r="F5" s="28">
        <v>0.29166666666666669</v>
      </c>
      <c r="G5" s="28"/>
      <c r="H5" s="28"/>
      <c r="I5" s="29">
        <v>0.58333333333333337</v>
      </c>
      <c r="J5" s="28"/>
      <c r="K5" s="26"/>
      <c r="L5" s="26"/>
      <c r="M5" s="28"/>
      <c r="N5" s="27">
        <v>0.36458333333333331</v>
      </c>
      <c r="O5" s="28"/>
      <c r="P5" s="28"/>
      <c r="Q5" s="29">
        <v>0.70833333333333337</v>
      </c>
      <c r="R5" s="28">
        <v>0.34375</v>
      </c>
      <c r="S5" s="28"/>
      <c r="T5" s="28"/>
      <c r="U5" s="29">
        <v>0.76041666666666663</v>
      </c>
      <c r="V5" s="30">
        <f>(C5-B5)+(E5-D5)+(G5-F5)+(I5-H5)+(K5-J5)+(M5-L5)+(O5-N5)+(Q5-P5)+(S5-R5)+(U5-T5)</f>
        <v>1.46875</v>
      </c>
      <c r="W5" s="30">
        <v>1.1666666666666667</v>
      </c>
      <c r="X5" s="3">
        <f>V5-W5</f>
        <v>0.30208333333333326</v>
      </c>
      <c r="Y5" s="359">
        <f>SUM('s14'!X9)+('s15'!X9)+('s16'!X9)+('s17'!X9)+('s18'!X9)+('s19'!X9)+('s20'!X9)+('s21'!X9)+('s22'!X9)+('s23'!X9)+('s24'!X9)+('s25'!X9)+('s26'!X9)+('s27'!X9)+('s28'!X9)+('s29'!X9)+('s30'!X9)+('s31'!X9)+('s32'!X9)+('s35'!X5)+('s36'!X5)+('s37'!X5)+('s38'!X5)+('s39'!X5)+('s40'!X5)+('s41'!X5)+('s42'!X5)+('s43'!X5)</f>
        <v>-0.61458333333333548</v>
      </c>
      <c r="Z5" s="360"/>
      <c r="AA5" t="s">
        <v>78</v>
      </c>
    </row>
    <row r="6" spans="1:27" ht="15.75" thickBot="1" x14ac:dyDescent="0.3">
      <c r="A6" s="157"/>
      <c r="B6" s="158"/>
      <c r="C6" s="157"/>
      <c r="D6" s="145" t="s">
        <v>111</v>
      </c>
      <c r="E6" s="159"/>
      <c r="F6" s="157"/>
      <c r="G6" s="157"/>
      <c r="H6" s="145" t="s">
        <v>111</v>
      </c>
      <c r="I6" s="159"/>
      <c r="J6" s="157"/>
      <c r="K6" s="157"/>
      <c r="L6" s="145" t="s">
        <v>84</v>
      </c>
      <c r="M6" s="157"/>
      <c r="N6" s="158"/>
      <c r="O6" s="157"/>
      <c r="P6" s="145" t="s">
        <v>111</v>
      </c>
      <c r="Q6" s="159"/>
      <c r="R6" s="157"/>
      <c r="S6" s="157"/>
      <c r="T6" s="145" t="s">
        <v>111</v>
      </c>
      <c r="U6" s="159"/>
      <c r="V6" s="35"/>
      <c r="W6" s="6"/>
    </row>
    <row r="7" spans="1:27" ht="15.75" thickBot="1" x14ac:dyDescent="0.3">
      <c r="A7" s="134" t="s">
        <v>14</v>
      </c>
      <c r="B7" s="135">
        <v>0.375</v>
      </c>
      <c r="C7" s="137">
        <v>0.54166666666666663</v>
      </c>
      <c r="D7" s="137">
        <v>0.57291666666666663</v>
      </c>
      <c r="E7" s="136">
        <v>0.70833333333333337</v>
      </c>
      <c r="F7" s="137">
        <v>0.375</v>
      </c>
      <c r="G7" s="137">
        <v>0.54166666666666663</v>
      </c>
      <c r="H7" s="137">
        <v>0.57291666666666663</v>
      </c>
      <c r="I7" s="137">
        <v>0.69791666666666663</v>
      </c>
      <c r="J7" s="138"/>
      <c r="K7" s="137"/>
      <c r="L7" s="137"/>
      <c r="M7" s="137"/>
      <c r="N7" s="135">
        <v>0.39583333333333331</v>
      </c>
      <c r="O7" s="137">
        <v>0.54166666666666663</v>
      </c>
      <c r="P7" s="137">
        <v>0.57291666666666663</v>
      </c>
      <c r="Q7" s="136">
        <v>0.69791666666666663</v>
      </c>
      <c r="R7" s="137">
        <v>0.36458333333333331</v>
      </c>
      <c r="S7" s="137">
        <v>0.54166666666666663</v>
      </c>
      <c r="T7" s="137">
        <v>0.57291666666666663</v>
      </c>
      <c r="U7" s="136">
        <v>0.69791666666666663</v>
      </c>
      <c r="V7" s="139">
        <f>(C7-B7)+(E7-D7)+(G7-F7)+(I7-H7)+(K7-J7)+(M7-L7)+(O7-N7)+(Q7-P7)+(S7-R7)+(U7-T7)</f>
        <v>1.1666666666666665</v>
      </c>
      <c r="W7" s="140">
        <v>1</v>
      </c>
      <c r="X7" s="3">
        <f>V7-W7</f>
        <v>0.16666666666666652</v>
      </c>
      <c r="Y7" s="359">
        <f>SUM('s7'!X7)+('s8'!X7)+('s9'!X7)+('s10'!X7)+('s11'!X7)+('s12'!X7)+('s13'!X7)+('s14'!X7)+('s15'!X7)+('s16'!X7)+('s17'!X7)+('s18'!X7)+('s19'!X7)+('s20'!X7)+('s21'!X7)+('s22'!X7)+('s23'!X7)+('s24'!X7)+('s25'!X7)+('s26'!X7)+('s27'!X7)+('s28'!X7)+('s29'!X7)+('s30'!X7)+('s31'!X7)+('s32'!X7)+('s35'!X7)+('s36'!X7)+('s37'!X7)+('s38'!X7)+('s39'!X7)+('s40'!X7)+('s41'!X7)+('s42'!X7)+('s43'!X7)</f>
        <v>-0.86458333333333481</v>
      </c>
      <c r="Z7" s="360"/>
      <c r="AA7" t="s">
        <v>14</v>
      </c>
    </row>
    <row r="8" spans="1:27" ht="15.75" thickBot="1" x14ac:dyDescent="0.3">
      <c r="A8" s="91"/>
      <c r="B8" s="92"/>
      <c r="C8" s="91"/>
      <c r="D8" s="70"/>
      <c r="E8" s="95"/>
      <c r="F8" s="91"/>
      <c r="G8" s="91"/>
      <c r="H8" s="70"/>
      <c r="I8" s="91"/>
      <c r="J8" s="96"/>
      <c r="K8" s="91"/>
      <c r="L8" s="70" t="s">
        <v>84</v>
      </c>
      <c r="M8" s="91"/>
      <c r="N8" s="92"/>
      <c r="O8" s="91"/>
      <c r="P8" s="70"/>
      <c r="Q8" s="95"/>
      <c r="R8" s="91"/>
      <c r="S8" s="91"/>
      <c r="T8" s="70"/>
      <c r="U8" s="95"/>
      <c r="V8" s="141"/>
      <c r="W8" s="91"/>
    </row>
    <row r="9" spans="1:27" ht="15.75" thickBot="1" x14ac:dyDescent="0.3">
      <c r="A9" s="14" t="s">
        <v>184</v>
      </c>
      <c r="B9" s="16">
        <v>0.33333333333333331</v>
      </c>
      <c r="C9" s="14"/>
      <c r="D9" s="14"/>
      <c r="E9" s="17">
        <v>0.54166666666666663</v>
      </c>
      <c r="F9" s="18">
        <v>0.52083333333333337</v>
      </c>
      <c r="G9" s="18"/>
      <c r="H9" s="18"/>
      <c r="I9" s="18">
        <v>0.71875</v>
      </c>
      <c r="J9" s="88"/>
      <c r="K9" s="18"/>
      <c r="L9" s="18"/>
      <c r="M9" s="18"/>
      <c r="N9" s="88">
        <v>0.32291666666666669</v>
      </c>
      <c r="O9" s="18">
        <v>0.54166666666666663</v>
      </c>
      <c r="P9" s="18">
        <v>0.57291666666666663</v>
      </c>
      <c r="Q9" s="18">
        <v>0.70833333333333337</v>
      </c>
      <c r="R9" s="18">
        <v>0.32291666666666669</v>
      </c>
      <c r="S9" s="18"/>
      <c r="T9" s="18"/>
      <c r="U9" s="17">
        <v>0.54166666666666663</v>
      </c>
      <c r="V9" s="20">
        <f>(C9-B9)+(E9-D9)+(G9-F9)+(I9-H9)+(K9-J9)+(M9-L9)+(O9-N9)+(Q9-P9)+(S9-R9)+(U9-T9)</f>
        <v>0.97916666666666652</v>
      </c>
      <c r="W9" s="21">
        <v>1.125</v>
      </c>
      <c r="X9" s="3">
        <f>V9-W9</f>
        <v>-0.14583333333333348</v>
      </c>
      <c r="Y9" s="367">
        <f>('s36'!X9)+('s37'!X9)+('s38'!X9)+('s39'!X9)+('s40'!X9)+('s41'!X9)+('s42'!X9)+('s43'!X9)</f>
        <v>-0.59375000000000044</v>
      </c>
      <c r="Z9" s="366"/>
      <c r="AA9" t="s">
        <v>184</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36" t="s">
        <v>185</v>
      </c>
      <c r="B11" s="37">
        <v>0.54166666666666663</v>
      </c>
      <c r="C11" s="36"/>
      <c r="D11" s="36"/>
      <c r="E11" s="39">
        <v>0.72916666666666663</v>
      </c>
      <c r="F11" s="38">
        <v>0.33333333333333331</v>
      </c>
      <c r="G11" s="38"/>
      <c r="H11" s="38"/>
      <c r="I11" s="38">
        <v>0.52083333333333337</v>
      </c>
      <c r="J11" s="153">
        <v>0.375</v>
      </c>
      <c r="K11" s="38"/>
      <c r="L11" s="38"/>
      <c r="M11" s="38">
        <v>0.70833333333333337</v>
      </c>
      <c r="N11" s="37"/>
      <c r="O11" s="38"/>
      <c r="P11" s="38"/>
      <c r="Q11" s="39"/>
      <c r="R11" s="38">
        <v>0.54166666666666663</v>
      </c>
      <c r="S11" s="38"/>
      <c r="T11" s="38"/>
      <c r="U11" s="39">
        <v>0.70833333333333337</v>
      </c>
      <c r="V11" s="40">
        <f>(C11-B11)+(E11-D11)+(G11-F11)+(I11-H11)+(K11-J11)+(M11-L11)+(O11-N11)+(Q11-P11)+(S11-R11)+(U11-T11)</f>
        <v>0.87500000000000022</v>
      </c>
      <c r="W11" s="41">
        <v>1.125</v>
      </c>
      <c r="X11" s="3">
        <f>V11-W11</f>
        <v>-0.24999999999999978</v>
      </c>
      <c r="Y11" s="367">
        <f>('s36'!X11)+('s37'!X11)+('s38'!X11)+('s39'!X11)+('s40'!X11)+('s41'!X11)+('s42'!X11)+('s43'!X11)</f>
        <v>-0.48958333333333293</v>
      </c>
      <c r="Z11" s="366"/>
      <c r="AA11" t="s">
        <v>185</v>
      </c>
    </row>
    <row r="12" spans="1:27"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row>
    <row r="13" spans="1:27" ht="15.75" thickBot="1" x14ac:dyDescent="0.3">
      <c r="A13" s="164" t="s">
        <v>197</v>
      </c>
      <c r="B13" s="165"/>
      <c r="C13" s="164"/>
      <c r="D13" s="164"/>
      <c r="E13" s="166"/>
      <c r="F13" s="164"/>
      <c r="G13" s="164"/>
      <c r="H13" s="164"/>
      <c r="I13" s="164"/>
      <c r="J13" s="165"/>
      <c r="K13" s="164"/>
      <c r="L13" s="164"/>
      <c r="M13" s="166"/>
      <c r="N13" s="164"/>
      <c r="O13" s="164"/>
      <c r="P13" s="164"/>
      <c r="Q13" s="164"/>
      <c r="R13" s="165"/>
      <c r="S13" s="164"/>
      <c r="T13" s="164"/>
      <c r="U13" s="166"/>
      <c r="V13" s="170">
        <f>(C13-B13)+(E13-D13)+(G13-F13)+(I13-H13)+(K13-J13)+(M13-L13)+(O13-N13)+(Q13-P13)+(S13-R13)+(U13-T13)</f>
        <v>0</v>
      </c>
      <c r="W13" s="171">
        <v>1.1666666666666667</v>
      </c>
      <c r="X13" s="3">
        <f>V13-W13</f>
        <v>-1.1666666666666667</v>
      </c>
      <c r="Y13" s="367"/>
      <c r="Z13" s="366"/>
      <c r="AA13" t="s">
        <v>197</v>
      </c>
    </row>
    <row r="14" spans="1:27" ht="15.75" thickBot="1" x14ac:dyDescent="0.3">
      <c r="A14" s="167"/>
      <c r="B14" s="168"/>
      <c r="C14" s="167"/>
      <c r="D14" s="167"/>
      <c r="E14" s="169"/>
      <c r="F14" s="167"/>
      <c r="G14" s="167"/>
      <c r="H14" s="167"/>
      <c r="I14" s="167"/>
      <c r="J14" s="168"/>
      <c r="K14" s="167"/>
      <c r="L14" s="167"/>
      <c r="M14" s="169"/>
      <c r="N14" s="167"/>
      <c r="O14" s="167"/>
      <c r="P14" s="167"/>
      <c r="Q14" s="167"/>
      <c r="R14" s="168"/>
      <c r="S14" s="167"/>
      <c r="T14" s="167"/>
      <c r="U14" s="169"/>
      <c r="V14" s="164"/>
      <c r="W14" s="164"/>
    </row>
    <row r="15" spans="1:27" ht="15.75" thickBot="1" x14ac:dyDescent="0.3">
      <c r="A15" s="174" t="s">
        <v>196</v>
      </c>
      <c r="B15" s="184">
        <v>0.45833333333333331</v>
      </c>
      <c r="C15" s="174"/>
      <c r="D15" s="174"/>
      <c r="E15" s="185">
        <v>0.58333333333333337</v>
      </c>
      <c r="F15" s="186">
        <v>0.55208333333333337</v>
      </c>
      <c r="G15" s="174"/>
      <c r="H15" s="174"/>
      <c r="I15" s="186">
        <v>0.71875</v>
      </c>
      <c r="J15" s="184"/>
      <c r="K15" s="174"/>
      <c r="L15" s="174"/>
      <c r="M15" s="185"/>
      <c r="N15" s="186">
        <v>0.32291666666666669</v>
      </c>
      <c r="O15" s="174"/>
      <c r="P15" s="174"/>
      <c r="Q15" s="186">
        <v>0.73958333333333337</v>
      </c>
      <c r="R15" s="184"/>
      <c r="S15" s="174"/>
      <c r="T15" s="174"/>
      <c r="U15" s="185"/>
      <c r="V15" s="177">
        <f>(C15-B15)+(E15-D15)+(G15-F15)+(I15-H15)+(K15-J15)+(M15-L15)+(O15-N15)+(Q15-P15)+(S15-R15)+(U15-T15)</f>
        <v>0.70833333333333337</v>
      </c>
      <c r="W15" s="178">
        <v>0.625</v>
      </c>
      <c r="X15" s="179">
        <f>V15-W15</f>
        <v>8.333333333333337E-2</v>
      </c>
      <c r="Y15" s="369">
        <f>('s40'!X15)+('s41'!X15)+('s42'!X15)+('s43'!X15)</f>
        <v>-0.13541666666666674</v>
      </c>
      <c r="Z15" s="370"/>
      <c r="AA15" s="180" t="s">
        <v>196</v>
      </c>
    </row>
    <row r="16" spans="1:27" x14ac:dyDescent="0.25">
      <c r="A16" s="181"/>
      <c r="B16" s="182"/>
      <c r="C16" s="181"/>
      <c r="D16" s="187"/>
      <c r="E16" s="183"/>
      <c r="F16" s="181"/>
      <c r="G16" s="181"/>
      <c r="H16" s="187" t="s">
        <v>111</v>
      </c>
      <c r="I16" s="181"/>
      <c r="J16" s="182"/>
      <c r="K16" s="181"/>
      <c r="L16" s="187"/>
      <c r="M16" s="183"/>
      <c r="N16" s="181"/>
      <c r="O16" s="181"/>
      <c r="P16" s="187" t="s">
        <v>111</v>
      </c>
      <c r="Q16" s="181"/>
      <c r="R16" s="182"/>
      <c r="S16" s="181"/>
      <c r="T16" s="187"/>
      <c r="U16" s="183"/>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F799A-6F4D-40D4-BA59-094352912747}">
  <dimension ref="A1:AC22"/>
  <sheetViews>
    <sheetView topLeftCell="X1" zoomScale="88" workbookViewId="0">
      <selection activeCell="Y7" sqref="Y7:Z7"/>
    </sheetView>
  </sheetViews>
  <sheetFormatPr baseColWidth="10" defaultColWidth="10.7109375" defaultRowHeight="15" x14ac:dyDescent="0.25"/>
  <sheetData>
    <row r="1" spans="1:29" x14ac:dyDescent="0.25">
      <c r="A1" s="5"/>
      <c r="B1" s="362" t="s">
        <v>225</v>
      </c>
      <c r="C1" s="363"/>
      <c r="D1" s="363"/>
      <c r="E1" s="364"/>
      <c r="F1" s="363" t="s">
        <v>215</v>
      </c>
      <c r="G1" s="363"/>
      <c r="H1" s="363"/>
      <c r="I1" s="364"/>
      <c r="J1" s="363" t="s">
        <v>216</v>
      </c>
      <c r="K1" s="363"/>
      <c r="L1" s="363"/>
      <c r="M1" s="363"/>
      <c r="N1" s="362" t="s">
        <v>217</v>
      </c>
      <c r="O1" s="363"/>
      <c r="P1" s="363"/>
      <c r="Q1" s="364"/>
      <c r="R1" s="363" t="s">
        <v>218</v>
      </c>
      <c r="S1" s="363"/>
      <c r="T1" s="363"/>
      <c r="U1" s="364"/>
      <c r="V1" t="s">
        <v>2</v>
      </c>
    </row>
    <row r="2" spans="1:29"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9" ht="15.75" thickBot="1" x14ac:dyDescent="0.3">
      <c r="A3" s="49" t="s">
        <v>12</v>
      </c>
      <c r="B3" s="50"/>
      <c r="C3" s="51"/>
      <c r="D3" s="51"/>
      <c r="E3" s="52"/>
      <c r="F3" s="50">
        <v>0.29166666666666669</v>
      </c>
      <c r="G3" s="51"/>
      <c r="H3" s="51"/>
      <c r="I3" s="52">
        <v>0.71875</v>
      </c>
      <c r="J3" s="51">
        <v>0.29166666666666669</v>
      </c>
      <c r="K3" s="51"/>
      <c r="L3" s="51"/>
      <c r="M3" s="51">
        <v>0.71875</v>
      </c>
      <c r="N3" s="50">
        <v>0.29166666666666669</v>
      </c>
      <c r="O3" s="51">
        <v>0.54166666666666663</v>
      </c>
      <c r="P3" s="51">
        <v>0.57291666666666663</v>
      </c>
      <c r="Q3" s="52">
        <v>0.73958333333333337</v>
      </c>
      <c r="R3" s="51"/>
      <c r="S3" s="51"/>
      <c r="T3" s="51"/>
      <c r="U3" s="52"/>
      <c r="V3" s="53">
        <f>(C3-B3)+(E3-D3)+(G3-F3)+(I3-H3)+(K3-J3)+(M3-L3)+(O3-N3)+(Q3-P3)+(S3-R3)+(U3-T3)</f>
        <v>1.2708333333333333</v>
      </c>
      <c r="W3" s="53">
        <v>1.1666666666666667</v>
      </c>
      <c r="X3" s="3">
        <f>V3-W3</f>
        <v>0.10416666666666652</v>
      </c>
      <c r="Y3" s="359">
        <f>SUM('s7'!X3)+('s8'!X3)+('s9'!X3)+('s10'!X3)+('s11'!X3)+('s12'!X3)+('s13'!X3)+('s14'!X3)+('s15'!X3)+('s16'!X3)+('s17'!X3)+('s18'!X3)+('s19'!X3)+('s20'!X3)+('s21'!X3)+('s22'!X3)+('s23'!X3)+('s24'!X3)+('s25'!X3)+('s26'!X3)+('s27'!X3)+('s28'!X3)+('s29'!X3)+('s30'!X3)+('s31'!X3)+('s32'!X3)+('s35'!X3)+('s36'!X3)+('s37'!X3)+('s38'!X3)+('s39'!X3)+('s40'!X3)+('s41'!X3)+('s42'!X3)+('s43'!X3)+('s44'!X3)</f>
        <v>-1.5208333333333333</v>
      </c>
      <c r="Z3" s="360"/>
      <c r="AA3" t="s">
        <v>12</v>
      </c>
      <c r="AB3" t="s">
        <v>239</v>
      </c>
      <c r="AC3" t="s">
        <v>244</v>
      </c>
    </row>
    <row r="4" spans="1:29" ht="15.75" thickBot="1" x14ac:dyDescent="0.3">
      <c r="A4" s="54"/>
      <c r="B4" s="55"/>
      <c r="C4" s="54"/>
      <c r="D4" s="145"/>
      <c r="E4" s="56"/>
      <c r="F4" s="54"/>
      <c r="G4" s="54"/>
      <c r="H4" s="145"/>
      <c r="I4" s="56"/>
      <c r="J4" s="54"/>
      <c r="K4" s="54"/>
      <c r="L4" s="145"/>
      <c r="M4" s="54"/>
      <c r="N4" s="55"/>
      <c r="O4" s="54"/>
      <c r="P4" s="145"/>
      <c r="Q4" s="56"/>
      <c r="R4" s="54"/>
      <c r="S4" s="54"/>
      <c r="T4" s="54"/>
      <c r="U4" s="56"/>
      <c r="V4" s="58"/>
      <c r="W4" s="57"/>
      <c r="X4" t="s">
        <v>10</v>
      </c>
      <c r="Y4" s="361"/>
      <c r="Z4" s="361"/>
    </row>
    <row r="5" spans="1:29" ht="15.75" thickBot="1" x14ac:dyDescent="0.3">
      <c r="A5" s="26" t="s">
        <v>183</v>
      </c>
      <c r="B5" s="27">
        <v>0.29166666666666669</v>
      </c>
      <c r="C5" s="28">
        <v>0.54166666666666663</v>
      </c>
      <c r="D5" s="28">
        <v>0.58333333333333337</v>
      </c>
      <c r="E5" s="29">
        <v>0.73958333333333337</v>
      </c>
      <c r="F5" s="28">
        <v>0.32291666666666669</v>
      </c>
      <c r="G5" s="28"/>
      <c r="H5" s="28"/>
      <c r="I5" s="29">
        <v>0.57291666666666663</v>
      </c>
      <c r="J5" s="28"/>
      <c r="K5" s="26"/>
      <c r="L5" s="26"/>
      <c r="M5" s="28"/>
      <c r="N5" s="27">
        <v>0.35416666666666669</v>
      </c>
      <c r="O5" s="28"/>
      <c r="P5" s="28"/>
      <c r="Q5" s="29">
        <v>0.72916666666666663</v>
      </c>
      <c r="R5" s="28"/>
      <c r="S5" s="28"/>
      <c r="T5" s="28"/>
      <c r="U5" s="29"/>
      <c r="V5" s="30">
        <f>(C5-B5)+(E5-D5)+(G5-F5)+(I5-H5)+(K5-J5)+(M5-L5)+(O5-N5)+(Q5-P5)+(S5-R5)+(U5-T5)</f>
        <v>1.0312499999999998</v>
      </c>
      <c r="W5" s="30">
        <v>0.9375</v>
      </c>
      <c r="X5" s="3">
        <f>V5-W5</f>
        <v>9.3749999999999778E-2</v>
      </c>
      <c r="Y5" s="359">
        <f>SUM('s14'!X9)+('s15'!X9)+('s16'!X9)+('s17'!X9)+('s18'!X9)+('s19'!X9)+('s20'!X9)+('s21'!X9)+('s22'!X9)+('s23'!X9)+('s24'!X9)+('s25'!X9)+('s26'!X9)+('s27'!X9)+('s28'!X9)+('s29'!X9)+('s30'!X9)+('s31'!X9)+('s32'!X9)+('s35'!X5)+('s36'!X5)+('s37'!X5)+('s38'!X5)+('s39'!X5)+('s40'!X5)+('s41'!X5)+('s42'!X5)+('s43'!X5)+('s44'!X5)</f>
        <v>-0.5208333333333357</v>
      </c>
      <c r="Z5" s="360"/>
      <c r="AA5" t="s">
        <v>78</v>
      </c>
    </row>
    <row r="6" spans="1:29" ht="15.75" thickBot="1" x14ac:dyDescent="0.3">
      <c r="A6" s="157"/>
      <c r="B6" s="158"/>
      <c r="C6" s="157"/>
      <c r="D6" s="145"/>
      <c r="E6" s="159"/>
      <c r="F6" s="157"/>
      <c r="G6" s="157"/>
      <c r="H6" s="145"/>
      <c r="I6" s="159"/>
      <c r="J6" s="157"/>
      <c r="K6" s="157"/>
      <c r="L6" s="145"/>
      <c r="M6" s="157"/>
      <c r="N6" s="158"/>
      <c r="O6" s="157"/>
      <c r="P6" s="145"/>
      <c r="Q6" s="159"/>
      <c r="R6" s="157"/>
      <c r="S6" s="157"/>
      <c r="T6" s="157"/>
      <c r="U6" s="159"/>
      <c r="V6" s="35"/>
      <c r="W6" s="6"/>
    </row>
    <row r="7" spans="1:29" ht="15.75" thickBot="1" x14ac:dyDescent="0.3">
      <c r="A7" s="134" t="s">
        <v>14</v>
      </c>
      <c r="B7" s="135">
        <v>0.375</v>
      </c>
      <c r="C7" s="137">
        <v>0.54166666666666663</v>
      </c>
      <c r="D7" s="137">
        <v>0.58333333333333337</v>
      </c>
      <c r="E7" s="136">
        <v>0.70833333333333337</v>
      </c>
      <c r="F7" s="137">
        <v>0.54166666666666663</v>
      </c>
      <c r="G7" s="137"/>
      <c r="H7" s="137"/>
      <c r="I7" s="137">
        <v>0.70833333333333337</v>
      </c>
      <c r="J7" s="138"/>
      <c r="K7" s="137"/>
      <c r="L7" s="137"/>
      <c r="M7" s="137"/>
      <c r="N7" s="135">
        <v>0.375</v>
      </c>
      <c r="O7" s="137">
        <v>0.54166666666666663</v>
      </c>
      <c r="P7" s="137">
        <v>0.57291666666666663</v>
      </c>
      <c r="Q7" s="136">
        <v>0.69791666666666663</v>
      </c>
      <c r="R7" s="137"/>
      <c r="S7" s="137"/>
      <c r="T7" s="137"/>
      <c r="U7" s="136"/>
      <c r="V7" s="139">
        <f>(C7-B7)+(E7-D7)+(G7-F7)+(I7-H7)+(K7-J7)+(M7-L7)+(O7-N7)+(Q7-P7)+(S7-R7)+(U7-T7)</f>
        <v>0.75</v>
      </c>
      <c r="W7" s="140">
        <v>0.80208333333333337</v>
      </c>
      <c r="X7" s="3">
        <f>V7-W7</f>
        <v>-5.208333333333337E-2</v>
      </c>
      <c r="Y7" s="359">
        <f>SUM('s7'!X7)+('s8'!X7)+('s9'!X7)+('s10'!X7)+('s11'!X7)+('s12'!X7)+('s13'!X7)+('s14'!X7)+('s15'!X7)+('s16'!X7)+('s17'!X7)+('s18'!X7)+('s19'!X7)+('s20'!X7)+('s21'!X7)+('s22'!X7)+('s23'!X7)+('s24'!X7)+('s25'!X7)+('s26'!X7)+('s27'!X7)+('s28'!X7)+('s29'!X7)+('s30'!X7)+('s31'!X7)+('s32'!X7)+('s35'!X7)+('s36'!X7)+('s37'!X7)+('s38'!X7)+('s39'!X7)+('s40'!X7)+('s41'!X7)+('s42'!X7)+('s43'!X7)+('s44'!X7)</f>
        <v>-0.91666666666666818</v>
      </c>
      <c r="Z7" s="360"/>
      <c r="AA7" t="s">
        <v>14</v>
      </c>
      <c r="AB7" t="s">
        <v>240</v>
      </c>
      <c r="AC7" t="s">
        <v>247</v>
      </c>
    </row>
    <row r="8" spans="1:29" ht="15.75" thickBot="1" x14ac:dyDescent="0.3">
      <c r="A8" s="91"/>
      <c r="B8" s="92"/>
      <c r="C8" s="91"/>
      <c r="D8" s="70"/>
      <c r="E8" s="95"/>
      <c r="F8" s="91"/>
      <c r="G8" s="91"/>
      <c r="H8" s="70"/>
      <c r="I8" s="91"/>
      <c r="J8" s="96"/>
      <c r="K8" s="91"/>
      <c r="L8" s="70"/>
      <c r="M8" s="91"/>
      <c r="N8" s="92"/>
      <c r="O8" s="91"/>
      <c r="P8" s="70"/>
      <c r="Q8" s="95"/>
      <c r="R8" s="91"/>
      <c r="S8" s="91"/>
      <c r="T8" s="91"/>
      <c r="U8" s="95"/>
      <c r="V8" s="141"/>
      <c r="W8" s="91"/>
    </row>
    <row r="9" spans="1:29" ht="15.75" thickBot="1" x14ac:dyDescent="0.3">
      <c r="A9" s="14" t="s">
        <v>184</v>
      </c>
      <c r="B9" s="16">
        <v>0.52083333333333337</v>
      </c>
      <c r="C9" s="14"/>
      <c r="D9" s="14"/>
      <c r="E9" s="17">
        <v>0.72916666666666663</v>
      </c>
      <c r="F9" s="18">
        <v>0.52083333333333337</v>
      </c>
      <c r="G9" s="18"/>
      <c r="H9" s="18"/>
      <c r="I9" s="18">
        <v>0.69791666666666663</v>
      </c>
      <c r="J9" s="88"/>
      <c r="K9" s="18"/>
      <c r="L9" s="18"/>
      <c r="M9" s="18"/>
      <c r="N9" s="88">
        <v>0.32291666666666669</v>
      </c>
      <c r="O9" s="18">
        <v>0.54166666666666663</v>
      </c>
      <c r="P9" s="18">
        <v>0.57291666666666663</v>
      </c>
      <c r="Q9" s="18">
        <v>0.70833333333333337</v>
      </c>
      <c r="R9" s="18"/>
      <c r="S9" s="18"/>
      <c r="T9" s="18"/>
      <c r="U9" s="17"/>
      <c r="V9" s="20">
        <f>(C9-B9)+(E9-D9)+(G9-F9)+(I9-H9)+(K9-J9)+(M9-L9)+(O9-N9)+(Q9-P9)+(S9-R9)+(U9-T9)</f>
        <v>0.73958333333333326</v>
      </c>
      <c r="W9" s="21">
        <v>0.90625</v>
      </c>
      <c r="X9" s="3">
        <f>V9-W9</f>
        <v>-0.16666666666666674</v>
      </c>
      <c r="Y9" s="367">
        <f>('s36'!X9)+('s37'!X9)+('s38'!X9)+('s39'!X9)+('s40'!X9)+('s41'!X9)+('s42'!X9)+('s43'!X9)+('s44'!X9)</f>
        <v>-0.76041666666666718</v>
      </c>
      <c r="Z9" s="366"/>
      <c r="AA9" t="s">
        <v>184</v>
      </c>
      <c r="AB9" t="s">
        <v>241</v>
      </c>
      <c r="AC9" t="s">
        <v>248</v>
      </c>
    </row>
    <row r="10" spans="1:29" ht="15.75" thickBot="1" x14ac:dyDescent="0.3">
      <c r="A10" s="15"/>
      <c r="B10" s="22"/>
      <c r="C10" s="15"/>
      <c r="D10" s="70"/>
      <c r="E10" s="23"/>
      <c r="F10" s="15"/>
      <c r="G10" s="15"/>
      <c r="H10" s="70"/>
      <c r="I10" s="15"/>
      <c r="J10" s="24"/>
      <c r="K10" s="15"/>
      <c r="L10" s="70"/>
      <c r="M10" s="15"/>
      <c r="N10" s="22"/>
      <c r="O10" s="15"/>
      <c r="P10" s="70"/>
      <c r="Q10" s="23"/>
      <c r="R10" s="15"/>
      <c r="S10" s="15"/>
      <c r="T10" s="15"/>
      <c r="U10" s="23"/>
      <c r="V10" s="25"/>
      <c r="W10" s="15"/>
    </row>
    <row r="11" spans="1:29" ht="15.75" thickBot="1" x14ac:dyDescent="0.3">
      <c r="A11" s="36" t="s">
        <v>185</v>
      </c>
      <c r="B11" s="37">
        <v>0.32291666666666669</v>
      </c>
      <c r="C11" s="36"/>
      <c r="D11" s="36"/>
      <c r="E11" s="39">
        <v>0.52083333333333337</v>
      </c>
      <c r="F11" s="38">
        <v>0.32291666666666669</v>
      </c>
      <c r="G11" s="38"/>
      <c r="H11" s="38"/>
      <c r="I11" s="38">
        <v>0.52083333333333337</v>
      </c>
      <c r="J11" s="153">
        <v>0.32291666666666669</v>
      </c>
      <c r="K11" s="38"/>
      <c r="L11" s="38"/>
      <c r="M11" s="38">
        <v>0.70833333333333337</v>
      </c>
      <c r="N11" s="37"/>
      <c r="O11" s="38"/>
      <c r="P11" s="38"/>
      <c r="Q11" s="39"/>
      <c r="R11" s="38"/>
      <c r="S11" s="38"/>
      <c r="T11" s="38"/>
      <c r="U11" s="39"/>
      <c r="V11" s="40">
        <f>(C11-B11)+(E11-D11)+(G11-F11)+(I11-H11)+(K11-J11)+(M11-L11)+(O11-N11)+(Q11-P11)+(S11-R11)+(U11-T11)</f>
        <v>0.78125</v>
      </c>
      <c r="W11" s="41">
        <v>0.90625</v>
      </c>
      <c r="X11" s="3">
        <f>V11-W11</f>
        <v>-0.125</v>
      </c>
      <c r="Y11" s="367">
        <f>('s36'!X11)+('s37'!X11)+('s38'!X11)+('s39'!X11)+('s40'!X11)+('s41'!X11)+('s42'!X11)+('s43'!X11)+('s44'!X11)</f>
        <v>-0.61458333333333293</v>
      </c>
      <c r="Z11" s="366"/>
      <c r="AA11" t="s">
        <v>185</v>
      </c>
      <c r="AB11" t="s">
        <v>241</v>
      </c>
      <c r="AC11" t="s">
        <v>249</v>
      </c>
    </row>
    <row r="12" spans="1:29" ht="15.75" thickBot="1" x14ac:dyDescent="0.3">
      <c r="A12" s="46"/>
      <c r="B12" s="154"/>
      <c r="C12" s="46"/>
      <c r="D12" s="70"/>
      <c r="E12" s="155"/>
      <c r="F12" s="46"/>
      <c r="G12" s="46"/>
      <c r="H12" s="70"/>
      <c r="I12" s="46"/>
      <c r="J12" s="156"/>
      <c r="K12" s="46"/>
      <c r="L12" s="70"/>
      <c r="M12" s="46"/>
      <c r="N12" s="154"/>
      <c r="O12" s="46"/>
      <c r="P12" s="70"/>
      <c r="Q12" s="155"/>
      <c r="R12" s="46"/>
      <c r="S12" s="46"/>
      <c r="T12" s="46"/>
      <c r="U12" s="155"/>
      <c r="V12" s="45"/>
      <c r="W12" s="46"/>
    </row>
    <row r="13" spans="1:29" ht="15.75" thickBot="1" x14ac:dyDescent="0.3">
      <c r="A13" s="164" t="s">
        <v>197</v>
      </c>
      <c r="B13" s="189">
        <v>0.36458333333333331</v>
      </c>
      <c r="C13" s="191">
        <v>0.54166666666666663</v>
      </c>
      <c r="D13" s="191">
        <v>0.58333333333333337</v>
      </c>
      <c r="E13" s="190">
        <v>0.71875</v>
      </c>
      <c r="F13" s="191">
        <v>0.375</v>
      </c>
      <c r="G13" s="164"/>
      <c r="H13" s="164"/>
      <c r="I13" s="191">
        <v>0.42708333333333331</v>
      </c>
      <c r="J13" s="165"/>
      <c r="K13" s="164"/>
      <c r="L13" s="164"/>
      <c r="M13" s="166"/>
      <c r="N13" s="191">
        <v>0.39583333333333331</v>
      </c>
      <c r="O13" s="191">
        <v>0.54166666666666663</v>
      </c>
      <c r="P13" s="191">
        <v>0.57291666666666663</v>
      </c>
      <c r="Q13" s="191">
        <v>0.66666666666666663</v>
      </c>
      <c r="R13" s="165"/>
      <c r="S13" s="164"/>
      <c r="T13" s="164"/>
      <c r="U13" s="166"/>
      <c r="V13" s="170">
        <f>(C13-B13)+(E13-D13)+(G13-F13)+(I13-H13)+(K13-J13)+(M13-L13)+(O13-N13)+(Q13-P13)+(S13-R13)+(U13-T13)</f>
        <v>0.60416666666666652</v>
      </c>
      <c r="W13" s="171">
        <v>1.1666666666666667</v>
      </c>
      <c r="X13" s="3">
        <f>V13-W13</f>
        <v>-0.56250000000000022</v>
      </c>
      <c r="Y13" s="367"/>
      <c r="Z13" s="366"/>
      <c r="AA13" t="s">
        <v>197</v>
      </c>
      <c r="AB13" t="s">
        <v>242</v>
      </c>
      <c r="AC13" t="s">
        <v>246</v>
      </c>
    </row>
    <row r="14" spans="1:29" ht="15.75" thickBot="1" x14ac:dyDescent="0.3">
      <c r="A14" s="167"/>
      <c r="B14" s="168"/>
      <c r="C14" s="167"/>
      <c r="D14" s="187"/>
      <c r="E14" s="169"/>
      <c r="F14" s="167"/>
      <c r="G14" s="167"/>
      <c r="H14" s="187"/>
      <c r="I14" s="167"/>
      <c r="J14" s="168"/>
      <c r="K14" s="167"/>
      <c r="L14" s="187"/>
      <c r="M14" s="169"/>
      <c r="N14" s="167"/>
      <c r="O14" s="167"/>
      <c r="P14" s="187"/>
      <c r="Q14" s="167"/>
      <c r="R14" s="168"/>
      <c r="S14" s="167"/>
      <c r="T14" s="167"/>
      <c r="U14" s="169"/>
      <c r="V14" s="164"/>
      <c r="W14" s="164"/>
    </row>
    <row r="15" spans="1:29" ht="15.75" thickBot="1" x14ac:dyDescent="0.3">
      <c r="A15" s="174" t="s">
        <v>196</v>
      </c>
      <c r="B15" s="184">
        <v>0.45833333333333331</v>
      </c>
      <c r="C15" s="174"/>
      <c r="D15" s="174"/>
      <c r="E15" s="185">
        <v>0.60416666666666663</v>
      </c>
      <c r="F15" s="186"/>
      <c r="G15" s="174"/>
      <c r="H15" s="174"/>
      <c r="I15" s="186"/>
      <c r="J15" s="184"/>
      <c r="K15" s="174"/>
      <c r="L15" s="174"/>
      <c r="M15" s="185"/>
      <c r="N15" s="186"/>
      <c r="O15" s="174"/>
      <c r="P15" s="174"/>
      <c r="Q15" s="186"/>
      <c r="R15" s="184"/>
      <c r="S15" s="174"/>
      <c r="T15" s="174"/>
      <c r="U15" s="185"/>
      <c r="V15" s="177">
        <f>(C15-B15)+(E15-D15)+(G15-F15)+(I15-H15)+(K15-J15)+(M15-L15)+(O15-N15)+(Q15-P15)+(S15-R15)+(U15-T15)</f>
        <v>0.14583333333333331</v>
      </c>
      <c r="W15" s="178">
        <v>0.5</v>
      </c>
      <c r="X15" s="179">
        <f>V15-W15</f>
        <v>-0.35416666666666669</v>
      </c>
      <c r="Y15" s="369">
        <f>('s40'!X15)+('s41'!X15)+('s42'!X15)+('s43'!X15)+('s44'!X15)</f>
        <v>-0.48958333333333343</v>
      </c>
      <c r="Z15" s="370"/>
      <c r="AA15" s="180" t="s">
        <v>196</v>
      </c>
      <c r="AB15" t="s">
        <v>243</v>
      </c>
      <c r="AC15" t="s">
        <v>245</v>
      </c>
    </row>
    <row r="16" spans="1:29" x14ac:dyDescent="0.25">
      <c r="A16" s="181"/>
      <c r="B16" s="182"/>
      <c r="C16" s="181"/>
      <c r="D16" s="187"/>
      <c r="E16" s="183"/>
      <c r="F16" s="181"/>
      <c r="G16" s="181"/>
      <c r="H16" s="187"/>
      <c r="I16" s="181"/>
      <c r="J16" s="182"/>
      <c r="K16" s="181"/>
      <c r="L16" s="187"/>
      <c r="M16" s="183"/>
      <c r="N16" s="181"/>
      <c r="O16" s="181"/>
      <c r="P16" s="187"/>
      <c r="Q16" s="181"/>
      <c r="R16" s="182"/>
      <c r="S16" s="181"/>
      <c r="T16" s="181"/>
      <c r="U16" s="183"/>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3:Z3"/>
    <mergeCell ref="B1:E1"/>
    <mergeCell ref="F1:I1"/>
    <mergeCell ref="J1:M1"/>
    <mergeCell ref="N1:Q1"/>
    <mergeCell ref="R1:U1"/>
    <mergeCell ref="Y15:Z15"/>
    <mergeCell ref="Y4:Z4"/>
    <mergeCell ref="Y5:Z5"/>
    <mergeCell ref="Y7:Z7"/>
    <mergeCell ref="Y9:Z9"/>
    <mergeCell ref="Y11:Z11"/>
    <mergeCell ref="Y13:Z13"/>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84086-49C9-4AEA-B7F4-68029C550BEC}">
  <dimension ref="A1:AA22"/>
  <sheetViews>
    <sheetView topLeftCell="X1" zoomScale="87" workbookViewId="0">
      <selection activeCell="Y7" sqref="Y7:Z7"/>
    </sheetView>
  </sheetViews>
  <sheetFormatPr baseColWidth="10" defaultColWidth="10.7109375" defaultRowHeight="15" x14ac:dyDescent="0.25"/>
  <sheetData>
    <row r="1" spans="1:27" x14ac:dyDescent="0.25">
      <c r="A1" s="5"/>
      <c r="B1" s="362" t="s">
        <v>214</v>
      </c>
      <c r="C1" s="363"/>
      <c r="D1" s="363"/>
      <c r="E1" s="364"/>
      <c r="F1" s="363" t="s">
        <v>215</v>
      </c>
      <c r="G1" s="363"/>
      <c r="H1" s="363"/>
      <c r="I1" s="364"/>
      <c r="J1" s="363" t="s">
        <v>216</v>
      </c>
      <c r="K1" s="363"/>
      <c r="L1" s="363"/>
      <c r="M1" s="363"/>
      <c r="N1" s="362" t="s">
        <v>217</v>
      </c>
      <c r="O1" s="363"/>
      <c r="P1" s="363"/>
      <c r="Q1" s="364"/>
      <c r="R1" s="363" t="s">
        <v>218</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0.38541666666666669</v>
      </c>
      <c r="C3" s="51">
        <v>0.54166666666666663</v>
      </c>
      <c r="D3" s="51">
        <v>0.57291666666666663</v>
      </c>
      <c r="E3" s="52">
        <v>0.73958333333333337</v>
      </c>
      <c r="F3" s="50">
        <v>0.29166666666666669</v>
      </c>
      <c r="G3" s="51">
        <v>0.54166666666666663</v>
      </c>
      <c r="H3" s="51">
        <v>0.57291666666666663</v>
      </c>
      <c r="I3" s="52">
        <v>0.70833333333333337</v>
      </c>
      <c r="J3" s="51">
        <v>0.29166666666666669</v>
      </c>
      <c r="K3" s="51"/>
      <c r="L3" s="51"/>
      <c r="M3" s="51">
        <v>0.48958333333333331</v>
      </c>
      <c r="N3" s="50">
        <v>0.29166666666666669</v>
      </c>
      <c r="O3" s="51">
        <v>0.54166666666666663</v>
      </c>
      <c r="P3" s="51">
        <v>0.57291666666666663</v>
      </c>
      <c r="Q3" s="52">
        <v>0.73958333333333337</v>
      </c>
      <c r="R3" s="51">
        <v>0.39583333333333331</v>
      </c>
      <c r="S3" s="51">
        <v>0.54166666666666663</v>
      </c>
      <c r="T3" s="51">
        <v>0.57291666666666663</v>
      </c>
      <c r="U3" s="52">
        <v>0.69791666666666663</v>
      </c>
      <c r="V3" s="53">
        <f>(C3-B3)+(E3-D3)+(G3-F3)+(I3-H3)+(K3-J3)+(M3-L3)+(O3-N3)+(Q3-P3)+(S3-R3)+(U3-T3)</f>
        <v>1.59375</v>
      </c>
      <c r="W3" s="53">
        <v>1.4583333333333333</v>
      </c>
      <c r="X3" s="3">
        <f>V3-W3</f>
        <v>0.13541666666666674</v>
      </c>
      <c r="Y3" s="359">
        <f>SUM('s7'!X3)+('s8'!X3)+('s9'!X3)+('s10'!X3)+('s11'!X3)+('s12'!X3)+('s13'!X3)+('s14'!X3)+('s15'!X3)+('s16'!X3)+('s17'!X3)+('s18'!X3)+('s19'!X3)+('s20'!X3)+('s21'!X3)+('s22'!X3)+('s23'!X3)+('s24'!X3)+('s25'!X3)+('s26'!X3)+('s27'!X3)+('s28'!X3)+('s29'!X3)+('s30'!X3)+('s31'!X3)+('s32'!X3)+('s35'!X3)+('s36'!X3)+('s37'!X3)+('s38'!X3)+('s39'!X3)+('s40'!X3)+('s41'!X3)+('s42'!X3)+('s43'!X3)+('s44'!X3)+('s45'!X3)</f>
        <v>-1.3854166666666665</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0.33333333333333331</v>
      </c>
      <c r="C5" s="28"/>
      <c r="D5" s="28"/>
      <c r="E5" s="29">
        <v>0.76041666666666663</v>
      </c>
      <c r="F5" s="28">
        <v>0.54166666666666663</v>
      </c>
      <c r="G5" s="28"/>
      <c r="H5" s="28"/>
      <c r="I5" s="29">
        <v>0.71875</v>
      </c>
      <c r="J5" s="28"/>
      <c r="K5" s="26"/>
      <c r="L5" s="26"/>
      <c r="M5" s="28"/>
      <c r="N5" s="27">
        <v>0.32291666666666669</v>
      </c>
      <c r="O5" s="28"/>
      <c r="P5" s="28"/>
      <c r="Q5" s="29">
        <v>0.72916666666666663</v>
      </c>
      <c r="R5" s="28">
        <v>0.29166666666666669</v>
      </c>
      <c r="S5" s="28"/>
      <c r="T5" s="28"/>
      <c r="U5" s="29">
        <v>0.77083333333333337</v>
      </c>
      <c r="V5" s="30">
        <f>(C5-B5)+(E5-D5)+(G5-F5)+(I5-H5)+(K5-J5)+(M5-L5)+(O5-N5)+(Q5-P5)+(S5-R5)+(U5-T5)</f>
        <v>1.4895833333333335</v>
      </c>
      <c r="W5" s="30">
        <v>1.1666666666666667</v>
      </c>
      <c r="X5" s="3">
        <f>V5-W5</f>
        <v>0.32291666666666674</v>
      </c>
      <c r="Y5" s="359">
        <f>SUM('s14'!X9)+('s15'!X9)+('s16'!X9)+('s17'!X9)+('s18'!X9)+('s19'!X9)+('s20'!X9)+('s21'!X9)+('s22'!X9)+('s23'!X9)+('s24'!X9)+('s25'!X9)+('s26'!X9)+('s27'!X9)+('s28'!X9)+('s29'!X9)+('s30'!X9)+('s31'!X9)+('s32'!X9)+('s35'!X5)+('s36'!X5)+('s37'!X5)+('s38'!X5)+('s39'!X5)+('s40'!X5)+('s41'!X5)+('s42'!X5)+('s43'!X5)+('s44'!X5)+('s45'!X5)</f>
        <v>-0.19791666666666896</v>
      </c>
      <c r="Z5" s="360"/>
      <c r="AA5" t="s">
        <v>78</v>
      </c>
    </row>
    <row r="6" spans="1:27" ht="15.75" thickBot="1" x14ac:dyDescent="0.3">
      <c r="A6" s="157"/>
      <c r="B6" s="158"/>
      <c r="C6" s="157"/>
      <c r="D6" s="145"/>
      <c r="E6" s="159"/>
      <c r="F6" s="157"/>
      <c r="G6" s="157"/>
      <c r="H6" s="145"/>
      <c r="I6" s="159"/>
      <c r="J6" s="157"/>
      <c r="K6" s="157"/>
      <c r="L6" s="145"/>
      <c r="M6" s="157"/>
      <c r="N6" s="158"/>
      <c r="O6" s="157"/>
      <c r="P6" s="145"/>
      <c r="Q6" s="159"/>
      <c r="R6" s="157"/>
      <c r="S6" s="157"/>
      <c r="T6" s="145"/>
      <c r="U6" s="159"/>
      <c r="V6" s="35"/>
      <c r="W6" s="6"/>
    </row>
    <row r="7" spans="1:27" ht="15.75" thickBot="1" x14ac:dyDescent="0.3">
      <c r="A7" s="134" t="s">
        <v>14</v>
      </c>
      <c r="B7" s="135">
        <v>0.54166666666666663</v>
      </c>
      <c r="C7" s="137"/>
      <c r="D7" s="137"/>
      <c r="E7" s="136">
        <v>0.71875</v>
      </c>
      <c r="F7" s="137">
        <v>0.375</v>
      </c>
      <c r="G7" s="137">
        <v>0.5</v>
      </c>
      <c r="H7" s="137">
        <v>0.57291666666666663</v>
      </c>
      <c r="I7" s="137">
        <v>0.625</v>
      </c>
      <c r="J7" s="138"/>
      <c r="K7" s="137"/>
      <c r="L7" s="137"/>
      <c r="M7" s="137"/>
      <c r="N7" s="135">
        <v>0.375</v>
      </c>
      <c r="O7" s="137">
        <v>0.54166666666666663</v>
      </c>
      <c r="P7" s="137">
        <v>0.57291666666666663</v>
      </c>
      <c r="Q7" s="136">
        <v>0.73958333333333337</v>
      </c>
      <c r="R7" s="137">
        <v>0.52083333333333337</v>
      </c>
      <c r="S7" s="137"/>
      <c r="T7" s="137"/>
      <c r="U7" s="136">
        <v>0.72916666666666663</v>
      </c>
      <c r="V7" s="139">
        <f>(C7-B7)+(E7-D7)+(G7-F7)+(I7-H7)+(K7-J7)+(M7-L7)+(O7-N7)+(Q7-P7)+(S7-R7)+(U7-T7)</f>
        <v>0.89583333333333337</v>
      </c>
      <c r="W7" s="140">
        <v>1</v>
      </c>
      <c r="X7" s="3">
        <f>V7-W7</f>
        <v>-0.10416666666666663</v>
      </c>
      <c r="Y7" s="359">
        <f>SUM('s7'!X7)+('s8'!X7)+('s9'!X7)+('s10'!X7)+('s11'!X7)+('s12'!X7)+('s13'!X7)+('s14'!X7)+('s15'!X7)+('s16'!X7)+('s17'!X7)+('s18'!X7)+('s19'!X7)+('s20'!X7)+('s21'!X7)+('s22'!X7)+('s23'!X7)+('s24'!X7)+('s25'!X7)+('s26'!X7)+('s27'!X7)+('s28'!X7)+('s29'!X7)+('s30'!X7)+('s31'!X7)+('s32'!X7)+('s35'!X7)+('s36'!X7)+('s37'!X7)+('s38'!X7)+('s39'!X7)+('s40'!X7)+('s41'!X7)+('s42'!X7)+('s43'!X7)+('s44'!X7)+('s45'!X7)</f>
        <v>-1.0208333333333348</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70"/>
      <c r="U8" s="95"/>
      <c r="V8" s="141"/>
      <c r="W8" s="91"/>
    </row>
    <row r="9" spans="1:27" ht="15.75" thickBot="1" x14ac:dyDescent="0.3">
      <c r="A9" s="14" t="s">
        <v>184</v>
      </c>
      <c r="B9" s="16">
        <v>0.53125</v>
      </c>
      <c r="C9" s="14"/>
      <c r="D9" s="14"/>
      <c r="E9" s="17">
        <v>0.72916666666666663</v>
      </c>
      <c r="F9" s="18">
        <v>0.3125</v>
      </c>
      <c r="G9" s="18">
        <v>0.54166666666666663</v>
      </c>
      <c r="H9" s="18">
        <v>0.57291666666666663</v>
      </c>
      <c r="I9" s="18">
        <v>0.73958333333333337</v>
      </c>
      <c r="J9" s="88"/>
      <c r="K9" s="18"/>
      <c r="L9" s="18"/>
      <c r="M9" s="18"/>
      <c r="N9" s="88">
        <v>0.34375</v>
      </c>
      <c r="O9" s="18"/>
      <c r="P9" s="18"/>
      <c r="Q9" s="18">
        <v>0.70833333333333337</v>
      </c>
      <c r="R9" s="18">
        <v>0.5625</v>
      </c>
      <c r="S9" s="18"/>
      <c r="T9" s="18"/>
      <c r="U9" s="17">
        <v>0.72916666666666663</v>
      </c>
      <c r="V9" s="20">
        <f>(C9-B9)+(E9-D9)+(G9-F9)+(I9-H9)+(K9-J9)+(M9-L9)+(O9-N9)+(Q9-P9)+(S9-R9)+(U9-T9)</f>
        <v>1.125</v>
      </c>
      <c r="W9" s="21">
        <v>1.125</v>
      </c>
      <c r="X9" s="3">
        <f>V9-W9</f>
        <v>0</v>
      </c>
      <c r="Y9" s="367">
        <f>('s36'!X9)+('s37'!X9)+('s38'!X9)+('s39'!X9)+('s40'!X9)+('s41'!X9)+('s42'!X9)+('s43'!X9)+('s44'!X9)+('s45'!X9)</f>
        <v>-0.76041666666666718</v>
      </c>
      <c r="Z9" s="366"/>
      <c r="AA9" t="s">
        <v>184</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36" t="s">
        <v>185</v>
      </c>
      <c r="B11" s="37">
        <v>0.32291666666666669</v>
      </c>
      <c r="C11" s="38"/>
      <c r="D11" s="36"/>
      <c r="E11" s="39">
        <v>0.53125</v>
      </c>
      <c r="F11" s="38">
        <v>0.375</v>
      </c>
      <c r="G11" s="38">
        <v>0.54166666666666663</v>
      </c>
      <c r="H11" s="38">
        <v>0.5625</v>
      </c>
      <c r="I11" s="38">
        <v>0.70833333333333337</v>
      </c>
      <c r="J11" s="153">
        <v>0.32291666666666669</v>
      </c>
      <c r="K11" s="38"/>
      <c r="L11" s="38"/>
      <c r="M11" s="38">
        <v>0.71875</v>
      </c>
      <c r="N11" s="37">
        <v>0.34375</v>
      </c>
      <c r="O11" s="38"/>
      <c r="P11" s="38"/>
      <c r="Q11" s="39">
        <v>0.70833333333333337</v>
      </c>
      <c r="R11" s="38">
        <v>0.32291666666666669</v>
      </c>
      <c r="S11" s="38"/>
      <c r="T11" s="38"/>
      <c r="U11" s="39">
        <v>0.5625</v>
      </c>
      <c r="V11" s="40">
        <f>(C11-B11)+(E11-D11)+(G11-F11)+(I11-H11)+(K11-J11)+(M11-L11)+(O11-N11)+(Q11-P11)+(S11-R11)+(U11-T11)</f>
        <v>1.5208333333333333</v>
      </c>
      <c r="W11" s="41">
        <v>1.125</v>
      </c>
      <c r="X11" s="3">
        <f>V11-W11</f>
        <v>0.39583333333333326</v>
      </c>
      <c r="Y11" s="367">
        <f>('s36'!X11)+('s37'!X11)+('s38'!X11)+('s39'!X11)+('s40'!X11)+('s41'!X11)+('s42'!X11)+('s43'!X11)+('s44'!X11)+('s45'!X11)</f>
        <v>-0.21874999999999967</v>
      </c>
      <c r="Z11" s="366"/>
      <c r="AA11" t="s">
        <v>185</v>
      </c>
    </row>
    <row r="12" spans="1:27"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row>
    <row r="13" spans="1:27" ht="15.75" thickBot="1" x14ac:dyDescent="0.3">
      <c r="A13" s="164" t="s">
        <v>197</v>
      </c>
      <c r="B13" s="189">
        <v>0.29166666666666669</v>
      </c>
      <c r="C13" s="164"/>
      <c r="D13" s="164"/>
      <c r="E13" s="190">
        <v>0.54166666666666663</v>
      </c>
      <c r="F13" s="191">
        <v>0.34375</v>
      </c>
      <c r="G13" s="191">
        <v>0.54166666666666663</v>
      </c>
      <c r="H13" s="191">
        <v>0.5625</v>
      </c>
      <c r="I13" s="191">
        <v>0.72916666666666663</v>
      </c>
      <c r="J13" s="165"/>
      <c r="K13" s="164"/>
      <c r="L13" s="164"/>
      <c r="M13" s="166"/>
      <c r="N13" s="191">
        <v>0.34375</v>
      </c>
      <c r="O13" s="191"/>
      <c r="P13" s="191"/>
      <c r="Q13" s="191">
        <v>0.71875</v>
      </c>
      <c r="R13" s="189">
        <v>0.36458333333333331</v>
      </c>
      <c r="S13" s="191">
        <v>0.54166666666666663</v>
      </c>
      <c r="T13" s="191">
        <v>0.57291666666666663</v>
      </c>
      <c r="U13" s="190">
        <v>0.71875</v>
      </c>
      <c r="V13" s="170">
        <f>(C13-B13)+(E13-D13)+(G13-F13)+(I13-H13)+(K13-J13)+(M13-L13)+(O13-N13)+(Q13-P13)+(S13-R13)+(U13-T13)</f>
        <v>1.3125</v>
      </c>
      <c r="W13" s="171">
        <v>1.4583333333333333</v>
      </c>
      <c r="X13" s="3">
        <f>V13-W13</f>
        <v>-0.14583333333333326</v>
      </c>
      <c r="Y13" s="367">
        <f>('s44'!X13)+('s45'!X13)</f>
        <v>-0.70833333333333348</v>
      </c>
      <c r="Z13" s="366"/>
      <c r="AA13" t="s">
        <v>197</v>
      </c>
    </row>
    <row r="14" spans="1:27" ht="15.75" thickBot="1" x14ac:dyDescent="0.3">
      <c r="A14" s="167"/>
      <c r="B14" s="168"/>
      <c r="C14" s="167"/>
      <c r="D14" s="187"/>
      <c r="E14" s="169"/>
      <c r="F14" s="167"/>
      <c r="G14" s="167"/>
      <c r="H14" s="187"/>
      <c r="I14" s="167"/>
      <c r="J14" s="168"/>
      <c r="K14" s="167"/>
      <c r="L14" s="187"/>
      <c r="M14" s="169"/>
      <c r="N14" s="167"/>
      <c r="O14" s="167"/>
      <c r="P14" s="187"/>
      <c r="Q14" s="167"/>
      <c r="R14" s="168"/>
      <c r="S14" s="167"/>
      <c r="T14" s="187"/>
      <c r="U14" s="169"/>
      <c r="V14" s="164"/>
      <c r="W14" s="164"/>
    </row>
    <row r="15" spans="1:27" ht="15.75" thickBot="1" x14ac:dyDescent="0.3">
      <c r="A15" s="174" t="s">
        <v>196</v>
      </c>
      <c r="B15" s="184"/>
      <c r="C15" s="174"/>
      <c r="D15" s="174"/>
      <c r="E15" s="185"/>
      <c r="F15" s="186">
        <v>0.375</v>
      </c>
      <c r="G15" s="186">
        <v>0.54166666666666663</v>
      </c>
      <c r="H15" s="186">
        <v>0.57291666666666663</v>
      </c>
      <c r="I15" s="186">
        <v>0.70833333333333337</v>
      </c>
      <c r="J15" s="184"/>
      <c r="K15" s="174"/>
      <c r="L15" s="174"/>
      <c r="M15" s="185"/>
      <c r="N15" s="186">
        <v>0.3125</v>
      </c>
      <c r="O15" s="186">
        <v>0.54166666666666663</v>
      </c>
      <c r="P15" s="186">
        <v>0.57291666666666663</v>
      </c>
      <c r="Q15" s="186">
        <v>0.70833333333333337</v>
      </c>
      <c r="R15" s="184"/>
      <c r="S15" s="174"/>
      <c r="T15" s="174"/>
      <c r="U15" s="185"/>
      <c r="V15" s="177">
        <f>(C15-B15)+(E15-D15)+(G15-F15)+(I15-H15)+(K15-J15)+(M15-L15)+(O15-N15)+(Q15-P15)+(S15-R15)+(U15-T15)</f>
        <v>0.66666666666666674</v>
      </c>
      <c r="W15" s="178">
        <v>0.625</v>
      </c>
      <c r="X15" s="179">
        <f>V15-W15</f>
        <v>4.1666666666666741E-2</v>
      </c>
      <c r="Y15" s="369">
        <f>('s40'!X15)+('s41'!X15)+('s42'!X15)+('s43'!X15)+('s44'!X15)+('s45'!X15)</f>
        <v>-0.44791666666666669</v>
      </c>
      <c r="Z15" s="370"/>
      <c r="AA15" s="180" t="s">
        <v>196</v>
      </c>
    </row>
    <row r="16" spans="1:27" x14ac:dyDescent="0.25">
      <c r="A16" s="181"/>
      <c r="B16" s="182"/>
      <c r="C16" s="181"/>
      <c r="D16" s="187"/>
      <c r="E16" s="183"/>
      <c r="F16" s="181"/>
      <c r="G16" s="181"/>
      <c r="H16" s="187"/>
      <c r="I16" s="181"/>
      <c r="J16" s="182"/>
      <c r="K16" s="181"/>
      <c r="L16" s="187"/>
      <c r="M16" s="183"/>
      <c r="N16" s="181"/>
      <c r="O16" s="181"/>
      <c r="P16" s="187"/>
      <c r="Q16" s="181"/>
      <c r="R16" s="182"/>
      <c r="S16" s="181"/>
      <c r="T16" s="187"/>
      <c r="U16" s="183"/>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3:Z3"/>
    <mergeCell ref="B1:E1"/>
    <mergeCell ref="F1:I1"/>
    <mergeCell ref="J1:M1"/>
    <mergeCell ref="N1:Q1"/>
    <mergeCell ref="R1:U1"/>
    <mergeCell ref="Y15:Z15"/>
    <mergeCell ref="Y4:Z4"/>
    <mergeCell ref="Y5:Z5"/>
    <mergeCell ref="Y7:Z7"/>
    <mergeCell ref="Y9:Z9"/>
    <mergeCell ref="Y11:Z11"/>
    <mergeCell ref="Y13:Z13"/>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1DB4B-A679-4587-922A-F9A9EA598522}">
  <dimension ref="A1:AC22"/>
  <sheetViews>
    <sheetView topLeftCell="X1" zoomScale="88" workbookViewId="0">
      <selection activeCell="Y7" sqref="Y7:Z7"/>
    </sheetView>
  </sheetViews>
  <sheetFormatPr baseColWidth="10" defaultColWidth="10.7109375" defaultRowHeight="15" x14ac:dyDescent="0.25"/>
  <cols>
    <col min="23" max="23" width="16.28515625" bestFit="1" customWidth="1"/>
  </cols>
  <sheetData>
    <row r="1" spans="1:29" x14ac:dyDescent="0.25">
      <c r="A1" s="5"/>
      <c r="B1" s="362" t="s">
        <v>214</v>
      </c>
      <c r="C1" s="363"/>
      <c r="D1" s="363"/>
      <c r="E1" s="364"/>
      <c r="F1" s="363" t="s">
        <v>215</v>
      </c>
      <c r="G1" s="363"/>
      <c r="H1" s="363"/>
      <c r="I1" s="364"/>
      <c r="J1" s="363" t="s">
        <v>216</v>
      </c>
      <c r="K1" s="363"/>
      <c r="L1" s="363"/>
      <c r="M1" s="363"/>
      <c r="N1" s="362" t="s">
        <v>217</v>
      </c>
      <c r="O1" s="363"/>
      <c r="P1" s="363"/>
      <c r="Q1" s="364"/>
      <c r="R1" s="363" t="s">
        <v>218</v>
      </c>
      <c r="S1" s="363"/>
      <c r="T1" s="363"/>
      <c r="U1" s="364"/>
      <c r="V1" t="s">
        <v>2</v>
      </c>
    </row>
    <row r="2" spans="1:29"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9" ht="15.75" thickBot="1" x14ac:dyDescent="0.3">
      <c r="A3" s="49" t="s">
        <v>12</v>
      </c>
      <c r="B3" s="50"/>
      <c r="C3" s="51"/>
      <c r="D3" s="51"/>
      <c r="E3" s="52"/>
      <c r="F3" s="50">
        <v>0.375</v>
      </c>
      <c r="G3" s="51"/>
      <c r="H3" s="51"/>
      <c r="I3" s="52">
        <v>0.71875</v>
      </c>
      <c r="J3" s="51">
        <v>0.29166666666666669</v>
      </c>
      <c r="K3" s="51"/>
      <c r="L3" s="51"/>
      <c r="M3" s="51">
        <v>0.72916666666666663</v>
      </c>
      <c r="N3" s="50">
        <v>0.375</v>
      </c>
      <c r="O3" s="51"/>
      <c r="P3" s="51"/>
      <c r="Q3" s="52">
        <v>0.67708333333333337</v>
      </c>
      <c r="R3" s="51">
        <v>0.35416666666666669</v>
      </c>
      <c r="S3" s="51">
        <v>0.54166666666666663</v>
      </c>
      <c r="T3" s="51">
        <v>0.57291666666666663</v>
      </c>
      <c r="U3" s="52">
        <v>0.70833333333333337</v>
      </c>
      <c r="V3" s="53">
        <f>(C3-B3)+(E3-D3)+(G3-F3)+(I3-H3)+(K3-J3)+(M3-L3)+(O3-N3)+(Q3-P3)+(S3-R3)+(U3-T3)</f>
        <v>1.4062500000000002</v>
      </c>
      <c r="W3" s="53">
        <v>1.1666666666666667</v>
      </c>
      <c r="X3" s="3">
        <f>V3-W3</f>
        <v>0.23958333333333348</v>
      </c>
      <c r="Y3" s="359">
        <f>SUM('s7'!X3)+('s8'!X3)+('s9'!X3)+('s10'!X3)+('s11'!X3)+('s12'!X3)+('s13'!X3)+('s14'!X3)+('s15'!X3)+('s16'!X3)+('s17'!X3)+('s18'!X3)+('s19'!X3)+('s20'!X3)+('s21'!X3)+('s22'!X3)+('s23'!X3)+('s24'!X3)+('s25'!X3)+('s26'!X3)+('s27'!X3)+('s28'!X3)+('s29'!X3)+('s30'!X3)+('s31'!X3)+('s32'!X3)+('s35'!X3)+('s36'!X3)+('s37'!X3)+('s38'!X3)+('s39'!X3)+('s40'!X3)+('s41'!X3)+('s42'!X3)+('s43'!X3)+('s44'!X3)+('s45'!X3)+('s46'!X3)</f>
        <v>-1.145833333333333</v>
      </c>
      <c r="Z3" s="360"/>
      <c r="AA3" t="s">
        <v>12</v>
      </c>
      <c r="AB3">
        <v>133</v>
      </c>
      <c r="AC3" t="s">
        <v>253</v>
      </c>
    </row>
    <row r="4" spans="1:29" ht="15.75" thickBot="1" x14ac:dyDescent="0.3">
      <c r="A4" s="54"/>
      <c r="B4" s="55"/>
      <c r="C4" s="54"/>
      <c r="D4" s="54"/>
      <c r="E4" s="56"/>
      <c r="F4" s="54"/>
      <c r="G4" s="54"/>
      <c r="H4" s="145"/>
      <c r="I4" s="56"/>
      <c r="J4" s="54"/>
      <c r="K4" s="54"/>
      <c r="L4" s="145"/>
      <c r="M4" s="54"/>
      <c r="N4" s="55"/>
      <c r="O4" s="54"/>
      <c r="P4" s="145"/>
      <c r="Q4" s="56"/>
      <c r="R4" s="54"/>
      <c r="S4" s="54"/>
      <c r="T4" s="145"/>
      <c r="U4" s="56"/>
      <c r="V4" s="58"/>
      <c r="W4" s="57"/>
      <c r="X4" t="s">
        <v>10</v>
      </c>
      <c r="Y4" s="361"/>
      <c r="Z4" s="361"/>
    </row>
    <row r="5" spans="1:29" ht="15.75" thickBot="1" x14ac:dyDescent="0.3">
      <c r="A5" s="26" t="s">
        <v>183</v>
      </c>
      <c r="B5" s="27"/>
      <c r="C5" s="28"/>
      <c r="D5" s="28"/>
      <c r="E5" s="29"/>
      <c r="F5" s="28">
        <v>0.54166666666666663</v>
      </c>
      <c r="G5" s="28"/>
      <c r="H5" s="28"/>
      <c r="I5" s="29">
        <v>0.72916666666666663</v>
      </c>
      <c r="J5" s="28"/>
      <c r="K5" s="26"/>
      <c r="L5" s="26"/>
      <c r="M5" s="28"/>
      <c r="N5" s="27">
        <v>0.35416666666666669</v>
      </c>
      <c r="O5" s="28"/>
      <c r="P5" s="28"/>
      <c r="Q5" s="29">
        <v>0.72916666666666663</v>
      </c>
      <c r="R5" s="28">
        <v>0.33333333333333331</v>
      </c>
      <c r="S5" s="28">
        <v>0.54166666666666663</v>
      </c>
      <c r="T5" s="28">
        <v>0.57291666666666663</v>
      </c>
      <c r="U5" s="29">
        <v>0.76041666666666663</v>
      </c>
      <c r="V5" s="30">
        <f>(C5-B5)+(E5-D5)+(G5-F5)+(I5-H5)+(K5-J5)+(M5-L5)+(O5-N5)+(Q5-P5)+(S5-R5)+(U5-T5)</f>
        <v>0.95833333333333326</v>
      </c>
      <c r="W5" s="30">
        <v>0.9375</v>
      </c>
      <c r="X5" s="3">
        <f>V5-W5</f>
        <v>2.0833333333333259E-2</v>
      </c>
      <c r="Y5" s="359">
        <f>SUM('s14'!X9)+('s15'!X9)+('s16'!X9)+('s17'!X9)+('s18'!X9)+('s19'!X9)+('s20'!X9)+('s21'!X9)+('s22'!X9)+('s23'!X9)+('s24'!X9)+('s25'!X9)+('s26'!X9)+('s27'!X9)+('s28'!X9)+('s29'!X9)+('s30'!X9)+('s31'!X9)+('s32'!X9)+('s35'!X5)+('s36'!X5)+('s37'!X5)+('s38'!X5)+('s39'!X5)+('s40'!X5)+('s41'!X5)+('s42'!X5)+('s43'!X5)+('s44'!X5)+('s45'!X5)+('s46'!X5)</f>
        <v>-0.1770833333333357</v>
      </c>
      <c r="Z5" s="360"/>
      <c r="AA5" t="s">
        <v>78</v>
      </c>
    </row>
    <row r="6" spans="1:29" ht="15.75" thickBot="1" x14ac:dyDescent="0.3">
      <c r="A6" s="157"/>
      <c r="B6" s="158"/>
      <c r="C6" s="157"/>
      <c r="D6" s="145"/>
      <c r="E6" s="159"/>
      <c r="F6" s="157"/>
      <c r="G6" s="157"/>
      <c r="H6" s="145"/>
      <c r="I6" s="159"/>
      <c r="J6" s="157"/>
      <c r="K6" s="157"/>
      <c r="L6" s="145"/>
      <c r="M6" s="157"/>
      <c r="N6" s="158"/>
      <c r="O6" s="157"/>
      <c r="P6" s="145"/>
      <c r="Q6" s="159"/>
      <c r="R6" s="157"/>
      <c r="S6" s="157"/>
      <c r="T6" s="145"/>
      <c r="U6" s="159"/>
      <c r="V6" s="35"/>
      <c r="W6" s="6"/>
    </row>
    <row r="7" spans="1:29" ht="15.75" thickBot="1" x14ac:dyDescent="0.3">
      <c r="A7" s="134" t="s">
        <v>14</v>
      </c>
      <c r="B7" s="135"/>
      <c r="C7" s="137"/>
      <c r="D7" s="137"/>
      <c r="E7" s="136"/>
      <c r="F7" s="137">
        <v>0.35416666666666669</v>
      </c>
      <c r="G7" s="137"/>
      <c r="H7" s="137"/>
      <c r="I7" s="137">
        <v>0.57291666666666663</v>
      </c>
      <c r="J7" s="138"/>
      <c r="K7" s="137"/>
      <c r="L7" s="137"/>
      <c r="M7" s="137"/>
      <c r="N7" s="135">
        <v>0.34375</v>
      </c>
      <c r="O7" s="137">
        <v>0.54166666666666663</v>
      </c>
      <c r="P7" s="137">
        <v>0.57291666666666663</v>
      </c>
      <c r="Q7" s="136">
        <v>0.73958333333333337</v>
      </c>
      <c r="R7" s="137">
        <v>0.47916666666666669</v>
      </c>
      <c r="S7" s="137"/>
      <c r="T7" s="137"/>
      <c r="U7" s="136">
        <v>0.72916666666666663</v>
      </c>
      <c r="V7" s="139">
        <f>(C7-B7)+(E7-D7)+(G7-F7)+(I7-H7)+(K7-J7)+(M7-L7)+(O7-N7)+(Q7-P7)+(S7-R7)+(U7-T7)</f>
        <v>0.83333333333333326</v>
      </c>
      <c r="W7" s="140">
        <v>0.80208333333333337</v>
      </c>
      <c r="X7" s="3">
        <f>V7-W7</f>
        <v>3.1249999999999889E-2</v>
      </c>
      <c r="Y7" s="359">
        <f>SUM('s7'!X7)+('s8'!X7)+('s9'!X7)+('s10'!X7)+('s11'!X7)+('s12'!X7)+('s13'!X7)+('s14'!X7)+('s15'!X7)+('s16'!X7)+('s17'!X7)+('s18'!X7)+('s19'!X7)+('s20'!X7)+('s21'!X7)+('s22'!X7)+('s23'!X7)+('s24'!X7)+('s25'!X7)+('s26'!X7)+('s27'!X7)+('s28'!X7)+('s29'!X7)+('s30'!X7)+('s31'!X7)+('s32'!X7)+('s35'!X7)+('s36'!X7)+('s37'!X7)+('s38'!X7)+('s39'!X7)+('s40'!X7)+('s41'!X7)+('s42'!X7)+('s43'!X7)+('s44'!X7)+('s45'!X7)+('s46'!X7)</f>
        <v>-0.98958333333333492</v>
      </c>
      <c r="Z7" s="360"/>
      <c r="AA7" t="s">
        <v>14</v>
      </c>
      <c r="AB7" t="s">
        <v>252</v>
      </c>
      <c r="AC7" t="s">
        <v>254</v>
      </c>
    </row>
    <row r="8" spans="1:29" ht="15.75" thickBot="1" x14ac:dyDescent="0.3">
      <c r="A8" s="91"/>
      <c r="B8" s="92"/>
      <c r="C8" s="91"/>
      <c r="D8" s="91"/>
      <c r="E8" s="95"/>
      <c r="F8" s="91"/>
      <c r="G8" s="91"/>
      <c r="H8" s="70"/>
      <c r="I8" s="91"/>
      <c r="J8" s="96"/>
      <c r="K8" s="91"/>
      <c r="L8" s="70"/>
      <c r="M8" s="91"/>
      <c r="N8" s="92"/>
      <c r="O8" s="91"/>
      <c r="P8" s="70"/>
      <c r="Q8" s="95"/>
      <c r="R8" s="91"/>
      <c r="S8" s="91"/>
      <c r="T8" s="70"/>
      <c r="U8" s="95"/>
      <c r="V8" s="141"/>
      <c r="W8" s="91"/>
    </row>
    <row r="9" spans="1:29" ht="15.75" thickBot="1" x14ac:dyDescent="0.3">
      <c r="A9" s="14" t="s">
        <v>184</v>
      </c>
      <c r="B9" s="16"/>
      <c r="C9" s="14"/>
      <c r="D9" s="14"/>
      <c r="E9" s="17"/>
      <c r="F9" s="18">
        <v>0.3125</v>
      </c>
      <c r="G9" s="18">
        <v>0.54166666666666663</v>
      </c>
      <c r="H9" s="18">
        <v>0.57291666666666663</v>
      </c>
      <c r="I9" s="18">
        <v>0.72916666666666663</v>
      </c>
      <c r="J9" s="88"/>
      <c r="K9" s="18"/>
      <c r="L9" s="18"/>
      <c r="M9" s="18"/>
      <c r="N9" s="88">
        <v>0.3125</v>
      </c>
      <c r="O9" s="18">
        <v>0.54166666666666663</v>
      </c>
      <c r="P9" s="18">
        <v>0.57291666666666663</v>
      </c>
      <c r="Q9" s="18">
        <v>0.71875</v>
      </c>
      <c r="R9" s="68"/>
      <c r="S9" s="68"/>
      <c r="T9" s="68"/>
      <c r="U9" s="69"/>
      <c r="V9" s="20">
        <f>(C9-B9)+(E9-D9)+(G9-F9)+(I9-H9)+(K9-J9)+(M9-L9)+(O9-N9)+(Q9-P9)+(S9-R9)+(U9-T9)</f>
        <v>0.76041666666666663</v>
      </c>
      <c r="W9" s="18">
        <v>0.67708333333333337</v>
      </c>
      <c r="X9" s="3">
        <f>V9-W9</f>
        <v>8.3333333333333259E-2</v>
      </c>
      <c r="Y9" s="367">
        <f>('s36'!X9)+('s37'!X9)+('s38'!X9)+('s39'!X9)+('s40'!X9)+('s41'!X9)+('s42'!X9)+('s43'!X9)+('s44'!X9)+('s45'!X9)+('s46'!X9)</f>
        <v>-0.67708333333333393</v>
      </c>
      <c r="Z9" s="366"/>
      <c r="AA9" t="s">
        <v>184</v>
      </c>
      <c r="AB9" t="s">
        <v>251</v>
      </c>
      <c r="AC9" t="s">
        <v>255</v>
      </c>
    </row>
    <row r="10" spans="1:29" ht="15.75" thickBot="1" x14ac:dyDescent="0.3">
      <c r="A10" s="15"/>
      <c r="B10" s="22"/>
      <c r="C10" s="15"/>
      <c r="D10" s="15"/>
      <c r="E10" s="23"/>
      <c r="F10" s="15"/>
      <c r="G10" s="15"/>
      <c r="H10" s="70"/>
      <c r="I10" s="15"/>
      <c r="J10" s="24"/>
      <c r="K10" s="15"/>
      <c r="L10" s="70"/>
      <c r="M10" s="15"/>
      <c r="N10" s="22"/>
      <c r="O10" s="15"/>
      <c r="P10" s="70"/>
      <c r="Q10" s="23"/>
      <c r="R10" s="15"/>
      <c r="S10" s="15"/>
      <c r="T10" s="15"/>
      <c r="U10" s="23"/>
      <c r="V10" s="25"/>
      <c r="W10" s="15"/>
    </row>
    <row r="11" spans="1:29" ht="15.75" thickBot="1" x14ac:dyDescent="0.3">
      <c r="A11" s="36" t="s">
        <v>185</v>
      </c>
      <c r="B11" s="37"/>
      <c r="C11" s="36"/>
      <c r="D11" s="36"/>
      <c r="E11" s="39"/>
      <c r="F11" s="38">
        <v>0.34375</v>
      </c>
      <c r="G11" s="38"/>
      <c r="H11" s="38"/>
      <c r="I11" s="38">
        <v>0.71875</v>
      </c>
      <c r="J11" s="153">
        <v>0.375</v>
      </c>
      <c r="K11" s="38"/>
      <c r="L11" s="38"/>
      <c r="M11" s="38">
        <v>0.71875</v>
      </c>
      <c r="N11" s="37"/>
      <c r="O11" s="38"/>
      <c r="P11" s="38"/>
      <c r="Q11" s="39"/>
      <c r="R11" s="38">
        <v>0.32291666666666669</v>
      </c>
      <c r="S11" s="38"/>
      <c r="T11" s="38"/>
      <c r="U11" s="39">
        <v>0.72916666666666663</v>
      </c>
      <c r="V11" s="40">
        <f>(C11-B11)+(E11-D11)+(G11-F11)+(I11-H11)+(K11-J11)+(M11-L11)+(O11-N11)+(Q11-P11)+(S11-R11)+(U11-T11)</f>
        <v>1.125</v>
      </c>
      <c r="W11" s="41">
        <v>0.90625</v>
      </c>
      <c r="X11" s="3">
        <f>V11-W11</f>
        <v>0.21875</v>
      </c>
      <c r="Y11" s="367">
        <f>('s36'!X11)+('s37'!X11)+('s38'!X11)+('s39'!X11)+('s40'!X11)+('s41'!X11)+('s42'!X11)+('s43'!X11)+('s44'!X11)+('s45'!X11)+('s46'!X11)</f>
        <v>3.3306690738754696E-16</v>
      </c>
      <c r="Z11" s="366"/>
      <c r="AA11" t="s">
        <v>185</v>
      </c>
      <c r="AB11" t="s">
        <v>250</v>
      </c>
      <c r="AC11" t="s">
        <v>256</v>
      </c>
    </row>
    <row r="12" spans="1:29" ht="15.75" thickBot="1" x14ac:dyDescent="0.3">
      <c r="A12" s="46"/>
      <c r="B12" s="154"/>
      <c r="C12" s="46"/>
      <c r="D12" s="46"/>
      <c r="E12" s="155"/>
      <c r="F12" s="46"/>
      <c r="G12" s="46"/>
      <c r="H12" s="70"/>
      <c r="I12" s="46"/>
      <c r="J12" s="156"/>
      <c r="K12" s="46"/>
      <c r="L12" s="70"/>
      <c r="M12" s="46"/>
      <c r="N12" s="154"/>
      <c r="O12" s="46"/>
      <c r="P12" s="70"/>
      <c r="Q12" s="155"/>
      <c r="R12" s="46"/>
      <c r="S12" s="46"/>
      <c r="T12" s="70"/>
      <c r="U12" s="155"/>
      <c r="V12" s="45"/>
      <c r="W12" s="46"/>
    </row>
    <row r="13" spans="1:29" ht="15.75" thickBot="1" x14ac:dyDescent="0.3">
      <c r="A13" s="164" t="s">
        <v>197</v>
      </c>
      <c r="B13" s="165"/>
      <c r="C13" s="164"/>
      <c r="D13" s="164"/>
      <c r="E13" s="166"/>
      <c r="F13" s="191">
        <v>0.34375</v>
      </c>
      <c r="G13" s="191">
        <v>0.54166666666666663</v>
      </c>
      <c r="H13" s="191">
        <v>0.57291666666666663</v>
      </c>
      <c r="I13" s="191">
        <v>0.75</v>
      </c>
      <c r="J13" s="165"/>
      <c r="K13" s="164"/>
      <c r="L13" s="164"/>
      <c r="M13" s="166"/>
      <c r="N13" s="191">
        <v>0.34375</v>
      </c>
      <c r="O13" s="191">
        <v>0.54166666666666663</v>
      </c>
      <c r="P13" s="191">
        <v>0.57291666666666663</v>
      </c>
      <c r="Q13" s="191">
        <v>0.73958333333333337</v>
      </c>
      <c r="R13" s="189">
        <v>0.29166666666666669</v>
      </c>
      <c r="S13" s="191">
        <v>0.54166666666666663</v>
      </c>
      <c r="T13" s="191">
        <v>0.57291666666666663</v>
      </c>
      <c r="U13" s="190">
        <v>0.69791666666666663</v>
      </c>
      <c r="V13" s="170">
        <f>(C13-B13)+(E13-D13)+(G13-F13)+(I13-H13)+(K13-J13)+(M13-L13)+(O13-N13)+(Q13-P13)+(S13-R13)+(U13-T13)</f>
        <v>1.1145833333333333</v>
      </c>
      <c r="W13" s="171">
        <v>1.1666666666666667</v>
      </c>
      <c r="X13" s="3">
        <f>V13-W13</f>
        <v>-5.2083333333333481E-2</v>
      </c>
      <c r="Y13" s="367">
        <f>('s44'!X13)+('s45'!X13)+('s46'!X13)</f>
        <v>-0.76041666666666696</v>
      </c>
      <c r="Z13" s="366"/>
      <c r="AA13" t="s">
        <v>197</v>
      </c>
      <c r="AB13">
        <v>133</v>
      </c>
      <c r="AC13" t="s">
        <v>257</v>
      </c>
    </row>
    <row r="14" spans="1:29" ht="15.75" thickBot="1" x14ac:dyDescent="0.3">
      <c r="A14" s="167"/>
      <c r="B14" s="168"/>
      <c r="C14" s="167"/>
      <c r="D14" s="167"/>
      <c r="E14" s="169"/>
      <c r="F14" s="167"/>
      <c r="G14" s="167"/>
      <c r="H14" s="187"/>
      <c r="I14" s="167"/>
      <c r="J14" s="168"/>
      <c r="K14" s="167"/>
      <c r="L14" s="187"/>
      <c r="M14" s="169"/>
      <c r="N14" s="167"/>
      <c r="O14" s="167"/>
      <c r="P14" s="187"/>
      <c r="Q14" s="167"/>
      <c r="R14" s="168"/>
      <c r="S14" s="167"/>
      <c r="T14" s="187"/>
      <c r="U14" s="169"/>
      <c r="V14" s="164"/>
      <c r="W14" s="164"/>
    </row>
    <row r="15" spans="1:29" ht="15.75" thickBot="1" x14ac:dyDescent="0.3">
      <c r="A15" s="174" t="s">
        <v>196</v>
      </c>
      <c r="B15" s="184"/>
      <c r="C15" s="174"/>
      <c r="D15" s="174"/>
      <c r="E15" s="185"/>
      <c r="F15" s="186">
        <v>0.35416666666666669</v>
      </c>
      <c r="G15" s="186">
        <v>0.54166666666666663</v>
      </c>
      <c r="H15" s="186">
        <v>0.57291666666666663</v>
      </c>
      <c r="I15" s="186">
        <v>0.71875</v>
      </c>
      <c r="J15" s="184"/>
      <c r="K15" s="174"/>
      <c r="L15" s="174"/>
      <c r="M15" s="185"/>
      <c r="N15" s="186">
        <v>0.35416666666666669</v>
      </c>
      <c r="O15" s="186">
        <v>0.54166666666666663</v>
      </c>
      <c r="P15" s="186">
        <v>0.57291666666666663</v>
      </c>
      <c r="Q15" s="186">
        <v>0.70833333333333337</v>
      </c>
      <c r="R15" s="184">
        <v>0.51041666666666663</v>
      </c>
      <c r="S15" s="174"/>
      <c r="T15" s="174"/>
      <c r="U15" s="185">
        <v>0.60416666666666663</v>
      </c>
      <c r="V15" s="177">
        <f>(C15-B15)+(E15-D15)+(G15-F15)+(I15-H15)+(K15-J15)+(M15-L15)+(O15-N15)+(Q15-P15)+(S15-R15)+(U15-T15)</f>
        <v>0.75</v>
      </c>
      <c r="W15" s="178">
        <v>0.5</v>
      </c>
      <c r="X15" s="179">
        <f>V15-W15</f>
        <v>0.25</v>
      </c>
      <c r="Y15" s="369">
        <f>('s40'!X15)+('s41'!X15)+('s42'!X15)+('s43'!X15)+('s44'!X15)+('s45'!X15)+('s46'!X15)</f>
        <v>-0.19791666666666669</v>
      </c>
      <c r="Z15" s="370"/>
      <c r="AA15" s="180" t="s">
        <v>196</v>
      </c>
      <c r="AB15">
        <v>57</v>
      </c>
      <c r="AC15" t="s">
        <v>258</v>
      </c>
    </row>
    <row r="16" spans="1:29" x14ac:dyDescent="0.25">
      <c r="A16" s="181"/>
      <c r="B16" s="182"/>
      <c r="C16" s="181"/>
      <c r="D16" s="181"/>
      <c r="E16" s="183"/>
      <c r="F16" s="181"/>
      <c r="G16" s="181"/>
      <c r="H16" s="187"/>
      <c r="I16" s="181"/>
      <c r="J16" s="182"/>
      <c r="K16" s="181"/>
      <c r="L16" s="187"/>
      <c r="M16" s="183"/>
      <c r="N16" s="181"/>
      <c r="O16" s="181"/>
      <c r="P16" s="187"/>
      <c r="Q16" s="181"/>
      <c r="R16" s="182"/>
      <c r="S16" s="181"/>
      <c r="T16" s="187"/>
      <c r="U16" s="183"/>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209DF-6B23-49A7-9248-D9044EFF8749}">
  <dimension ref="A1:AA22"/>
  <sheetViews>
    <sheetView topLeftCell="V1" zoomScale="88" workbookViewId="0">
      <selection activeCell="Y7" sqref="Y7:Z7"/>
    </sheetView>
  </sheetViews>
  <sheetFormatPr baseColWidth="10" defaultColWidth="10.7109375" defaultRowHeight="15" x14ac:dyDescent="0.25"/>
  <sheetData>
    <row r="1" spans="1:27" x14ac:dyDescent="0.25">
      <c r="A1" s="5"/>
      <c r="B1" s="362" t="s">
        <v>214</v>
      </c>
      <c r="C1" s="363"/>
      <c r="D1" s="363"/>
      <c r="E1" s="364"/>
      <c r="F1" s="363" t="s">
        <v>215</v>
      </c>
      <c r="G1" s="363"/>
      <c r="H1" s="363"/>
      <c r="I1" s="364"/>
      <c r="J1" s="363" t="s">
        <v>216</v>
      </c>
      <c r="K1" s="363"/>
      <c r="L1" s="363"/>
      <c r="M1" s="363"/>
      <c r="N1" s="362" t="s">
        <v>217</v>
      </c>
      <c r="O1" s="363"/>
      <c r="P1" s="363"/>
      <c r="Q1" s="364"/>
      <c r="R1" s="363" t="s">
        <v>218</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0.35416666666666669</v>
      </c>
      <c r="C3" s="51">
        <v>0.54166666666666663</v>
      </c>
      <c r="D3" s="51">
        <v>0.57291666666666663</v>
      </c>
      <c r="E3" s="52">
        <v>0.75</v>
      </c>
      <c r="F3" s="50">
        <v>0.34375</v>
      </c>
      <c r="G3" s="51">
        <v>0.54166666666666663</v>
      </c>
      <c r="H3" s="51">
        <v>0.57291666666666663</v>
      </c>
      <c r="I3" s="52">
        <v>0.72916666666666663</v>
      </c>
      <c r="J3" s="51">
        <v>0.29166666666666669</v>
      </c>
      <c r="K3" s="51"/>
      <c r="L3" s="51"/>
      <c r="M3" s="51">
        <v>0.45833333333333331</v>
      </c>
      <c r="N3" s="50">
        <v>0.29166666666666669</v>
      </c>
      <c r="O3" s="51">
        <v>0.54166666666666663</v>
      </c>
      <c r="P3" s="51">
        <v>0.57291666666666663</v>
      </c>
      <c r="Q3" s="52">
        <v>0.73958333333333337</v>
      </c>
      <c r="R3" s="51">
        <v>0.36458333333333331</v>
      </c>
      <c r="S3" s="51">
        <v>0.54166666666666663</v>
      </c>
      <c r="T3" s="51">
        <v>0.57291666666666663</v>
      </c>
      <c r="U3" s="52">
        <v>0.66666666666666663</v>
      </c>
      <c r="V3" s="53">
        <f>(C3-B3)+(E3-D3)+(G3-F3)+(I3-H3)+(K3-J3)+(M3-L3)+(O3-N3)+(Q3-P3)+(S3-R3)+(U3-T3)</f>
        <v>1.5729166666666665</v>
      </c>
      <c r="W3" s="53">
        <v>1.4583333333333333</v>
      </c>
      <c r="X3" s="3">
        <f>V3-W3</f>
        <v>0.11458333333333326</v>
      </c>
      <c r="Y3" s="359">
        <f>SUM('s7'!X3)+('s8'!X3)+('s9'!X3)+('s10'!X3)+('s11'!X3)+('s12'!X3)+('s13'!X3)+('s14'!X3)+('s15'!X3)+('s16'!X3)+('s17'!X3)+('s18'!X3)+('s19'!X3)+('s20'!X3)+('s21'!X3)+('s22'!X3)+('s23'!X3)+('s24'!X3)+('s25'!X3)+('s26'!X3)+('s27'!X3)+('s28'!X3)+('s29'!X3)+('s30'!X3)+('s31'!X3)+('s32'!X3)+('s35'!X3)+('s36'!X3)+('s37'!X3)+('s38'!X3)+('s39'!X3)+('s40'!X3)+('s41'!X3)+('s42'!X3)+('s43'!X3)+('s44'!X3)+('s45'!X3)+('s46'!X3)+('s47'!X3)</f>
        <v>-1.0312499999999998</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0.35416666666666669</v>
      </c>
      <c r="C5" s="28"/>
      <c r="D5" s="28"/>
      <c r="E5" s="29">
        <v>0.76041666666666663</v>
      </c>
      <c r="F5" s="28">
        <v>0.54166666666666663</v>
      </c>
      <c r="G5" s="28"/>
      <c r="H5" s="28"/>
      <c r="I5" s="29">
        <v>0.70833333333333337</v>
      </c>
      <c r="J5" s="28"/>
      <c r="K5" s="26"/>
      <c r="L5" s="26"/>
      <c r="M5" s="28"/>
      <c r="N5" s="27">
        <v>0.35416666666666669</v>
      </c>
      <c r="O5" s="28"/>
      <c r="P5" s="28"/>
      <c r="Q5" s="29">
        <v>0.72916666666666663</v>
      </c>
      <c r="R5" s="28">
        <v>0.52083333333333337</v>
      </c>
      <c r="S5" s="28"/>
      <c r="T5" s="28"/>
      <c r="U5" s="29">
        <v>0.76041666666666663</v>
      </c>
      <c r="V5" s="30">
        <f>(C5-B5)+(E5-D5)+(G5-F5)+(I5-H5)+(K5-J5)+(M5-L5)+(O5-N5)+(Q5-P5)+(S5-R5)+(U5-T5)</f>
        <v>1.1875</v>
      </c>
      <c r="W5" s="30">
        <v>1.1666666666666667</v>
      </c>
      <c r="X5" s="3">
        <f>V5-W5</f>
        <v>2.0833333333333259E-2</v>
      </c>
      <c r="Y5" s="359">
        <f>SUM('s14'!X9)+('s15'!X9)+('s16'!X9)+('s17'!X9)+('s18'!X9)+('s19'!X9)+('s20'!X9)+('s21'!X9)+('s22'!X9)+('s23'!X9)+('s24'!X9)+('s25'!X9)+('s26'!X9)+('s27'!X9)+('s28'!X9)+('s29'!X9)+('s30'!X9)+('s31'!X9)+('s32'!X9)+('s35'!X5)+('s36'!X5)+('s37'!X5)+('s38'!X5)+('s39'!X5)+('s40'!X5)+('s41'!X5)+('s42'!X5)+('s43'!X5)+('s44'!X5)+('s45'!X5)+('s46'!X5)+('s47'!X5)</f>
        <v>-0.15625000000000244</v>
      </c>
      <c r="Z5" s="360"/>
      <c r="AA5" t="s">
        <v>78</v>
      </c>
    </row>
    <row r="6" spans="1:27" ht="15.75" thickBot="1" x14ac:dyDescent="0.3">
      <c r="A6" s="157"/>
      <c r="B6" s="158"/>
      <c r="C6" s="157"/>
      <c r="D6" s="145"/>
      <c r="E6" s="159"/>
      <c r="F6" s="157"/>
      <c r="G6" s="157"/>
      <c r="H6" s="145"/>
      <c r="I6" s="159"/>
      <c r="J6" s="157"/>
      <c r="K6" s="157"/>
      <c r="L6" s="145"/>
      <c r="M6" s="157"/>
      <c r="N6" s="158"/>
      <c r="O6" s="157"/>
      <c r="P6" s="145"/>
      <c r="Q6" s="159"/>
      <c r="R6" s="157"/>
      <c r="S6" s="157"/>
      <c r="T6" s="145"/>
      <c r="U6" s="159"/>
      <c r="V6" s="35"/>
      <c r="W6" s="6"/>
    </row>
    <row r="7" spans="1:27" ht="15.75" thickBot="1" x14ac:dyDescent="0.3">
      <c r="A7" s="134" t="s">
        <v>14</v>
      </c>
      <c r="B7" s="135"/>
      <c r="C7" s="137"/>
      <c r="D7" s="137"/>
      <c r="E7" s="136"/>
      <c r="F7" s="137">
        <v>0.35416666666666669</v>
      </c>
      <c r="G7" s="137">
        <v>0.54166666666666663</v>
      </c>
      <c r="H7" s="137">
        <v>0.57291666666666663</v>
      </c>
      <c r="I7" s="137">
        <v>0.70833333333333337</v>
      </c>
      <c r="J7" s="138"/>
      <c r="K7" s="137"/>
      <c r="L7" s="137"/>
      <c r="M7" s="137"/>
      <c r="N7" s="135">
        <v>0.34375</v>
      </c>
      <c r="O7" s="137">
        <v>0.54166666666666663</v>
      </c>
      <c r="P7" s="137">
        <v>0.57291666666666663</v>
      </c>
      <c r="Q7" s="136">
        <v>0.72916666666666663</v>
      </c>
      <c r="R7" s="137">
        <v>0.35416666666666669</v>
      </c>
      <c r="S7" s="137"/>
      <c r="T7" s="137"/>
      <c r="U7" s="136">
        <v>0.53125</v>
      </c>
      <c r="V7" s="139">
        <f>(C7-B7)+(E7-D7)+(G7-F7)+(I7-H7)+(K7-J7)+(M7-L7)+(O7-N7)+(Q7-P7)+(S7-R7)+(U7-T7)</f>
        <v>0.85416666666666652</v>
      </c>
      <c r="W7" s="140">
        <v>1</v>
      </c>
      <c r="X7" s="3">
        <f>V7-W7</f>
        <v>-0.14583333333333348</v>
      </c>
      <c r="Y7" s="359">
        <f>SUM('s7'!X7)+('s8'!X7)+('s9'!X7)+('s10'!X7)+('s11'!X7)+('s12'!X7)+('s13'!X7)+('s14'!X7)+('s15'!X7)+('s16'!X7)+('s17'!X7)+('s18'!X7)+('s19'!X7)+('s20'!X7)+('s21'!X7)+('s22'!X7)+('s23'!X7)+('s24'!X7)+('s25'!X7)+('s26'!X7)+('s27'!X7)+('s28'!X7)+('s29'!X7)+('s30'!X7)+('s31'!X7)+('s32'!X7)+('s35'!X7)+('s36'!X7)+('s37'!X7)+('s38'!X7)+('s39'!X7)+('s40'!X7)+('s41'!X7)+('s42'!X7)+('s43'!X7)+('s44'!X7)+('s45'!X7)+('s46'!X7)+('s47'!X7)</f>
        <v>-1.1354166666666683</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70"/>
      <c r="U8" s="95" t="s">
        <v>111</v>
      </c>
      <c r="V8" s="141"/>
      <c r="W8" s="91"/>
    </row>
    <row r="9" spans="1:27" ht="15.75" thickBot="1" x14ac:dyDescent="0.3">
      <c r="A9" s="14" t="s">
        <v>184</v>
      </c>
      <c r="B9" s="16">
        <v>0.32291666666666669</v>
      </c>
      <c r="C9" s="18">
        <v>0.54166666666666663</v>
      </c>
      <c r="D9" s="18">
        <v>0.57291666666666663</v>
      </c>
      <c r="E9" s="17">
        <v>0.73958333333333337</v>
      </c>
      <c r="F9" s="18">
        <v>0.3125</v>
      </c>
      <c r="G9" s="18">
        <v>0.54166666666666663</v>
      </c>
      <c r="H9" s="18">
        <v>0.57291666666666663</v>
      </c>
      <c r="I9" s="18">
        <v>0.72916666666666663</v>
      </c>
      <c r="J9" s="88"/>
      <c r="K9" s="18"/>
      <c r="L9" s="18"/>
      <c r="M9" s="18"/>
      <c r="N9" s="88">
        <v>0.34375</v>
      </c>
      <c r="O9" s="18">
        <v>0.54166666666666663</v>
      </c>
      <c r="P9" s="18">
        <v>0.57291666666666663</v>
      </c>
      <c r="Q9" s="18">
        <v>0.71875</v>
      </c>
      <c r="R9" s="18">
        <v>0.54166666666666663</v>
      </c>
      <c r="S9" s="18"/>
      <c r="T9" s="18"/>
      <c r="U9" s="17">
        <v>0.72916666666666663</v>
      </c>
      <c r="V9" s="20">
        <f>(C9-B9)+(E9-D9)+(G9-F9)+(I9-H9)+(K9-J9)+(M9-L9)+(O9-N9)+(Q9-P9)+(S9-R9)+(U9-T9)</f>
        <v>1.3020833333333333</v>
      </c>
      <c r="W9" s="21">
        <v>1.125</v>
      </c>
      <c r="X9" s="3">
        <f>V9-W9</f>
        <v>0.17708333333333326</v>
      </c>
      <c r="Y9" s="367">
        <f>('s36'!X9)+('s37'!X9)+('s38'!X9)+('s39'!X9)+('s40'!X9)+('s41'!X9)+('s42'!X9)+('s43'!X9)+('s44'!X9)+('s45'!X9)+('s46'!X9)+('s47'!X9)</f>
        <v>-0.50000000000000067</v>
      </c>
      <c r="Z9" s="366"/>
      <c r="AA9" t="s">
        <v>184</v>
      </c>
    </row>
    <row r="10" spans="1:27" ht="15.75" thickBot="1" x14ac:dyDescent="0.3">
      <c r="A10" s="15"/>
      <c r="B10" s="22"/>
      <c r="C10" s="15"/>
      <c r="D10" s="70"/>
      <c r="E10" s="23"/>
      <c r="F10" s="15"/>
      <c r="G10" s="15"/>
      <c r="H10" s="70"/>
      <c r="I10" s="15"/>
      <c r="J10" s="24"/>
      <c r="K10" s="15"/>
      <c r="L10" s="70"/>
      <c r="M10" s="15"/>
      <c r="N10" s="195" t="s">
        <v>226</v>
      </c>
      <c r="O10" s="15"/>
      <c r="P10" s="70"/>
      <c r="Q10" s="23"/>
      <c r="R10" s="15"/>
      <c r="S10" s="15"/>
      <c r="T10" s="70"/>
      <c r="U10" s="23"/>
      <c r="V10" s="25"/>
      <c r="W10" s="15"/>
    </row>
    <row r="11" spans="1:27" ht="15.75" thickBot="1" x14ac:dyDescent="0.3">
      <c r="A11" s="36" t="s">
        <v>185</v>
      </c>
      <c r="B11" s="37">
        <v>0.35416666666666669</v>
      </c>
      <c r="C11" s="36"/>
      <c r="D11" s="36"/>
      <c r="E11" s="39">
        <v>0.71875</v>
      </c>
      <c r="F11" s="38">
        <v>0.34375</v>
      </c>
      <c r="G11" s="38">
        <v>0.54166666666666663</v>
      </c>
      <c r="H11" s="38">
        <v>0.57291666666666663</v>
      </c>
      <c r="I11" s="38">
        <v>0.70833333333333337</v>
      </c>
      <c r="J11" s="153">
        <v>0.32291666666666669</v>
      </c>
      <c r="K11" s="38"/>
      <c r="L11" s="38"/>
      <c r="M11" s="38">
        <v>0.66666666666666663</v>
      </c>
      <c r="N11" s="37"/>
      <c r="O11" s="38"/>
      <c r="P11" s="38"/>
      <c r="Q11" s="39"/>
      <c r="R11" s="38">
        <v>0.35416666666666669</v>
      </c>
      <c r="S11" s="38"/>
      <c r="T11" s="38"/>
      <c r="U11" s="39">
        <v>0.54166666666666663</v>
      </c>
      <c r="V11" s="40">
        <f>(C11-B11)+(E11-D11)+(G11-F11)+(I11-H11)+(K11-J11)+(M11-L11)+(O11-N11)+(Q11-P11)+(S11-R11)+(U11-T11)</f>
        <v>1.2291666666666665</v>
      </c>
      <c r="W11" s="41">
        <v>1.125</v>
      </c>
      <c r="X11" s="3">
        <f>V11-W11</f>
        <v>0.10416666666666652</v>
      </c>
      <c r="Y11" s="367">
        <f>('s36'!X11)+('s37'!X11)+('s38'!X11)+('s39'!X11)+('s40'!X11)+('s41'!X11)+('s42'!X11)+('s43'!X11)+('s44'!X11)+('s45'!X11)+('s46'!X11)+('s47'!X11)</f>
        <v>0.10416666666666685</v>
      </c>
      <c r="Z11" s="366"/>
      <c r="AA11" t="s">
        <v>185</v>
      </c>
    </row>
    <row r="12" spans="1:27"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row>
    <row r="13" spans="1:27" ht="15.75" thickBot="1" x14ac:dyDescent="0.3">
      <c r="A13" s="164" t="s">
        <v>197</v>
      </c>
      <c r="B13" s="189">
        <v>0.33333333333333331</v>
      </c>
      <c r="C13" s="164"/>
      <c r="D13" s="164"/>
      <c r="E13" s="190">
        <v>0.71875</v>
      </c>
      <c r="F13" s="191">
        <v>0.375</v>
      </c>
      <c r="G13" s="191">
        <v>0.54166666666666663</v>
      </c>
      <c r="H13" s="191">
        <v>0.57291666666666663</v>
      </c>
      <c r="I13" s="191">
        <v>0.71875</v>
      </c>
      <c r="J13" s="189">
        <v>0.45833333333333331</v>
      </c>
      <c r="K13" s="164"/>
      <c r="L13" s="164"/>
      <c r="M13" s="190">
        <v>0.71875</v>
      </c>
      <c r="N13" s="191">
        <v>0.375</v>
      </c>
      <c r="O13" s="191">
        <v>0.54166666666666663</v>
      </c>
      <c r="P13" s="191">
        <v>0.57291666666666663</v>
      </c>
      <c r="Q13" s="191">
        <v>0.71875</v>
      </c>
      <c r="R13" s="189">
        <v>0.39583333333333331</v>
      </c>
      <c r="S13" s="191">
        <v>0.54166666666666663</v>
      </c>
      <c r="T13" s="191">
        <v>0.57291666666666663</v>
      </c>
      <c r="U13" s="190">
        <v>0.72916666666666663</v>
      </c>
      <c r="V13" s="170">
        <f>(C13-B13)+(E13-D13)+(G13-F13)+(I13-H13)+(K13-J13)+(M13-L13)+(O13-N13)+(Q13-P13)+(S13-R13)+(U13-T13)</f>
        <v>1.5729166666666667</v>
      </c>
      <c r="W13" s="171">
        <v>1.4583333333333333</v>
      </c>
      <c r="X13" s="3">
        <f>V13-W13</f>
        <v>0.11458333333333348</v>
      </c>
      <c r="Y13" s="367">
        <f>('s44'!X13)+('s45'!X13)+('s46'!X13)+('s47'!X13)</f>
        <v>-0.64583333333333348</v>
      </c>
      <c r="Z13" s="366"/>
      <c r="AA13" t="s">
        <v>197</v>
      </c>
    </row>
    <row r="14" spans="1:27" ht="15.75" thickBot="1" x14ac:dyDescent="0.3">
      <c r="A14" s="167"/>
      <c r="B14" s="168"/>
      <c r="C14" s="167"/>
      <c r="D14" s="187"/>
      <c r="E14" s="169"/>
      <c r="F14" s="167"/>
      <c r="G14" s="167"/>
      <c r="H14" s="187"/>
      <c r="I14" s="167"/>
      <c r="J14" s="168"/>
      <c r="K14" s="167"/>
      <c r="L14" s="187"/>
      <c r="M14" s="169"/>
      <c r="N14" s="167"/>
      <c r="O14" s="167"/>
      <c r="P14" s="187"/>
      <c r="Q14" s="167"/>
      <c r="R14" s="168"/>
      <c r="S14" s="167"/>
      <c r="T14" s="187"/>
      <c r="U14" s="169"/>
      <c r="V14" s="164"/>
      <c r="W14" s="164"/>
    </row>
    <row r="15" spans="1:27" ht="15.75" thickBot="1" x14ac:dyDescent="0.3">
      <c r="A15" s="174" t="s">
        <v>196</v>
      </c>
      <c r="B15" s="184"/>
      <c r="C15" s="174"/>
      <c r="D15" s="174"/>
      <c r="E15" s="185"/>
      <c r="F15" s="186">
        <v>0.35416666666666669</v>
      </c>
      <c r="G15" s="186">
        <v>0.5625</v>
      </c>
      <c r="H15" s="186"/>
      <c r="I15" s="186"/>
      <c r="J15" s="184"/>
      <c r="K15" s="174"/>
      <c r="L15" s="174"/>
      <c r="M15" s="185"/>
      <c r="N15" s="186">
        <v>0.35416666666666669</v>
      </c>
      <c r="O15" s="186">
        <v>0.54166666666666663</v>
      </c>
      <c r="P15" s="186">
        <v>0.57291666666666663</v>
      </c>
      <c r="Q15" s="186">
        <v>0.70833333333333337</v>
      </c>
      <c r="R15" s="184">
        <v>0.375</v>
      </c>
      <c r="S15" s="174"/>
      <c r="T15" s="174"/>
      <c r="U15" s="185">
        <v>0.52083333333333337</v>
      </c>
      <c r="V15" s="177">
        <f>(C15-B15)+(E15-D15)+(G15-F15)+(I15-H15)+(K15-J15)+(M15-L15)+(O15-N15)+(Q15-P15)+(S15-R15)+(U15-T15)</f>
        <v>0.67708333333333337</v>
      </c>
      <c r="W15" s="178">
        <v>0.625</v>
      </c>
      <c r="X15" s="179">
        <f>V15-W15</f>
        <v>5.208333333333337E-2</v>
      </c>
      <c r="Y15" s="369">
        <f>('s40'!X15)+('s41'!X15)+('s42'!X15)+('s43'!X15)+('s44'!X15)+('s45'!X15)+('s46'!X15)+('s47'!X15)</f>
        <v>-0.14583333333333331</v>
      </c>
      <c r="Z15" s="370"/>
      <c r="AA15" s="180" t="s">
        <v>196</v>
      </c>
    </row>
    <row r="16" spans="1:27" x14ac:dyDescent="0.25">
      <c r="A16" s="181"/>
      <c r="B16" s="182"/>
      <c r="C16" s="181"/>
      <c r="D16" s="187"/>
      <c r="E16" s="183"/>
      <c r="F16" s="181"/>
      <c r="G16" s="181"/>
      <c r="H16" s="187" t="s">
        <v>111</v>
      </c>
      <c r="I16" s="181"/>
      <c r="J16" s="182"/>
      <c r="K16" s="181"/>
      <c r="L16" s="187"/>
      <c r="M16" s="183"/>
      <c r="N16" s="192"/>
      <c r="O16" s="192"/>
      <c r="P16" s="196"/>
      <c r="Q16" s="192"/>
      <c r="R16" s="193"/>
      <c r="S16" s="181"/>
      <c r="T16" s="187"/>
      <c r="U16" s="194"/>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CACE2-28ED-4699-B2AA-2A7C3FB99FA0}">
  <dimension ref="A1:AA22"/>
  <sheetViews>
    <sheetView topLeftCell="U5" zoomScale="88" workbookViewId="0">
      <selection activeCell="X21" sqref="X21"/>
    </sheetView>
  </sheetViews>
  <sheetFormatPr baseColWidth="10" defaultColWidth="10.7109375" defaultRowHeight="15" x14ac:dyDescent="0.25"/>
  <sheetData>
    <row r="1" spans="1:27" x14ac:dyDescent="0.25">
      <c r="A1" s="5"/>
      <c r="B1" s="362" t="s">
        <v>214</v>
      </c>
      <c r="C1" s="363"/>
      <c r="D1" s="363"/>
      <c r="E1" s="364"/>
      <c r="F1" s="363" t="s">
        <v>215</v>
      </c>
      <c r="G1" s="363"/>
      <c r="H1" s="363"/>
      <c r="I1" s="364"/>
      <c r="J1" s="363" t="s">
        <v>216</v>
      </c>
      <c r="K1" s="363"/>
      <c r="L1" s="363"/>
      <c r="M1" s="363"/>
      <c r="N1" s="362" t="s">
        <v>217</v>
      </c>
      <c r="O1" s="363"/>
      <c r="P1" s="363"/>
      <c r="Q1" s="364"/>
      <c r="R1" s="363" t="s">
        <v>218</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0.375</v>
      </c>
      <c r="C3" s="51">
        <v>0.54166666666666663</v>
      </c>
      <c r="D3" s="51">
        <v>0.57291666666666663</v>
      </c>
      <c r="E3" s="52">
        <v>0.70833333333333337</v>
      </c>
      <c r="F3" s="50">
        <v>0.34375</v>
      </c>
      <c r="G3" s="51">
        <v>0.54166666666666663</v>
      </c>
      <c r="H3" s="51">
        <v>0.57291666666666663</v>
      </c>
      <c r="I3" s="52">
        <v>0.67708333333333337</v>
      </c>
      <c r="J3" s="51">
        <v>0.45833333333333331</v>
      </c>
      <c r="K3" s="51"/>
      <c r="L3" s="51"/>
      <c r="M3" s="51">
        <v>0.71875</v>
      </c>
      <c r="N3" s="50">
        <v>0.375</v>
      </c>
      <c r="O3" s="51">
        <v>0.54166666666666663</v>
      </c>
      <c r="P3" s="51">
        <v>0.57291666666666663</v>
      </c>
      <c r="Q3" s="52">
        <v>0.71875</v>
      </c>
      <c r="R3" s="51">
        <v>0.35416666666666669</v>
      </c>
      <c r="S3" s="51">
        <v>0.54166666666666663</v>
      </c>
      <c r="T3" s="51">
        <v>0.57291666666666663</v>
      </c>
      <c r="U3" s="52">
        <v>0.70833333333333337</v>
      </c>
      <c r="V3" s="53">
        <f>(C3-B3)+(E3-D3)+(G3-F3)+(I3-H3)+(K3-J3)+(M3-L3)+(O3-N3)+(Q3-P3)+(S3-R3)+(U3-T3)</f>
        <v>1.5000000000000002</v>
      </c>
      <c r="W3" s="53">
        <v>1.4583333333333333</v>
      </c>
      <c r="X3" s="3">
        <f>V3-W3</f>
        <v>4.1666666666666963E-2</v>
      </c>
      <c r="Y3" s="359">
        <f>SUM('s7'!X3)+('s8'!X3)+('s9'!X3)+('s10'!X3)+('s11'!X3)+('s12'!X3)+('s13'!X3)+('s14'!X3)+('s15'!X3)+('s16'!X3)+('s17'!X3)+('s18'!X3)+('s19'!X3)+('s20'!X3)+('s21'!X3)+('s22'!X3)+('s23'!X3)+('s24'!X3)+('s25'!X3)+('s26'!X3)+('s27'!X3)+('s28'!X3)+('s29'!X3)+('s30'!X3)+('s31'!X3)+('s32'!X3)+('s35'!X3)+('s36'!X3)+('s37'!X3)+('s38'!X3)+('s39'!X3)+('s40'!X3)+('s41'!X3)+('s42'!X3)+('s43'!X3)+('s44'!X3)+('s45'!X3)+('s46'!X3)+('s47'!X3)+('s48'!X3)</f>
        <v>-0.98958333333333282</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0.35416666666666669</v>
      </c>
      <c r="C5" s="28"/>
      <c r="D5" s="28"/>
      <c r="E5" s="29">
        <v>0.75</v>
      </c>
      <c r="F5" s="28">
        <v>0.5</v>
      </c>
      <c r="G5" s="28"/>
      <c r="H5" s="28"/>
      <c r="I5" s="29">
        <v>0.70833333333333337</v>
      </c>
      <c r="J5" s="28"/>
      <c r="K5" s="26"/>
      <c r="L5" s="26"/>
      <c r="M5" s="28"/>
      <c r="N5" s="27">
        <v>0.35416666666666669</v>
      </c>
      <c r="O5" s="28"/>
      <c r="P5" s="28"/>
      <c r="Q5" s="29">
        <v>0.72916666666666663</v>
      </c>
      <c r="R5" s="28">
        <v>0.52083333333333337</v>
      </c>
      <c r="S5" s="28"/>
      <c r="T5" s="28"/>
      <c r="U5" s="29">
        <v>0.73958333333333337</v>
      </c>
      <c r="V5" s="30">
        <f>(C5-B5)+(E5-D5)+(G5-F5)+(I5-H5)+(K5-J5)+(M5-L5)+(O5-N5)+(Q5-P5)+(S5-R5)+(U5-T5)</f>
        <v>1.1979166666666667</v>
      </c>
      <c r="W5" s="30">
        <v>1.1666666666666667</v>
      </c>
      <c r="X5" s="3">
        <f>V5-W5</f>
        <v>3.125E-2</v>
      </c>
      <c r="Y5" s="359">
        <f>SUM('s14'!X9)+('s15'!X9)+('s16'!X9)+('s17'!X9)+('s18'!X9)+('s19'!X9)+('s20'!X9)+('s21'!X9)+('s22'!X9)+('s23'!X9)+('s24'!X9)+('s25'!X9)+('s26'!X9)+('s27'!X9)+('s28'!X9)+('s29'!X9)+('s30'!X9)+('s31'!X9)+('s32'!X9)+('s35'!X5)+('s36'!X5)+('s37'!X5)+('s38'!X5)+('s39'!X5)+('s40'!X5)+('s41'!X5)+('s42'!X5)+('s43'!X5)+('s44'!X5)+('s45'!X5)+('s46'!X5)+('s47'!X5)+('s48'!X5)</f>
        <v>-0.12500000000000244</v>
      </c>
      <c r="Z5" s="360"/>
      <c r="AA5" t="s">
        <v>78</v>
      </c>
    </row>
    <row r="6" spans="1:27" ht="15.75" thickBot="1" x14ac:dyDescent="0.3">
      <c r="A6" s="157"/>
      <c r="B6" s="158"/>
      <c r="C6" s="157"/>
      <c r="D6" s="145"/>
      <c r="E6" s="159"/>
      <c r="F6" s="157"/>
      <c r="G6" s="157"/>
      <c r="H6" s="145"/>
      <c r="I6" s="159"/>
      <c r="J6" s="157"/>
      <c r="K6" s="157"/>
      <c r="L6" s="145"/>
      <c r="M6" s="157"/>
      <c r="N6" s="158"/>
      <c r="O6" s="157"/>
      <c r="P6" s="145"/>
      <c r="Q6" s="159"/>
      <c r="R6" s="157"/>
      <c r="S6" s="157"/>
      <c r="T6" s="145"/>
      <c r="U6" s="159"/>
      <c r="V6" s="35"/>
      <c r="W6" s="6"/>
    </row>
    <row r="7" spans="1:27" ht="15.75" thickBot="1" x14ac:dyDescent="0.3">
      <c r="A7" s="134" t="s">
        <v>14</v>
      </c>
      <c r="B7" s="135">
        <v>0.45833333333333331</v>
      </c>
      <c r="C7" s="137">
        <v>0.54166666666666663</v>
      </c>
      <c r="D7" s="137">
        <v>0.57291666666666663</v>
      </c>
      <c r="E7" s="136">
        <v>0.67708333333333337</v>
      </c>
      <c r="F7" s="137">
        <v>0.35416666666666669</v>
      </c>
      <c r="G7" s="137">
        <v>0.54166666666666663</v>
      </c>
      <c r="H7" s="137">
        <v>0.57291666666666663</v>
      </c>
      <c r="I7" s="137">
        <v>0.70833333333333337</v>
      </c>
      <c r="J7" s="138"/>
      <c r="K7" s="137"/>
      <c r="L7" s="137"/>
      <c r="M7" s="137"/>
      <c r="N7" s="135">
        <v>0.35416666666666669</v>
      </c>
      <c r="O7" s="137">
        <v>0.54166666666666663</v>
      </c>
      <c r="P7" s="137">
        <v>0.57291666666666663</v>
      </c>
      <c r="Q7" s="136">
        <v>0.73958333333333337</v>
      </c>
      <c r="R7" s="137">
        <v>0.35416666666666669</v>
      </c>
      <c r="S7" s="137">
        <v>0.54166666666666663</v>
      </c>
      <c r="T7" s="137">
        <v>0.57291666666666663</v>
      </c>
      <c r="U7" s="136">
        <v>0.72916666666666663</v>
      </c>
      <c r="V7" s="139">
        <f>(C7-B7)+(E7-D7)+(G7-F7)+(I7-H7)+(K7-J7)+(M7-L7)+(O7-N7)+(Q7-P7)+(S7-R7)+(U7-T7)</f>
        <v>1.2083333333333335</v>
      </c>
      <c r="W7" s="140">
        <v>0.80208333333333337</v>
      </c>
      <c r="X7" s="3">
        <f>V7-W7</f>
        <v>0.40625000000000011</v>
      </c>
      <c r="Y7" s="359">
        <f>SUM('s7'!X7)+('s8'!X7)+('s9'!X7)+('s10'!X7)+('s11'!X7)+('s12'!X7)+('s13'!X7)+('s14'!X7)+('s15'!X7)+('s16'!X7)+('s17'!X7)+('s18'!X7)+('s19'!X7)+('s20'!X7)+('s21'!X7)+('s22'!X7)+('s23'!X7)+('s24'!X7)+('s25'!X7)+('s26'!X7)+('s27'!X7)+('s28'!X7)+('s29'!X7)+('s30'!X7)+('s31'!X7)+('s32'!X7)+('s35'!X7)+('s36'!X7)+('s37'!X7)+('s38'!X7)+('s39'!X7)+('s40'!X7)+('s41'!X7)+('s42'!X7)+('s43'!X7)+('s44'!X7)+('s45'!X7)+('s46'!X7)+('s47'!X7)+('s48'!X7)</f>
        <v>-0.72916666666666818</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70"/>
      <c r="U8" s="95" t="s">
        <v>111</v>
      </c>
      <c r="V8" s="141"/>
      <c r="W8" s="91"/>
    </row>
    <row r="9" spans="1:27" ht="15.75" thickBot="1" x14ac:dyDescent="0.3">
      <c r="A9" s="14" t="s">
        <v>184</v>
      </c>
      <c r="B9" s="16">
        <v>0.32291666666666669</v>
      </c>
      <c r="C9" s="18"/>
      <c r="D9" s="18"/>
      <c r="E9" s="17">
        <v>0.5625</v>
      </c>
      <c r="F9" s="18">
        <v>0.3125</v>
      </c>
      <c r="G9" s="18">
        <v>0.54166666666666663</v>
      </c>
      <c r="H9" s="18">
        <v>0.57291666666666663</v>
      </c>
      <c r="I9" s="18">
        <v>0.72916666666666663</v>
      </c>
      <c r="J9" s="88"/>
      <c r="K9" s="18"/>
      <c r="L9" s="18"/>
      <c r="M9" s="18"/>
      <c r="N9" s="88">
        <v>0.32291666666666669</v>
      </c>
      <c r="O9" s="18">
        <v>0.54166666666666663</v>
      </c>
      <c r="P9" s="18">
        <v>0.57291666666666663</v>
      </c>
      <c r="Q9" s="18">
        <v>0.71875</v>
      </c>
      <c r="R9" s="18">
        <v>0.52083333333333337</v>
      </c>
      <c r="S9" s="18"/>
      <c r="T9" s="18"/>
      <c r="U9" s="17">
        <v>0.70833333333333337</v>
      </c>
      <c r="V9" s="20">
        <f>(C9-B9)+(E9-D9)+(G9-F9)+(I9-H9)+(K9-J9)+(M9-L9)+(O9-N9)+(Q9-P9)+(S9-R9)+(U9-T9)</f>
        <v>1.1770833333333335</v>
      </c>
      <c r="W9" s="21">
        <v>1.125</v>
      </c>
      <c r="X9" s="3">
        <f>V9-W9</f>
        <v>5.2083333333333481E-2</v>
      </c>
      <c r="Y9" s="367">
        <f>('s36'!X9)+('s37'!X9)+('s38'!X9)+('s39'!X9)+('s40'!X9)+('s41'!X9)+('s42'!X9)+('s43'!X9)+('s44'!X9)+('s45'!X9)+('s46'!X9)+('s47'!X9)+('s48'!X9)</f>
        <v>-0.44791666666666718</v>
      </c>
      <c r="Z9" s="366"/>
      <c r="AA9" t="s">
        <v>184</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36" t="s">
        <v>185</v>
      </c>
      <c r="B11" s="37">
        <v>0.5625</v>
      </c>
      <c r="C11" s="36"/>
      <c r="D11" s="36"/>
      <c r="E11" s="39">
        <v>0.72916666666666663</v>
      </c>
      <c r="F11" s="38">
        <v>0.34375</v>
      </c>
      <c r="G11" s="38">
        <v>0.54166666666666663</v>
      </c>
      <c r="H11" s="38">
        <v>0.57291666666666663</v>
      </c>
      <c r="I11" s="38">
        <v>0.71875</v>
      </c>
      <c r="J11" s="153">
        <v>0.32291666666666669</v>
      </c>
      <c r="K11" s="38"/>
      <c r="L11" s="38"/>
      <c r="M11" s="38">
        <v>0.71875</v>
      </c>
      <c r="N11" s="37"/>
      <c r="O11" s="38"/>
      <c r="P11" s="38"/>
      <c r="Q11" s="39"/>
      <c r="R11" s="38">
        <v>0.35416666666666669</v>
      </c>
      <c r="S11" s="38"/>
      <c r="T11" s="38"/>
      <c r="U11" s="39">
        <v>0.52083333333333337</v>
      </c>
      <c r="V11" s="40">
        <f>(C11-B11)+(E11-D11)+(G11-F11)+(I11-H11)+(K11-J11)+(M11-L11)+(O11-N11)+(Q11-P11)+(S11-R11)+(U11-T11)</f>
        <v>1.0729166666666665</v>
      </c>
      <c r="W11" s="41">
        <v>1.125</v>
      </c>
      <c r="X11" s="3">
        <f>V11-W11</f>
        <v>-5.2083333333333481E-2</v>
      </c>
      <c r="Y11" s="367">
        <f>('s36'!X11)+('s37'!X11)+('s38'!X11)+('s39'!X11)+('s40'!X11)+('s41'!X11)+('s42'!X11)+('s43'!X11)+('s44'!X11)+('s45'!X11)+('s46'!X11)+('s47'!X11)+('s48'!X11)</f>
        <v>5.208333333333337E-2</v>
      </c>
      <c r="Z11" s="366"/>
      <c r="AA11" t="s">
        <v>185</v>
      </c>
    </row>
    <row r="12" spans="1:27" ht="15.75" thickBot="1" x14ac:dyDescent="0.3">
      <c r="A12" s="46"/>
      <c r="B12" s="154"/>
      <c r="C12" s="46"/>
      <c r="D12" s="70"/>
      <c r="E12" s="155"/>
      <c r="F12" s="46"/>
      <c r="G12" s="46"/>
      <c r="H12" s="46"/>
      <c r="I12" s="46"/>
      <c r="J12" s="156"/>
      <c r="K12" s="46"/>
      <c r="L12" s="70"/>
      <c r="M12" s="46"/>
      <c r="N12" s="154"/>
      <c r="O12" s="46"/>
      <c r="P12" s="70"/>
      <c r="Q12" s="155"/>
      <c r="R12" s="46"/>
      <c r="S12" s="46"/>
      <c r="T12" s="70"/>
      <c r="U12" s="155"/>
      <c r="V12" s="45"/>
      <c r="W12" s="46"/>
    </row>
    <row r="13" spans="1:27" ht="15.75" thickBot="1" x14ac:dyDescent="0.3">
      <c r="A13" s="164" t="s">
        <v>197</v>
      </c>
      <c r="B13" s="189">
        <v>0.35416666666666669</v>
      </c>
      <c r="C13" s="191">
        <v>0.54166666666666663</v>
      </c>
      <c r="D13" s="191">
        <v>0.57291666666666663</v>
      </c>
      <c r="E13" s="190">
        <v>0.6875</v>
      </c>
      <c r="F13" s="191">
        <v>0.29166666666666669</v>
      </c>
      <c r="G13" s="191">
        <v>0.54166666666666663</v>
      </c>
      <c r="H13" s="191">
        <v>0.57291666666666663</v>
      </c>
      <c r="I13" s="191">
        <v>0.73958333333333337</v>
      </c>
      <c r="J13" s="189">
        <v>0.29166666666666669</v>
      </c>
      <c r="K13" s="164"/>
      <c r="L13" s="164"/>
      <c r="M13" s="190">
        <v>0.45833333333333331</v>
      </c>
      <c r="N13" s="191">
        <v>0.34375</v>
      </c>
      <c r="O13" s="191">
        <v>0.54166666666666663</v>
      </c>
      <c r="P13" s="191">
        <v>0.57291666666666663</v>
      </c>
      <c r="Q13" s="191">
        <v>0.75</v>
      </c>
      <c r="R13" s="189">
        <v>0.29166666666666669</v>
      </c>
      <c r="S13" s="191">
        <v>0.54166666666666663</v>
      </c>
      <c r="T13" s="191">
        <v>0.57291666666666663</v>
      </c>
      <c r="U13" s="190">
        <v>0.66666666666666663</v>
      </c>
      <c r="V13" s="170">
        <f>(C13-B13)+(E13-D13)+(G13-F13)+(I13-H13)+(K13-J13)+(M13-L13)+(O13-N13)+(Q13-P13)+(S13-R13)+(U13-T13)</f>
        <v>1.6041666666666665</v>
      </c>
      <c r="W13" s="171">
        <v>1.4583333333333333</v>
      </c>
      <c r="X13" s="3">
        <f>V13-W13</f>
        <v>0.14583333333333326</v>
      </c>
      <c r="Y13" s="367">
        <f>('s44'!X13)+('s45'!X13)+('s46'!X13)+('s47'!X13)+('s48'!X13)</f>
        <v>-0.50000000000000022</v>
      </c>
      <c r="Z13" s="366"/>
      <c r="AA13" t="s">
        <v>197</v>
      </c>
    </row>
    <row r="14" spans="1:27" ht="15.75" thickBot="1" x14ac:dyDescent="0.3">
      <c r="A14" s="167"/>
      <c r="B14" s="168"/>
      <c r="C14" s="167"/>
      <c r="D14" s="187"/>
      <c r="E14" s="169"/>
      <c r="F14" s="167"/>
      <c r="G14" s="167"/>
      <c r="H14" s="187"/>
      <c r="I14" s="167"/>
      <c r="J14" s="168"/>
      <c r="K14" s="167"/>
      <c r="L14" s="187"/>
      <c r="M14" s="169"/>
      <c r="N14" s="167"/>
      <c r="O14" s="167"/>
      <c r="P14" s="187"/>
      <c r="Q14" s="167"/>
      <c r="R14" s="168"/>
      <c r="S14" s="167"/>
      <c r="T14" s="187"/>
      <c r="U14" s="169"/>
      <c r="V14" s="164"/>
      <c r="W14" s="164"/>
    </row>
    <row r="15" spans="1:27" ht="15.75" thickBot="1" x14ac:dyDescent="0.3">
      <c r="A15" s="174" t="s">
        <v>196</v>
      </c>
      <c r="B15" s="184"/>
      <c r="C15" s="174"/>
      <c r="D15" s="174"/>
      <c r="E15" s="185"/>
      <c r="F15" s="186">
        <v>0.35416666666666669</v>
      </c>
      <c r="G15" s="186">
        <v>0.58333333333333337</v>
      </c>
      <c r="H15" s="186"/>
      <c r="I15" s="186"/>
      <c r="J15" s="184"/>
      <c r="K15" s="174"/>
      <c r="L15" s="174"/>
      <c r="M15" s="185"/>
      <c r="N15" s="186">
        <v>0.36458333333333331</v>
      </c>
      <c r="O15" s="186">
        <v>0.54166666666666663</v>
      </c>
      <c r="P15" s="186">
        <v>0.57291666666666663</v>
      </c>
      <c r="Q15" s="186">
        <v>0.70833333333333337</v>
      </c>
      <c r="R15" s="184"/>
      <c r="S15" s="186"/>
      <c r="T15" s="186"/>
      <c r="U15" s="185"/>
      <c r="V15" s="177">
        <f>(C15-B15)+(E15-D15)+(G15-F15)+(I15-H15)+(K15-J15)+(M15-L15)+(O15-N15)+(Q15-P15)+(S15-R15)+(U15-T15)</f>
        <v>0.54166666666666674</v>
      </c>
      <c r="W15" s="178">
        <v>0.625</v>
      </c>
      <c r="X15" s="179">
        <f>V15-W15</f>
        <v>-8.3333333333333259E-2</v>
      </c>
      <c r="Y15" s="369">
        <f>('s40'!X15)+('s41'!X15)+('s42'!X15)+('s43'!X15)+('s44'!X15)+('s45'!X15)+('s46'!X15)+('s47'!X15)+('s48'!X15)</f>
        <v>-0.22916666666666657</v>
      </c>
      <c r="Z15" s="370"/>
      <c r="AA15" s="180" t="s">
        <v>196</v>
      </c>
    </row>
    <row r="16" spans="1:27" x14ac:dyDescent="0.25">
      <c r="A16" s="181"/>
      <c r="B16" s="182"/>
      <c r="C16" s="181"/>
      <c r="D16" s="187"/>
      <c r="E16" s="183"/>
      <c r="F16" s="181"/>
      <c r="G16" s="181"/>
      <c r="H16" s="187" t="s">
        <v>111</v>
      </c>
      <c r="I16" s="181"/>
      <c r="J16" s="182"/>
      <c r="K16" s="181"/>
      <c r="L16" s="187"/>
      <c r="M16" s="183"/>
      <c r="N16" s="192"/>
      <c r="O16" s="192"/>
      <c r="P16" s="196"/>
      <c r="Q16" s="192"/>
      <c r="R16" s="193"/>
      <c r="S16" s="181"/>
      <c r="T16" s="187"/>
      <c r="U16" s="194"/>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3:Z3"/>
    <mergeCell ref="B1:E1"/>
    <mergeCell ref="F1:I1"/>
    <mergeCell ref="J1:M1"/>
    <mergeCell ref="N1:Q1"/>
    <mergeCell ref="R1:U1"/>
    <mergeCell ref="Y15:Z15"/>
    <mergeCell ref="Y4:Z4"/>
    <mergeCell ref="Y5:Z5"/>
    <mergeCell ref="Y7:Z7"/>
    <mergeCell ref="Y9:Z9"/>
    <mergeCell ref="Y11:Z11"/>
    <mergeCell ref="Y13:Z13"/>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EE454-9AF6-4849-BCAA-D9F323061085}">
  <dimension ref="A1:AA22"/>
  <sheetViews>
    <sheetView topLeftCell="W1" zoomScale="88" workbookViewId="0">
      <selection activeCell="Y7" sqref="Y7:Z7"/>
    </sheetView>
  </sheetViews>
  <sheetFormatPr baseColWidth="10" defaultColWidth="10.7109375" defaultRowHeight="15" x14ac:dyDescent="0.25"/>
  <cols>
    <col min="23" max="23" width="17.28515625" bestFit="1" customWidth="1"/>
  </cols>
  <sheetData>
    <row r="1" spans="1:27" x14ac:dyDescent="0.25">
      <c r="A1" s="5"/>
      <c r="B1" s="362" t="s">
        <v>214</v>
      </c>
      <c r="C1" s="363"/>
      <c r="D1" s="363"/>
      <c r="E1" s="364"/>
      <c r="F1" s="363" t="s">
        <v>215</v>
      </c>
      <c r="G1" s="363"/>
      <c r="H1" s="363"/>
      <c r="I1" s="364"/>
      <c r="J1" s="363" t="s">
        <v>216</v>
      </c>
      <c r="K1" s="363"/>
      <c r="L1" s="363"/>
      <c r="M1" s="363"/>
      <c r="N1" s="362" t="s">
        <v>217</v>
      </c>
      <c r="O1" s="363"/>
      <c r="P1" s="363"/>
      <c r="Q1" s="364"/>
      <c r="R1" s="363" t="s">
        <v>218</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0.32291666666666669</v>
      </c>
      <c r="C3" s="51">
        <v>0.54166666666666663</v>
      </c>
      <c r="D3" s="51">
        <v>0.57291666666666663</v>
      </c>
      <c r="E3" s="52">
        <v>0.71875</v>
      </c>
      <c r="F3" s="50">
        <v>0.29166666666666669</v>
      </c>
      <c r="G3" s="51">
        <v>0.54166666666666663</v>
      </c>
      <c r="H3" s="51">
        <v>0.57291666666666663</v>
      </c>
      <c r="I3" s="52">
        <v>0.72916666666666663</v>
      </c>
      <c r="J3" s="51">
        <v>0.29166666666666669</v>
      </c>
      <c r="K3" s="51"/>
      <c r="L3" s="51"/>
      <c r="M3" s="51">
        <v>0.45833333333333331</v>
      </c>
      <c r="N3" s="50">
        <v>0.34375</v>
      </c>
      <c r="O3" s="51">
        <v>0.54166666666666663</v>
      </c>
      <c r="P3" s="51">
        <v>0.57291666666666663</v>
      </c>
      <c r="Q3" s="52">
        <v>0.73958333333333337</v>
      </c>
      <c r="R3" s="51">
        <v>0.375</v>
      </c>
      <c r="S3" s="51">
        <v>0.54166666666666663</v>
      </c>
      <c r="T3" s="51">
        <v>0.57291666666666663</v>
      </c>
      <c r="U3" s="52">
        <v>0.72916666666666663</v>
      </c>
      <c r="V3" s="53">
        <f>(C3-B3)+(E3-D3)+(G3-F3)+(I3-H3)+(K3-J3)+(M3-L3)+(O3-N3)+(Q3-P3)+(S3-R3)+(U3-T3)</f>
        <v>1.625</v>
      </c>
      <c r="W3" s="53">
        <v>1.4583333333333333</v>
      </c>
      <c r="X3" s="3">
        <f>V3-W3</f>
        <v>0.16666666666666674</v>
      </c>
      <c r="Y3" s="359">
        <f>SUM('s7'!X3)+('s8'!X3)+('s9'!X3)+('s10'!X3)+('s11'!X3)+('s12'!X3)+('s13'!X3)+('s14'!X3)+('s15'!X3)+('s16'!X3)+('s17'!X3)+('s18'!X3)+('s19'!X3)+('s20'!X3)+('s21'!X3)+('s22'!X3)+('s23'!X3)+('s24'!X3)+('s25'!X3)+('s26'!X3)+('s27'!X3)+('s28'!X3)+('s29'!X3)+('s30'!X3)+('s31'!X3)+('s32'!X3)+('s35'!X3)+('s36'!X3)+('s37'!X3)+('s38'!X3)+('s39'!X3)+('s40'!X3)+('s41'!X3)+('s42'!X3)+('s43'!X3)+('s44'!X3)+('s45'!X3)+('s46'!X3)+('s47'!X3)+('s48'!X3)+('s49'!X3)</f>
        <v>-0.82291666666666607</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0.35416666666666669</v>
      </c>
      <c r="C5" s="28"/>
      <c r="D5" s="28"/>
      <c r="E5" s="29">
        <v>0.76041666666666663</v>
      </c>
      <c r="F5" s="28">
        <v>0.35416666666666669</v>
      </c>
      <c r="G5" s="28"/>
      <c r="H5" s="28"/>
      <c r="I5" s="29">
        <v>0.58333333333333337</v>
      </c>
      <c r="J5" s="28"/>
      <c r="K5" s="26"/>
      <c r="L5" s="26"/>
      <c r="M5" s="28"/>
      <c r="N5" s="27">
        <v>0.35416666666666669</v>
      </c>
      <c r="O5" s="28"/>
      <c r="P5" s="28"/>
      <c r="Q5" s="29">
        <v>0.72916666666666663</v>
      </c>
      <c r="R5" s="28">
        <v>0.52083333333333337</v>
      </c>
      <c r="S5" s="28"/>
      <c r="T5" s="28"/>
      <c r="U5" s="29">
        <v>0.72916666666666663</v>
      </c>
      <c r="V5" s="30">
        <f>(C5-B5)+(E5-D5)+(G5-F5)+(I5-H5)+(K5-J5)+(M5-L5)+(O5-N5)+(Q5-P5)+(S5-R5)+(U5-T5)</f>
        <v>1.2187499999999998</v>
      </c>
      <c r="W5" s="30">
        <v>1.1666666666666667</v>
      </c>
      <c r="X5" s="3">
        <f>V5-W5</f>
        <v>5.2083333333333037E-2</v>
      </c>
      <c r="Y5" s="359">
        <f>SUM('s14'!X9)+('s15'!X9)+('s16'!X9)+('s17'!X9)+('s18'!X9)+('s19'!X9)+('s20'!X9)+('s21'!X9)+('s22'!X9)+('s23'!X9)+('s24'!X9)+('s25'!X9)+('s26'!X9)+('s27'!X9)+('s28'!X9)+('s29'!X9)+('s30'!X9)+('s31'!X9)+('s32'!X9)+('s35'!X5)+('s36'!X5)+('s37'!X5)+('s38'!X5)+('s39'!X5)+('s40'!X5)+('s41'!X5)+('s42'!X5)+('s43'!X5)+('s44'!X5)+('s45'!X5)+('s46'!X5)+('s47'!X5)+('s48'!X5)+('s49'!X5)</f>
        <v>-7.2916666666669405E-2</v>
      </c>
      <c r="Z5" s="360"/>
      <c r="AA5" t="s">
        <v>78</v>
      </c>
    </row>
    <row r="6" spans="1:27" ht="15.75" thickBot="1" x14ac:dyDescent="0.3">
      <c r="A6" s="157"/>
      <c r="B6" s="158"/>
      <c r="C6" s="157"/>
      <c r="D6" s="145"/>
      <c r="E6" s="159"/>
      <c r="F6" s="157"/>
      <c r="G6" s="157"/>
      <c r="H6" s="145"/>
      <c r="I6" s="159"/>
      <c r="J6" s="157"/>
      <c r="K6" s="157"/>
      <c r="L6" s="145"/>
      <c r="M6" s="157"/>
      <c r="N6" s="158"/>
      <c r="O6" s="157"/>
      <c r="P6" s="145"/>
      <c r="Q6" s="159"/>
      <c r="R6" s="157"/>
      <c r="S6" s="157"/>
      <c r="T6" s="145"/>
      <c r="U6" s="159"/>
      <c r="V6" s="35"/>
      <c r="W6" s="6"/>
    </row>
    <row r="7" spans="1:27" ht="15.75" thickBot="1" x14ac:dyDescent="0.3">
      <c r="A7" s="134" t="s">
        <v>14</v>
      </c>
      <c r="B7" s="135"/>
      <c r="C7" s="137"/>
      <c r="D7" s="137"/>
      <c r="E7" s="136"/>
      <c r="F7" s="137">
        <v>0.35416666666666669</v>
      </c>
      <c r="G7" s="137">
        <v>0.54166666666666663</v>
      </c>
      <c r="H7" s="137">
        <v>0.57291666666666663</v>
      </c>
      <c r="I7" s="137">
        <v>0.70833333333333337</v>
      </c>
      <c r="J7" s="138"/>
      <c r="K7" s="137"/>
      <c r="L7" s="137"/>
      <c r="M7" s="137"/>
      <c r="N7" s="135">
        <v>0.34375</v>
      </c>
      <c r="O7" s="137">
        <v>0.54166666666666663</v>
      </c>
      <c r="P7" s="137">
        <v>0.57291666666666663</v>
      </c>
      <c r="Q7" s="136">
        <v>0.72916666666666663</v>
      </c>
      <c r="R7" s="137">
        <v>0.35416666666666669</v>
      </c>
      <c r="S7" s="137">
        <v>0.54166666666666663</v>
      </c>
      <c r="T7" s="137">
        <v>0.57291666666666663</v>
      </c>
      <c r="U7" s="136">
        <v>0.72916666666666663</v>
      </c>
      <c r="V7" s="139">
        <f>(C7-B7)+(E7-D7)+(G7-F7)+(I7-H7)+(K7-J7)+(M7-L7)+(O7-N7)+(Q7-P7)+(S7-R7)+(U7-T7)</f>
        <v>1.0208333333333333</v>
      </c>
      <c r="W7" s="140">
        <v>1</v>
      </c>
      <c r="X7" s="3">
        <f>V7-W7</f>
        <v>2.0833333333333259E-2</v>
      </c>
      <c r="Y7" s="359">
        <f>SUM('s7'!X7)+('s8'!X7)+('s9'!X7)+('s10'!X7)+('s11'!X7)+('s12'!X7)+('s13'!X7)+('s14'!X7)+('s15'!X7)+('s16'!X7)+('s17'!X7)+('s18'!X7)+('s19'!X7)+('s20'!X7)+('s21'!X7)+('s22'!X7)+('s23'!X7)+('s24'!X7)+('s25'!X7)+('s26'!X7)+('s27'!X7)+('s28'!X7)+('s29'!X7)+('s30'!X7)+('s31'!X7)+('s32'!X7)+('s35'!X7)+('s36'!X7)+('s37'!X7)+('s38'!X7)+('s39'!X7)+('s40'!X7)+('s41'!X7)+('s42'!X7)+('s43'!X7)+('s44'!X7)+('s45'!X7)+('s46'!X7)+('s47'!X7)+('s48'!X7)+('s49'!X7)</f>
        <v>-0.70833333333333492</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70"/>
      <c r="U8" s="95" t="s">
        <v>111</v>
      </c>
      <c r="V8" s="141"/>
      <c r="W8" s="91"/>
    </row>
    <row r="9" spans="1:27" ht="15.75" thickBot="1" x14ac:dyDescent="0.3">
      <c r="A9" s="14" t="s">
        <v>184</v>
      </c>
      <c r="B9" s="16">
        <v>0.51041666666666663</v>
      </c>
      <c r="C9" s="18"/>
      <c r="D9" s="18"/>
      <c r="E9" s="17">
        <v>0.67708333333333337</v>
      </c>
      <c r="F9" s="18">
        <v>0.3125</v>
      </c>
      <c r="G9" s="18">
        <v>0.54166666666666663</v>
      </c>
      <c r="H9" s="18">
        <v>0.57291666666666663</v>
      </c>
      <c r="I9" s="18">
        <v>0.72916666666666663</v>
      </c>
      <c r="J9" s="88"/>
      <c r="K9" s="18"/>
      <c r="L9" s="18"/>
      <c r="M9" s="18"/>
      <c r="N9" s="88">
        <v>0.3125</v>
      </c>
      <c r="O9" s="18">
        <v>0.54166666666666663</v>
      </c>
      <c r="P9" s="18">
        <v>0.57291666666666663</v>
      </c>
      <c r="Q9" s="18">
        <v>0.70833333333333337</v>
      </c>
      <c r="R9" s="18">
        <v>0.32291666666666669</v>
      </c>
      <c r="S9" s="18"/>
      <c r="T9" s="18"/>
      <c r="U9" s="17">
        <v>0.57291666666666663</v>
      </c>
      <c r="V9" s="20">
        <f>(C9-B9)+(E9-D9)+(G9-F9)+(I9-H9)+(K9-J9)+(M9-L9)+(O9-N9)+(Q9-P9)+(S9-R9)+(U9-T9)</f>
        <v>1.1666666666666665</v>
      </c>
      <c r="W9" s="21">
        <v>1.125</v>
      </c>
      <c r="X9" s="3">
        <f>V9-W9</f>
        <v>4.1666666666666519E-2</v>
      </c>
      <c r="Y9" s="367">
        <f>('s36'!X9)+('s37'!X9)+('s38'!X9)+('s39'!X9)+('s40'!X9)+('s41'!X9)+('s42'!X9)+('s43'!X9)+('s44'!X9)+('s45'!X9)+('s46'!X9)+('s47'!X9)+('s48'!X9)+('s49'!X9)</f>
        <v>-0.40625000000000067</v>
      </c>
      <c r="Z9" s="366"/>
      <c r="AA9" t="s">
        <v>184</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row>
    <row r="11" spans="1:27" ht="15.75" thickBot="1" x14ac:dyDescent="0.3">
      <c r="A11" s="36" t="s">
        <v>185</v>
      </c>
      <c r="B11" s="37">
        <v>0.36458333333333331</v>
      </c>
      <c r="C11" s="36"/>
      <c r="D11" s="36"/>
      <c r="E11" s="39">
        <v>0.51041666666666663</v>
      </c>
      <c r="F11" s="38">
        <v>0.34375</v>
      </c>
      <c r="G11" s="38">
        <v>0.54166666666666663</v>
      </c>
      <c r="H11" s="38">
        <v>0.57291666666666663</v>
      </c>
      <c r="I11" s="38">
        <v>0.70833333333333337</v>
      </c>
      <c r="J11" s="153">
        <v>0.32291666666666669</v>
      </c>
      <c r="K11" s="38"/>
      <c r="L11" s="38"/>
      <c r="M11" s="38">
        <v>0.5</v>
      </c>
      <c r="N11" s="37"/>
      <c r="O11" s="38"/>
      <c r="P11" s="38"/>
      <c r="Q11" s="39"/>
      <c r="R11" s="38">
        <v>0.57291666666666663</v>
      </c>
      <c r="S11" s="38"/>
      <c r="T11" s="38"/>
      <c r="U11" s="39">
        <v>0.70833333333333337</v>
      </c>
      <c r="V11" s="40">
        <f>(C11-B11)+(E11-D11)+(G11-F11)+(I11-H11)+(K11-J11)+(M11-L11)+(O11-N11)+(Q11-P11)+(S11-R11)+(U11-T11)</f>
        <v>0.79166666666666674</v>
      </c>
      <c r="W11" s="41">
        <v>1.125</v>
      </c>
      <c r="X11" s="3">
        <f>V11-W11</f>
        <v>-0.33333333333333326</v>
      </c>
      <c r="Y11" s="367">
        <f>('s36'!X11)+('s37'!X11)+('s38'!X11)+('s39'!X11)+('s40'!X11)+('s41'!X11)+('s42'!X11)+('s43'!X11)+('s44'!X11)+('s45'!X11)+('s46'!X11)+('s47'!X11)+('s48'!X11)+('s49'!X11)</f>
        <v>-0.28124999999999989</v>
      </c>
      <c r="Z11" s="366"/>
      <c r="AA11" t="s">
        <v>185</v>
      </c>
    </row>
    <row r="12" spans="1:27"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row>
    <row r="13" spans="1:27" ht="15.75" thickBot="1" x14ac:dyDescent="0.3">
      <c r="A13" s="164" t="s">
        <v>197</v>
      </c>
      <c r="B13" s="189">
        <v>0.3125</v>
      </c>
      <c r="C13" s="191">
        <v>0.54166666666666663</v>
      </c>
      <c r="D13" s="191">
        <v>0.57291666666666663</v>
      </c>
      <c r="E13" s="190">
        <v>0.72916666666666663</v>
      </c>
      <c r="F13" s="191">
        <v>0.34375</v>
      </c>
      <c r="G13" s="191">
        <v>0.54166666666666663</v>
      </c>
      <c r="H13" s="191">
        <v>0.57291666666666663</v>
      </c>
      <c r="I13" s="191">
        <v>0.67708333333333337</v>
      </c>
      <c r="J13" s="189">
        <v>0.45833333333333331</v>
      </c>
      <c r="K13" s="164"/>
      <c r="L13" s="164"/>
      <c r="M13" s="190">
        <v>0.72916666666666663</v>
      </c>
      <c r="N13" s="191">
        <v>0.375</v>
      </c>
      <c r="O13" s="191">
        <v>0.54166666666666663</v>
      </c>
      <c r="P13" s="191">
        <v>0.57291666666666663</v>
      </c>
      <c r="Q13" s="191">
        <v>0.71875</v>
      </c>
      <c r="R13" s="189">
        <v>0.35416666666666669</v>
      </c>
      <c r="S13" s="191">
        <v>0.54166666666666663</v>
      </c>
      <c r="T13" s="191">
        <v>0.57291666666666663</v>
      </c>
      <c r="U13" s="190">
        <v>0.70833333333333337</v>
      </c>
      <c r="V13" s="170">
        <f>(C13-B13)+(E13-D13)+(G13-F13)+(I13-H13)+(K13-J13)+(M13-L13)+(O13-N13)+(Q13-P13)+(S13-R13)+(U13-T13)</f>
        <v>1.5937500000000002</v>
      </c>
      <c r="W13" s="171">
        <v>1.5104166666666667</v>
      </c>
      <c r="X13" s="3">
        <f>V13-W13</f>
        <v>8.3333333333333481E-2</v>
      </c>
      <c r="Y13" s="367">
        <f>('s44'!X13)+('s45'!X13)+('s46'!X13)+('s47'!X13)+('s48'!X13)+('s49'!X13)</f>
        <v>-0.41666666666666674</v>
      </c>
      <c r="Z13" s="366"/>
      <c r="AA13" t="s">
        <v>197</v>
      </c>
    </row>
    <row r="14" spans="1:27" ht="15.75" thickBot="1" x14ac:dyDescent="0.3">
      <c r="A14" s="167"/>
      <c r="B14" s="168"/>
      <c r="C14" s="167"/>
      <c r="D14" s="187"/>
      <c r="E14" s="169"/>
      <c r="F14" s="167"/>
      <c r="G14" s="167"/>
      <c r="H14" s="187"/>
      <c r="I14" s="167"/>
      <c r="J14" s="168"/>
      <c r="K14" s="167"/>
      <c r="L14" s="187"/>
      <c r="M14" s="169"/>
      <c r="N14" s="167"/>
      <c r="O14" s="167"/>
      <c r="P14" s="187"/>
      <c r="Q14" s="167"/>
      <c r="R14" s="168"/>
      <c r="S14" s="167"/>
      <c r="T14" s="187"/>
      <c r="U14" s="169"/>
      <c r="V14" s="164" t="s">
        <v>336</v>
      </c>
      <c r="W14" s="164"/>
    </row>
    <row r="15" spans="1:27" ht="15.75" thickBot="1" x14ac:dyDescent="0.3">
      <c r="A15" s="174" t="s">
        <v>196</v>
      </c>
      <c r="B15" s="184"/>
      <c r="C15" s="174"/>
      <c r="D15" s="174"/>
      <c r="E15" s="185"/>
      <c r="F15" s="186">
        <v>0.5</v>
      </c>
      <c r="G15" s="186">
        <v>0.71875</v>
      </c>
      <c r="H15" s="186"/>
      <c r="I15" s="186"/>
      <c r="J15" s="184"/>
      <c r="K15" s="174"/>
      <c r="L15" s="174"/>
      <c r="M15" s="185"/>
      <c r="N15" s="186">
        <v>0.35416666666666669</v>
      </c>
      <c r="O15" s="186">
        <v>0.54166666666666663</v>
      </c>
      <c r="P15" s="186">
        <v>0.57291666666666663</v>
      </c>
      <c r="Q15" s="186">
        <v>0.70833333333333337</v>
      </c>
      <c r="R15" s="184"/>
      <c r="S15" s="186"/>
      <c r="T15" s="186"/>
      <c r="U15" s="185"/>
      <c r="V15" s="177">
        <f>(C15-B15)+(E15-D15)+(G15-F15)+(I15-H15)+(K15-J15)+(M15-L15)+(O15-N15)+(Q15-P15)+(S15-R15)+(U15-T15)</f>
        <v>0.54166666666666674</v>
      </c>
      <c r="W15" s="178">
        <v>0.625</v>
      </c>
      <c r="X15" s="179">
        <f>V15-W15</f>
        <v>-8.3333333333333259E-2</v>
      </c>
      <c r="Y15" s="369">
        <f>('s40'!X15)+('s41'!X15)+('s42'!X15)+('s43'!X15)+('s44'!X15)+('s45'!X15)+('s46'!X15)+('s47'!X15)+('s48'!X15)+('s49'!X15)</f>
        <v>-0.31249999999999983</v>
      </c>
      <c r="Z15" s="370"/>
      <c r="AA15" s="180" t="s">
        <v>196</v>
      </c>
    </row>
    <row r="16" spans="1:27" x14ac:dyDescent="0.25">
      <c r="A16" s="181"/>
      <c r="B16" s="182"/>
      <c r="C16" s="181"/>
      <c r="D16" s="187"/>
      <c r="E16" s="183"/>
      <c r="F16" s="181"/>
      <c r="G16" s="181"/>
      <c r="H16" s="187" t="s">
        <v>111</v>
      </c>
      <c r="I16" s="181"/>
      <c r="J16" s="182"/>
      <c r="K16" s="181"/>
      <c r="L16" s="187"/>
      <c r="M16" s="183"/>
      <c r="N16" s="192"/>
      <c r="O16" s="192"/>
      <c r="P16" s="196"/>
      <c r="Q16" s="192"/>
      <c r="R16" s="193"/>
      <c r="S16" s="181"/>
      <c r="T16" s="187"/>
      <c r="U16" s="194"/>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3:Z3"/>
    <mergeCell ref="B1:E1"/>
    <mergeCell ref="F1:I1"/>
    <mergeCell ref="J1:M1"/>
    <mergeCell ref="N1:Q1"/>
    <mergeCell ref="R1:U1"/>
    <mergeCell ref="Y15:Z15"/>
    <mergeCell ref="Y4:Z4"/>
    <mergeCell ref="Y5:Z5"/>
    <mergeCell ref="Y7:Z7"/>
    <mergeCell ref="Y9:Z9"/>
    <mergeCell ref="Y11:Z11"/>
    <mergeCell ref="Y13:Z13"/>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4A2C2-E0DB-3F4B-9D49-481894E9F97C}">
  <dimension ref="A1:AA22"/>
  <sheetViews>
    <sheetView topLeftCell="W1" zoomScale="88" workbookViewId="0">
      <selection activeCell="Y7" sqref="Y7:Z7"/>
    </sheetView>
  </sheetViews>
  <sheetFormatPr baseColWidth="10" defaultColWidth="10.7109375" defaultRowHeight="15" x14ac:dyDescent="0.25"/>
  <cols>
    <col min="23" max="23" width="16.28515625" bestFit="1" customWidth="1"/>
  </cols>
  <sheetData>
    <row r="1" spans="1:27" x14ac:dyDescent="0.25">
      <c r="A1" s="5"/>
      <c r="B1" s="362" t="s">
        <v>214</v>
      </c>
      <c r="C1" s="363"/>
      <c r="D1" s="363"/>
      <c r="E1" s="364"/>
      <c r="F1" s="363" t="s">
        <v>215</v>
      </c>
      <c r="G1" s="363"/>
      <c r="H1" s="363"/>
      <c r="I1" s="364"/>
      <c r="J1" s="363" t="s">
        <v>216</v>
      </c>
      <c r="K1" s="363"/>
      <c r="L1" s="363"/>
      <c r="M1" s="363"/>
      <c r="N1" s="362" t="s">
        <v>217</v>
      </c>
      <c r="O1" s="363"/>
      <c r="P1" s="363"/>
      <c r="Q1" s="364"/>
      <c r="R1" s="363" t="s">
        <v>218</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49" t="s">
        <v>12</v>
      </c>
      <c r="B3" s="50">
        <v>0.375</v>
      </c>
      <c r="C3" s="51">
        <v>0.54166666666666663</v>
      </c>
      <c r="D3" s="51">
        <v>0.57291666666666663</v>
      </c>
      <c r="E3" s="52">
        <v>0.71875</v>
      </c>
      <c r="F3" s="50">
        <v>0.375</v>
      </c>
      <c r="G3" s="51"/>
      <c r="H3" s="51"/>
      <c r="I3" s="52">
        <v>0.71875</v>
      </c>
      <c r="J3" s="51">
        <v>0.44791666666666669</v>
      </c>
      <c r="K3" s="51"/>
      <c r="L3" s="51"/>
      <c r="M3" s="51">
        <v>0.71875</v>
      </c>
      <c r="N3" s="50">
        <v>0.34375</v>
      </c>
      <c r="O3" s="51">
        <v>0.54166666666666663</v>
      </c>
      <c r="P3" s="51">
        <v>0.57291666666666663</v>
      </c>
      <c r="Q3" s="52">
        <v>0.71875</v>
      </c>
      <c r="R3" s="51">
        <v>0.35416666666666669</v>
      </c>
      <c r="S3" s="51">
        <v>0.54166666666666663</v>
      </c>
      <c r="T3" s="51">
        <v>0.57291666666666663</v>
      </c>
      <c r="U3" s="52">
        <v>0.73958333333333337</v>
      </c>
      <c r="V3" s="53">
        <f>(C3-B3)+(E3-D3)+(G3-F3)+(I3-H3)+(K3-J3)+(M3-L3)+(O3-N3)+(Q3-P3)+(S3-R3)+(U3-T3)</f>
        <v>1.6250000000000002</v>
      </c>
      <c r="W3" s="53">
        <v>1.4583333333333333</v>
      </c>
      <c r="X3" s="3">
        <f>V3-W3</f>
        <v>0.16666666666666696</v>
      </c>
      <c r="Y3" s="359">
        <f>SUM('s7'!X3)+('s8'!X3)+('s9'!X3)+('s10'!X3)+('s11'!X3)+('s12'!X3)+('s13'!X3)+('s14'!X3)+('s15'!X3)+('s16'!X3)+('s17'!X3)+('s18'!X3)+('s19'!X3)+('s20'!X3)+('s21'!X3)+('s22'!X3)+('s23'!X3)+('s24'!X3)+('s25'!X3)+('s26'!X3)+('s27'!X3)+('s28'!X3)+('s29'!X3)+('s30'!X3)+('s31'!X3)+('s32'!X3)+('s35'!X3)+('s36'!X3)+('s37'!X3)+('s38'!X3)+('s39'!X3)+('s40'!X3)+('s41'!X3)+('s42'!X3)+('s43'!X3)+('s44'!X3)+('s45'!X3)+('s46'!X3)+('s47'!X3)+('s48'!X3)+('s49'!X3)+('s50'!X3)</f>
        <v>-0.65624999999999911</v>
      </c>
      <c r="Z3" s="360"/>
      <c r="AA3" t="s">
        <v>12</v>
      </c>
    </row>
    <row r="4" spans="1:27" ht="15.75" thickBot="1" x14ac:dyDescent="0.3">
      <c r="A4" s="54"/>
      <c r="B4" s="55"/>
      <c r="C4" s="54"/>
      <c r="D4" s="145"/>
      <c r="E4" s="56"/>
      <c r="F4" s="54"/>
      <c r="G4" s="54"/>
      <c r="H4" s="145"/>
      <c r="I4" s="56"/>
      <c r="J4" s="54"/>
      <c r="K4" s="54"/>
      <c r="L4" s="145"/>
      <c r="M4" s="54"/>
      <c r="N4" s="55"/>
      <c r="O4" s="54"/>
      <c r="P4" s="145"/>
      <c r="Q4" s="56"/>
      <c r="R4" s="54"/>
      <c r="S4" s="54"/>
      <c r="T4" s="145"/>
      <c r="U4" s="56"/>
      <c r="V4" s="58"/>
      <c r="W4" s="57"/>
      <c r="X4" t="s">
        <v>10</v>
      </c>
      <c r="Y4" s="361"/>
      <c r="Z4" s="361"/>
    </row>
    <row r="5" spans="1:27" ht="15.75" thickBot="1" x14ac:dyDescent="0.3">
      <c r="A5" s="26" t="s">
        <v>183</v>
      </c>
      <c r="B5" s="27">
        <v>0.35416666666666669</v>
      </c>
      <c r="C5" s="28"/>
      <c r="D5" s="28"/>
      <c r="E5" s="29">
        <v>0.75</v>
      </c>
      <c r="F5" s="28">
        <v>0.52083333333333337</v>
      </c>
      <c r="G5" s="28"/>
      <c r="H5" s="28"/>
      <c r="I5" s="29">
        <v>0.70833333333333337</v>
      </c>
      <c r="J5" s="28"/>
      <c r="K5" s="26"/>
      <c r="L5" s="26"/>
      <c r="M5" s="28"/>
      <c r="N5" s="27">
        <v>0.35416666666666669</v>
      </c>
      <c r="O5" s="28"/>
      <c r="P5" s="28"/>
      <c r="Q5" s="29">
        <v>0.72916666666666663</v>
      </c>
      <c r="R5" s="28"/>
      <c r="S5" s="28"/>
      <c r="T5" s="28"/>
      <c r="U5" s="29"/>
      <c r="V5" s="30">
        <f>(C5-B5)+(E5-D5)+(G5-F5)+(I5-H5)+(K5-J5)+(M5-L5)+(O5-N5)+(Q5-P5)+(S5-R5)+(U5-T5)</f>
        <v>0.95833333333333326</v>
      </c>
      <c r="W5" s="30">
        <v>0.9375</v>
      </c>
      <c r="X5" s="3">
        <f>V5-W5</f>
        <v>2.0833333333333259E-2</v>
      </c>
      <c r="Y5" s="359">
        <f>SUM('s14'!X9)+('s15'!X9)+('s16'!X9)+('s17'!X9)+('s18'!X9)+('s19'!X9)+('s20'!X9)+('s21'!X9)+('s22'!X9)+('s23'!X9)+('s24'!X9)+('s25'!X9)+('s26'!X9)+('s27'!X9)+('s28'!X9)+('s29'!X9)+('s30'!X9)+('s31'!X9)+('s32'!X9)+('s35'!X5)+('s36'!X5)+('s37'!X5)+('s38'!X5)+('s39'!X5)+('s40'!X5)+('s41'!X5)+('s42'!X5)+('s43'!X5)+('s44'!X5)+('s45'!X5)+('s46'!X5)+('s47'!X5)+('s48'!X5)+('s49'!X5)+('s50'!X5)</f>
        <v>-5.2083333333336146E-2</v>
      </c>
      <c r="Z5" s="360"/>
      <c r="AA5" t="s">
        <v>78</v>
      </c>
    </row>
    <row r="6" spans="1:27" ht="15.75" thickBot="1" x14ac:dyDescent="0.3">
      <c r="A6" s="157"/>
      <c r="B6" s="158"/>
      <c r="C6" s="157"/>
      <c r="D6" s="145"/>
      <c r="E6" s="159"/>
      <c r="F6" s="157"/>
      <c r="G6" s="157"/>
      <c r="H6" s="145"/>
      <c r="I6" s="159"/>
      <c r="J6" s="157"/>
      <c r="K6" s="157"/>
      <c r="L6" s="145"/>
      <c r="M6" s="157"/>
      <c r="N6" s="158"/>
      <c r="O6" s="157"/>
      <c r="P6" s="145"/>
      <c r="Q6" s="159"/>
      <c r="R6" s="157"/>
      <c r="S6" s="157"/>
      <c r="T6" s="145"/>
      <c r="U6" s="159"/>
      <c r="V6" s="35"/>
      <c r="W6" s="6"/>
    </row>
    <row r="7" spans="1:27" ht="15.75" thickBot="1" x14ac:dyDescent="0.3">
      <c r="A7" s="134" t="s">
        <v>14</v>
      </c>
      <c r="B7" s="135">
        <v>0.45833333333333331</v>
      </c>
      <c r="C7" s="137">
        <v>0.54166666666666663</v>
      </c>
      <c r="D7" s="137">
        <v>0.57291666666666663</v>
      </c>
      <c r="E7" s="136">
        <v>0.6875</v>
      </c>
      <c r="F7" s="137">
        <v>0.35416666666666669</v>
      </c>
      <c r="G7" s="137">
        <v>0.54166666666666663</v>
      </c>
      <c r="H7" s="137">
        <v>0.57291666666666663</v>
      </c>
      <c r="I7" s="137">
        <v>0.70833333333333337</v>
      </c>
      <c r="J7" s="138"/>
      <c r="K7" s="137"/>
      <c r="L7" s="137"/>
      <c r="M7" s="137"/>
      <c r="N7" s="135">
        <v>0.34375</v>
      </c>
      <c r="O7" s="137">
        <v>0.54166666666666663</v>
      </c>
      <c r="P7" s="137">
        <v>0.57291666666666663</v>
      </c>
      <c r="Q7" s="136">
        <v>0.73958333333333337</v>
      </c>
      <c r="R7" s="137">
        <v>0.35416666666666669</v>
      </c>
      <c r="S7" s="137"/>
      <c r="T7" s="137"/>
      <c r="U7" s="136">
        <v>0.72916666666666663</v>
      </c>
      <c r="V7" s="139">
        <f>(C7-B7)+(E7-D7)+(G7-F7)+(I7-H7)+(K7-J7)+(M7-L7)+(O7-N7)+(Q7-P7)+(S7-R7)+(U7-T7)</f>
        <v>1.2604166666666665</v>
      </c>
      <c r="W7" s="140">
        <v>1</v>
      </c>
      <c r="X7" s="3">
        <f>V7-W7</f>
        <v>0.26041666666666652</v>
      </c>
      <c r="Y7" s="359">
        <f>SUM('s7'!X7)+('s8'!X7)+('s9'!X7)+('s10'!X7)+('s11'!X7)+('s12'!X7)+('s13'!X7)+('s14'!X7)+('s15'!X7)+('s16'!X7)+('s17'!X7)+('s18'!X7)+('s19'!X7)+('s20'!X7)+('s21'!X7)+('s22'!X7)+('s23'!X7)+('s24'!X7)+('s25'!X7)+('s26'!X7)+('s27'!X7)+('s28'!X7)+('s29'!X7)+('s30'!X7)+('s31'!X7)+('s32'!X7)+('s35'!X7)+('s36'!X7)+('s37'!X7)+('s38'!X7)+('s39'!X7)+('s40'!X7)+('s41'!X7)+('s42'!X7)+('s43'!X7)+('s44'!X7)+('s45'!X7)+('s46'!X7)+('s47'!X7)+('s48'!X7)+('s49'!X7)+('s50'!X7)</f>
        <v>-0.44791666666666841</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70"/>
      <c r="U8" s="95" t="s">
        <v>111</v>
      </c>
      <c r="V8" s="141"/>
      <c r="W8" s="91"/>
    </row>
    <row r="9" spans="1:27" ht="15.75" thickBot="1" x14ac:dyDescent="0.3">
      <c r="A9" s="14" t="s">
        <v>184</v>
      </c>
      <c r="B9" s="16">
        <v>0.52083333333333337</v>
      </c>
      <c r="C9" s="18"/>
      <c r="D9" s="18"/>
      <c r="E9" s="17">
        <v>0.72916666666666663</v>
      </c>
      <c r="F9" s="18">
        <v>0.3125</v>
      </c>
      <c r="G9" s="18">
        <v>0.54166666666666663</v>
      </c>
      <c r="H9" s="18">
        <v>0.57291666666666663</v>
      </c>
      <c r="I9" s="18">
        <v>0.73958333333333337</v>
      </c>
      <c r="J9" s="88"/>
      <c r="K9" s="18"/>
      <c r="L9" s="18"/>
      <c r="M9" s="18"/>
      <c r="N9" s="88">
        <v>0.3125</v>
      </c>
      <c r="O9" s="18">
        <v>0.54166666666666663</v>
      </c>
      <c r="P9" s="18">
        <v>0.57291666666666663</v>
      </c>
      <c r="Q9" s="18">
        <v>0.70833333333333337</v>
      </c>
      <c r="R9" s="18">
        <v>0.51041666666666663</v>
      </c>
      <c r="S9" s="18"/>
      <c r="T9" s="18"/>
      <c r="U9" s="17">
        <v>0.71875</v>
      </c>
      <c r="V9" s="20">
        <f>(C9-B9)+(E9-D9)+(G9-F9)+(I9-H9)+(K9-J9)+(M9-L9)+(O9-N9)+(Q9-P9)+(S9-R9)+(U9-T9)</f>
        <v>1.1770833333333335</v>
      </c>
      <c r="W9" s="21">
        <v>1.2916666666666667</v>
      </c>
      <c r="X9" s="3">
        <f>V9-W9</f>
        <v>-0.11458333333333326</v>
      </c>
      <c r="Y9" s="367">
        <f>('s36'!X9)+('s37'!X9)+('s38'!X9)+('s39'!X9)+('s40'!X9)+('s41'!X9)+('s42'!X9)+('s43'!X9)+('s44'!X9)+('s45'!X9)+('s46'!X9)+('s47'!X9)+('s48'!X9)+('s49'!X9)+('s50'!X9)</f>
        <v>-0.52083333333333393</v>
      </c>
      <c r="Z9" s="366"/>
      <c r="AA9" t="s">
        <v>184</v>
      </c>
    </row>
    <row r="10" spans="1:27"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t="s">
        <v>260</v>
      </c>
    </row>
    <row r="11" spans="1:27" ht="15.75" thickBot="1" x14ac:dyDescent="0.3">
      <c r="A11" s="36" t="s">
        <v>185</v>
      </c>
      <c r="B11" s="37">
        <v>0.32291666666666669</v>
      </c>
      <c r="C11" s="36"/>
      <c r="D11" s="36"/>
      <c r="E11" s="39">
        <v>0.52083333333333337</v>
      </c>
      <c r="F11" s="38">
        <v>0.34375</v>
      </c>
      <c r="G11" s="38"/>
      <c r="H11" s="38"/>
      <c r="I11" s="38">
        <v>0.71875</v>
      </c>
      <c r="J11" s="153">
        <v>0.375</v>
      </c>
      <c r="K11" s="38"/>
      <c r="L11" s="38"/>
      <c r="M11" s="38">
        <v>0.69791666666666663</v>
      </c>
      <c r="N11" s="37"/>
      <c r="O11" s="38"/>
      <c r="P11" s="38"/>
      <c r="Q11" s="39"/>
      <c r="R11" s="38">
        <v>0.32291666666666669</v>
      </c>
      <c r="S11" s="38"/>
      <c r="T11" s="38"/>
      <c r="U11" s="39">
        <v>0.51041666666666663</v>
      </c>
      <c r="V11" s="40">
        <f>(C11-B11)+(E11-D11)+(G11-F11)+(I11-H11)+(K11-J11)+(M11-L11)+(O11-N11)+(Q11-P11)+(S11-R11)+(U11-T11)</f>
        <v>1.0833333333333335</v>
      </c>
      <c r="W11" s="41">
        <v>1.2916666666666667</v>
      </c>
      <c r="X11" s="3">
        <f>V11-W11</f>
        <v>-0.20833333333333326</v>
      </c>
      <c r="Y11" s="367">
        <f>('s36'!X11)+('s37'!X11)+('s38'!X11)+('s39'!X11)+('s40'!X11)+('s41'!X11)+('s42'!X11)+('s43'!X11)+('s44'!X11)+('s45'!X11)+('s46'!X11)+('s47'!X11)+('s48'!X11)+('s49'!X11)+('s50'!X11)</f>
        <v>-0.48958333333333315</v>
      </c>
      <c r="Z11" s="366"/>
      <c r="AA11" t="s">
        <v>185</v>
      </c>
    </row>
    <row r="12" spans="1:27"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t="s">
        <v>260</v>
      </c>
    </row>
    <row r="13" spans="1:27" ht="15.75" thickBot="1" x14ac:dyDescent="0.3">
      <c r="A13" s="164" t="s">
        <v>197</v>
      </c>
      <c r="B13" s="189">
        <v>0.35416666666666669</v>
      </c>
      <c r="C13" s="191">
        <v>0.54166666666666663</v>
      </c>
      <c r="D13" s="191">
        <v>0.57291666666666663</v>
      </c>
      <c r="E13" s="190">
        <v>0.67708333333333337</v>
      </c>
      <c r="F13" s="191">
        <v>0.34375</v>
      </c>
      <c r="G13" s="191">
        <v>0.54166666666666663</v>
      </c>
      <c r="H13" s="191">
        <v>0.57291666666666663</v>
      </c>
      <c r="I13" s="191">
        <v>0.73958333333333337</v>
      </c>
      <c r="J13" s="189">
        <v>0.29166666666666669</v>
      </c>
      <c r="K13" s="164"/>
      <c r="L13" s="164"/>
      <c r="M13" s="190">
        <v>0.45833333333333331</v>
      </c>
      <c r="N13" s="191">
        <v>0.30208333333333331</v>
      </c>
      <c r="O13" s="191">
        <v>0.54166666666666663</v>
      </c>
      <c r="P13" s="191">
        <v>0.57291666666666663</v>
      </c>
      <c r="Q13" s="191">
        <v>0.73958333333333337</v>
      </c>
      <c r="R13" s="189">
        <v>0.29166666666666669</v>
      </c>
      <c r="S13" s="191">
        <v>0.54166666666666663</v>
      </c>
      <c r="T13" s="191">
        <v>0.57291666666666663</v>
      </c>
      <c r="U13" s="190">
        <v>0.70833333333333337</v>
      </c>
      <c r="V13" s="170">
        <f>(C13-B13)+(E13-D13)+(G13-F13)+(I13-H13)+(K13-J13)+(M13-L13)+(O13-N13)+(Q13-P13)+(S13-R13)+(U13-T13)</f>
        <v>1.6145833333333335</v>
      </c>
      <c r="W13" s="171">
        <v>1.4583333333333333</v>
      </c>
      <c r="X13" s="3">
        <f>V13-W13</f>
        <v>0.15625000000000022</v>
      </c>
      <c r="Y13" s="367">
        <f>('s44'!X13)+('s45'!X13)+('s46'!X13)+('s47'!X13)+('s48'!X13)+('s49'!X13)+('s50'!X13)</f>
        <v>-0.26041666666666652</v>
      </c>
      <c r="Z13" s="366"/>
      <c r="AA13" t="s">
        <v>197</v>
      </c>
    </row>
    <row r="14" spans="1:27" ht="15.75" thickBot="1" x14ac:dyDescent="0.3">
      <c r="A14" s="167"/>
      <c r="B14" s="168"/>
      <c r="C14" s="167"/>
      <c r="D14" s="187"/>
      <c r="E14" s="169"/>
      <c r="F14" s="167"/>
      <c r="G14" s="167"/>
      <c r="H14" s="187"/>
      <c r="I14" s="167"/>
      <c r="J14" s="168"/>
      <c r="K14" s="167"/>
      <c r="L14" s="187"/>
      <c r="M14" s="169"/>
      <c r="N14" s="167"/>
      <c r="O14" s="167"/>
      <c r="P14" s="187"/>
      <c r="Q14" s="167"/>
      <c r="R14" s="168"/>
      <c r="S14" s="167"/>
      <c r="T14" s="187"/>
      <c r="U14" s="169"/>
      <c r="V14" s="164"/>
      <c r="W14" s="164"/>
    </row>
    <row r="15" spans="1:27" ht="15.75" thickBot="1" x14ac:dyDescent="0.3">
      <c r="A15" s="174" t="s">
        <v>196</v>
      </c>
      <c r="B15" s="184"/>
      <c r="C15" s="174"/>
      <c r="D15" s="174"/>
      <c r="E15" s="185"/>
      <c r="F15" s="186">
        <v>0.375</v>
      </c>
      <c r="G15" s="186">
        <v>0.58333333333333337</v>
      </c>
      <c r="H15" s="186"/>
      <c r="I15" s="186"/>
      <c r="J15" s="184"/>
      <c r="K15" s="174"/>
      <c r="L15" s="174"/>
      <c r="M15" s="185"/>
      <c r="N15" s="186">
        <v>0.35416666666666669</v>
      </c>
      <c r="O15" s="186">
        <v>0.54166666666666663</v>
      </c>
      <c r="P15" s="186">
        <v>0.57291666666666663</v>
      </c>
      <c r="Q15" s="186">
        <v>0.70833333333333337</v>
      </c>
      <c r="R15" s="184">
        <v>0.51041666666666663</v>
      </c>
      <c r="S15" s="186"/>
      <c r="T15" s="186"/>
      <c r="U15" s="185">
        <v>0.66666666666666663</v>
      </c>
      <c r="V15" s="177">
        <f>(C15-B15)+(E15-D15)+(G15-F15)+(I15-H15)+(K15-J15)+(M15-L15)+(O15-N15)+(Q15-P15)+(S15-R15)+(U15-T15)</f>
        <v>0.6875</v>
      </c>
      <c r="W15" s="178">
        <v>0.625</v>
      </c>
      <c r="X15" s="179">
        <f>V15-W15</f>
        <v>6.25E-2</v>
      </c>
      <c r="Y15" s="369">
        <f>('s40'!X15)+('s41'!X15)+('s42'!X15)+('s43'!X15)+('s44'!X15)+('s45'!X15)+('s46'!X15)+('s47'!X15)+('s48'!X15)+('s49'!X15)+('s50'!X15)</f>
        <v>-0.24999999999999983</v>
      </c>
      <c r="Z15" s="370"/>
      <c r="AA15" s="180" t="s">
        <v>196</v>
      </c>
    </row>
    <row r="16" spans="1:27" x14ac:dyDescent="0.25">
      <c r="A16" s="181"/>
      <c r="B16" s="182"/>
      <c r="C16" s="181"/>
      <c r="D16" s="187"/>
      <c r="E16" s="183"/>
      <c r="F16" s="181"/>
      <c r="G16" s="181"/>
      <c r="H16" s="187" t="s">
        <v>111</v>
      </c>
      <c r="I16" s="181"/>
      <c r="J16" s="182"/>
      <c r="K16" s="181"/>
      <c r="L16" s="187"/>
      <c r="M16" s="183"/>
      <c r="N16" s="192"/>
      <c r="O16" s="192"/>
      <c r="P16" s="196"/>
      <c r="Q16" s="192"/>
      <c r="R16" s="193"/>
      <c r="S16" s="181"/>
      <c r="T16" s="187"/>
      <c r="U16" s="194"/>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0BBC1-E72E-6C4E-9CB1-0EA11A095065}">
  <dimension ref="A1:AB26"/>
  <sheetViews>
    <sheetView zoomScaleNormal="60" zoomScaleSheetLayoutView="100" workbookViewId="0">
      <selection activeCell="B3" sqref="B3"/>
    </sheetView>
  </sheetViews>
  <sheetFormatPr baseColWidth="10" defaultColWidth="9.140625" defaultRowHeight="15" x14ac:dyDescent="0.25"/>
  <cols>
    <col min="4" max="4" width="9.42578125" customWidth="1"/>
    <col min="5" max="5" width="8.5703125" customWidth="1"/>
    <col min="6" max="6" width="10.28515625" customWidth="1"/>
    <col min="7" max="7" width="8.28515625" customWidth="1"/>
    <col min="8" max="8" width="7.85546875" customWidth="1"/>
    <col min="9" max="9" width="10.28515625" customWidth="1"/>
    <col min="10" max="10" width="8.28515625" customWidth="1"/>
    <col min="11" max="11" width="8.85546875" customWidth="1"/>
    <col min="12" max="12" width="10" customWidth="1"/>
    <col min="23" max="23" width="16.28515625" bestFit="1" customWidth="1"/>
  </cols>
  <sheetData>
    <row r="1" spans="1:28" x14ac:dyDescent="0.25">
      <c r="A1" s="5"/>
      <c r="B1" s="362" t="s">
        <v>214</v>
      </c>
      <c r="C1" s="363"/>
      <c r="D1" s="363"/>
      <c r="E1" s="364"/>
      <c r="F1" s="363" t="s">
        <v>215</v>
      </c>
      <c r="G1" s="363"/>
      <c r="H1" s="363"/>
      <c r="I1" s="364"/>
      <c r="J1" s="363" t="s">
        <v>216</v>
      </c>
      <c r="K1" s="363"/>
      <c r="L1" s="363"/>
      <c r="M1" s="363"/>
      <c r="N1" s="362" t="s">
        <v>217</v>
      </c>
      <c r="O1" s="363"/>
      <c r="P1" s="363"/>
      <c r="Q1" s="364"/>
      <c r="R1" s="363" t="s">
        <v>218</v>
      </c>
      <c r="S1" s="363"/>
      <c r="T1" s="363"/>
      <c r="U1" s="364"/>
      <c r="V1" t="s">
        <v>2</v>
      </c>
    </row>
    <row r="2" spans="1:28"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8" ht="15.75" thickBot="1" x14ac:dyDescent="0.3">
      <c r="A3" s="49" t="s">
        <v>12</v>
      </c>
      <c r="B3" s="50">
        <v>0.35416666666666669</v>
      </c>
      <c r="C3" s="51">
        <v>0.54166666666666663</v>
      </c>
      <c r="D3" s="51">
        <v>0.57291666666666663</v>
      </c>
      <c r="E3" s="52">
        <v>0.71875</v>
      </c>
      <c r="F3" s="50">
        <v>0.29166666666666669</v>
      </c>
      <c r="G3" s="51">
        <v>0.54166666666666663</v>
      </c>
      <c r="H3" s="51">
        <v>0.57291666666666663</v>
      </c>
      <c r="I3" s="52">
        <v>0.75</v>
      </c>
      <c r="J3" s="51">
        <v>0.29166666666666669</v>
      </c>
      <c r="K3" s="51"/>
      <c r="L3" s="51"/>
      <c r="M3" s="51">
        <v>0.51041666666666663</v>
      </c>
      <c r="N3" s="50">
        <v>0.3125</v>
      </c>
      <c r="O3" s="51">
        <v>0.54166666666666663</v>
      </c>
      <c r="P3" s="51">
        <v>0.57291666666666663</v>
      </c>
      <c r="Q3" s="52">
        <v>0.72916666666666663</v>
      </c>
      <c r="R3" s="51">
        <v>0.375</v>
      </c>
      <c r="S3" s="51">
        <v>0.54166666666666663</v>
      </c>
      <c r="T3" s="51">
        <v>0.57291666666666663</v>
      </c>
      <c r="U3" s="52">
        <v>0.69791666666666663</v>
      </c>
      <c r="V3" s="53">
        <f>(C3-B3)+(E3-D3)+(G3-F3)+(I3-H3)+(K3-J3)+(M3-L3)+(O3-N3)+(Q3-P3)+(S3-R3)+(U3-T3)</f>
        <v>1.6562499999999996</v>
      </c>
      <c r="W3" s="53">
        <v>1.3125</v>
      </c>
      <c r="X3" s="3">
        <f>V3-W3</f>
        <v>0.34374999999999956</v>
      </c>
      <c r="Y3" s="359">
        <f>SUM('s7'!X3)+('s8'!X3)+('s9'!X3)+('s10'!X3)+('s11'!X3)+('s12'!X3)+('s13'!X3)+('s14'!X3)+('s15'!X3)+('s16'!X3)+('s17'!X3)+('s18'!X3)+('s19'!X3)+('s20'!X3)+('s21'!X3)+('s22'!X3)+('s23'!X3)+('s24'!X3)+('s25'!X3)+('s26'!X3)+('s27'!X3)+('s28'!X3)+('s29'!X3)+('s30'!X3)+('s31'!X3)+('s32'!X3)+('s35'!X3)+('s36'!X3)+('s37'!X3)+('s38'!X3)+('s39'!X3)+('s40'!X3)+('s41'!X3)+('s42'!X3)+('s43'!X3)+('s44'!X3)+('s45'!X3)+('s46'!X3)+('s47'!X3)+('s48'!X3)+('s49'!X3)+('s50'!X3)+('s51'!X3)</f>
        <v>-0.31249999999999956</v>
      </c>
      <c r="Z3" s="360"/>
      <c r="AA3" t="s">
        <v>12</v>
      </c>
      <c r="AB3">
        <v>105</v>
      </c>
    </row>
    <row r="4" spans="1:28" ht="15.75" thickBot="1" x14ac:dyDescent="0.3">
      <c r="A4" s="54"/>
      <c r="B4" s="55"/>
      <c r="C4" s="54"/>
      <c r="D4" s="145"/>
      <c r="E4" s="56"/>
      <c r="F4" s="54"/>
      <c r="G4" s="54"/>
      <c r="H4" s="145"/>
      <c r="I4" s="56"/>
      <c r="J4" s="54"/>
      <c r="K4" s="54"/>
      <c r="L4" s="145"/>
      <c r="M4" s="54"/>
      <c r="N4" s="55"/>
      <c r="O4" s="54"/>
      <c r="P4" s="145"/>
      <c r="Q4" s="56"/>
      <c r="R4" s="54"/>
      <c r="S4" s="54"/>
      <c r="T4" s="145"/>
      <c r="U4" s="56"/>
      <c r="V4" s="58"/>
      <c r="W4" s="57" t="s">
        <v>261</v>
      </c>
      <c r="X4" t="s">
        <v>10</v>
      </c>
      <c r="Y4" s="361"/>
      <c r="Z4" s="361"/>
    </row>
    <row r="5" spans="1:28" ht="15.75" thickBot="1" x14ac:dyDescent="0.3">
      <c r="A5" s="26" t="s">
        <v>183</v>
      </c>
      <c r="B5" s="27">
        <v>0.35416666666666669</v>
      </c>
      <c r="C5" s="28"/>
      <c r="D5" s="28"/>
      <c r="E5" s="29">
        <v>0.76041666666666663</v>
      </c>
      <c r="F5" s="28">
        <v>0.35416666666666669</v>
      </c>
      <c r="G5" s="28"/>
      <c r="H5" s="28"/>
      <c r="I5" s="29">
        <v>0.58333333333333337</v>
      </c>
      <c r="J5" s="28"/>
      <c r="K5" s="26"/>
      <c r="L5" s="26"/>
      <c r="M5" s="28"/>
      <c r="N5" s="27">
        <v>0.35416666666666669</v>
      </c>
      <c r="O5" s="28"/>
      <c r="P5" s="28"/>
      <c r="Q5" s="29">
        <v>0.72916666666666663</v>
      </c>
      <c r="R5" s="28">
        <v>0.34375</v>
      </c>
      <c r="S5" s="28">
        <v>0.54166666666666663</v>
      </c>
      <c r="T5" s="28">
        <v>0.57291666666666663</v>
      </c>
      <c r="U5" s="29">
        <v>0.72916666666666663</v>
      </c>
      <c r="V5" s="30">
        <f>(C5-B5)+(E5-D5)+(G5-F5)+(I5-H5)+(K5-J5)+(M5-L5)+(O5-N5)+(Q5-P5)+(S5-R5)+(U5-T5)</f>
        <v>1.364583333333333</v>
      </c>
      <c r="W5" s="30">
        <v>1.1666666666666667</v>
      </c>
      <c r="X5" s="3">
        <f>V5-W5</f>
        <v>0.1979166666666663</v>
      </c>
      <c r="Y5" s="359">
        <f>SUM('s14'!X9)+('s15'!X9)+('s16'!X9)+('s17'!X9)+('s18'!X9)+('s19'!X9)+('s20'!X9)+('s21'!X9)+('s22'!X9)+('s23'!X9)+('s24'!X9)+('s25'!X9)+('s26'!X9)+('s27'!X9)+('s28'!X9)+('s29'!X9)+('s30'!X9)+('s31'!X9)+('s32'!X9)+('s35'!X5)+('s36'!X5)+('s37'!X5)+('s38'!X5)+('s39'!X5)+('s40'!X5)+('s41'!X5)+('s42'!X5)+('s43'!X5)+('s44'!X5)+('s45'!X5)+('s46'!X5)+('s47'!X5)+('s48'!X5)+('s49'!X5)+('s50'!X5)+('s51'!X5)</f>
        <v>0.14583333333333015</v>
      </c>
      <c r="Z5" s="360"/>
      <c r="AA5" t="s">
        <v>78</v>
      </c>
    </row>
    <row r="6" spans="1:28" ht="15.75" thickBot="1" x14ac:dyDescent="0.3">
      <c r="A6" s="157"/>
      <c r="B6" s="158"/>
      <c r="C6" s="157"/>
      <c r="D6" s="157"/>
      <c r="E6" s="159"/>
      <c r="F6" s="157"/>
      <c r="G6" s="157"/>
      <c r="H6" s="157"/>
      <c r="I6" s="159"/>
      <c r="J6" s="157"/>
      <c r="K6" s="157"/>
      <c r="L6" s="157"/>
      <c r="M6" s="157"/>
      <c r="N6" s="158"/>
      <c r="O6" s="157"/>
      <c r="P6" s="157"/>
      <c r="Q6" s="159"/>
      <c r="R6" s="157"/>
      <c r="S6" s="157"/>
      <c r="T6" s="157"/>
      <c r="U6" s="159"/>
      <c r="V6" s="35"/>
      <c r="W6" s="6"/>
    </row>
    <row r="7" spans="1:28" ht="15.75" thickBot="1" x14ac:dyDescent="0.3">
      <c r="A7" s="134" t="s">
        <v>14</v>
      </c>
      <c r="B7" s="135">
        <v>0.33333333333333331</v>
      </c>
      <c r="C7" s="137"/>
      <c r="D7" s="137"/>
      <c r="E7" s="136">
        <v>0.72916666666666663</v>
      </c>
      <c r="F7" s="137">
        <v>0.35416666666666669</v>
      </c>
      <c r="G7" s="137">
        <v>0.54166666666666663</v>
      </c>
      <c r="H7" s="137">
        <v>0.57291666666666663</v>
      </c>
      <c r="I7" s="137">
        <v>0.70833333333333337</v>
      </c>
      <c r="J7" s="138"/>
      <c r="K7" s="137"/>
      <c r="L7" s="137"/>
      <c r="M7" s="137"/>
      <c r="N7" s="135">
        <v>0.34375</v>
      </c>
      <c r="O7" s="137">
        <v>0.54166666666666663</v>
      </c>
      <c r="P7" s="137">
        <v>0.57291666666666663</v>
      </c>
      <c r="Q7" s="136">
        <v>0.72916666666666663</v>
      </c>
      <c r="R7" s="137">
        <v>0.35416666666666669</v>
      </c>
      <c r="S7" s="137"/>
      <c r="T7" s="137"/>
      <c r="U7" s="136">
        <v>0.57291666666666663</v>
      </c>
      <c r="V7" s="139">
        <f>(C7-B7)+(E7-D7)+(G7-F7)+(I7-H7)+(K7-J7)+(M7-L7)+(O7-N7)+(Q7-P7)+(S7-R7)+(U7-T7)</f>
        <v>1.2916666666666665</v>
      </c>
      <c r="W7" s="140">
        <v>0.83333333333333337</v>
      </c>
      <c r="X7" s="3">
        <f>V7-W7</f>
        <v>0.45833333333333315</v>
      </c>
      <c r="Y7" s="359">
        <f>SUM('s7'!X7)+('s8'!X7)+('s9'!X7)+('s10'!X7)+('s11'!X7)+('s12'!X7)+('s13'!X7)+('s14'!X7)+('s15'!X7)+('s16'!X7)+('s17'!X7)+('s18'!X7)+('s19'!X7)+('s20'!X7)+('s21'!X7)+('s22'!X7)+('s23'!X7)+('s24'!X7)+('s25'!X7)+('s26'!X7)+('s27'!X7)+('s28'!X7)+('s29'!X7)+('s30'!X7)+('s31'!X7)+('s32'!X7)+('s35'!X7)+('s36'!X7)+('s37'!X7)+('s38'!X7)+('s39'!X7)+('s40'!X7)+('s41'!X7)+('s42'!X7)+('s43'!X7)+('s44'!X7)+('s45'!X7)+('s46'!X7)+('s47'!X7)+('s48'!X7)+('s49'!X7)+('s50'!X7)+('s51'!X7)</f>
        <v>1.0416666666664742E-2</v>
      </c>
      <c r="Z7" s="360"/>
      <c r="AA7" t="s">
        <v>14</v>
      </c>
      <c r="AB7">
        <v>72</v>
      </c>
    </row>
    <row r="8" spans="1:28" ht="15.75" thickBot="1" x14ac:dyDescent="0.3">
      <c r="A8" s="91"/>
      <c r="B8" s="92"/>
      <c r="C8" s="91"/>
      <c r="D8" s="70"/>
      <c r="E8" s="95"/>
      <c r="F8" s="91"/>
      <c r="G8" s="91"/>
      <c r="H8" s="70"/>
      <c r="I8" s="91"/>
      <c r="J8" s="96"/>
      <c r="K8" s="91"/>
      <c r="L8" s="70"/>
      <c r="M8" s="91"/>
      <c r="N8" s="92"/>
      <c r="O8" s="91"/>
      <c r="P8" s="70"/>
      <c r="Q8" s="95"/>
      <c r="R8" s="91"/>
      <c r="S8" s="91"/>
      <c r="T8" s="70"/>
      <c r="U8" s="95" t="s">
        <v>111</v>
      </c>
      <c r="V8" s="141"/>
      <c r="W8" s="91" t="s">
        <v>262</v>
      </c>
    </row>
    <row r="9" spans="1:28" ht="15.75" thickBot="1" x14ac:dyDescent="0.3">
      <c r="A9" s="14" t="s">
        <v>184</v>
      </c>
      <c r="B9" s="16">
        <v>0.3125</v>
      </c>
      <c r="C9" s="18"/>
      <c r="D9" s="18"/>
      <c r="E9" s="17">
        <v>0.51041666666666663</v>
      </c>
      <c r="F9" s="18">
        <v>0.3125</v>
      </c>
      <c r="G9" s="18">
        <v>0.54166666666666663</v>
      </c>
      <c r="H9" s="18">
        <v>0.57291666666666663</v>
      </c>
      <c r="I9" s="18">
        <v>0.72916666666666663</v>
      </c>
      <c r="J9" s="88"/>
      <c r="K9" s="18"/>
      <c r="L9" s="18"/>
      <c r="M9" s="18"/>
      <c r="N9" s="88">
        <v>0.3125</v>
      </c>
      <c r="O9" s="18">
        <v>0.54166666666666663</v>
      </c>
      <c r="P9" s="18">
        <v>0.57291666666666663</v>
      </c>
      <c r="Q9" s="18">
        <v>0.71875</v>
      </c>
      <c r="R9" s="18">
        <v>0.51041666666666663</v>
      </c>
      <c r="S9" s="18"/>
      <c r="T9" s="18"/>
      <c r="U9" s="17">
        <v>0.72916666666666663</v>
      </c>
      <c r="V9" s="20">
        <f>(C9-B9)+(E9-D9)+(G9-F9)+(I9-H9)+(K9-J9)+(M9-L9)+(O9-N9)+(Q9-P9)+(S9-R9)+(U9-T9)</f>
        <v>1.1770833333333333</v>
      </c>
      <c r="W9" s="18">
        <v>0.98958333333333337</v>
      </c>
      <c r="X9" s="3">
        <f>V9-W9</f>
        <v>0.18749999999999989</v>
      </c>
      <c r="Y9" s="367">
        <f>('s36'!X9)+('s37'!X9)+('s38'!X9)+('s39'!X9)+('s40'!X9)+('s41'!X9)+('s42'!X9)+('s43'!X9)+('s44'!X9)+('s45'!X9)+('s46'!X9)+('s47'!X9)+('s48'!X9)+('s49'!X9)+('s50'!X9)+('s51'!X9)</f>
        <v>-0.33333333333333404</v>
      </c>
      <c r="Z9" s="366"/>
      <c r="AA9" t="s">
        <v>184</v>
      </c>
      <c r="AB9">
        <v>81</v>
      </c>
    </row>
    <row r="10" spans="1:28" ht="15.75" thickBot="1" x14ac:dyDescent="0.3">
      <c r="A10" s="15"/>
      <c r="B10" s="22"/>
      <c r="C10" s="15"/>
      <c r="D10" s="70"/>
      <c r="E10" s="23"/>
      <c r="F10" s="15"/>
      <c r="G10" s="15"/>
      <c r="H10" s="70"/>
      <c r="I10" s="15"/>
      <c r="J10" s="24"/>
      <c r="K10" s="15"/>
      <c r="L10" s="70"/>
      <c r="M10" s="15"/>
      <c r="N10" s="22"/>
      <c r="O10" s="15"/>
      <c r="P10" s="70"/>
      <c r="Q10" s="23"/>
      <c r="R10" s="15"/>
      <c r="S10" s="15"/>
      <c r="T10" s="70"/>
      <c r="U10" s="23"/>
      <c r="V10" s="25"/>
      <c r="W10" s="15" t="s">
        <v>262</v>
      </c>
    </row>
    <row r="11" spans="1:28" ht="15.75" thickBot="1" x14ac:dyDescent="0.3">
      <c r="A11" s="36" t="s">
        <v>185</v>
      </c>
      <c r="B11" s="37">
        <v>0.51041666666666663</v>
      </c>
      <c r="C11" s="36"/>
      <c r="D11" s="36"/>
      <c r="E11" s="39">
        <v>0.72916666666666663</v>
      </c>
      <c r="F11" s="38">
        <v>0.34375</v>
      </c>
      <c r="G11" s="38"/>
      <c r="H11" s="38"/>
      <c r="I11" s="38">
        <v>0.71875</v>
      </c>
      <c r="J11" s="153">
        <v>0.32291666666666669</v>
      </c>
      <c r="K11" s="38"/>
      <c r="L11" s="38"/>
      <c r="M11" s="38">
        <v>0.6875</v>
      </c>
      <c r="N11" s="37"/>
      <c r="O11" s="38"/>
      <c r="P11" s="38"/>
      <c r="Q11" s="39"/>
      <c r="R11" s="38">
        <v>0.32291666666666669</v>
      </c>
      <c r="S11" s="38"/>
      <c r="T11" s="38"/>
      <c r="U11" s="39">
        <v>0.51041666666666663</v>
      </c>
      <c r="V11" s="40">
        <f>(C11-B11)+(E11-D11)+(G11-F11)+(I11-H11)+(K11-J11)+(M11-L11)+(O11-N11)+(Q11-P11)+(S11-R11)+(U11-T11)</f>
        <v>1.145833333333333</v>
      </c>
      <c r="W11" s="41">
        <v>0.97916666666666663</v>
      </c>
      <c r="X11" s="3">
        <f>V11-W11</f>
        <v>0.16666666666666641</v>
      </c>
      <c r="Y11" s="367">
        <f>('s36'!X11)+('s37'!X11)+('s38'!X11)+('s39'!X11)+('s40'!X11)+('s41'!X11)+('s42'!X11)+('s43'!X11)+('s44'!X11)+('s45'!X11)+('s46'!X11)+('s47'!X11)+('s48'!X11)+('s49'!X11)+('s50'!X11)+('s51'!X11)</f>
        <v>-0.32291666666666674</v>
      </c>
      <c r="Z11" s="366"/>
      <c r="AA11" t="s">
        <v>185</v>
      </c>
      <c r="AB11">
        <v>81</v>
      </c>
    </row>
    <row r="12" spans="1:28" ht="15.75" thickBot="1" x14ac:dyDescent="0.3">
      <c r="A12" s="46"/>
      <c r="B12" s="154"/>
      <c r="C12" s="46"/>
      <c r="D12" s="70"/>
      <c r="E12" s="155"/>
      <c r="F12" s="46"/>
      <c r="G12" s="46"/>
      <c r="H12" s="70"/>
      <c r="I12" s="46"/>
      <c r="J12" s="156"/>
      <c r="K12" s="46"/>
      <c r="L12" s="70"/>
      <c r="M12" s="46"/>
      <c r="N12" s="154"/>
      <c r="O12" s="46"/>
      <c r="P12" s="70"/>
      <c r="Q12" s="155"/>
      <c r="R12" s="46"/>
      <c r="S12" s="46"/>
      <c r="T12" s="70"/>
      <c r="U12" s="155"/>
      <c r="V12" s="45"/>
      <c r="W12" s="46" t="s">
        <v>262</v>
      </c>
    </row>
    <row r="13" spans="1:28" ht="15.75" thickBot="1" x14ac:dyDescent="0.3">
      <c r="A13" s="164" t="s">
        <v>197</v>
      </c>
      <c r="B13" s="189">
        <v>0.375</v>
      </c>
      <c r="C13" s="191">
        <v>0.54166666666666663</v>
      </c>
      <c r="D13" s="191">
        <v>0.57291666666666663</v>
      </c>
      <c r="E13" s="190">
        <v>0.73958333333333337</v>
      </c>
      <c r="F13" s="191">
        <v>0.34375</v>
      </c>
      <c r="G13" s="191"/>
      <c r="H13" s="191"/>
      <c r="I13" s="191">
        <v>0.71875</v>
      </c>
      <c r="J13" s="189">
        <v>0.51041666666666663</v>
      </c>
      <c r="K13" s="164"/>
      <c r="L13" s="164"/>
      <c r="M13" s="190">
        <v>0.71875</v>
      </c>
      <c r="N13" s="191">
        <v>0.34375</v>
      </c>
      <c r="O13" s="191">
        <v>0.54166666666666663</v>
      </c>
      <c r="P13" s="191">
        <v>0.57291666666666663</v>
      </c>
      <c r="Q13" s="191">
        <v>0.71875</v>
      </c>
      <c r="R13" s="189">
        <v>0.35416666666666669</v>
      </c>
      <c r="S13" s="191">
        <v>0.54166666666666663</v>
      </c>
      <c r="T13" s="191">
        <v>0.57291666666666663</v>
      </c>
      <c r="U13" s="190">
        <v>0.72916666666666663</v>
      </c>
      <c r="V13" s="170">
        <f>(C13-B13)+(E13-D13)+(G13-F13)+(I13-H13)+(K13-J13)+(M13-L13)+(O13-N13)+(Q13-P13)+(S13-R13)+(U13-T13)</f>
        <v>1.604166666666667</v>
      </c>
      <c r="W13" s="171">
        <v>1.3125</v>
      </c>
      <c r="X13" s="3">
        <f>V13-W13</f>
        <v>0.29166666666666696</v>
      </c>
      <c r="Y13" s="367">
        <f>('s44'!X13)+('s45'!X13)+('s46'!X13)+('s47'!X13)+('s48'!X13)+('s49'!X13)+('s50'!X13)+('s51'!X13)</f>
        <v>3.1250000000000444E-2</v>
      </c>
      <c r="Z13" s="366"/>
      <c r="AA13" t="s">
        <v>197</v>
      </c>
      <c r="AB13">
        <v>105</v>
      </c>
    </row>
    <row r="14" spans="1:28" ht="15.75" thickBot="1" x14ac:dyDescent="0.3">
      <c r="A14" s="167"/>
      <c r="B14" s="168"/>
      <c r="C14" s="167"/>
      <c r="D14" s="187"/>
      <c r="E14" s="169"/>
      <c r="F14" s="167"/>
      <c r="G14" s="167"/>
      <c r="H14" s="187"/>
      <c r="I14" s="167"/>
      <c r="J14" s="168"/>
      <c r="K14" s="167"/>
      <c r="L14" s="187"/>
      <c r="M14" s="169"/>
      <c r="N14" s="167"/>
      <c r="O14" s="167"/>
      <c r="P14" s="187"/>
      <c r="Q14" s="167"/>
      <c r="R14" s="168"/>
      <c r="S14" s="167"/>
      <c r="T14" s="187"/>
      <c r="U14" s="169"/>
      <c r="V14" s="164"/>
      <c r="W14" s="164" t="s">
        <v>262</v>
      </c>
    </row>
    <row r="15" spans="1:28" ht="15.75" thickBot="1" x14ac:dyDescent="0.3">
      <c r="A15" s="174" t="s">
        <v>196</v>
      </c>
      <c r="B15" s="184">
        <v>0.375</v>
      </c>
      <c r="C15" s="186">
        <v>0.54166666666666663</v>
      </c>
      <c r="D15" s="186">
        <v>0.57291666666666663</v>
      </c>
      <c r="E15" s="185">
        <v>0.64583333333333337</v>
      </c>
      <c r="F15" s="186">
        <v>0.375</v>
      </c>
      <c r="G15" s="186"/>
      <c r="H15" s="186"/>
      <c r="I15" s="186">
        <v>0.70833333333333337</v>
      </c>
      <c r="J15" s="184"/>
      <c r="K15" s="174"/>
      <c r="L15" s="174"/>
      <c r="M15" s="185"/>
      <c r="N15" s="186">
        <v>0.35416666666666669</v>
      </c>
      <c r="O15" s="186">
        <v>0.54166666666666663</v>
      </c>
      <c r="P15" s="186">
        <v>0.57291666666666663</v>
      </c>
      <c r="Q15" s="186">
        <v>0.66666666666666663</v>
      </c>
      <c r="R15" s="184">
        <v>0.51041666666666663</v>
      </c>
      <c r="S15" s="186"/>
      <c r="T15" s="186"/>
      <c r="U15" s="185">
        <v>0.65625</v>
      </c>
      <c r="V15" s="177">
        <f>(C15-B15)+(E15-D15)+(G15-F15)+(I15-H15)+(K15-J15)+(M15-L15)+(O15-N15)+(Q15-P15)+(S15-R15)+(U15-T15)</f>
        <v>1</v>
      </c>
      <c r="W15" s="178">
        <v>0.45833333333333331</v>
      </c>
      <c r="X15" s="179">
        <f>V15-W15</f>
        <v>0.54166666666666674</v>
      </c>
      <c r="Y15" s="369">
        <f>('s40'!X15)+('s41'!X15)+('s42'!X15)+('s43'!X15)+('s44'!X15)+('s45'!X15)+('s46'!X15)+('s47'!X15)+('s48'!X15)+('s49'!X15)+('s50'!X15)+('s51'!X15)</f>
        <v>0.29166666666666691</v>
      </c>
      <c r="Z15" s="370"/>
      <c r="AA15" s="180" t="s">
        <v>196</v>
      </c>
      <c r="AB15">
        <v>45</v>
      </c>
    </row>
    <row r="16" spans="1:28" x14ac:dyDescent="0.25">
      <c r="A16" s="181"/>
      <c r="B16" s="182"/>
      <c r="C16" s="181"/>
      <c r="D16" s="187"/>
      <c r="E16" s="183"/>
      <c r="F16" s="181"/>
      <c r="G16" s="181"/>
      <c r="H16" s="187" t="s">
        <v>111</v>
      </c>
      <c r="I16" s="181"/>
      <c r="J16" s="182"/>
      <c r="K16" s="181"/>
      <c r="L16" s="181"/>
      <c r="M16" s="183"/>
      <c r="N16" s="192"/>
      <c r="O16" s="192"/>
      <c r="P16" s="196"/>
      <c r="Q16" s="192"/>
      <c r="R16" s="193"/>
      <c r="S16" s="181" t="s">
        <v>259</v>
      </c>
      <c r="T16" s="187"/>
      <c r="U16" s="194"/>
      <c r="V16" s="174"/>
      <c r="W16" s="174" t="s">
        <v>262</v>
      </c>
      <c r="X16" s="180"/>
      <c r="Y16" s="180"/>
      <c r="Z16" s="180"/>
      <c r="AA16" s="180"/>
    </row>
    <row r="19" spans="2:17" x14ac:dyDescent="0.25">
      <c r="B19" s="1"/>
      <c r="H19" s="337"/>
      <c r="I19" s="337"/>
      <c r="J19" s="337"/>
      <c r="K19" s="337"/>
      <c r="L19" s="337"/>
      <c r="M19" s="337"/>
      <c r="N19" s="337"/>
      <c r="O19" s="337"/>
      <c r="P19" s="337"/>
      <c r="Q19" s="337"/>
    </row>
    <row r="20" spans="2:17" x14ac:dyDescent="0.25">
      <c r="B20" s="61"/>
      <c r="C20" t="s">
        <v>4</v>
      </c>
      <c r="E20" s="60"/>
      <c r="F20" t="s">
        <v>5</v>
      </c>
    </row>
    <row r="21" spans="2:17" x14ac:dyDescent="0.25">
      <c r="E21" s="1"/>
    </row>
    <row r="22" spans="2:17" x14ac:dyDescent="0.25">
      <c r="B22" s="12"/>
      <c r="C22" t="s">
        <v>6</v>
      </c>
    </row>
    <row r="25" spans="2:17" x14ac:dyDescent="0.25">
      <c r="D25" s="89"/>
      <c r="E25" s="89"/>
      <c r="F25" s="89"/>
      <c r="G25" s="89"/>
      <c r="H25" s="89"/>
      <c r="I25" s="89"/>
      <c r="J25" s="89"/>
      <c r="K25" s="89"/>
      <c r="L25" s="89"/>
      <c r="M25" s="89"/>
    </row>
    <row r="26" spans="2:17" x14ac:dyDescent="0.25">
      <c r="D26" s="358"/>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conditionalFormatting sqref="C26">
    <cfRule type="expression" dxfId="64" priority="2">
      <formula>$B$9=7</formula>
    </cfRule>
  </conditionalFormatting>
  <conditionalFormatting sqref="D26">
    <cfRule type="expression" dxfId="63" priority="1">
      <formula>$B$9=$D$25</formula>
    </cfRule>
  </conditionalFormatting>
  <pageMargins left="0.7" right="0.7" top="0.75" bottom="0.75" header="0.3" footer="0.3"/>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36C80-6E53-438C-8B4C-C9CD5B8648B9}">
  <dimension ref="A1:AQ33"/>
  <sheetViews>
    <sheetView tabSelected="1" zoomScale="105" workbookViewId="0">
      <selection activeCell="X23" sqref="X23"/>
    </sheetView>
  </sheetViews>
  <sheetFormatPr baseColWidth="10" defaultColWidth="10.7109375" defaultRowHeight="15" x14ac:dyDescent="0.25"/>
  <cols>
    <col min="1" max="1" width="5.7109375" customWidth="1"/>
    <col min="2" max="2" width="5.85546875" customWidth="1"/>
    <col min="3" max="4" width="6.28515625" customWidth="1"/>
    <col min="5" max="5" width="6.5703125" customWidth="1"/>
    <col min="6" max="8" width="5.85546875" customWidth="1"/>
    <col min="9" max="9" width="5.28515625" customWidth="1"/>
    <col min="10" max="12" width="6.140625" customWidth="1"/>
    <col min="13" max="13" width="6.28515625" customWidth="1"/>
    <col min="14" max="14" width="6.140625" customWidth="1"/>
    <col min="15" max="15" width="5.85546875" customWidth="1"/>
    <col min="16" max="16" width="5.7109375" customWidth="1"/>
    <col min="17" max="17" width="5.42578125" customWidth="1"/>
    <col min="18" max="18" width="6.42578125" customWidth="1"/>
    <col min="19" max="19" width="5.7109375" customWidth="1"/>
    <col min="20" max="20" width="6.140625" customWidth="1"/>
    <col min="21" max="22" width="5.7109375" customWidth="1"/>
    <col min="23" max="23" width="6.28515625" customWidth="1"/>
    <col min="24" max="24" width="6.42578125" customWidth="1"/>
    <col min="25" max="25" width="6.140625" customWidth="1"/>
    <col min="26" max="26" width="5.85546875" customWidth="1"/>
    <col min="27" max="27" width="5.7109375" customWidth="1"/>
    <col min="28" max="28" width="6.5703125" customWidth="1"/>
    <col min="29" max="29" width="6.140625" customWidth="1"/>
    <col min="30" max="30" width="5.5703125" customWidth="1"/>
    <col min="31" max="31" width="5.42578125" customWidth="1"/>
    <col min="32" max="32" width="6" customWidth="1"/>
    <col min="33" max="33" width="5.7109375" customWidth="1"/>
    <col min="34" max="34" width="5.5703125" customWidth="1"/>
    <col min="35" max="35" width="5.42578125" customWidth="1"/>
    <col min="36" max="36" width="5.28515625" customWidth="1"/>
    <col min="37" max="39" width="5.42578125" customWidth="1"/>
    <col min="40" max="40" width="5.7109375" customWidth="1"/>
    <col min="41" max="41" width="5.42578125" customWidth="1"/>
    <col min="42" max="42" width="5.5703125" customWidth="1"/>
    <col min="43" max="43" width="5.85546875" customWidth="1"/>
  </cols>
  <sheetData>
    <row r="1" spans="1:43" x14ac:dyDescent="0.25">
      <c r="A1" s="89">
        <v>0.29166666666666669</v>
      </c>
      <c r="B1" s="89">
        <v>0.30208333333333331</v>
      </c>
      <c r="C1" s="89">
        <v>0.32291666666666669</v>
      </c>
      <c r="D1" s="89">
        <v>0.33333333333333331</v>
      </c>
      <c r="E1" s="89">
        <v>0.34375</v>
      </c>
      <c r="F1" s="89">
        <v>0.35416666666666669</v>
      </c>
      <c r="G1" s="89">
        <v>0.36458333333333331</v>
      </c>
      <c r="H1" s="89">
        <v>0.375</v>
      </c>
      <c r="I1" s="89">
        <v>0.38541666666666669</v>
      </c>
      <c r="J1" s="89">
        <v>0.39583333333333331</v>
      </c>
      <c r="K1" s="89">
        <v>0.40625</v>
      </c>
      <c r="L1" s="89">
        <v>0.41666666666666669</v>
      </c>
      <c r="M1" s="89">
        <v>0.42708333333333331</v>
      </c>
      <c r="N1" s="89">
        <v>0.4375</v>
      </c>
      <c r="O1" s="89">
        <v>0.44791666666666669</v>
      </c>
      <c r="P1" s="89">
        <v>0.45833333333333331</v>
      </c>
      <c r="Q1" s="89">
        <v>0.46875</v>
      </c>
      <c r="R1" s="89">
        <v>0.47916666666666669</v>
      </c>
      <c r="S1" s="89">
        <v>0.48958333333333331</v>
      </c>
      <c r="T1" s="89">
        <v>0.5</v>
      </c>
      <c r="U1" s="89">
        <v>0.51041666666666663</v>
      </c>
      <c r="V1" s="89">
        <v>0.52083333333333337</v>
      </c>
      <c r="W1" s="89">
        <v>0.53125</v>
      </c>
      <c r="X1" s="89">
        <v>0.54166666666666663</v>
      </c>
      <c r="Y1" s="89">
        <v>0.55208333333333337</v>
      </c>
      <c r="Z1" s="89">
        <v>0.57291666666666663</v>
      </c>
      <c r="AA1" s="89">
        <v>0.58333333333333337</v>
      </c>
      <c r="AB1" s="89">
        <v>0.59375</v>
      </c>
      <c r="AC1" s="89">
        <v>0.60416666666666663</v>
      </c>
      <c r="AD1" s="89">
        <v>0.61458333333333337</v>
      </c>
      <c r="AE1" s="89">
        <v>0.625</v>
      </c>
      <c r="AF1" s="89">
        <v>0.63541666666666663</v>
      </c>
      <c r="AG1" s="89">
        <v>0.64583333333333337</v>
      </c>
      <c r="AH1" s="89">
        <v>0.65625</v>
      </c>
      <c r="AI1" s="89">
        <v>0.66666666666666663</v>
      </c>
      <c r="AJ1" s="89">
        <v>0.67708333333333337</v>
      </c>
      <c r="AK1" s="89">
        <v>0.6875</v>
      </c>
      <c r="AL1" s="89">
        <v>0.69791666666666663</v>
      </c>
      <c r="AM1" s="89">
        <v>0.70833333333333337</v>
      </c>
      <c r="AN1" s="89">
        <v>0.71875</v>
      </c>
      <c r="AO1" s="89">
        <v>0.72916666666666663</v>
      </c>
      <c r="AP1" s="89">
        <v>0.73958333333333337</v>
      </c>
      <c r="AQ1" s="89">
        <v>0.75</v>
      </c>
    </row>
    <row r="19" spans="7:7" x14ac:dyDescent="0.25">
      <c r="G19">
        <v>3</v>
      </c>
    </row>
    <row r="20" spans="7:7" x14ac:dyDescent="0.25">
      <c r="G20">
        <v>4</v>
      </c>
    </row>
    <row r="21" spans="7:7" x14ac:dyDescent="0.25">
      <c r="G21">
        <v>5</v>
      </c>
    </row>
    <row r="22" spans="7:7" x14ac:dyDescent="0.25">
      <c r="G22">
        <v>6</v>
      </c>
    </row>
    <row r="23" spans="7:7" x14ac:dyDescent="0.25">
      <c r="G23">
        <v>7</v>
      </c>
    </row>
    <row r="24" spans="7:7" x14ac:dyDescent="0.25">
      <c r="G24">
        <v>8</v>
      </c>
    </row>
    <row r="25" spans="7:7" x14ac:dyDescent="0.25">
      <c r="G25">
        <v>9</v>
      </c>
    </row>
    <row r="26" spans="7:7" x14ac:dyDescent="0.25">
      <c r="G26">
        <v>10</v>
      </c>
    </row>
    <row r="27" spans="7:7" x14ac:dyDescent="0.25">
      <c r="G27">
        <v>11</v>
      </c>
    </row>
    <row r="28" spans="7:7" x14ac:dyDescent="0.25">
      <c r="G28">
        <v>12</v>
      </c>
    </row>
    <row r="29" spans="7:7" x14ac:dyDescent="0.25">
      <c r="G29">
        <v>13</v>
      </c>
    </row>
    <row r="30" spans="7:7" x14ac:dyDescent="0.25">
      <c r="G30">
        <v>14</v>
      </c>
    </row>
    <row r="31" spans="7:7" x14ac:dyDescent="0.25">
      <c r="G31">
        <v>15</v>
      </c>
    </row>
    <row r="32" spans="7:7" x14ac:dyDescent="0.25">
      <c r="G32">
        <v>16</v>
      </c>
    </row>
    <row r="33" spans="7:7" x14ac:dyDescent="0.25">
      <c r="G33">
        <v>17</v>
      </c>
    </row>
  </sheetData>
  <pageMargins left="0.7" right="0.7" top="0.75" bottom="0.75" header="0.3" footer="0.3"/>
  <drawing r:id="rId1"/>
  <legacyDrawing r:id="rId2"/>
  <extLst>
    <ext xmlns:x14="http://schemas.microsoft.com/office/spreadsheetml/2009/9/main" uri="{78C0D931-6437-407d-A8EE-F0AAD7539E65}">
      <x14:conditionalFormattings>
        <x14:conditionalFormatting xmlns:xm="http://schemas.microsoft.com/office/excel/2006/main">
          <x14:cfRule type="expression" priority="22" id="{708CB798-0C93-415C-B9D8-7247CAFFE955}">
            <xm:f>(OR(AND(A$1&gt;='s51'!$B3,OR('s51'!$C3=0,A$1&lt;'s51'!$C3)),AND(OR(A$1&gt;'s51'!$D3=0,A$1&gt;'s51'!$D3),AF1&lt;'s51'!$E3)))*(MOD(ROW(),2)=1)</xm:f>
            <x14:dxf>
              <fill>
                <patternFill>
                  <bgColor rgb="FF7030A0"/>
                </patternFill>
              </fill>
            </x14:dxf>
          </x14:cfRule>
          <xm:sqref>A3:AQ16</xm:sqref>
        </x14:conditionalFormatting>
      </x14:conditionalFormattings>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B5590-B66F-7747-8D49-5E39AD394A6C}">
  <dimension ref="A1:L11"/>
  <sheetViews>
    <sheetView zoomScaleNormal="60" zoomScaleSheetLayoutView="100" workbookViewId="0">
      <selection activeCell="E17" sqref="E17"/>
    </sheetView>
  </sheetViews>
  <sheetFormatPr baseColWidth="10" defaultColWidth="9.140625" defaultRowHeight="15" x14ac:dyDescent="0.25"/>
  <cols>
    <col min="4" max="4" width="4.42578125" customWidth="1"/>
    <col min="5" max="5" width="4.7109375" customWidth="1"/>
    <col min="6" max="6" width="4.42578125" customWidth="1"/>
    <col min="7" max="7" width="5.42578125" customWidth="1"/>
    <col min="8" max="9" width="4.7109375" customWidth="1"/>
    <col min="10" max="10" width="5.140625" customWidth="1"/>
    <col min="11" max="11" width="4.7109375" customWidth="1"/>
    <col min="12" max="12" width="5.140625" customWidth="1"/>
  </cols>
  <sheetData>
    <row r="1" spans="1:12" x14ac:dyDescent="0.25">
      <c r="D1" s="371" t="s">
        <v>339</v>
      </c>
      <c r="E1" s="372"/>
      <c r="F1" s="372"/>
      <c r="G1" s="372"/>
      <c r="H1" s="371" t="s">
        <v>340</v>
      </c>
      <c r="I1" s="372"/>
      <c r="J1" s="372"/>
      <c r="K1" s="373"/>
      <c r="L1" s="346" t="s">
        <v>341</v>
      </c>
    </row>
    <row r="2" spans="1:12" x14ac:dyDescent="0.25">
      <c r="A2" t="s">
        <v>278</v>
      </c>
      <c r="B2" t="s">
        <v>12</v>
      </c>
      <c r="D2" s="341"/>
      <c r="E2" s="339"/>
      <c r="F2" s="348"/>
      <c r="G2" s="349"/>
      <c r="H2" s="350"/>
      <c r="I2" s="348"/>
      <c r="J2" s="348"/>
      <c r="K2" s="351"/>
      <c r="L2" s="352"/>
    </row>
    <row r="3" spans="1:12" x14ac:dyDescent="0.25">
      <c r="B3" t="s">
        <v>197</v>
      </c>
      <c r="D3" s="341"/>
      <c r="E3" s="339"/>
      <c r="F3" s="353"/>
      <c r="G3" s="354"/>
      <c r="H3" s="355"/>
      <c r="I3" s="353"/>
      <c r="J3" s="353"/>
      <c r="K3" s="356"/>
      <c r="L3" s="357"/>
    </row>
    <row r="4" spans="1:12" x14ac:dyDescent="0.25">
      <c r="B4" t="s">
        <v>14</v>
      </c>
      <c r="D4" s="341"/>
      <c r="E4" s="339"/>
      <c r="F4" s="339"/>
      <c r="G4" s="349"/>
      <c r="H4" s="350"/>
      <c r="I4" s="348"/>
      <c r="J4" s="348"/>
      <c r="K4" s="351"/>
      <c r="L4" s="352"/>
    </row>
    <row r="5" spans="1:12" x14ac:dyDescent="0.25">
      <c r="B5" t="s">
        <v>184</v>
      </c>
      <c r="D5" s="341"/>
      <c r="E5" s="339"/>
      <c r="F5" s="339"/>
      <c r="G5" s="340"/>
      <c r="H5" s="341"/>
      <c r="I5" s="339"/>
      <c r="J5" s="339"/>
      <c r="K5" s="342"/>
      <c r="L5" s="346"/>
    </row>
    <row r="6" spans="1:12" x14ac:dyDescent="0.25">
      <c r="B6" t="s">
        <v>185</v>
      </c>
      <c r="D6" s="341"/>
      <c r="E6" s="353"/>
      <c r="F6" s="353"/>
      <c r="G6" s="354"/>
      <c r="H6" s="355"/>
      <c r="I6" s="353"/>
      <c r="J6" s="353"/>
      <c r="K6" s="356"/>
      <c r="L6" s="357"/>
    </row>
    <row r="7" spans="1:12" x14ac:dyDescent="0.25">
      <c r="B7" t="s">
        <v>338</v>
      </c>
      <c r="D7" s="341"/>
      <c r="E7" s="339"/>
      <c r="F7" s="339"/>
      <c r="G7" s="340"/>
      <c r="H7" s="341"/>
      <c r="I7" s="339"/>
      <c r="J7" s="339"/>
      <c r="K7" s="342"/>
      <c r="L7" s="346"/>
    </row>
    <row r="8" spans="1:12" x14ac:dyDescent="0.25">
      <c r="B8" t="s">
        <v>196</v>
      </c>
      <c r="D8" s="341"/>
      <c r="E8" s="339"/>
      <c r="F8" s="339"/>
      <c r="G8" s="340"/>
      <c r="H8" s="341"/>
      <c r="I8" s="339"/>
      <c r="J8" s="339"/>
      <c r="K8" s="342"/>
      <c r="L8" s="346"/>
    </row>
    <row r="9" spans="1:12" x14ac:dyDescent="0.25">
      <c r="A9" t="s">
        <v>337</v>
      </c>
      <c r="D9" s="341"/>
      <c r="E9" s="339"/>
      <c r="F9" s="339"/>
      <c r="G9" s="340"/>
      <c r="H9" s="341"/>
      <c r="I9" s="339"/>
      <c r="J9" s="339"/>
      <c r="K9" s="342"/>
      <c r="L9" s="346"/>
    </row>
    <row r="10" spans="1:12" x14ac:dyDescent="0.25">
      <c r="D10" s="341"/>
      <c r="E10" s="339"/>
      <c r="F10" s="339"/>
      <c r="G10" s="340"/>
      <c r="H10" s="341"/>
      <c r="I10" s="339"/>
      <c r="J10" s="339"/>
      <c r="K10" s="342"/>
      <c r="L10" s="346"/>
    </row>
    <row r="11" spans="1:12" ht="15.75" thickBot="1" x14ac:dyDescent="0.3">
      <c r="D11" s="343"/>
      <c r="E11" s="344"/>
      <c r="F11" s="344"/>
      <c r="G11" s="347"/>
      <c r="H11" s="343"/>
      <c r="I11" s="344"/>
      <c r="J11" s="344"/>
      <c r="K11" s="345"/>
      <c r="L11" s="346"/>
    </row>
  </sheetData>
  <mergeCells count="2">
    <mergeCell ref="D1:G1"/>
    <mergeCell ref="H1:K1"/>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7562B-D00E-5849-BC69-D35C2896829E}">
  <dimension ref="A1:AB22"/>
  <sheetViews>
    <sheetView topLeftCell="G1" zoomScaleNormal="60" zoomScaleSheetLayoutView="100" workbookViewId="0">
      <selection activeCell="D7" sqref="D7"/>
    </sheetView>
  </sheetViews>
  <sheetFormatPr baseColWidth="10" defaultColWidth="9.140625" defaultRowHeight="15" x14ac:dyDescent="0.25"/>
  <cols>
    <col min="23" max="23" width="16.28515625" bestFit="1" customWidth="1"/>
  </cols>
  <sheetData>
    <row r="1" spans="1:28" x14ac:dyDescent="0.25">
      <c r="A1" s="5"/>
      <c r="B1" s="374" t="s">
        <v>268</v>
      </c>
      <c r="C1" s="375"/>
      <c r="D1" s="375"/>
      <c r="E1" s="376"/>
      <c r="F1" s="375" t="s">
        <v>274</v>
      </c>
      <c r="G1" s="375"/>
      <c r="H1" s="375"/>
      <c r="I1" s="376"/>
      <c r="J1" s="375" t="s">
        <v>275</v>
      </c>
      <c r="K1" s="375"/>
      <c r="L1" s="375"/>
      <c r="M1" s="375"/>
      <c r="N1" s="374" t="s">
        <v>276</v>
      </c>
      <c r="O1" s="375"/>
      <c r="P1" s="375"/>
      <c r="Q1" s="376"/>
      <c r="R1" s="375" t="s">
        <v>277</v>
      </c>
      <c r="S1" s="375"/>
      <c r="T1" s="375"/>
      <c r="U1" s="376"/>
      <c r="V1" t="s">
        <v>2</v>
      </c>
    </row>
    <row r="2" spans="1:28"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8" ht="15.75" thickBot="1" x14ac:dyDescent="0.3">
      <c r="A3" s="49" t="s">
        <v>12</v>
      </c>
      <c r="B3" s="50">
        <v>0.29166666666666669</v>
      </c>
      <c r="C3" s="51">
        <v>0.54166666666666663</v>
      </c>
      <c r="D3" s="51">
        <v>0.57291666666666663</v>
      </c>
      <c r="E3" s="52">
        <v>0.6875</v>
      </c>
      <c r="F3" s="50">
        <v>0.30208333333333331</v>
      </c>
      <c r="G3" s="51"/>
      <c r="H3" s="51"/>
      <c r="I3" s="52">
        <v>0.45833333333333331</v>
      </c>
      <c r="J3" s="201"/>
      <c r="K3" s="201"/>
      <c r="L3" s="201"/>
      <c r="M3" s="201"/>
      <c r="N3" s="50">
        <v>0.3125</v>
      </c>
      <c r="O3" s="51"/>
      <c r="P3" s="51"/>
      <c r="Q3" s="52">
        <v>0.54166666666666663</v>
      </c>
      <c r="R3" s="51">
        <v>0.375</v>
      </c>
      <c r="S3" s="51"/>
      <c r="T3" s="51"/>
      <c r="U3" s="52">
        <v>0.76041666666666663</v>
      </c>
      <c r="V3" s="53">
        <f>(C3-B3)+(E3-D3)+(G3-F3)+(I3-H3)+(K3-J3)+(M3-L3)+(O3-N3)+(Q3-P3)+(S3-R3)+(U3-T3)</f>
        <v>1.1354166666666665</v>
      </c>
      <c r="W3" s="53">
        <v>1.1666666666666667</v>
      </c>
      <c r="X3" s="3">
        <f>V3-W3</f>
        <v>-3.1250000000000222E-2</v>
      </c>
      <c r="Y3" s="359">
        <f>SUM('s51'!Y3)+('s1'!X3)</f>
        <v>-0.34374999999999978</v>
      </c>
      <c r="Z3" s="360"/>
      <c r="AA3" t="s">
        <v>12</v>
      </c>
      <c r="AB3">
        <v>105</v>
      </c>
    </row>
    <row r="4" spans="1:28" ht="15.75" thickBot="1" x14ac:dyDescent="0.3">
      <c r="A4" s="54"/>
      <c r="B4" s="55"/>
      <c r="C4" s="54"/>
      <c r="D4" s="145"/>
      <c r="E4" s="56"/>
      <c r="F4" s="54"/>
      <c r="G4" s="54"/>
      <c r="H4" s="145"/>
      <c r="I4" s="56"/>
      <c r="J4" s="202"/>
      <c r="K4" s="202"/>
      <c r="L4" s="202" t="s">
        <v>76</v>
      </c>
      <c r="M4" s="202"/>
      <c r="N4" s="55"/>
      <c r="O4" s="54"/>
      <c r="P4" s="145"/>
      <c r="Q4" s="56"/>
      <c r="R4" s="54"/>
      <c r="S4" s="54"/>
      <c r="T4" s="145"/>
      <c r="U4" s="56"/>
      <c r="V4" s="58"/>
      <c r="W4" s="57"/>
      <c r="X4" t="s">
        <v>10</v>
      </c>
      <c r="Y4" s="361"/>
      <c r="Z4" s="361"/>
    </row>
    <row r="5" spans="1:28" ht="15.75" thickBot="1" x14ac:dyDescent="0.3">
      <c r="A5" s="26" t="s">
        <v>183</v>
      </c>
      <c r="B5" s="27"/>
      <c r="C5" s="28"/>
      <c r="D5" s="28"/>
      <c r="E5" s="29"/>
      <c r="F5" s="28"/>
      <c r="G5" s="28"/>
      <c r="H5" s="28"/>
      <c r="I5" s="29"/>
      <c r="J5" s="201"/>
      <c r="K5" s="203"/>
      <c r="L5" s="203"/>
      <c r="M5" s="201"/>
      <c r="N5" s="27"/>
      <c r="O5" s="28"/>
      <c r="P5" s="28"/>
      <c r="Q5" s="29"/>
      <c r="R5" s="28"/>
      <c r="S5" s="28"/>
      <c r="T5" s="28"/>
      <c r="U5" s="29"/>
      <c r="V5" s="30">
        <f>(C5-B5)+(E5-D5)+(G5-F5)+(I5-H5)+(K5-J5)+(M5-L5)+(O5-N5)+(Q5-P5)+(S5-R5)+(U5-T5)</f>
        <v>0</v>
      </c>
      <c r="W5" s="30">
        <v>1.1666666666666667</v>
      </c>
      <c r="X5" s="3">
        <f>V5-W5</f>
        <v>-1.1666666666666667</v>
      </c>
      <c r="Y5" s="359"/>
      <c r="Z5" s="360"/>
      <c r="AA5" t="s">
        <v>78</v>
      </c>
    </row>
    <row r="6" spans="1:28" ht="15.75" thickBot="1" x14ac:dyDescent="0.3">
      <c r="A6" s="157"/>
      <c r="B6" s="158"/>
      <c r="C6" s="157"/>
      <c r="D6" s="145"/>
      <c r="E6" s="159"/>
      <c r="F6" s="157"/>
      <c r="G6" s="157"/>
      <c r="H6" s="145"/>
      <c r="I6" s="159"/>
      <c r="J6" s="202"/>
      <c r="K6" s="202"/>
      <c r="L6" s="202"/>
      <c r="M6" s="202"/>
      <c r="N6" s="158"/>
      <c r="O6" s="157"/>
      <c r="P6" s="145"/>
      <c r="Q6" s="159"/>
      <c r="R6" s="157"/>
      <c r="S6" s="157"/>
      <c r="T6" s="145"/>
      <c r="U6" s="159"/>
      <c r="V6" s="35"/>
      <c r="W6" s="6"/>
    </row>
    <row r="7" spans="1:28" ht="15.75" thickBot="1" x14ac:dyDescent="0.3">
      <c r="A7" s="134" t="s">
        <v>14</v>
      </c>
      <c r="B7" s="135">
        <v>0.375</v>
      </c>
      <c r="C7" s="137"/>
      <c r="D7" s="149"/>
      <c r="E7" s="136">
        <v>0.54166666666666663</v>
      </c>
      <c r="F7" s="137">
        <v>0.375</v>
      </c>
      <c r="G7" s="137"/>
      <c r="H7" s="137"/>
      <c r="I7" s="137">
        <v>0.59375</v>
      </c>
      <c r="J7" s="204"/>
      <c r="K7" s="201"/>
      <c r="L7" s="201"/>
      <c r="M7" s="201"/>
      <c r="N7" s="135">
        <v>0.34375</v>
      </c>
      <c r="O7" s="137"/>
      <c r="P7" s="137"/>
      <c r="Q7" s="136">
        <v>0.70833333333333337</v>
      </c>
      <c r="R7" s="137"/>
      <c r="S7" s="137"/>
      <c r="T7" s="137"/>
      <c r="U7" s="136"/>
      <c r="V7" s="139">
        <f>(C7-B7)+(E7-D7)+(G7-F7)+(I7-H7)+(K7-J7)+(M7-L7)+(O7-N7)+(Q7-P7)+(S7-R7)+(U7-T7)</f>
        <v>0.75</v>
      </c>
      <c r="W7" s="140">
        <v>0.80208333333333337</v>
      </c>
      <c r="X7" s="3">
        <f>V7-W7</f>
        <v>-5.208333333333337E-2</v>
      </c>
      <c r="Y7" s="359">
        <f>SUM('s51'!Y7)+('s1'!X7)</f>
        <v>-4.1666666666668628E-2</v>
      </c>
      <c r="Z7" s="360"/>
      <c r="AA7" t="s">
        <v>14</v>
      </c>
      <c r="AB7">
        <v>72</v>
      </c>
    </row>
    <row r="8" spans="1:28" ht="15.75" thickBot="1" x14ac:dyDescent="0.3">
      <c r="A8" s="91"/>
      <c r="B8" s="92"/>
      <c r="C8" s="91"/>
      <c r="D8" s="91"/>
      <c r="E8" s="95"/>
      <c r="F8" s="91"/>
      <c r="G8" s="91"/>
      <c r="H8" s="70" t="s">
        <v>111</v>
      </c>
      <c r="I8" s="91"/>
      <c r="J8" s="205"/>
      <c r="K8" s="81"/>
      <c r="L8" s="81"/>
      <c r="M8" s="81"/>
      <c r="N8" s="92"/>
      <c r="O8" s="91"/>
      <c r="P8" s="70" t="s">
        <v>111</v>
      </c>
      <c r="Q8" s="95"/>
      <c r="R8" s="91"/>
      <c r="S8" s="91"/>
      <c r="T8" s="70"/>
      <c r="U8" s="95"/>
      <c r="V8" s="141"/>
      <c r="W8" s="91"/>
    </row>
    <row r="9" spans="1:28" ht="15.75" thickBot="1" x14ac:dyDescent="0.3">
      <c r="A9" s="14" t="s">
        <v>184</v>
      </c>
      <c r="B9" s="16">
        <v>0.54166666666666663</v>
      </c>
      <c r="C9" s="18"/>
      <c r="D9" s="18"/>
      <c r="E9" s="17">
        <v>0.71875</v>
      </c>
      <c r="F9" s="18">
        <v>0.51041666666666663</v>
      </c>
      <c r="G9" s="18"/>
      <c r="H9" s="18"/>
      <c r="I9" s="18">
        <v>0.6875</v>
      </c>
      <c r="J9" s="204"/>
      <c r="K9" s="201"/>
      <c r="L9" s="201"/>
      <c r="M9" s="201"/>
      <c r="N9" s="88">
        <v>0.54166666666666663</v>
      </c>
      <c r="O9" s="18"/>
      <c r="P9" s="18"/>
      <c r="Q9" s="18">
        <v>0.69791666666666663</v>
      </c>
      <c r="R9" s="18">
        <v>0.52083333333333337</v>
      </c>
      <c r="S9" s="18"/>
      <c r="T9" s="18"/>
      <c r="U9" s="17">
        <v>0.71875</v>
      </c>
      <c r="V9" s="20">
        <f>(C9-B9)+(E9-D9)+(G9-F9)+(I9-H9)+(K9-J9)+(M9-L9)+(O9-N9)+(Q9-P9)+(S9-R9)+(U9-T9)</f>
        <v>0.70833333333333337</v>
      </c>
      <c r="W9" s="21">
        <v>1.1666666666666667</v>
      </c>
      <c r="X9" s="3">
        <f>V9-W9</f>
        <v>-0.45833333333333337</v>
      </c>
      <c r="Y9" s="367">
        <f>('s51'!Y9)+('s1'!X9)</f>
        <v>-0.79166666666666741</v>
      </c>
      <c r="Z9" s="366"/>
      <c r="AA9" t="s">
        <v>184</v>
      </c>
      <c r="AB9">
        <v>81</v>
      </c>
    </row>
    <row r="10" spans="1:28" ht="15.75" thickBot="1" x14ac:dyDescent="0.3">
      <c r="A10" s="15"/>
      <c r="B10" s="22"/>
      <c r="C10" s="15"/>
      <c r="D10" s="70"/>
      <c r="E10" s="23"/>
      <c r="F10" s="15"/>
      <c r="G10" s="15"/>
      <c r="H10" s="70"/>
      <c r="I10" s="15"/>
      <c r="J10" s="205"/>
      <c r="K10" s="81"/>
      <c r="L10" s="81"/>
      <c r="M10" s="81"/>
      <c r="N10" s="22"/>
      <c r="O10" s="15"/>
      <c r="P10" s="70"/>
      <c r="Q10" s="23"/>
      <c r="R10" s="15"/>
      <c r="S10" s="15"/>
      <c r="T10" s="70"/>
      <c r="U10" s="23"/>
      <c r="V10" s="25"/>
      <c r="W10" s="15"/>
    </row>
    <row r="11" spans="1:28" ht="15.75" thickBot="1" x14ac:dyDescent="0.3">
      <c r="A11" s="36" t="s">
        <v>185</v>
      </c>
      <c r="B11" s="37">
        <v>0.3125</v>
      </c>
      <c r="C11" s="36"/>
      <c r="D11" s="36"/>
      <c r="E11" s="39">
        <v>0.54166666666666663</v>
      </c>
      <c r="F11" s="38">
        <v>0.3125</v>
      </c>
      <c r="G11" s="38"/>
      <c r="H11" s="335"/>
      <c r="I11" s="38">
        <v>0.51041666666666663</v>
      </c>
      <c r="J11" s="204"/>
      <c r="K11" s="201"/>
      <c r="L11" s="201"/>
      <c r="M11" s="201"/>
      <c r="N11" s="37"/>
      <c r="O11" s="38"/>
      <c r="P11" s="38"/>
      <c r="Q11" s="39"/>
      <c r="R11" s="38">
        <v>0.32291666666666669</v>
      </c>
      <c r="S11" s="38"/>
      <c r="T11" s="38"/>
      <c r="U11" s="39">
        <v>0.52083333333333337</v>
      </c>
      <c r="V11" s="40">
        <f>(C11-B11)+(E11-D11)+(G11-F11)+(I11-H11)+(K11-J11)+(M11-L11)+(O11-N11)+(Q11-P11)+(S11-R11)+(U11-T11)</f>
        <v>0.625</v>
      </c>
      <c r="W11" s="38">
        <v>0.9375</v>
      </c>
      <c r="X11" s="3">
        <f>V11-W11</f>
        <v>-0.3125</v>
      </c>
      <c r="Y11" s="367">
        <f>('s51'!Y11)+('s1'!X11)</f>
        <v>-0.63541666666666674</v>
      </c>
      <c r="Z11" s="366"/>
      <c r="AA11" t="s">
        <v>185</v>
      </c>
      <c r="AB11">
        <v>81</v>
      </c>
    </row>
    <row r="12" spans="1:28" ht="15.75" thickBot="1" x14ac:dyDescent="0.3">
      <c r="A12" s="46"/>
      <c r="B12" s="197"/>
      <c r="C12" s="198"/>
      <c r="D12" s="70"/>
      <c r="E12" s="199"/>
      <c r="F12" s="198"/>
      <c r="G12" s="198"/>
      <c r="H12" s="70"/>
      <c r="I12" s="198"/>
      <c r="J12" s="205"/>
      <c r="K12" s="81"/>
      <c r="L12" s="81"/>
      <c r="M12" s="81"/>
      <c r="N12" s="197"/>
      <c r="O12" s="198"/>
      <c r="P12" s="70"/>
      <c r="Q12" s="155"/>
      <c r="R12" s="46"/>
      <c r="S12" s="46"/>
      <c r="T12" s="70"/>
      <c r="U12" s="155"/>
      <c r="V12" s="45"/>
      <c r="W12" s="46"/>
    </row>
    <row r="13" spans="1:28" ht="15.75" thickBot="1" x14ac:dyDescent="0.3">
      <c r="A13" s="164" t="s">
        <v>197</v>
      </c>
      <c r="B13" s="189">
        <v>0.35416666666666669</v>
      </c>
      <c r="C13" s="191">
        <v>0.54166666666666663</v>
      </c>
      <c r="D13" s="191">
        <v>0.57291666666666663</v>
      </c>
      <c r="E13" s="190">
        <v>0.72916666666666663</v>
      </c>
      <c r="F13" s="191">
        <v>0.54166666666666663</v>
      </c>
      <c r="G13" s="191"/>
      <c r="H13" s="191"/>
      <c r="I13" s="191">
        <v>0.71875</v>
      </c>
      <c r="J13" s="206"/>
      <c r="K13" s="207"/>
      <c r="L13" s="207"/>
      <c r="M13" s="208"/>
      <c r="N13" s="191"/>
      <c r="O13" s="191"/>
      <c r="P13" s="191"/>
      <c r="Q13" s="191"/>
      <c r="R13" s="189">
        <v>0.29166666666666669</v>
      </c>
      <c r="S13" s="191">
        <v>0.54166666666666663</v>
      </c>
      <c r="T13" s="191">
        <v>0.57291666666666663</v>
      </c>
      <c r="U13" s="190">
        <v>0.6875</v>
      </c>
      <c r="V13" s="170">
        <f>(C13-B13)+(E13-D13)+(G13-F13)+(I13-H13)+(K13-J13)+(M13-L13)+(O13-N13)+(Q13-P13)+(S13-R13)+(U13-T13)</f>
        <v>0.88541666666666663</v>
      </c>
      <c r="W13" s="171">
        <v>1.1666666666666667</v>
      </c>
      <c r="X13" s="3">
        <f>V13-W13</f>
        <v>-0.28125000000000011</v>
      </c>
      <c r="Y13" s="367">
        <f>('s51'!Y13)+('s1'!X13)</f>
        <v>-0.24999999999999967</v>
      </c>
      <c r="Z13" s="366"/>
      <c r="AA13" t="s">
        <v>197</v>
      </c>
      <c r="AB13">
        <v>105</v>
      </c>
    </row>
    <row r="14" spans="1:28" ht="15.75" thickBot="1" x14ac:dyDescent="0.3">
      <c r="A14" s="167"/>
      <c r="B14" s="168"/>
      <c r="C14" s="167"/>
      <c r="D14" s="187"/>
      <c r="E14" s="169"/>
      <c r="F14" s="167"/>
      <c r="G14" s="167"/>
      <c r="H14" s="187"/>
      <c r="I14" s="167"/>
      <c r="J14" s="209"/>
      <c r="K14" s="210"/>
      <c r="L14" s="210"/>
      <c r="M14" s="211"/>
      <c r="N14" s="167"/>
      <c r="O14" s="167"/>
      <c r="P14" s="187"/>
      <c r="Q14" s="167"/>
      <c r="R14" s="168"/>
      <c r="S14" s="167"/>
      <c r="T14" s="187"/>
      <c r="U14" s="169"/>
      <c r="V14" s="164"/>
      <c r="W14" s="164"/>
    </row>
    <row r="15" spans="1:28" ht="15.75" thickBot="1" x14ac:dyDescent="0.3">
      <c r="A15" s="174" t="s">
        <v>196</v>
      </c>
      <c r="B15" s="184"/>
      <c r="C15" s="186"/>
      <c r="D15" s="186"/>
      <c r="E15" s="185"/>
      <c r="F15" s="186">
        <v>0.5625</v>
      </c>
      <c r="G15" s="186"/>
      <c r="H15" s="186"/>
      <c r="I15" s="186">
        <v>0.70833333333333337</v>
      </c>
      <c r="J15" s="206"/>
      <c r="K15" s="207"/>
      <c r="L15" s="207"/>
      <c r="M15" s="208"/>
      <c r="N15" s="186"/>
      <c r="O15" s="186"/>
      <c r="P15" s="186"/>
      <c r="Q15" s="186"/>
      <c r="R15" s="184"/>
      <c r="S15" s="186"/>
      <c r="T15" s="186"/>
      <c r="U15" s="185"/>
      <c r="V15" s="177">
        <f>(C15-B15)+(E15-D15)+(G15-F15)+(I15-H15)+(K15-J15)+(M15-L15)+(O15-N15)+(Q15-P15)+(S15-R15)+(U15-T15)</f>
        <v>0.14583333333333337</v>
      </c>
      <c r="W15" s="178">
        <v>0.375</v>
      </c>
      <c r="X15" s="179">
        <f>V15-W15</f>
        <v>-0.22916666666666663</v>
      </c>
      <c r="Y15" s="369">
        <f>('s51'!Y15)+('s1'!X15)</f>
        <v>6.2500000000000278E-2</v>
      </c>
      <c r="Z15" s="370"/>
      <c r="AA15" s="180" t="s">
        <v>196</v>
      </c>
      <c r="AB15">
        <v>45</v>
      </c>
    </row>
    <row r="16" spans="1:28" x14ac:dyDescent="0.25">
      <c r="A16" s="181"/>
      <c r="B16" s="182"/>
      <c r="C16" s="181"/>
      <c r="D16" s="200" t="s">
        <v>32</v>
      </c>
      <c r="E16" s="183"/>
      <c r="F16" s="181"/>
      <c r="G16" s="181"/>
      <c r="H16" s="187" t="s">
        <v>111</v>
      </c>
      <c r="I16" s="181"/>
      <c r="J16" s="209"/>
      <c r="K16" s="210"/>
      <c r="L16" s="210"/>
      <c r="M16" s="211"/>
      <c r="N16" s="192"/>
      <c r="O16" s="192"/>
      <c r="P16" s="196"/>
      <c r="Q16" s="192"/>
      <c r="R16" s="193"/>
      <c r="S16" s="181" t="s">
        <v>259</v>
      </c>
      <c r="T16" s="187"/>
      <c r="U16" s="194"/>
      <c r="V16" s="174"/>
      <c r="W16" s="174"/>
      <c r="X16" s="180"/>
      <c r="Y16" s="180"/>
      <c r="Z16" s="180"/>
      <c r="AA16" s="180"/>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B1:E1"/>
    <mergeCell ref="Y15:Z15"/>
    <mergeCell ref="Y4:Z4"/>
    <mergeCell ref="Y5:Z5"/>
    <mergeCell ref="Y7:Z7"/>
    <mergeCell ref="Y9:Z9"/>
    <mergeCell ref="Y11:Z11"/>
    <mergeCell ref="Y13:Z13"/>
    <mergeCell ref="Y3:Z3"/>
    <mergeCell ref="F1:I1"/>
    <mergeCell ref="J1:M1"/>
    <mergeCell ref="N1:Q1"/>
    <mergeCell ref="R1:U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9B88E-62C3-A749-9754-073AD699C4C7}">
  <dimension ref="A1:AA22"/>
  <sheetViews>
    <sheetView topLeftCell="K1" zoomScaleNormal="60" zoomScaleSheetLayoutView="100" workbookViewId="0">
      <selection activeCell="I18" sqref="I18"/>
    </sheetView>
  </sheetViews>
  <sheetFormatPr baseColWidth="10" defaultColWidth="9.140625" defaultRowHeight="15" x14ac:dyDescent="0.25"/>
  <sheetData>
    <row r="1" spans="1:27" x14ac:dyDescent="0.25">
      <c r="A1" s="5"/>
      <c r="B1" s="374" t="s">
        <v>263</v>
      </c>
      <c r="C1" s="375"/>
      <c r="D1" s="375"/>
      <c r="E1" s="376"/>
      <c r="F1" s="375" t="s">
        <v>264</v>
      </c>
      <c r="G1" s="375"/>
      <c r="H1" s="375"/>
      <c r="I1" s="376"/>
      <c r="J1" s="375" t="s">
        <v>265</v>
      </c>
      <c r="K1" s="375"/>
      <c r="L1" s="375"/>
      <c r="M1" s="375"/>
      <c r="N1" s="374" t="s">
        <v>266</v>
      </c>
      <c r="O1" s="375"/>
      <c r="P1" s="375"/>
      <c r="Q1" s="376"/>
      <c r="R1" s="375" t="s">
        <v>267</v>
      </c>
      <c r="S1" s="375"/>
      <c r="T1" s="375"/>
      <c r="U1" s="376"/>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212" t="s">
        <v>12</v>
      </c>
      <c r="B3" s="213">
        <v>0.29166666666666669</v>
      </c>
      <c r="C3" s="214"/>
      <c r="D3" s="214"/>
      <c r="E3" s="215">
        <v>0.55208333333333337</v>
      </c>
      <c r="F3" s="213">
        <v>0.375</v>
      </c>
      <c r="G3" s="214">
        <v>0.54166666666666663</v>
      </c>
      <c r="H3" s="214">
        <v>0.57291666666666663</v>
      </c>
      <c r="I3" s="215">
        <v>0.72916666666666663</v>
      </c>
      <c r="J3" s="214">
        <v>0.29166666666666669</v>
      </c>
      <c r="K3" s="214"/>
      <c r="L3" s="214"/>
      <c r="M3" s="214">
        <v>0.5</v>
      </c>
      <c r="N3" s="213">
        <v>0.35416666666666669</v>
      </c>
      <c r="O3" s="214">
        <v>0.54166666666666663</v>
      </c>
      <c r="P3" s="214">
        <v>0.57291666666666663</v>
      </c>
      <c r="Q3" s="215">
        <v>0.72916666666666663</v>
      </c>
      <c r="R3" s="214">
        <v>0.29166666666666669</v>
      </c>
      <c r="S3" s="214"/>
      <c r="T3" s="214"/>
      <c r="U3" s="215">
        <v>0.52083333333333337</v>
      </c>
      <c r="V3" s="216">
        <f>(C3-B3)+(E3-D3)+(G3-F3)+(I3-H3)+(K3-J3)+(M3-L3)+(O3-N3)+(Q3-P3)+(S3-R3)+(U3-T3)</f>
        <v>1.364583333333333</v>
      </c>
      <c r="W3" s="264">
        <v>1.4583333333333333</v>
      </c>
      <c r="X3" s="3">
        <f>V3-W3</f>
        <v>-9.3750000000000222E-2</v>
      </c>
      <c r="Y3" s="359">
        <f>SUM('s51'!Y3)+('s1'!X3)+('s2'!X3)</f>
        <v>-0.4375</v>
      </c>
      <c r="Z3" s="360"/>
      <c r="AA3" t="s">
        <v>12</v>
      </c>
    </row>
    <row r="4" spans="1:27" ht="15.75" thickBot="1" x14ac:dyDescent="0.3">
      <c r="A4" s="217"/>
      <c r="B4" s="218"/>
      <c r="C4" s="217"/>
      <c r="D4" s="145"/>
      <c r="E4" s="219"/>
      <c r="F4" s="217"/>
      <c r="G4" s="217"/>
      <c r="H4" s="145"/>
      <c r="I4" s="219"/>
      <c r="J4" s="217"/>
      <c r="K4" s="217"/>
      <c r="L4" s="145"/>
      <c r="M4" s="217"/>
      <c r="N4" s="218"/>
      <c r="O4" s="217"/>
      <c r="P4" s="336"/>
      <c r="Q4" s="219"/>
      <c r="R4" s="217"/>
      <c r="S4" s="217"/>
      <c r="T4" s="145"/>
      <c r="U4" s="219"/>
      <c r="V4" s="220"/>
      <c r="W4" s="265"/>
      <c r="X4" t="s">
        <v>10</v>
      </c>
      <c r="Y4" s="361"/>
      <c r="Z4" s="361"/>
    </row>
    <row r="5" spans="1:27" ht="15.75" thickBot="1" x14ac:dyDescent="0.3">
      <c r="A5" s="26" t="s">
        <v>197</v>
      </c>
      <c r="B5" s="27">
        <v>0.35416666666666669</v>
      </c>
      <c r="C5" s="28">
        <v>0.54166666666666663</v>
      </c>
      <c r="D5" s="28">
        <v>0.57291666666666663</v>
      </c>
      <c r="E5" s="29">
        <v>0.71875</v>
      </c>
      <c r="F5" s="28">
        <v>0.29166666666666669</v>
      </c>
      <c r="G5" s="28">
        <v>0.5</v>
      </c>
      <c r="H5" s="28">
        <v>0.53125</v>
      </c>
      <c r="I5" s="29">
        <v>0.73958333333333337</v>
      </c>
      <c r="J5" s="28">
        <v>0.54166666666666663</v>
      </c>
      <c r="K5" s="26"/>
      <c r="L5" s="26"/>
      <c r="M5" s="28">
        <v>0.72916666666666663</v>
      </c>
      <c r="N5" s="27">
        <v>0.29166666666666669</v>
      </c>
      <c r="O5" s="28"/>
      <c r="P5" s="28"/>
      <c r="Q5" s="29">
        <v>0.41666666666666669</v>
      </c>
      <c r="R5" s="28">
        <v>0.51041666666666663</v>
      </c>
      <c r="S5" s="28">
        <v>0.54166666666666663</v>
      </c>
      <c r="T5" s="28">
        <v>0.57291666666666663</v>
      </c>
      <c r="U5" s="29">
        <v>0.67708333333333337</v>
      </c>
      <c r="V5" s="30">
        <f>(C5-B5)+(E5-D5)+(G5-F5)+(I5-H5)+(K5-J5)+(M5-L5)+(O5-N5)+(Q5-P5)+(S5-R5)+(U5-T5)</f>
        <v>1.1979166666666667</v>
      </c>
      <c r="W5" s="266">
        <v>1.4583333333333333</v>
      </c>
      <c r="X5" s="3">
        <f>V5-W5</f>
        <v>-0.26041666666666652</v>
      </c>
      <c r="Y5" s="359">
        <f>('s51'!Y13)+('s1'!X13)+('s2'!X5)</f>
        <v>-0.51041666666666619</v>
      </c>
      <c r="Z5" s="360"/>
      <c r="AA5" t="s">
        <v>197</v>
      </c>
    </row>
    <row r="6" spans="1:27" ht="15.75" thickBot="1" x14ac:dyDescent="0.3">
      <c r="A6" s="157"/>
      <c r="B6" s="158"/>
      <c r="C6" s="157"/>
      <c r="D6" s="145"/>
      <c r="E6" s="159"/>
      <c r="F6" s="157"/>
      <c r="G6" s="157"/>
      <c r="H6" s="145"/>
      <c r="I6" s="159"/>
      <c r="J6" s="157"/>
      <c r="K6" s="157"/>
      <c r="L6" s="145"/>
      <c r="M6" s="157"/>
      <c r="N6" s="158"/>
      <c r="O6" s="157"/>
      <c r="P6" s="145"/>
      <c r="Q6" s="159"/>
      <c r="R6" s="157"/>
      <c r="S6" s="157"/>
      <c r="T6" s="145"/>
      <c r="U6" s="159"/>
      <c r="V6" s="35"/>
      <c r="W6" s="33"/>
    </row>
    <row r="7" spans="1:27" ht="15.75" thickBot="1" x14ac:dyDescent="0.3">
      <c r="A7" s="134" t="s">
        <v>14</v>
      </c>
      <c r="B7" s="135">
        <v>0.33333333333333331</v>
      </c>
      <c r="C7" s="137"/>
      <c r="D7" s="137"/>
      <c r="E7" s="136">
        <v>0.70833333333333337</v>
      </c>
      <c r="F7" s="137">
        <v>0.34375</v>
      </c>
      <c r="G7" s="137"/>
      <c r="H7" s="137"/>
      <c r="I7" s="137">
        <v>0.70833333333333337</v>
      </c>
      <c r="J7" s="138"/>
      <c r="K7" s="137"/>
      <c r="L7" s="137"/>
      <c r="M7" s="137"/>
      <c r="N7" s="135">
        <v>0.34375</v>
      </c>
      <c r="O7" s="137"/>
      <c r="P7" s="137"/>
      <c r="Q7" s="136">
        <v>0.72916666666666663</v>
      </c>
      <c r="R7" s="137"/>
      <c r="S7" s="137"/>
      <c r="T7" s="137"/>
      <c r="U7" s="136"/>
      <c r="V7" s="139">
        <f>(C7-B7)+(E7-D7)+(G7-F7)+(I7-H7)+(K7-J7)+(M7-L7)+(O7-N7)+(Q7-P7)+(S7-R7)+(U7-T7)</f>
        <v>1.125</v>
      </c>
      <c r="W7" s="267">
        <v>1</v>
      </c>
      <c r="X7" s="3">
        <f>V7-W7</f>
        <v>0.125</v>
      </c>
      <c r="Y7" s="359">
        <f>SUM('s51'!Y7)+('s1'!X7)+('s2'!X7)</f>
        <v>8.3333333333331372E-2</v>
      </c>
      <c r="Z7" s="360"/>
      <c r="AA7" t="s">
        <v>14</v>
      </c>
    </row>
    <row r="8" spans="1:27" ht="15.75" thickBot="1" x14ac:dyDescent="0.3">
      <c r="A8" s="91"/>
      <c r="B8" s="92"/>
      <c r="C8" s="91"/>
      <c r="D8" s="70"/>
      <c r="E8" s="95"/>
      <c r="F8" s="91"/>
      <c r="G8" s="91"/>
      <c r="H8" s="70"/>
      <c r="I8" s="91"/>
      <c r="J8" s="96"/>
      <c r="K8" s="91"/>
      <c r="L8" s="70"/>
      <c r="M8" s="91"/>
      <c r="N8" s="92"/>
      <c r="O8" s="91"/>
      <c r="P8" s="70"/>
      <c r="Q8" s="95"/>
      <c r="R8" s="91"/>
      <c r="S8" s="91"/>
      <c r="T8" s="70"/>
      <c r="U8" s="95"/>
      <c r="V8" s="141"/>
      <c r="W8" s="95"/>
    </row>
    <row r="9" spans="1:27" ht="15.75" thickBot="1" x14ac:dyDescent="0.3">
      <c r="A9" s="234" t="s">
        <v>184</v>
      </c>
      <c r="B9" s="235">
        <v>0.35416666666666669</v>
      </c>
      <c r="C9" s="236">
        <v>0.54166666666666663</v>
      </c>
      <c r="D9" s="236">
        <v>0.57291666666666663</v>
      </c>
      <c r="E9" s="237">
        <v>0.71875</v>
      </c>
      <c r="F9" s="236">
        <v>0.3125</v>
      </c>
      <c r="G9" s="236">
        <v>0.54166666666666663</v>
      </c>
      <c r="H9" s="236">
        <v>0.57291666666666663</v>
      </c>
      <c r="I9" s="236">
        <v>0.73958333333333337</v>
      </c>
      <c r="J9" s="238"/>
      <c r="K9" s="236"/>
      <c r="L9" s="236"/>
      <c r="M9" s="236"/>
      <c r="N9" s="238"/>
      <c r="O9" s="236"/>
      <c r="P9" s="236"/>
      <c r="Q9" s="236"/>
      <c r="R9" s="236">
        <v>0.35416666666666669</v>
      </c>
      <c r="S9" s="236"/>
      <c r="T9" s="236"/>
      <c r="U9" s="237">
        <v>0.55208333333333337</v>
      </c>
      <c r="V9" s="239">
        <f>(C9-B9)+(E9-D9)+(G9-F9)+(I9-H9)+(K9-J9)+(M9-L9)+(O9-N9)+(Q9-P9)+(S9-R9)+(U9-T9)</f>
        <v>0.92708333333333348</v>
      </c>
      <c r="W9" s="268">
        <v>1.1666666666666667</v>
      </c>
      <c r="X9" s="3">
        <f>V9-W9</f>
        <v>-0.23958333333333326</v>
      </c>
      <c r="Y9" s="367">
        <f>('s51'!Y9)+('s1'!X9)+('s2'!X9)</f>
        <v>-1.0312500000000007</v>
      </c>
      <c r="Z9" s="366"/>
      <c r="AA9" t="s">
        <v>184</v>
      </c>
    </row>
    <row r="10" spans="1:27" ht="15.75" thickBot="1" x14ac:dyDescent="0.3">
      <c r="A10" s="240"/>
      <c r="B10" s="241"/>
      <c r="C10" s="242"/>
      <c r="D10" s="145"/>
      <c r="E10" s="243"/>
      <c r="F10" s="242"/>
      <c r="G10" s="242"/>
      <c r="H10" s="145"/>
      <c r="I10" s="242"/>
      <c r="J10" s="244"/>
      <c r="K10" s="242"/>
      <c r="L10" s="145"/>
      <c r="M10" s="242"/>
      <c r="N10" s="241"/>
      <c r="O10" s="242"/>
      <c r="P10" s="145"/>
      <c r="Q10" s="243"/>
      <c r="R10" s="242"/>
      <c r="S10" s="242"/>
      <c r="T10" s="145"/>
      <c r="U10" s="243"/>
      <c r="V10" s="245" t="s">
        <v>335</v>
      </c>
      <c r="W10" s="243"/>
    </row>
    <row r="11" spans="1:27" ht="15.75" thickBot="1" x14ac:dyDescent="0.3">
      <c r="A11" s="246" t="s">
        <v>185</v>
      </c>
      <c r="B11" s="247">
        <v>0.3125</v>
      </c>
      <c r="C11" s="248">
        <v>0.54166666666666663</v>
      </c>
      <c r="D11" s="248">
        <v>0.57291666666666663</v>
      </c>
      <c r="E11" s="249">
        <v>0.71875</v>
      </c>
      <c r="F11" s="248">
        <v>0.34375</v>
      </c>
      <c r="G11" s="248">
        <v>0.54166666666666663</v>
      </c>
      <c r="H11" s="248">
        <v>0.57291666666666663</v>
      </c>
      <c r="I11" s="248">
        <v>0.72916666666666663</v>
      </c>
      <c r="J11" s="250">
        <v>0.375</v>
      </c>
      <c r="K11" s="248"/>
      <c r="L11" s="248"/>
      <c r="M11" s="248">
        <v>0.55208333333333337</v>
      </c>
      <c r="N11" s="247">
        <v>0.32291666666666669</v>
      </c>
      <c r="O11" s="248">
        <v>0.54166666666666663</v>
      </c>
      <c r="P11" s="248">
        <v>0.57291666666666663</v>
      </c>
      <c r="Q11" s="249">
        <v>0.70833333333333337</v>
      </c>
      <c r="R11" s="248">
        <v>0.55208333333333337</v>
      </c>
      <c r="S11" s="248"/>
      <c r="T11" s="248"/>
      <c r="U11" s="249">
        <v>0.72916666666666663</v>
      </c>
      <c r="V11" s="251">
        <f>(C11-B11)+(E11-D11)+(G11-F11)+(I11-H11)+(K11-J11)+(M11-L11)+(O11-N11)+(Q11-P11)+(S11-R11)+(U11-T11)</f>
        <v>1.4375</v>
      </c>
      <c r="W11" s="269">
        <v>1.4583333333333333</v>
      </c>
      <c r="X11" s="3">
        <f>V11-W11</f>
        <v>-2.0833333333333259E-2</v>
      </c>
      <c r="Y11" s="367">
        <f>('s51'!Y11)+('s1'!X11)+('s2'!X11)</f>
        <v>-0.65625</v>
      </c>
      <c r="Z11" s="366"/>
      <c r="AA11" t="s">
        <v>185</v>
      </c>
    </row>
    <row r="12" spans="1:27" ht="15.75" thickBot="1" x14ac:dyDescent="0.3">
      <c r="A12" s="221"/>
      <c r="B12" s="222"/>
      <c r="C12" s="221"/>
      <c r="D12" s="70"/>
      <c r="E12" s="223"/>
      <c r="F12" s="221"/>
      <c r="G12" s="221"/>
      <c r="H12" s="70"/>
      <c r="I12" s="221"/>
      <c r="J12" s="224"/>
      <c r="K12" s="221"/>
      <c r="L12" s="70"/>
      <c r="M12" s="221"/>
      <c r="N12" s="222"/>
      <c r="O12" s="221"/>
      <c r="P12" s="70"/>
      <c r="Q12" s="223"/>
      <c r="R12" s="221"/>
      <c r="S12" s="221"/>
      <c r="T12" s="70"/>
      <c r="U12" s="223"/>
      <c r="V12" s="225"/>
      <c r="W12" s="223"/>
    </row>
    <row r="13" spans="1:27" ht="15.75" thickBot="1" x14ac:dyDescent="0.3">
      <c r="A13" s="252"/>
      <c r="B13" s="253">
        <v>0.39583333333333331</v>
      </c>
      <c r="C13" s="254">
        <v>0.54166666666666663</v>
      </c>
      <c r="D13" s="254">
        <v>0.57291666666666663</v>
      </c>
      <c r="E13" s="255">
        <v>0.70833333333333337</v>
      </c>
      <c r="F13" s="254">
        <v>0.35416666666666669</v>
      </c>
      <c r="G13" s="254">
        <v>0.54166666666666663</v>
      </c>
      <c r="H13" s="254">
        <v>0.57291666666666663</v>
      </c>
      <c r="I13" s="254">
        <v>0.70833333333333337</v>
      </c>
      <c r="J13" s="253"/>
      <c r="K13" s="256"/>
      <c r="L13" s="256"/>
      <c r="M13" s="255"/>
      <c r="N13" s="254">
        <v>0.375</v>
      </c>
      <c r="O13" s="254">
        <v>0.54166666666666663</v>
      </c>
      <c r="P13" s="254">
        <v>0.57291666666666663</v>
      </c>
      <c r="Q13" s="254">
        <v>0.60416666666666663</v>
      </c>
      <c r="R13" s="253">
        <v>0.35416666666666669</v>
      </c>
      <c r="S13" s="254">
        <v>0.54166666666666663</v>
      </c>
      <c r="T13" s="254">
        <v>0.57291666666666663</v>
      </c>
      <c r="U13" s="255">
        <v>0.54166666666666663</v>
      </c>
      <c r="V13" s="257">
        <f>(C13-B13)+(E13-D13)+(G13-F13)+(I13-H13)+(K13-J13)+(M13-L13)+(O13-N13)+(Q13-P13)+(S13-R13)+(U13-T13)</f>
        <v>0.95833333333333326</v>
      </c>
      <c r="W13" s="270">
        <v>1.25</v>
      </c>
      <c r="X13" s="3">
        <f>V13-W13</f>
        <v>-0.29166666666666674</v>
      </c>
      <c r="Y13" s="367"/>
      <c r="Z13" s="366"/>
    </row>
    <row r="14" spans="1:27" ht="15.75" thickBot="1" x14ac:dyDescent="0.3">
      <c r="A14" s="258"/>
      <c r="B14" s="259"/>
      <c r="C14" s="260"/>
      <c r="D14" s="145"/>
      <c r="E14" s="261"/>
      <c r="F14" s="260"/>
      <c r="G14" s="260"/>
      <c r="H14" s="145"/>
      <c r="I14" s="260"/>
      <c r="J14" s="259"/>
      <c r="K14" s="260"/>
      <c r="L14" s="145"/>
      <c r="M14" s="261"/>
      <c r="N14" s="260"/>
      <c r="O14" s="260"/>
      <c r="P14" s="145"/>
      <c r="Q14" s="260"/>
      <c r="R14" s="259"/>
      <c r="S14" s="260"/>
      <c r="T14" s="145"/>
      <c r="U14" s="261"/>
      <c r="V14" s="262"/>
      <c r="W14" s="271"/>
    </row>
    <row r="15" spans="1:27" ht="15.75" thickBot="1" x14ac:dyDescent="0.3">
      <c r="A15" s="227" t="s">
        <v>196</v>
      </c>
      <c r="B15" s="231"/>
      <c r="C15" s="230"/>
      <c r="D15" s="230"/>
      <c r="E15" s="232"/>
      <c r="F15" s="230"/>
      <c r="G15" s="230"/>
      <c r="H15" s="230"/>
      <c r="I15" s="230"/>
      <c r="J15" s="231"/>
      <c r="K15" s="227"/>
      <c r="L15" s="227"/>
      <c r="M15" s="232"/>
      <c r="N15" s="230"/>
      <c r="O15" s="230"/>
      <c r="P15" s="230"/>
      <c r="Q15" s="230"/>
      <c r="R15" s="231">
        <v>0.34375</v>
      </c>
      <c r="S15" s="230"/>
      <c r="T15" s="230"/>
      <c r="U15" s="232">
        <v>0.72916666666666663</v>
      </c>
      <c r="V15" s="263">
        <f>(C15-B15)+(E15-D15)+(G15-F15)+(I15-H15)+(K15-J15)+(M15-L15)+(O15-N15)+(Q15-P15)+(S15-R15)+(U15-T15)</f>
        <v>0.38541666666666663</v>
      </c>
      <c r="W15" s="272">
        <v>0.625</v>
      </c>
      <c r="X15" s="233">
        <f>V15-W15</f>
        <v>-0.23958333333333337</v>
      </c>
      <c r="Y15" s="377">
        <f>('s51'!Y15)+('s1'!X15)+('s2'!X15)</f>
        <v>-0.17708333333333309</v>
      </c>
      <c r="Z15" s="378"/>
      <c r="AA15" s="81" t="s">
        <v>196</v>
      </c>
    </row>
    <row r="16" spans="1:27" x14ac:dyDescent="0.25">
      <c r="A16" s="227"/>
      <c r="B16" s="228"/>
      <c r="C16" s="227"/>
      <c r="D16" s="187"/>
      <c r="E16" s="229"/>
      <c r="F16" s="227"/>
      <c r="G16" s="227"/>
      <c r="H16" s="187"/>
      <c r="I16" s="227"/>
      <c r="J16" s="228"/>
      <c r="K16" s="227"/>
      <c r="L16" s="187"/>
      <c r="M16" s="229"/>
      <c r="N16" s="230"/>
      <c r="O16" s="230"/>
      <c r="P16" s="196"/>
      <c r="Q16" s="230"/>
      <c r="R16" s="231"/>
      <c r="S16" s="227" t="s">
        <v>259</v>
      </c>
      <c r="T16" s="227"/>
      <c r="U16" s="232"/>
      <c r="V16" s="226"/>
      <c r="W16" s="273"/>
      <c r="X16" s="81"/>
      <c r="Y16" s="81"/>
      <c r="Z16" s="81"/>
      <c r="AA16" s="81"/>
    </row>
    <row r="19" spans="2:6" x14ac:dyDescent="0.25">
      <c r="B19" s="1"/>
    </row>
    <row r="20" spans="2:6" x14ac:dyDescent="0.25">
      <c r="B20" s="61"/>
      <c r="C20" t="s">
        <v>4</v>
      </c>
      <c r="E20" s="60"/>
      <c r="F20" t="s">
        <v>5</v>
      </c>
    </row>
    <row r="21" spans="2:6" x14ac:dyDescent="0.25">
      <c r="E21" s="1"/>
    </row>
    <row r="22" spans="2:6" x14ac:dyDescent="0.25">
      <c r="B22" s="12"/>
      <c r="C22" t="s">
        <v>6</v>
      </c>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dataValidations count="1">
    <dataValidation type="list" allowBlank="1" showInputMessage="1" showErrorMessage="1" sqref="H18 C3:D3" xr:uid="{56FEA8FC-70A6-4299-A2C3-E4FA9A974316}">
      <formula1>"13:00,13:45"</formula1>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CBCAE-675D-B744-9422-E5E06A5C1C1C}">
  <dimension ref="A1:AA22"/>
  <sheetViews>
    <sheetView topLeftCell="Y1" zoomScaleNormal="60" zoomScaleSheetLayoutView="100" workbookViewId="0">
      <selection sqref="A1:AB25"/>
    </sheetView>
  </sheetViews>
  <sheetFormatPr baseColWidth="10" defaultColWidth="9.140625" defaultRowHeight="15" x14ac:dyDescent="0.25"/>
  <sheetData>
    <row r="1" spans="1:27" x14ac:dyDescent="0.25">
      <c r="A1" s="5"/>
      <c r="B1" s="362" t="s">
        <v>269</v>
      </c>
      <c r="C1" s="363"/>
      <c r="D1" s="363"/>
      <c r="E1" s="364"/>
      <c r="F1" s="363" t="s">
        <v>270</v>
      </c>
      <c r="G1" s="363"/>
      <c r="H1" s="363"/>
      <c r="I1" s="364"/>
      <c r="J1" s="363" t="s">
        <v>271</v>
      </c>
      <c r="K1" s="363"/>
      <c r="L1" s="363"/>
      <c r="M1" s="363"/>
      <c r="N1" s="362" t="s">
        <v>272</v>
      </c>
      <c r="O1" s="363"/>
      <c r="P1" s="363"/>
      <c r="Q1" s="364"/>
      <c r="R1" s="363" t="s">
        <v>273</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285" t="s">
        <v>12</v>
      </c>
      <c r="B3" s="300">
        <v>0.35416666666666669</v>
      </c>
      <c r="C3" s="284">
        <v>0.54166666666666663</v>
      </c>
      <c r="D3" s="284">
        <v>0.57291666666666663</v>
      </c>
      <c r="E3" s="301">
        <v>0.72916666666666663</v>
      </c>
      <c r="F3" s="284">
        <v>0.29166666666666669</v>
      </c>
      <c r="G3" s="284">
        <v>0.54166666666666663</v>
      </c>
      <c r="H3" s="284">
        <v>0.57291666666666663</v>
      </c>
      <c r="I3" s="284">
        <v>0.73958333333333337</v>
      </c>
      <c r="J3" s="300">
        <v>0.53125</v>
      </c>
      <c r="K3" s="284"/>
      <c r="L3" s="284"/>
      <c r="M3" s="301">
        <v>0.72916666666666663</v>
      </c>
      <c r="N3" s="284">
        <v>0.29166666666666669</v>
      </c>
      <c r="O3" s="284">
        <v>0.54166666666666663</v>
      </c>
      <c r="P3" s="284">
        <v>0.57291666666666663</v>
      </c>
      <c r="Q3" s="284">
        <v>0.6875</v>
      </c>
      <c r="R3" s="300">
        <v>0.51041666666666663</v>
      </c>
      <c r="S3" s="284"/>
      <c r="T3" s="284"/>
      <c r="U3" s="301">
        <v>0.6875</v>
      </c>
      <c r="V3" s="329">
        <f>(C3-B3)+(E3-D3)+(G3-F3)+(I3-H3)+(K3-J3)+(M3-L3)+(O3-N3)+(Q3-P3)+(S3-R3)+(U3-T3)</f>
        <v>1.5</v>
      </c>
      <c r="W3" s="288">
        <v>1.4583333333333333</v>
      </c>
      <c r="X3" s="3">
        <f>V3-W3</f>
        <v>4.1666666666666741E-2</v>
      </c>
      <c r="Y3" s="359">
        <f>SUM('s51'!Y3)+('s1'!X3)+('s2'!X3)+('s3'!X3)</f>
        <v>-0.39583333333333326</v>
      </c>
      <c r="Z3" s="360"/>
      <c r="AA3" t="s">
        <v>12</v>
      </c>
    </row>
    <row r="4" spans="1:27" ht="15.75" thickBot="1" x14ac:dyDescent="0.3">
      <c r="A4" s="217"/>
      <c r="B4" s="302"/>
      <c r="C4" s="217"/>
      <c r="D4" s="145"/>
      <c r="E4" s="303"/>
      <c r="F4" s="217"/>
      <c r="G4" s="217"/>
      <c r="H4" s="145"/>
      <c r="I4" s="217"/>
      <c r="J4" s="302"/>
      <c r="K4" s="217"/>
      <c r="L4" s="145"/>
      <c r="M4" s="303"/>
      <c r="N4" s="217"/>
      <c r="O4" s="217"/>
      <c r="P4" s="145"/>
      <c r="Q4" s="217"/>
      <c r="R4" s="302"/>
      <c r="S4" s="217"/>
      <c r="T4" s="217"/>
      <c r="U4" s="303"/>
      <c r="V4" s="330"/>
      <c r="W4" s="219"/>
      <c r="X4" t="s">
        <v>10</v>
      </c>
      <c r="Y4" s="361"/>
      <c r="Z4" s="361"/>
    </row>
    <row r="5" spans="1:27" ht="15.75" thickBot="1" x14ac:dyDescent="0.3">
      <c r="A5" s="32" t="s">
        <v>197</v>
      </c>
      <c r="B5" s="304">
        <v>0.51041666666666663</v>
      </c>
      <c r="C5" s="283"/>
      <c r="D5" s="283"/>
      <c r="E5" s="305">
        <v>0.73958333333333337</v>
      </c>
      <c r="F5" s="283">
        <v>0.375</v>
      </c>
      <c r="G5" s="283">
        <v>0.54166666666666663</v>
      </c>
      <c r="H5" s="283">
        <v>0.53125</v>
      </c>
      <c r="I5" s="283">
        <v>0.72916666666666663</v>
      </c>
      <c r="J5" s="304">
        <v>0.29166666666666669</v>
      </c>
      <c r="K5" s="6"/>
      <c r="L5" s="6"/>
      <c r="M5" s="305">
        <v>0.53125</v>
      </c>
      <c r="N5" s="283">
        <v>0.35416666666666669</v>
      </c>
      <c r="O5" s="283">
        <v>0.54166666666666663</v>
      </c>
      <c r="P5" s="283">
        <v>0.57291666666666663</v>
      </c>
      <c r="Q5" s="283">
        <v>0.73958333333333337</v>
      </c>
      <c r="R5" s="304">
        <v>0.375</v>
      </c>
      <c r="S5" s="283">
        <v>0.54166666666666663</v>
      </c>
      <c r="T5" s="283">
        <v>0.57291666666666663</v>
      </c>
      <c r="U5" s="305">
        <v>0.6875</v>
      </c>
      <c r="V5" s="35">
        <f>(C5-B5)+(E5-D5)+(G5-F5)+(I5-H5)+(K5-J5)+(M5-L5)+(O5-N5)+(Q5-P5)+(S5-R5)+(U5-T5)</f>
        <v>1.46875</v>
      </c>
      <c r="W5" s="289">
        <v>1.4583333333333333</v>
      </c>
      <c r="X5" s="3">
        <f>V5-W5</f>
        <v>1.0416666666666741E-2</v>
      </c>
      <c r="Y5" s="359">
        <f>('s51'!Y13)+('s1'!X13)+('s2'!X5)+('s3'!X5)</f>
        <v>-0.49999999999999944</v>
      </c>
      <c r="Z5" s="360"/>
      <c r="AA5" t="s">
        <v>197</v>
      </c>
    </row>
    <row r="6" spans="1:27" ht="15.75" thickBot="1" x14ac:dyDescent="0.3">
      <c r="A6" s="158"/>
      <c r="B6" s="306"/>
      <c r="C6" s="157"/>
      <c r="D6" s="145"/>
      <c r="E6" s="307"/>
      <c r="F6" s="157"/>
      <c r="G6" s="157"/>
      <c r="H6" s="145"/>
      <c r="I6" s="157"/>
      <c r="J6" s="306"/>
      <c r="K6" s="157"/>
      <c r="L6" s="145"/>
      <c r="M6" s="307"/>
      <c r="N6" s="157"/>
      <c r="O6" s="157"/>
      <c r="P6" s="145"/>
      <c r="Q6" s="157"/>
      <c r="R6" s="306"/>
      <c r="S6" s="157"/>
      <c r="T6" s="157"/>
      <c r="U6" s="307"/>
      <c r="V6" s="290"/>
      <c r="W6" s="159"/>
    </row>
    <row r="7" spans="1:27" ht="15.75" thickBot="1" x14ac:dyDescent="0.3">
      <c r="A7" s="92" t="s">
        <v>14</v>
      </c>
      <c r="B7" s="308">
        <v>0.32291666666666669</v>
      </c>
      <c r="C7" s="93"/>
      <c r="D7" s="93"/>
      <c r="E7" s="309">
        <v>0.70833333333333337</v>
      </c>
      <c r="F7" s="93">
        <v>0.34375</v>
      </c>
      <c r="G7" s="93"/>
      <c r="H7" s="93"/>
      <c r="I7" s="93">
        <v>0.70833333333333337</v>
      </c>
      <c r="J7" s="308"/>
      <c r="K7" s="93"/>
      <c r="L7" s="93"/>
      <c r="M7" s="309"/>
      <c r="N7" s="93">
        <v>0.34375</v>
      </c>
      <c r="O7" s="93"/>
      <c r="P7" s="93"/>
      <c r="Q7" s="93">
        <v>0.72916666666666663</v>
      </c>
      <c r="R7" s="308"/>
      <c r="S7" s="93"/>
      <c r="T7" s="93"/>
      <c r="U7" s="309"/>
      <c r="V7" s="141">
        <f>(C7-B7)+(E7-D7)+(G7-F7)+(I7-H7)+(K7-J7)+(M7-L7)+(O7-N7)+(Q7-P7)+(S7-R7)+(U7-T7)</f>
        <v>1.1354166666666665</v>
      </c>
      <c r="W7" s="286">
        <v>1</v>
      </c>
      <c r="X7" s="3">
        <f>V7-W7</f>
        <v>0.13541666666666652</v>
      </c>
      <c r="Y7" s="359">
        <f>SUM('s51'!Y7)+('s1'!X7)+('s2'!X7)+('s3'!X7)</f>
        <v>0.21874999999999789</v>
      </c>
      <c r="Z7" s="360"/>
      <c r="AA7" t="s">
        <v>14</v>
      </c>
    </row>
    <row r="8" spans="1:27" ht="15.75" thickBot="1" x14ac:dyDescent="0.3">
      <c r="A8" s="92"/>
      <c r="B8" s="310"/>
      <c r="C8" s="299"/>
      <c r="D8" s="299"/>
      <c r="E8" s="311"/>
      <c r="F8" s="299"/>
      <c r="G8" s="299"/>
      <c r="H8" s="299"/>
      <c r="I8" s="299"/>
      <c r="J8" s="310"/>
      <c r="K8" s="299"/>
      <c r="L8" s="299"/>
      <c r="M8" s="311"/>
      <c r="N8" s="299"/>
      <c r="O8" s="299"/>
      <c r="P8" s="299"/>
      <c r="Q8" s="299"/>
      <c r="R8" s="310"/>
      <c r="S8" s="299"/>
      <c r="T8" s="299"/>
      <c r="U8" s="311"/>
      <c r="V8" s="141"/>
      <c r="W8" s="95"/>
    </row>
    <row r="9" spans="1:27" ht="15.75" thickBot="1" x14ac:dyDescent="0.3">
      <c r="A9" s="282" t="s">
        <v>184</v>
      </c>
      <c r="B9" s="312">
        <v>0.35416666666666669</v>
      </c>
      <c r="C9" s="279">
        <v>0.54166666666666663</v>
      </c>
      <c r="D9" s="279">
        <v>0.57291666666666663</v>
      </c>
      <c r="E9" s="313">
        <v>0.70833333333333337</v>
      </c>
      <c r="F9" s="279">
        <v>0.3125</v>
      </c>
      <c r="G9" s="279">
        <v>0.54166666666666663</v>
      </c>
      <c r="H9" s="279">
        <v>0.57291666666666663</v>
      </c>
      <c r="I9" s="279">
        <v>0.72916666666666663</v>
      </c>
      <c r="J9" s="312"/>
      <c r="K9" s="279"/>
      <c r="L9" s="279"/>
      <c r="M9" s="313"/>
      <c r="N9" s="279">
        <v>0.3125</v>
      </c>
      <c r="O9" s="279">
        <v>0.54166666666666663</v>
      </c>
      <c r="P9" s="279">
        <v>0.57291666666666663</v>
      </c>
      <c r="Q9" s="279">
        <v>0.73958333333333337</v>
      </c>
      <c r="R9" s="312">
        <v>0.32291666666666669</v>
      </c>
      <c r="S9" s="279"/>
      <c r="T9" s="279"/>
      <c r="U9" s="313">
        <v>0.55208333333333337</v>
      </c>
      <c r="V9" s="280">
        <f>(C9-B9)+(E9-D9)+(G9-F9)+(I9-H9)+(K9-J9)+(M9-L9)+(O9-N9)+(Q9-P9)+(S9-R9)+(U9-T9)</f>
        <v>1.333333333333333</v>
      </c>
      <c r="W9" s="281">
        <v>1.125</v>
      </c>
      <c r="X9" s="3">
        <f>V9-W9</f>
        <v>0.20833333333333304</v>
      </c>
      <c r="Y9" s="367">
        <f>('s51'!Y9)+('s1'!X9)+('s2'!X9)+('s3'!X9)</f>
        <v>-0.82291666666666763</v>
      </c>
      <c r="Z9" s="366"/>
      <c r="AA9" t="s">
        <v>184</v>
      </c>
    </row>
    <row r="10" spans="1:27" ht="15.75" thickBot="1" x14ac:dyDescent="0.3">
      <c r="A10" s="241"/>
      <c r="B10" s="244"/>
      <c r="C10" s="242"/>
      <c r="D10" s="242"/>
      <c r="E10" s="314"/>
      <c r="F10" s="242"/>
      <c r="G10" s="242"/>
      <c r="H10" s="145"/>
      <c r="I10" s="242"/>
      <c r="J10" s="244"/>
      <c r="K10" s="242"/>
      <c r="L10" s="242"/>
      <c r="M10" s="314"/>
      <c r="N10" s="242"/>
      <c r="O10" s="242"/>
      <c r="P10" s="145"/>
      <c r="Q10" s="242"/>
      <c r="R10" s="244"/>
      <c r="S10" s="242"/>
      <c r="T10" s="242"/>
      <c r="U10" s="314"/>
      <c r="V10" s="245"/>
      <c r="W10" s="243"/>
    </row>
    <row r="11" spans="1:27" ht="15.75" thickBot="1" x14ac:dyDescent="0.3">
      <c r="A11" s="221" t="s">
        <v>185</v>
      </c>
      <c r="B11" s="315">
        <v>0.3125</v>
      </c>
      <c r="C11" s="278">
        <v>0.54166666666666663</v>
      </c>
      <c r="D11" s="278">
        <v>0.57291666666666663</v>
      </c>
      <c r="E11" s="316">
        <v>0.72916666666666663</v>
      </c>
      <c r="F11" s="278">
        <v>0.34375</v>
      </c>
      <c r="G11" s="278">
        <v>0.54166666666666663</v>
      </c>
      <c r="H11" s="278">
        <v>0.57291666666666663</v>
      </c>
      <c r="I11" s="278">
        <v>0.72916666666666663</v>
      </c>
      <c r="J11" s="315">
        <v>0.32291666666666669</v>
      </c>
      <c r="K11" s="278"/>
      <c r="L11" s="278"/>
      <c r="M11" s="316">
        <v>0.6875</v>
      </c>
      <c r="N11" s="278"/>
      <c r="O11" s="278"/>
      <c r="P11" s="278"/>
      <c r="Q11" s="278"/>
      <c r="R11" s="315">
        <v>0.55208333333333337</v>
      </c>
      <c r="S11" s="278"/>
      <c r="T11" s="278"/>
      <c r="U11" s="316">
        <v>0.72916666666666663</v>
      </c>
      <c r="V11" s="225">
        <f>(C11-B11)+(E11-D11)+(G11-F11)+(I11-H11)+(K11-J11)+(M11-L11)+(O11-N11)+(Q11-P11)+(S11-R11)+(U11-T11)</f>
        <v>1.2812499999999998</v>
      </c>
      <c r="W11" s="295">
        <v>1.125</v>
      </c>
      <c r="X11" s="3">
        <f>V11-W11</f>
        <v>0.15624999999999978</v>
      </c>
      <c r="Y11" s="367">
        <f>('s51'!Y11)+('s1'!X11)+('s2'!X11)+('s3'!X11)</f>
        <v>-0.50000000000000022</v>
      </c>
      <c r="Z11" s="366"/>
      <c r="AA11" t="s">
        <v>185</v>
      </c>
    </row>
    <row r="12" spans="1:27" ht="15.75" thickBot="1" x14ac:dyDescent="0.3">
      <c r="A12" s="291"/>
      <c r="B12" s="317"/>
      <c r="C12" s="297"/>
      <c r="D12" s="297"/>
      <c r="E12" s="318"/>
      <c r="F12" s="297"/>
      <c r="G12" s="297"/>
      <c r="H12" s="297"/>
      <c r="I12" s="297"/>
      <c r="J12" s="317"/>
      <c r="K12" s="297"/>
      <c r="L12" s="145"/>
      <c r="M12" s="318"/>
      <c r="N12" s="297"/>
      <c r="O12" s="297"/>
      <c r="P12" s="145"/>
      <c r="Q12" s="297"/>
      <c r="R12" s="317"/>
      <c r="S12" s="297"/>
      <c r="T12" s="297"/>
      <c r="U12" s="318"/>
      <c r="V12" s="293"/>
      <c r="W12" s="292"/>
    </row>
    <row r="13" spans="1:27" ht="15.75" thickBot="1" x14ac:dyDescent="0.3">
      <c r="A13" s="274"/>
      <c r="B13" s="319">
        <v>0.375</v>
      </c>
      <c r="C13" s="287">
        <v>0.54166666666666663</v>
      </c>
      <c r="D13" s="287">
        <v>0.57291666666666663</v>
      </c>
      <c r="E13" s="320">
        <v>0.6875</v>
      </c>
      <c r="F13" s="287">
        <v>0.35416666666666669</v>
      </c>
      <c r="G13" s="287">
        <v>0.54166666666666663</v>
      </c>
      <c r="H13" s="287">
        <v>0.57291666666666663</v>
      </c>
      <c r="I13" s="287">
        <v>0.69791666666666663</v>
      </c>
      <c r="J13" s="319"/>
      <c r="K13" s="328"/>
      <c r="L13" s="328"/>
      <c r="M13" s="320"/>
      <c r="N13" s="287">
        <v>0.375</v>
      </c>
      <c r="O13" s="287">
        <v>0.54166666666666663</v>
      </c>
      <c r="P13" s="287">
        <v>0.57291666666666663</v>
      </c>
      <c r="Q13" s="287">
        <v>0.71875</v>
      </c>
      <c r="R13" s="319">
        <v>0.35416666666666669</v>
      </c>
      <c r="S13" s="287">
        <v>0.54166666666666663</v>
      </c>
      <c r="T13" s="287">
        <v>0.57291666666666663</v>
      </c>
      <c r="U13" s="320">
        <v>0.70833333333333337</v>
      </c>
      <c r="V13" s="331">
        <f>(C13-B13)+(E13-D13)+(G13-F13)+(I13-H13)+(K13-J13)+(M13-L13)+(O13-N13)+(Q13-P13)+(S13-R13)+(U13-T13)</f>
        <v>1.2291666666666667</v>
      </c>
      <c r="W13" s="294">
        <v>1.25</v>
      </c>
      <c r="X13" s="3">
        <f>V13-W13</f>
        <v>-2.0833333333333259E-2</v>
      </c>
      <c r="Y13" s="367">
        <f>('s2'!X13)+('s3'!X13)</f>
        <v>-0.3125</v>
      </c>
      <c r="Z13" s="366"/>
    </row>
    <row r="14" spans="1:27" ht="15.75" thickBot="1" x14ac:dyDescent="0.3">
      <c r="A14" s="259"/>
      <c r="B14" s="321"/>
      <c r="C14" s="298"/>
      <c r="D14" s="145"/>
      <c r="E14" s="322"/>
      <c r="F14" s="298"/>
      <c r="G14" s="298"/>
      <c r="H14" s="145"/>
      <c r="I14" s="298"/>
      <c r="J14" s="321"/>
      <c r="K14" s="298"/>
      <c r="L14" s="145"/>
      <c r="M14" s="322"/>
      <c r="N14" s="298"/>
      <c r="O14" s="298"/>
      <c r="P14" s="298"/>
      <c r="Q14" s="298"/>
      <c r="R14" s="321"/>
      <c r="S14" s="298"/>
      <c r="T14" s="298"/>
      <c r="U14" s="322"/>
      <c r="V14" s="260"/>
      <c r="W14" s="261"/>
    </row>
    <row r="15" spans="1:27" ht="15.75" thickBot="1" x14ac:dyDescent="0.3">
      <c r="A15" s="275" t="s">
        <v>196</v>
      </c>
      <c r="B15" s="323"/>
      <c r="C15" s="276"/>
      <c r="D15" s="276"/>
      <c r="E15" s="324"/>
      <c r="F15" s="276"/>
      <c r="G15" s="276"/>
      <c r="H15" s="276"/>
      <c r="I15" s="276"/>
      <c r="J15" s="323"/>
      <c r="K15" s="275"/>
      <c r="L15" s="275"/>
      <c r="M15" s="324"/>
      <c r="N15" s="276">
        <v>0.35416666666666669</v>
      </c>
      <c r="O15" s="276">
        <v>0.54166666666666663</v>
      </c>
      <c r="P15" s="276">
        <v>0.57291666666666663</v>
      </c>
      <c r="Q15" s="276">
        <v>0.60416666666666663</v>
      </c>
      <c r="R15" s="323">
        <v>0.34375</v>
      </c>
      <c r="S15" s="276"/>
      <c r="T15" s="276"/>
      <c r="U15" s="324">
        <v>0.72916666666666663</v>
      </c>
      <c r="V15" s="332">
        <f>(C15-B15)+(E15-D15)+(G15-F15)+(I15-H15)+(K15-J15)+(M15-L15)+(O15-N15)+(Q15-P15)+(S15-R15)+(U15-T15)</f>
        <v>0.60416666666666652</v>
      </c>
      <c r="W15" s="277">
        <v>0.625</v>
      </c>
      <c r="X15" s="233">
        <f>V15-W15</f>
        <v>-2.0833333333333481E-2</v>
      </c>
      <c r="Y15" s="377">
        <f>('s51'!Y15)+('s1'!X15)+('s2'!X15)+('s3'!X15)</f>
        <v>-0.19791666666666657</v>
      </c>
      <c r="Z15" s="378"/>
      <c r="AA15" s="81" t="s">
        <v>196</v>
      </c>
    </row>
    <row r="16" spans="1:27" ht="15.75" thickBot="1" x14ac:dyDescent="0.3">
      <c r="A16" s="228"/>
      <c r="B16" s="325"/>
      <c r="C16" s="326"/>
      <c r="D16" s="338"/>
      <c r="E16" s="327"/>
      <c r="F16" s="296"/>
      <c r="G16" s="296"/>
      <c r="H16" s="145"/>
      <c r="I16" s="296"/>
      <c r="J16" s="325"/>
      <c r="K16" s="326"/>
      <c r="L16" s="338"/>
      <c r="M16" s="327"/>
      <c r="N16" s="296"/>
      <c r="O16" s="296"/>
      <c r="P16" s="145"/>
      <c r="Q16" s="296"/>
      <c r="R16" s="325"/>
      <c r="S16" s="326"/>
      <c r="T16" s="326"/>
      <c r="U16" s="327"/>
      <c r="V16" s="227"/>
      <c r="W16" s="229"/>
      <c r="X16" s="81"/>
      <c r="Y16" s="81"/>
      <c r="Z16" s="81"/>
      <c r="AA16" s="81"/>
    </row>
    <row r="20" spans="2:6" x14ac:dyDescent="0.25">
      <c r="B20" s="333"/>
      <c r="C20" t="s">
        <v>32</v>
      </c>
      <c r="E20" s="60"/>
      <c r="F20" t="s">
        <v>5</v>
      </c>
    </row>
    <row r="22" spans="2:6" x14ac:dyDescent="0.25">
      <c r="B22" s="12"/>
      <c r="C22" t="s">
        <v>6</v>
      </c>
      <c r="E22" s="334"/>
      <c r="F22" t="s">
        <v>76</v>
      </c>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conditionalFormatting sqref="B3:U16">
    <cfRule type="containsText" dxfId="62" priority="3" operator="containsText" text="PA3">
      <formula>NOT(ISERROR(SEARCH("PA3",B3)))</formula>
    </cfRule>
    <cfRule type="containsText" dxfId="61" priority="4" operator="containsText" text="PA3">
      <formula>NOT(ISERROR(SEARCH("PA3",B3)))</formula>
    </cfRule>
    <cfRule type="containsText" dxfId="60" priority="5" operator="containsText" text="PA3">
      <formula>NOT(ISERROR(SEARCH("PA3",B3)))</formula>
    </cfRule>
    <cfRule type="containsText" dxfId="59" priority="6" operator="containsText" text="PA2">
      <formula>NOT(ISERROR(SEARCH("PA2",B3)))</formula>
    </cfRule>
    <cfRule type="containsText" dxfId="58" priority="7" operator="containsText" text="PA1">
      <formula>NOT(ISERROR(SEARCH("PA1",B3)))</formula>
    </cfRule>
    <cfRule type="containsText" dxfId="57" priority="8" operator="containsText" text="PA3">
      <formula>NOT(ISERROR(SEARCH("PA3",B3)))</formula>
    </cfRule>
    <cfRule type="containsText" dxfId="56" priority="9" operator="containsText" text="PA3">
      <formula>NOT(ISERROR(SEARCH("PA3",B3)))</formula>
    </cfRule>
    <cfRule type="containsText" dxfId="55" priority="10" operator="containsText" text="PA2">
      <formula>NOT(ISERROR(SEARCH("PA2",B3)))</formula>
    </cfRule>
    <cfRule type="containsText" dxfId="54" priority="11" operator="containsText" text="PA1">
      <formula>NOT(ISERROR(SEARCH("PA1",B3)))</formula>
    </cfRule>
    <cfRule type="containsText" dxfId="53" priority="12" operator="containsText" text="PA1">
      <formula>NOT(ISERROR(SEARCH("PA1",B3)))</formula>
    </cfRule>
    <cfRule type="containsText" dxfId="52" priority="13" operator="containsText" text="FERIE">
      <formula>NOT(ISERROR(SEARCH("FERIE",B3)))</formula>
    </cfRule>
    <cfRule type="containsText" dxfId="51" priority="14" operator="containsText" text="PA3">
      <formula>NOT(ISERROR(SEARCH("PA3",B3)))</formula>
    </cfRule>
    <cfRule type="containsText" dxfId="50" priority="17" operator="containsText" text="PA1">
      <formula>NOT(ISERROR(SEARCH("PA1",B3)))</formula>
    </cfRule>
    <cfRule type="containsText" dxfId="49" priority="18" operator="containsText" text="ABSENT">
      <formula>NOT(ISERROR(SEARCH("ABSENT",B3)))</formula>
    </cfRule>
    <cfRule type="containsText" dxfId="48" priority="19" operator="containsText" text="CONGE">
      <formula>NOT(ISERROR(SEARCH("CONGE",B3)))</formula>
    </cfRule>
  </conditionalFormatting>
  <conditionalFormatting sqref="B3:W16">
    <cfRule type="containsText" dxfId="47" priority="15" operator="containsText" text="PA2">
      <formula>NOT(ISERROR(SEARCH("PA2",B3)))</formula>
    </cfRule>
  </conditionalFormatting>
  <conditionalFormatting sqref="E4 I4 M4 Q4 U4 E6 I6 M6 Q6 U6 E8 I8 M8 Q8 U8 E10 I10 M10 Q10 U10 E12 I12 M12 Q12 U12 E14 I14 M14 Q14 U14 E16 I16 M16 Q16 U16">
    <cfRule type="containsText" dxfId="46" priority="1" operator="containsText" text="VERIFIE">
      <formula>NOT(ISERROR(SEARCH("VERIFIE",E4)))</formula>
    </cfRule>
    <cfRule type="containsText" dxfId="45" priority="2" operator="containsText" text="VERIFIE">
      <formula>NOT(ISERROR(SEARCH("VERIFIE",E4)))</formula>
    </cfRule>
  </conditionalFormatting>
  <conditionalFormatting sqref="G19">
    <cfRule type="containsText" dxfId="44" priority="21" operator="containsText" text="CONGE">
      <formula>NOT(ISERROR(SEARCH("CONGE",G19)))</formula>
    </cfRule>
  </conditionalFormatting>
  <conditionalFormatting sqref="K18">
    <cfRule type="containsText" dxfId="43" priority="20" operator="containsText" text="CONGE">
      <formula>NOT(ISERROR(SEARCH("CONGE",K18)))</formula>
    </cfRule>
  </conditionalFormatting>
  <dataValidations count="4">
    <dataValidation type="list" allowBlank="1" showInputMessage="1" showErrorMessage="1" sqref="R8:T8 R10:T10 R12:T12 R14:T14 R16:T16 R6:T6 R4:T4 N16:P16 N14:P14 N12:P12 N10:P10 N8:P8 N6:P6 N4:P4 J16:L16 J14:L14 J12:L12 J10:L10 J8:L8 J6:L6 J4:L4 F16:H16 F14:H14 F12:H12 F10:H10 F8:H8 F6:H6 B16:D16 B14:D14 B12:D12 B10:D10 B8:D8 B6:D6 B4:D4 F4:H4" xr:uid="{10C1DE69-E2AE-4D38-9BB8-FD5049F5BCDD}">
      <formula1>"PA1,PA2,PA3,CONGE,FERIE,ABSENT"</formula1>
    </dataValidation>
    <dataValidation type="list" allowBlank="1" showInputMessage="1" showErrorMessage="1" sqref="C3 G3 K3 O3 S3 C5 G5 K5 O5 S5 C7 C9 C11 C13 C15 G7 G9 G11 G13 G15 K7 K9 K11 K13 K15 O7 O9 O11 O13 O15 S7 S9 S11 S13 S15" xr:uid="{688647E3-5E89-4AF6-803D-26DB726906FD}">
      <formula1>"13:00"</formula1>
    </dataValidation>
    <dataValidation type="list" allowBlank="1" showInputMessage="1" showErrorMessage="1" sqref="D3 H3 D5 D7 D9 D11 D13 D15 H5 H7 H9 H11 H13 H15 L3 L5 L7 L9 L11 L13 L15 P3 P5 P7 P9 P11 P13 P15 T3 T5 T7 T9 T11 T13 T15" xr:uid="{27F62BBF-174B-4345-BF2C-077A1C598220}">
      <formula1>"13:45"</formula1>
    </dataValidation>
    <dataValidation type="list" allowBlank="1" showInputMessage="1" showErrorMessage="1" sqref="E4 E6 E8 E10 E12 E14 E16 I4 I6 I8 I10 I12 I14 I16 M4 M6 M8 M10 M12 M14 M16 Q4 Q6 Q8 Q10 Q12 Q14 Q16 U4 U6 U8 U10 U12 U14 U16" xr:uid="{13ABF4E6-1FF8-4B1C-BCC1-5DC1E14A3029}">
      <formula1>"PA1,PA2,PA3,CONGE,FERIE,ABSENT,VERIFIE"</formula1>
    </dataValidation>
  </dataValidations>
  <pageMargins left="0.7" right="0.7" top="0.75" bottom="0.75" header="0.3" footer="0.3"/>
  <pageSetup paperSize="9" orientation="portrait" horizontalDpi="300" verticalDpi="30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A06F5-8526-F44E-81A2-6CFE8FC0F041}">
  <dimension ref="A1:AA22"/>
  <sheetViews>
    <sheetView topLeftCell="W1" zoomScaleNormal="60" zoomScaleSheetLayoutView="100" workbookViewId="0">
      <selection sqref="A1:AA24"/>
    </sheetView>
  </sheetViews>
  <sheetFormatPr baseColWidth="10" defaultColWidth="9.140625" defaultRowHeight="15" x14ac:dyDescent="0.25"/>
  <sheetData>
    <row r="1" spans="1:27" x14ac:dyDescent="0.25">
      <c r="A1" s="5"/>
      <c r="B1" s="362" t="s">
        <v>269</v>
      </c>
      <c r="C1" s="363"/>
      <c r="D1" s="363"/>
      <c r="E1" s="364"/>
      <c r="F1" s="363" t="s">
        <v>270</v>
      </c>
      <c r="G1" s="363"/>
      <c r="H1" s="363"/>
      <c r="I1" s="364"/>
      <c r="J1" s="363" t="s">
        <v>271</v>
      </c>
      <c r="K1" s="363"/>
      <c r="L1" s="363"/>
      <c r="M1" s="363"/>
      <c r="N1" s="362" t="s">
        <v>272</v>
      </c>
      <c r="O1" s="363"/>
      <c r="P1" s="363"/>
      <c r="Q1" s="364"/>
      <c r="R1" s="363" t="s">
        <v>273</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285" t="s">
        <v>12</v>
      </c>
      <c r="B3" s="300">
        <v>0.35416666666666669</v>
      </c>
      <c r="C3" s="284">
        <v>0.54166666666666663</v>
      </c>
      <c r="D3" s="284">
        <v>0.57291666666666663</v>
      </c>
      <c r="E3" s="301">
        <v>0.72916666666666663</v>
      </c>
      <c r="F3" s="284">
        <v>0.29166666666666669</v>
      </c>
      <c r="G3" s="284">
        <v>0.54166666666666663</v>
      </c>
      <c r="H3" s="284">
        <v>0.57291666666666663</v>
      </c>
      <c r="I3" s="284">
        <v>0.73958333333333337</v>
      </c>
      <c r="J3" s="300">
        <v>0.53125</v>
      </c>
      <c r="K3" s="284"/>
      <c r="L3" s="284"/>
      <c r="M3" s="301">
        <v>0.72916666666666663</v>
      </c>
      <c r="N3" s="284">
        <v>0.29166666666666669</v>
      </c>
      <c r="O3" s="284">
        <v>0.54166666666666663</v>
      </c>
      <c r="P3" s="284">
        <v>0.57291666666666663</v>
      </c>
      <c r="Q3" s="284">
        <v>0.6875</v>
      </c>
      <c r="R3" s="300">
        <v>0.51041666666666663</v>
      </c>
      <c r="S3" s="284"/>
      <c r="T3" s="284"/>
      <c r="U3" s="301">
        <v>0.6875</v>
      </c>
      <c r="V3" s="329">
        <f>(C3-B3)+(E3-D3)+(G3-F3)+(I3-H3)+(K3-J3)+(M3-L3)+(O3-N3)+(Q3-P3)+(S3-R3)+(U3-T3)</f>
        <v>1.5</v>
      </c>
      <c r="W3" s="288">
        <v>1.4583333333333333</v>
      </c>
      <c r="X3" s="3">
        <f>V3-W3</f>
        <v>4.1666666666666741E-2</v>
      </c>
      <c r="Y3" s="359">
        <f>SUM('s51'!Y3)+('s1'!X3)+('s2'!X3)+('s3'!X3)+('s4'!X3)</f>
        <v>-0.35416666666666652</v>
      </c>
      <c r="Z3" s="360"/>
      <c r="AA3" t="s">
        <v>12</v>
      </c>
    </row>
    <row r="4" spans="1:27" ht="15.75" thickBot="1" x14ac:dyDescent="0.3">
      <c r="A4" s="217"/>
      <c r="B4" s="302"/>
      <c r="C4" s="217"/>
      <c r="D4" s="217"/>
      <c r="E4" s="303"/>
      <c r="F4" s="217"/>
      <c r="G4" s="217"/>
      <c r="H4" s="217"/>
      <c r="I4" s="217"/>
      <c r="J4" s="302"/>
      <c r="K4" s="217"/>
      <c r="L4" s="217"/>
      <c r="M4" s="303"/>
      <c r="N4" s="217"/>
      <c r="O4" s="217"/>
      <c r="P4" s="217"/>
      <c r="Q4" s="217"/>
      <c r="R4" s="302"/>
      <c r="S4" s="217"/>
      <c r="T4" s="217"/>
      <c r="U4" s="303"/>
      <c r="V4" s="330"/>
      <c r="W4" s="219"/>
      <c r="X4" t="s">
        <v>10</v>
      </c>
      <c r="Y4" s="361"/>
      <c r="Z4" s="361"/>
    </row>
    <row r="5" spans="1:27" ht="15.75" thickBot="1" x14ac:dyDescent="0.3">
      <c r="A5" s="32" t="s">
        <v>197</v>
      </c>
      <c r="B5" s="304">
        <v>0.51041666666666663</v>
      </c>
      <c r="C5" s="283"/>
      <c r="D5" s="283"/>
      <c r="E5" s="305">
        <v>0.73958333333333337</v>
      </c>
      <c r="F5" s="283">
        <v>0.375</v>
      </c>
      <c r="G5" s="283">
        <v>0.54166666666666663</v>
      </c>
      <c r="H5" s="283">
        <v>0.53125</v>
      </c>
      <c r="I5" s="283">
        <v>0.72916666666666663</v>
      </c>
      <c r="J5" s="304">
        <v>0.29166666666666669</v>
      </c>
      <c r="K5" s="6"/>
      <c r="L5" s="6"/>
      <c r="M5" s="305">
        <v>0.53125</v>
      </c>
      <c r="N5" s="283">
        <v>0.35416666666666669</v>
      </c>
      <c r="O5" s="283">
        <v>0.54166666666666663</v>
      </c>
      <c r="P5" s="283">
        <v>0.57291666666666663</v>
      </c>
      <c r="Q5" s="283">
        <v>0.73958333333333337</v>
      </c>
      <c r="R5" s="304">
        <v>0.375</v>
      </c>
      <c r="S5" s="283">
        <v>0.54166666666666663</v>
      </c>
      <c r="T5" s="283">
        <v>0.57291666666666663</v>
      </c>
      <c r="U5" s="305">
        <v>0.6875</v>
      </c>
      <c r="V5" s="35">
        <f>(C5-B5)+(E5-D5)+(G5-F5)+(I5-H5)+(K5-J5)+(M5-L5)+(O5-N5)+(Q5-P5)+(S5-R5)+(U5-T5)</f>
        <v>1.46875</v>
      </c>
      <c r="W5" s="289">
        <v>1.4583333333333333</v>
      </c>
      <c r="X5" s="3">
        <f>V5-W5</f>
        <v>1.0416666666666741E-2</v>
      </c>
      <c r="Y5" s="359">
        <f>('s51'!Y13)+('s1'!X13)+('s2'!X5)+('s3'!X5)+('s4'!X5)</f>
        <v>-0.4895833333333327</v>
      </c>
      <c r="Z5" s="360"/>
      <c r="AA5" t="s">
        <v>197</v>
      </c>
    </row>
    <row r="6" spans="1:27" ht="15.75" thickBot="1" x14ac:dyDescent="0.3">
      <c r="A6" s="158"/>
      <c r="B6" s="306"/>
      <c r="C6" s="157"/>
      <c r="D6" s="157"/>
      <c r="E6" s="307"/>
      <c r="F6" s="157"/>
      <c r="G6" s="157"/>
      <c r="H6" s="157"/>
      <c r="I6" s="157"/>
      <c r="J6" s="306"/>
      <c r="K6" s="157"/>
      <c r="L6" s="157"/>
      <c r="M6" s="307"/>
      <c r="N6" s="157"/>
      <c r="O6" s="157"/>
      <c r="P6" s="157"/>
      <c r="Q6" s="157"/>
      <c r="R6" s="306"/>
      <c r="S6" s="157"/>
      <c r="T6" s="157"/>
      <c r="U6" s="307"/>
      <c r="V6" s="290"/>
      <c r="W6" s="159"/>
    </row>
    <row r="7" spans="1:27" ht="15.75" thickBot="1" x14ac:dyDescent="0.3">
      <c r="A7" s="92" t="s">
        <v>14</v>
      </c>
      <c r="B7" s="308">
        <v>0.32291666666666669</v>
      </c>
      <c r="C7" s="93"/>
      <c r="D7" s="93"/>
      <c r="E7" s="309">
        <v>0.70833333333333337</v>
      </c>
      <c r="F7" s="93">
        <v>0.34375</v>
      </c>
      <c r="G7" s="93"/>
      <c r="H7" s="93"/>
      <c r="I7" s="93">
        <v>0.70833333333333337</v>
      </c>
      <c r="J7" s="308"/>
      <c r="K7" s="93"/>
      <c r="L7" s="93"/>
      <c r="M7" s="309"/>
      <c r="N7" s="93">
        <v>0.34375</v>
      </c>
      <c r="O7" s="93"/>
      <c r="P7" s="93"/>
      <c r="Q7" s="93">
        <v>0.72916666666666663</v>
      </c>
      <c r="R7" s="308"/>
      <c r="S7" s="93"/>
      <c r="T7" s="93"/>
      <c r="U7" s="309"/>
      <c r="V7" s="141">
        <f>(C7-B7)+(E7-D7)+(G7-F7)+(I7-H7)+(K7-J7)+(M7-L7)+(O7-N7)+(Q7-P7)+(S7-R7)+(U7-T7)</f>
        <v>1.1354166666666665</v>
      </c>
      <c r="W7" s="286">
        <v>1</v>
      </c>
      <c r="X7" s="3">
        <f>V7-W7</f>
        <v>0.13541666666666652</v>
      </c>
      <c r="Y7" s="359">
        <f>SUM('s51'!Y7)+('s1'!X7)+('s2'!X7)+('s3'!X7)+('s4'!X7)</f>
        <v>0.35416666666666441</v>
      </c>
      <c r="Z7" s="360"/>
      <c r="AA7" t="s">
        <v>14</v>
      </c>
    </row>
    <row r="8" spans="1:27" ht="15.75" thickBot="1" x14ac:dyDescent="0.3">
      <c r="A8" s="92"/>
      <c r="B8" s="310"/>
      <c r="C8" s="299"/>
      <c r="D8" s="299"/>
      <c r="E8" s="311"/>
      <c r="F8" s="299"/>
      <c r="G8" s="299"/>
      <c r="H8" s="299"/>
      <c r="I8" s="299"/>
      <c r="J8" s="310"/>
      <c r="K8" s="299"/>
      <c r="L8" s="299"/>
      <c r="M8" s="311"/>
      <c r="N8" s="299"/>
      <c r="O8" s="299"/>
      <c r="P8" s="299"/>
      <c r="Q8" s="299"/>
      <c r="R8" s="310"/>
      <c r="S8" s="299"/>
      <c r="T8" s="299"/>
      <c r="U8" s="311"/>
      <c r="V8" s="141"/>
      <c r="W8" s="95"/>
    </row>
    <row r="9" spans="1:27" ht="15.75" thickBot="1" x14ac:dyDescent="0.3">
      <c r="A9" s="282" t="s">
        <v>184</v>
      </c>
      <c r="B9" s="312">
        <v>0.35416666666666669</v>
      </c>
      <c r="C9" s="279">
        <v>0.54166666666666663</v>
      </c>
      <c r="D9" s="279">
        <v>0.57291666666666663</v>
      </c>
      <c r="E9" s="313">
        <v>0.70833333333333337</v>
      </c>
      <c r="F9" s="279">
        <v>0.3125</v>
      </c>
      <c r="G9" s="279">
        <v>0.54166666666666663</v>
      </c>
      <c r="H9" s="279">
        <v>0.57291666666666663</v>
      </c>
      <c r="I9" s="279">
        <v>0.72916666666666663</v>
      </c>
      <c r="J9" s="312"/>
      <c r="K9" s="279"/>
      <c r="L9" s="279"/>
      <c r="M9" s="313"/>
      <c r="N9" s="279">
        <v>0.3125</v>
      </c>
      <c r="O9" s="279">
        <v>0.54166666666666663</v>
      </c>
      <c r="P9" s="279">
        <v>0.57291666666666663</v>
      </c>
      <c r="Q9" s="279">
        <v>0.73958333333333337</v>
      </c>
      <c r="R9" s="312">
        <v>0.32291666666666669</v>
      </c>
      <c r="S9" s="279"/>
      <c r="T9" s="279"/>
      <c r="U9" s="313">
        <v>0.55208333333333337</v>
      </c>
      <c r="V9" s="280">
        <f>(C9-B9)+(E9-D9)+(G9-F9)+(I9-H9)+(K9-J9)+(M9-L9)+(O9-N9)+(Q9-P9)+(S9-R9)+(U9-T9)</f>
        <v>1.333333333333333</v>
      </c>
      <c r="W9" s="281">
        <v>1.125</v>
      </c>
      <c r="X9" s="3">
        <f>V9-W9</f>
        <v>0.20833333333333304</v>
      </c>
      <c r="Y9" s="367">
        <f>('s51'!Y9)+('s1'!X9)+('s2'!X9)+('s3'!X9)+('s4'!X9)</f>
        <v>-0.61458333333333459</v>
      </c>
      <c r="Z9" s="366"/>
      <c r="AA9" t="s">
        <v>184</v>
      </c>
    </row>
    <row r="10" spans="1:27" ht="15.75" thickBot="1" x14ac:dyDescent="0.3">
      <c r="A10" s="241"/>
      <c r="B10" s="244"/>
      <c r="C10" s="242"/>
      <c r="D10" s="242"/>
      <c r="E10" s="314"/>
      <c r="F10" s="242"/>
      <c r="G10" s="242"/>
      <c r="H10" s="242"/>
      <c r="I10" s="242"/>
      <c r="J10" s="244"/>
      <c r="K10" s="242"/>
      <c r="L10" s="242"/>
      <c r="M10" s="314"/>
      <c r="N10" s="242"/>
      <c r="O10" s="242"/>
      <c r="P10" s="242"/>
      <c r="Q10" s="242"/>
      <c r="R10" s="244"/>
      <c r="S10" s="242"/>
      <c r="T10" s="242"/>
      <c r="U10" s="314"/>
      <c r="V10" s="245"/>
      <c r="W10" s="243"/>
    </row>
    <row r="11" spans="1:27" ht="15.75" thickBot="1" x14ac:dyDescent="0.3">
      <c r="A11" s="221" t="s">
        <v>185</v>
      </c>
      <c r="B11" s="315">
        <v>0.3125</v>
      </c>
      <c r="C11" s="278">
        <v>0.54166666666666663</v>
      </c>
      <c r="D11" s="278">
        <v>0.57291666666666663</v>
      </c>
      <c r="E11" s="316">
        <v>0.72916666666666663</v>
      </c>
      <c r="F11" s="278">
        <v>0.34375</v>
      </c>
      <c r="G11" s="278">
        <v>0.54166666666666663</v>
      </c>
      <c r="H11" s="278">
        <v>0.57291666666666663</v>
      </c>
      <c r="I11" s="278">
        <v>0.72916666666666663</v>
      </c>
      <c r="J11" s="315">
        <v>0.32291666666666669</v>
      </c>
      <c r="K11" s="278"/>
      <c r="L11" s="278"/>
      <c r="M11" s="316">
        <v>0.6875</v>
      </c>
      <c r="N11" s="278"/>
      <c r="O11" s="278"/>
      <c r="P11" s="278"/>
      <c r="Q11" s="278"/>
      <c r="R11" s="315">
        <v>0.55208333333333337</v>
      </c>
      <c r="S11" s="278"/>
      <c r="T11" s="278"/>
      <c r="U11" s="316">
        <v>0.72916666666666663</v>
      </c>
      <c r="V11" s="225">
        <f>(C11-B11)+(E11-D11)+(G11-F11)+(I11-H11)+(K11-J11)+(M11-L11)+(O11-N11)+(Q11-P11)+(S11-R11)+(U11-T11)</f>
        <v>1.2812499999999998</v>
      </c>
      <c r="W11" s="295">
        <v>1.125</v>
      </c>
      <c r="X11" s="3">
        <f>V11-W11</f>
        <v>0.15624999999999978</v>
      </c>
      <c r="Y11" s="367">
        <f>('s51'!Y11)+('s1'!X11)+('s2'!X11)+('s3'!X11)+('s4'!X11)</f>
        <v>-0.34375000000000044</v>
      </c>
      <c r="Z11" s="366"/>
      <c r="AA11" t="s">
        <v>185</v>
      </c>
    </row>
    <row r="12" spans="1:27" ht="15.75" thickBot="1" x14ac:dyDescent="0.3">
      <c r="A12" s="291"/>
      <c r="B12" s="317"/>
      <c r="C12" s="297"/>
      <c r="D12" s="297"/>
      <c r="E12" s="318"/>
      <c r="F12" s="297"/>
      <c r="G12" s="297"/>
      <c r="H12" s="297"/>
      <c r="I12" s="297"/>
      <c r="J12" s="317"/>
      <c r="K12" s="297"/>
      <c r="L12" s="291"/>
      <c r="M12" s="318"/>
      <c r="N12" s="297"/>
      <c r="O12" s="297"/>
      <c r="P12" s="291"/>
      <c r="Q12" s="297"/>
      <c r="R12" s="317"/>
      <c r="S12" s="297"/>
      <c r="T12" s="297"/>
      <c r="U12" s="318"/>
      <c r="V12" s="293"/>
      <c r="W12" s="292"/>
    </row>
    <row r="13" spans="1:27" ht="15.75" thickBot="1" x14ac:dyDescent="0.3">
      <c r="A13" s="274"/>
      <c r="B13" s="319">
        <v>0.375</v>
      </c>
      <c r="C13" s="287">
        <v>0.54166666666666663</v>
      </c>
      <c r="D13" s="287">
        <v>0.57291666666666663</v>
      </c>
      <c r="E13" s="320">
        <v>0.6875</v>
      </c>
      <c r="F13" s="287">
        <v>0.35416666666666669</v>
      </c>
      <c r="G13" s="287">
        <v>0.54166666666666663</v>
      </c>
      <c r="H13" s="287">
        <v>0.57291666666666663</v>
      </c>
      <c r="I13" s="287">
        <v>0.69791666666666663</v>
      </c>
      <c r="J13" s="319"/>
      <c r="K13" s="328"/>
      <c r="L13" s="328"/>
      <c r="M13" s="320"/>
      <c r="N13" s="287">
        <v>0.375</v>
      </c>
      <c r="O13" s="287">
        <v>0.54166666666666663</v>
      </c>
      <c r="P13" s="287">
        <v>0.57291666666666663</v>
      </c>
      <c r="Q13" s="287">
        <v>0.71875</v>
      </c>
      <c r="R13" s="319">
        <v>0.35416666666666669</v>
      </c>
      <c r="S13" s="287">
        <v>0.54166666666666663</v>
      </c>
      <c r="T13" s="287">
        <v>0.57291666666666663</v>
      </c>
      <c r="U13" s="320">
        <v>0.70833333333333337</v>
      </c>
      <c r="V13" s="331">
        <f>(C13-B13)+(E13-D13)+(G13-F13)+(I13-H13)+(K13-J13)+(M13-L13)+(O13-N13)+(Q13-P13)+(S13-R13)+(U13-T13)</f>
        <v>1.2291666666666667</v>
      </c>
      <c r="W13" s="294">
        <v>1.25</v>
      </c>
      <c r="X13" s="3">
        <f>V13-W13</f>
        <v>-2.0833333333333259E-2</v>
      </c>
      <c r="Y13" s="367">
        <f>('s2'!X13)+('s3'!X13)+('s4'!X13)</f>
        <v>-0.33333333333333326</v>
      </c>
      <c r="Z13" s="366"/>
    </row>
    <row r="14" spans="1:27" ht="15.75" thickBot="1" x14ac:dyDescent="0.3">
      <c r="A14" s="259"/>
      <c r="B14" s="321"/>
      <c r="C14" s="298"/>
      <c r="D14" s="260"/>
      <c r="E14" s="322"/>
      <c r="F14" s="298"/>
      <c r="G14" s="298"/>
      <c r="H14" s="260"/>
      <c r="I14" s="298"/>
      <c r="J14" s="321"/>
      <c r="K14" s="298"/>
      <c r="L14" s="260"/>
      <c r="M14" s="322"/>
      <c r="N14" s="298"/>
      <c r="O14" s="298"/>
      <c r="P14" s="298"/>
      <c r="Q14" s="298"/>
      <c r="R14" s="321"/>
      <c r="S14" s="298"/>
      <c r="T14" s="298"/>
      <c r="U14" s="322"/>
      <c r="V14" s="260"/>
      <c r="W14" s="261"/>
    </row>
    <row r="15" spans="1:27" ht="15.75" thickBot="1" x14ac:dyDescent="0.3">
      <c r="A15" s="275" t="s">
        <v>196</v>
      </c>
      <c r="B15" s="323"/>
      <c r="C15" s="276"/>
      <c r="D15" s="276"/>
      <c r="E15" s="324"/>
      <c r="F15" s="276"/>
      <c r="G15" s="276"/>
      <c r="H15" s="276"/>
      <c r="I15" s="276"/>
      <c r="J15" s="323"/>
      <c r="K15" s="275"/>
      <c r="L15" s="275"/>
      <c r="M15" s="324"/>
      <c r="N15" s="276">
        <v>0.35416666666666669</v>
      </c>
      <c r="O15" s="276">
        <v>0.54166666666666663</v>
      </c>
      <c r="P15" s="276">
        <v>0.57291666666666663</v>
      </c>
      <c r="Q15" s="276">
        <v>0.60416666666666663</v>
      </c>
      <c r="R15" s="323">
        <v>0.34375</v>
      </c>
      <c r="S15" s="276"/>
      <c r="T15" s="276"/>
      <c r="U15" s="324">
        <v>0.72916666666666663</v>
      </c>
      <c r="V15" s="332">
        <f>(C15-B15)+(E15-D15)+(G15-F15)+(I15-H15)+(K15-J15)+(M15-L15)+(O15-N15)+(Q15-P15)+(S15-R15)+(U15-T15)</f>
        <v>0.60416666666666652</v>
      </c>
      <c r="W15" s="277">
        <v>0.625</v>
      </c>
      <c r="X15" s="233">
        <f>V15-W15</f>
        <v>-2.0833333333333481E-2</v>
      </c>
      <c r="Y15" s="377">
        <f>('s51'!Y15)+('s1'!X15)+('s2'!X15)+('s3'!X15)+('s4'!X15)</f>
        <v>-0.21875000000000006</v>
      </c>
      <c r="Z15" s="378"/>
      <c r="AA15" s="81" t="s">
        <v>196</v>
      </c>
    </row>
    <row r="16" spans="1:27" ht="15.75" thickBot="1" x14ac:dyDescent="0.3">
      <c r="A16" s="228"/>
      <c r="B16" s="325"/>
      <c r="C16" s="326"/>
      <c r="D16" s="326"/>
      <c r="E16" s="327"/>
      <c r="F16" s="296"/>
      <c r="G16" s="296"/>
      <c r="H16" s="296"/>
      <c r="I16" s="296"/>
      <c r="J16" s="325"/>
      <c r="K16" s="326"/>
      <c r="L16" s="326"/>
      <c r="M16" s="327"/>
      <c r="N16" s="296"/>
      <c r="O16" s="296"/>
      <c r="P16" s="296"/>
      <c r="Q16" s="296"/>
      <c r="R16" s="325"/>
      <c r="S16" s="326"/>
      <c r="T16" s="326"/>
      <c r="U16" s="327"/>
      <c r="V16" s="227"/>
      <c r="W16" s="229"/>
      <c r="X16" s="81"/>
      <c r="Y16" s="81"/>
      <c r="Z16" s="81"/>
      <c r="AA16" s="81"/>
    </row>
    <row r="20" spans="2:6" x14ac:dyDescent="0.25">
      <c r="B20" s="333"/>
      <c r="C20" t="s">
        <v>32</v>
      </c>
      <c r="E20" s="60"/>
      <c r="F20" t="s">
        <v>5</v>
      </c>
    </row>
    <row r="22" spans="2:6" x14ac:dyDescent="0.25">
      <c r="B22" s="12"/>
      <c r="C22" t="s">
        <v>6</v>
      </c>
      <c r="E22" s="334"/>
      <c r="F22" t="s">
        <v>76</v>
      </c>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conditionalFormatting sqref="B3:U16">
    <cfRule type="containsText" dxfId="42" priority="3" operator="containsText" text="PA3">
      <formula>NOT(ISERROR(SEARCH("PA3",B3)))</formula>
    </cfRule>
    <cfRule type="containsText" dxfId="41" priority="4" operator="containsText" text="PA3">
      <formula>NOT(ISERROR(SEARCH("PA3",B3)))</formula>
    </cfRule>
    <cfRule type="containsText" dxfId="40" priority="5" operator="containsText" text="PA3">
      <formula>NOT(ISERROR(SEARCH("PA3",B3)))</formula>
    </cfRule>
    <cfRule type="containsText" dxfId="39" priority="6" operator="containsText" text="PA2">
      <formula>NOT(ISERROR(SEARCH("PA2",B3)))</formula>
    </cfRule>
    <cfRule type="containsText" dxfId="38" priority="7" operator="containsText" text="PA1">
      <formula>NOT(ISERROR(SEARCH("PA1",B3)))</formula>
    </cfRule>
    <cfRule type="containsText" dxfId="37" priority="8" operator="containsText" text="PA3">
      <formula>NOT(ISERROR(SEARCH("PA3",B3)))</formula>
    </cfRule>
    <cfRule type="containsText" dxfId="36" priority="9" operator="containsText" text="PA3">
      <formula>NOT(ISERROR(SEARCH("PA3",B3)))</formula>
    </cfRule>
    <cfRule type="containsText" dxfId="35" priority="10" operator="containsText" text="PA2">
      <formula>NOT(ISERROR(SEARCH("PA2",B3)))</formula>
    </cfRule>
    <cfRule type="containsText" dxfId="34" priority="11" operator="containsText" text="PA1">
      <formula>NOT(ISERROR(SEARCH("PA1",B3)))</formula>
    </cfRule>
    <cfRule type="containsText" dxfId="33" priority="12" operator="containsText" text="PA1">
      <formula>NOT(ISERROR(SEARCH("PA1",B3)))</formula>
    </cfRule>
    <cfRule type="containsText" dxfId="32" priority="13" operator="containsText" text="FERIE">
      <formula>NOT(ISERROR(SEARCH("FERIE",B3)))</formula>
    </cfRule>
    <cfRule type="containsText" dxfId="31" priority="14" operator="containsText" text="PA3">
      <formula>NOT(ISERROR(SEARCH("PA3",B3)))</formula>
    </cfRule>
    <cfRule type="containsText" dxfId="30" priority="16" operator="containsText" text="PA1">
      <formula>NOT(ISERROR(SEARCH("PA1",B3)))</formula>
    </cfRule>
    <cfRule type="containsText" dxfId="29" priority="17" operator="containsText" text="ABSENT">
      <formula>NOT(ISERROR(SEARCH("ABSENT",B3)))</formula>
    </cfRule>
    <cfRule type="containsText" dxfId="28" priority="18" operator="containsText" text="CONGE">
      <formula>NOT(ISERROR(SEARCH("CONGE",B3)))</formula>
    </cfRule>
  </conditionalFormatting>
  <conditionalFormatting sqref="B3:W16">
    <cfRule type="containsText" dxfId="27" priority="15" operator="containsText" text="PA2">
      <formula>NOT(ISERROR(SEARCH("PA2",B3)))</formula>
    </cfRule>
  </conditionalFormatting>
  <conditionalFormatting sqref="E4 I4 M4 Q4 U4 E6 I6 M6 Q6 U6 E8 I8 M8 Q8 U8 E10 I10 M10 Q10 U10 E12 I12 M12 Q12 U12 E14 I14 M14 Q14 U14 E16 I16 M16 Q16 U16">
    <cfRule type="containsText" dxfId="26" priority="1" operator="containsText" text="VERIFIE">
      <formula>NOT(ISERROR(SEARCH("VERIFIE",E4)))</formula>
    </cfRule>
    <cfRule type="containsText" dxfId="25" priority="2" operator="containsText" text="VERIFIE">
      <formula>NOT(ISERROR(SEARCH("VERIFIE",E4)))</formula>
    </cfRule>
  </conditionalFormatting>
  <conditionalFormatting sqref="G19">
    <cfRule type="containsText" dxfId="24" priority="20" operator="containsText" text="CONGE">
      <formula>NOT(ISERROR(SEARCH("CONGE",G19)))</formula>
    </cfRule>
  </conditionalFormatting>
  <conditionalFormatting sqref="K18">
    <cfRule type="containsText" dxfId="23" priority="19" operator="containsText" text="CONGE">
      <formula>NOT(ISERROR(SEARCH("CONGE",K18)))</formula>
    </cfRule>
  </conditionalFormatting>
  <dataValidations count="4">
    <dataValidation type="list" allowBlank="1" showInputMessage="1" showErrorMessage="1" sqref="E4 E6 E8 E10 E12 E14 E16 I4 I6 I8 I10 I12 I14 I16 M4 M6 M8 M10 M12 M14 M16 Q4 Q6 Q8 Q10 Q12 Q14 Q16 U4 U6 U8 U10 U12 U14 U16" xr:uid="{74B7148A-359F-E34D-B372-04E3239ABAF0}">
      <formula1>"PA1,PA2,PA3,CONGE,FERIE,ABSENT,VERIFIE"</formula1>
    </dataValidation>
    <dataValidation type="list" allowBlank="1" showInputMessage="1" showErrorMessage="1" sqref="D3 H3 D5 D7 D9 D11 D13 D15 H5 H7 H9 H11 H13 H15 L3 L5 L7 L9 L11 L13 L15 P3 P5 P7 P9 P11 P13 P15 T3 T5 T7 T9 T11 T13 T15" xr:uid="{7DF67D6A-8B3E-3849-990F-B76E6E54BBA5}">
      <formula1>"13:45"</formula1>
    </dataValidation>
    <dataValidation type="list" allowBlank="1" showInputMessage="1" showErrorMessage="1" sqref="C3 G3 K3 O3 S3 C5 G5 K5 O5 S5 C7 C9 C11 C13 C15 G7 G9 G11 G13 G15 K7 K9 K11 K13 K15 O7 O9 O11 O13 O15 S7 S9 S11 S13 S15" xr:uid="{A153C6CB-2D87-8B42-AB71-901A4FD2432F}">
      <formula1>"13:00"</formula1>
    </dataValidation>
    <dataValidation type="list" allowBlank="1" showInputMessage="1" showErrorMessage="1" sqref="R8:T8 R10:T10 R12:T12 R14:T14 R16:T16 R6:T6 R4:T4 N16:P16 N14:P14 N12:P12 N10:P10 N8:P8 N6:P6 N4:P4 J16:L16 J14:L14 J12:L12 J10:L10 J8:L8 J6:L6 J4:L4 F16:H16 F14:H14 F12:H12 F10:H10 F8:H8 F6:H6 B16:D16 B14:D14 B12:D12 B10:D10 B8:D8 B6:D6 B4:D4 F4:H4" xr:uid="{92FDACF3-8E05-1D4E-B004-F7DEC4DF7115}">
      <formula1>"PA1,PA2,PA3,CONGE,FERIE,ABSENT"</formula1>
    </dataValidation>
  </dataValidation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3906E-42F4-034B-89F8-00F9183A4C91}">
  <dimension ref="A1:AA22"/>
  <sheetViews>
    <sheetView topLeftCell="S7" zoomScaleNormal="60" zoomScaleSheetLayoutView="100" workbookViewId="0">
      <selection activeCell="S20" sqref="S20"/>
    </sheetView>
  </sheetViews>
  <sheetFormatPr baseColWidth="10" defaultColWidth="9.140625" defaultRowHeight="15" x14ac:dyDescent="0.25"/>
  <sheetData>
    <row r="1" spans="1:27" x14ac:dyDescent="0.25">
      <c r="A1" s="5"/>
      <c r="B1" s="362" t="s">
        <v>269</v>
      </c>
      <c r="C1" s="363"/>
      <c r="D1" s="363"/>
      <c r="E1" s="364"/>
      <c r="F1" s="363" t="s">
        <v>270</v>
      </c>
      <c r="G1" s="363"/>
      <c r="H1" s="363"/>
      <c r="I1" s="364"/>
      <c r="J1" s="363" t="s">
        <v>271</v>
      </c>
      <c r="K1" s="363"/>
      <c r="L1" s="363"/>
      <c r="M1" s="363"/>
      <c r="N1" s="362" t="s">
        <v>272</v>
      </c>
      <c r="O1" s="363"/>
      <c r="P1" s="363"/>
      <c r="Q1" s="364"/>
      <c r="R1" s="363" t="s">
        <v>273</v>
      </c>
      <c r="S1" s="363"/>
      <c r="T1" s="363"/>
      <c r="U1" s="364"/>
      <c r="V1" t="s">
        <v>2</v>
      </c>
    </row>
    <row r="2" spans="1:27" ht="15.75" thickBot="1" x14ac:dyDescent="0.3">
      <c r="B2" s="1" t="s">
        <v>0</v>
      </c>
      <c r="C2" t="s">
        <v>8</v>
      </c>
      <c r="D2" t="s">
        <v>9</v>
      </c>
      <c r="E2" s="2" t="s">
        <v>1</v>
      </c>
      <c r="F2" t="s">
        <v>0</v>
      </c>
      <c r="G2" t="s">
        <v>8</v>
      </c>
      <c r="H2" t="s">
        <v>9</v>
      </c>
      <c r="I2" s="2" t="s">
        <v>1</v>
      </c>
      <c r="J2" t="s">
        <v>0</v>
      </c>
      <c r="K2" t="s">
        <v>8</v>
      </c>
      <c r="L2" t="s">
        <v>9</v>
      </c>
      <c r="M2" t="s">
        <v>1</v>
      </c>
      <c r="N2" s="1" t="s">
        <v>0</v>
      </c>
      <c r="O2" t="s">
        <v>8</v>
      </c>
      <c r="P2" t="s">
        <v>9</v>
      </c>
      <c r="Q2" s="2" t="s">
        <v>1</v>
      </c>
      <c r="R2" t="s">
        <v>0</v>
      </c>
      <c r="S2" t="s">
        <v>8</v>
      </c>
      <c r="T2" t="s">
        <v>9</v>
      </c>
      <c r="U2" s="2" t="s">
        <v>1</v>
      </c>
    </row>
    <row r="3" spans="1:27" ht="15.75" thickBot="1" x14ac:dyDescent="0.3">
      <c r="A3" s="285" t="s">
        <v>12</v>
      </c>
      <c r="B3" s="300">
        <v>0.36458333333333331</v>
      </c>
      <c r="C3" s="284">
        <v>0.54166666666666663</v>
      </c>
      <c r="D3" s="284">
        <v>0.57291666666666663</v>
      </c>
      <c r="E3" s="301">
        <v>0.73958333333333337</v>
      </c>
      <c r="F3" s="284">
        <v>0.29166666666666669</v>
      </c>
      <c r="G3" s="284">
        <v>0.54166666666666663</v>
      </c>
      <c r="H3" s="284">
        <v>0.57291666666666663</v>
      </c>
      <c r="I3" s="284">
        <v>0.75</v>
      </c>
      <c r="J3" s="300"/>
      <c r="K3" s="284"/>
      <c r="L3" s="284"/>
      <c r="M3" s="301"/>
      <c r="N3" s="284">
        <v>0.34375</v>
      </c>
      <c r="O3" s="284">
        <v>0.54166666666666663</v>
      </c>
      <c r="P3" s="284">
        <v>0.57291666666666663</v>
      </c>
      <c r="Q3" s="284">
        <v>0.72916666666666663</v>
      </c>
      <c r="R3" s="300">
        <v>0.35416666666666669</v>
      </c>
      <c r="S3" s="284">
        <v>0.54166666666666663</v>
      </c>
      <c r="T3" s="284">
        <v>0.57291666666666663</v>
      </c>
      <c r="U3" s="301">
        <v>0.70833333333333337</v>
      </c>
      <c r="V3" s="329">
        <f>(C3-B3)+(E3-D3)+(G3-F3)+(I3-H3)+(K3-J3)+(M3-L3)+(O3-N3)+(Q3-P3)+(S3-R3)+(U3-T3)</f>
        <v>1.4479166666666667</v>
      </c>
      <c r="W3" s="288">
        <v>1.4583333333333333</v>
      </c>
      <c r="X3" s="3">
        <f>V3-W3</f>
        <v>-1.0416666666666519E-2</v>
      </c>
      <c r="Y3" s="359">
        <f>SUM('s51'!Y3)+('s1'!X3)+('s2'!X3)+('s3'!X3)+('s4'!X3)+('s5'!X3)</f>
        <v>-0.36458333333333304</v>
      </c>
      <c r="Z3" s="360"/>
      <c r="AA3" t="s">
        <v>12</v>
      </c>
    </row>
    <row r="4" spans="1:27" ht="15.75" thickBot="1" x14ac:dyDescent="0.3">
      <c r="A4" s="217"/>
      <c r="B4" s="302"/>
      <c r="C4" s="217"/>
      <c r="D4" s="217" t="s">
        <v>342</v>
      </c>
      <c r="E4" s="303"/>
      <c r="F4" s="217"/>
      <c r="G4" s="217"/>
      <c r="H4" s="217" t="s">
        <v>343</v>
      </c>
      <c r="I4" s="217"/>
      <c r="J4" s="302"/>
      <c r="K4" s="217"/>
      <c r="L4" s="217"/>
      <c r="M4" s="303"/>
      <c r="N4" s="217"/>
      <c r="O4" s="217"/>
      <c r="P4" s="217" t="s">
        <v>343</v>
      </c>
      <c r="Q4" s="217"/>
      <c r="R4" s="302"/>
      <c r="S4" s="217"/>
      <c r="T4" s="217"/>
      <c r="U4" s="303"/>
      <c r="V4" s="330"/>
      <c r="W4" s="219"/>
      <c r="X4" t="s">
        <v>10</v>
      </c>
      <c r="Y4" s="361"/>
      <c r="Z4" s="361"/>
    </row>
    <row r="5" spans="1:27" ht="15.75" thickBot="1" x14ac:dyDescent="0.3">
      <c r="A5" s="32" t="s">
        <v>197</v>
      </c>
      <c r="B5" s="304">
        <v>0.51041666666666663</v>
      </c>
      <c r="C5" s="283"/>
      <c r="D5" s="283"/>
      <c r="E5" s="305">
        <v>0.72916666666666663</v>
      </c>
      <c r="F5" s="283">
        <v>0.34375</v>
      </c>
      <c r="G5" s="283">
        <v>0.54166666666666663</v>
      </c>
      <c r="H5" s="283">
        <v>0.53125</v>
      </c>
      <c r="I5" s="283">
        <v>0.72916666666666663</v>
      </c>
      <c r="J5" s="304">
        <v>0.29166666666666669</v>
      </c>
      <c r="K5" s="283">
        <v>0.54166666666666663</v>
      </c>
      <c r="L5" s="283">
        <v>0.57291666666666663</v>
      </c>
      <c r="M5" s="305">
        <v>0.72916666666666663</v>
      </c>
      <c r="N5" s="283">
        <v>0.375</v>
      </c>
      <c r="O5" s="283">
        <v>0.54166666666666663</v>
      </c>
      <c r="P5" s="283">
        <v>0.57291666666666663</v>
      </c>
      <c r="Q5" s="283">
        <v>0.72916666666666663</v>
      </c>
      <c r="R5" s="304">
        <v>0.51041666666666663</v>
      </c>
      <c r="S5" s="283"/>
      <c r="T5" s="283"/>
      <c r="U5" s="305">
        <v>0.6875</v>
      </c>
      <c r="V5" s="35">
        <f>(C5-B5)+(E5-D5)+(G5-F5)+(I5-H5)+(K5-J5)+(M5-L5)+(O5-N5)+(Q5-P5)+(S5-R5)+(U5-T5)</f>
        <v>1.5208333333333335</v>
      </c>
      <c r="W5" s="289">
        <v>1.4583333333333333</v>
      </c>
      <c r="X5" s="3">
        <f>V5-W5</f>
        <v>6.2500000000000222E-2</v>
      </c>
      <c r="Y5" s="359">
        <f>('s51'!Y13)+('s1'!X13)+('s2'!X5)+('s3'!X5)+('s4'!X5)+('s5'!X5)</f>
        <v>-0.42708333333333248</v>
      </c>
      <c r="Z5" s="360"/>
      <c r="AA5" t="s">
        <v>197</v>
      </c>
    </row>
    <row r="6" spans="1:27" ht="15.75" thickBot="1" x14ac:dyDescent="0.3">
      <c r="A6" s="158"/>
      <c r="B6" s="306"/>
      <c r="C6" s="157"/>
      <c r="D6" s="157" t="s">
        <v>342</v>
      </c>
      <c r="E6" s="307"/>
      <c r="F6" s="157"/>
      <c r="G6" s="157"/>
      <c r="H6" s="157" t="s">
        <v>342</v>
      </c>
      <c r="I6" s="157"/>
      <c r="J6" s="306"/>
      <c r="K6" s="157"/>
      <c r="L6" s="157" t="s">
        <v>343</v>
      </c>
      <c r="M6" s="307"/>
      <c r="N6" s="157"/>
      <c r="O6" s="157"/>
      <c r="P6" s="157" t="s">
        <v>342</v>
      </c>
      <c r="Q6" s="157"/>
      <c r="R6" s="306"/>
      <c r="S6" s="157"/>
      <c r="T6" s="157"/>
      <c r="U6" s="307"/>
      <c r="V6" s="290"/>
      <c r="W6" s="159"/>
    </row>
    <row r="7" spans="1:27" ht="15.75" thickBot="1" x14ac:dyDescent="0.3">
      <c r="A7" s="92" t="s">
        <v>14</v>
      </c>
      <c r="B7" s="308">
        <v>0.32291666666666669</v>
      </c>
      <c r="C7" s="93"/>
      <c r="D7" s="93"/>
      <c r="E7" s="309">
        <v>0.70833333333333337</v>
      </c>
      <c r="F7" s="93">
        <v>0.34375</v>
      </c>
      <c r="G7" s="93"/>
      <c r="H7" s="93"/>
      <c r="I7" s="93">
        <v>0.70833333333333337</v>
      </c>
      <c r="J7" s="308"/>
      <c r="K7" s="93"/>
      <c r="L7" s="93"/>
      <c r="M7" s="309"/>
      <c r="N7" s="93">
        <v>0.34375</v>
      </c>
      <c r="O7" s="93"/>
      <c r="P7" s="93"/>
      <c r="Q7" s="93">
        <v>0.72916666666666663</v>
      </c>
      <c r="R7" s="308"/>
      <c r="S7" s="93"/>
      <c r="T7" s="93"/>
      <c r="U7" s="309"/>
      <c r="V7" s="141">
        <f>(C7-B7)+(E7-D7)+(G7-F7)+(I7-H7)+(K7-J7)+(M7-L7)+(O7-N7)+(Q7-P7)+(S7-R7)+(U7-T7)</f>
        <v>1.1354166666666665</v>
      </c>
      <c r="W7" s="286">
        <v>1</v>
      </c>
      <c r="X7" s="3">
        <f>V7-W7</f>
        <v>0.13541666666666652</v>
      </c>
      <c r="Y7" s="359">
        <f>SUM('s51'!Y7)+('s1'!X7)+('s2'!X7)+('s3'!X7)+('s4'!X7)+('s5'!X7)</f>
        <v>0.48958333333333093</v>
      </c>
      <c r="Z7" s="360"/>
      <c r="AA7" t="s">
        <v>14</v>
      </c>
    </row>
    <row r="8" spans="1:27" ht="15.75" thickBot="1" x14ac:dyDescent="0.3">
      <c r="A8" s="92"/>
      <c r="B8" s="310"/>
      <c r="C8" s="299"/>
      <c r="D8" s="299" t="s">
        <v>344</v>
      </c>
      <c r="E8" s="311"/>
      <c r="F8" s="299"/>
      <c r="G8" s="299"/>
      <c r="H8" s="299" t="s">
        <v>344</v>
      </c>
      <c r="I8" s="299"/>
      <c r="J8" s="310"/>
      <c r="K8" s="299"/>
      <c r="L8" s="299"/>
      <c r="M8" s="311"/>
      <c r="N8" s="299"/>
      <c r="O8" s="299"/>
      <c r="P8" s="299" t="s">
        <v>344</v>
      </c>
      <c r="Q8" s="299"/>
      <c r="R8" s="310"/>
      <c r="S8" s="299"/>
      <c r="T8" s="299"/>
      <c r="U8" s="311"/>
      <c r="V8" s="141"/>
      <c r="W8" s="95"/>
    </row>
    <row r="9" spans="1:27" ht="15.75" thickBot="1" x14ac:dyDescent="0.3">
      <c r="A9" s="282" t="s">
        <v>184</v>
      </c>
      <c r="B9" s="312">
        <v>0.36458333333333331</v>
      </c>
      <c r="C9" s="279">
        <v>0.54166666666666663</v>
      </c>
      <c r="D9" s="279">
        <v>0.57291666666666663</v>
      </c>
      <c r="E9" s="313">
        <v>0.70833333333333337</v>
      </c>
      <c r="F9" s="279">
        <v>0.3125</v>
      </c>
      <c r="G9" s="279">
        <v>0.54166666666666663</v>
      </c>
      <c r="H9" s="279">
        <v>0.57291666666666663</v>
      </c>
      <c r="I9" s="279">
        <v>0.72916666666666663</v>
      </c>
      <c r="J9" s="312"/>
      <c r="K9" s="279"/>
      <c r="L9" s="279"/>
      <c r="M9" s="313"/>
      <c r="N9" s="279">
        <v>0.3125</v>
      </c>
      <c r="O9" s="279">
        <v>0.54166666666666663</v>
      </c>
      <c r="P9" s="279">
        <v>0.57291666666666663</v>
      </c>
      <c r="Q9" s="279">
        <v>0.72916666666666663</v>
      </c>
      <c r="R9" s="312">
        <v>0.32291666666666669</v>
      </c>
      <c r="S9" s="279"/>
      <c r="T9" s="279"/>
      <c r="U9" s="313">
        <v>0.54166666666666663</v>
      </c>
      <c r="V9" s="280">
        <f>(C9-B9)+(E9-D9)+(G9-F9)+(I9-H9)+(K9-J9)+(M9-L9)+(O9-N9)+(Q9-P9)+(S9-R9)+(U9-T9)</f>
        <v>1.3020833333333335</v>
      </c>
      <c r="W9" s="281">
        <v>1.125</v>
      </c>
      <c r="X9" s="3">
        <f>V9-W9</f>
        <v>0.17708333333333348</v>
      </c>
      <c r="Y9" s="367">
        <f>('s51'!Y9)+('s1'!X9)+('s2'!X9)+('s3'!X9)+('s4'!X9)+('s5'!X9)</f>
        <v>-0.43750000000000111</v>
      </c>
      <c r="Z9" s="366"/>
      <c r="AA9" t="s">
        <v>184</v>
      </c>
    </row>
    <row r="10" spans="1:27" ht="15.75" thickBot="1" x14ac:dyDescent="0.3">
      <c r="A10" s="241"/>
      <c r="B10" s="244"/>
      <c r="C10" s="242"/>
      <c r="D10" s="242" t="s">
        <v>342</v>
      </c>
      <c r="E10" s="314"/>
      <c r="F10" s="242"/>
      <c r="G10" s="242"/>
      <c r="H10" s="242" t="s">
        <v>343</v>
      </c>
      <c r="I10" s="242"/>
      <c r="J10" s="244"/>
      <c r="K10" s="242"/>
      <c r="L10" s="242"/>
      <c r="M10" s="314"/>
      <c r="N10" s="242"/>
      <c r="O10" s="242"/>
      <c r="P10" s="242" t="s">
        <v>342</v>
      </c>
      <c r="Q10" s="242"/>
      <c r="R10" s="244"/>
      <c r="S10" s="242"/>
      <c r="T10" s="242"/>
      <c r="U10" s="314"/>
      <c r="V10" s="245"/>
      <c r="W10" s="243"/>
    </row>
    <row r="11" spans="1:27" ht="15.75" thickBot="1" x14ac:dyDescent="0.3">
      <c r="A11" s="221" t="s">
        <v>185</v>
      </c>
      <c r="B11" s="315">
        <v>0.3125</v>
      </c>
      <c r="C11" s="278">
        <v>0.54166666666666663</v>
      </c>
      <c r="D11" s="278">
        <v>0.57291666666666663</v>
      </c>
      <c r="E11" s="316">
        <v>0.72916666666666663</v>
      </c>
      <c r="F11" s="278">
        <v>0.34375</v>
      </c>
      <c r="G11" s="278">
        <v>0.54166666666666663</v>
      </c>
      <c r="H11" s="278">
        <v>0.57291666666666663</v>
      </c>
      <c r="I11" s="278">
        <v>0.71875</v>
      </c>
      <c r="J11" s="315">
        <v>0.32291666666666669</v>
      </c>
      <c r="K11" s="278">
        <v>0.54166666666666663</v>
      </c>
      <c r="L11" s="278">
        <v>0.57291666666666663</v>
      </c>
      <c r="M11" s="316">
        <v>0.6875</v>
      </c>
      <c r="N11" s="278"/>
      <c r="O11" s="278"/>
      <c r="P11" s="278"/>
      <c r="Q11" s="278"/>
      <c r="R11" s="315">
        <v>0.54166666666666663</v>
      </c>
      <c r="S11" s="278"/>
      <c r="T11" s="278"/>
      <c r="U11" s="316">
        <v>0.72916666666666663</v>
      </c>
      <c r="V11" s="225">
        <f>(C11-B11)+(E11-D11)+(G11-F11)+(I11-H11)+(K11-J11)+(M11-L11)+(O11-N11)+(Q11-P11)+(S11-R11)+(U11-T11)</f>
        <v>1.25</v>
      </c>
      <c r="W11" s="295">
        <v>1.125</v>
      </c>
      <c r="X11" s="3">
        <f>V11-W11</f>
        <v>0.125</v>
      </c>
      <c r="Y11" s="367">
        <f>('s51'!Y11)+('s1'!X11)+('s2'!X11)+('s3'!X11)+('s4'!X11)+('s5'!X11)</f>
        <v>-0.21875000000000044</v>
      </c>
      <c r="Z11" s="366"/>
      <c r="AA11" t="s">
        <v>185</v>
      </c>
    </row>
    <row r="12" spans="1:27" ht="15.75" thickBot="1" x14ac:dyDescent="0.3">
      <c r="A12" s="291"/>
      <c r="B12" s="317"/>
      <c r="C12" s="297"/>
      <c r="D12" s="297" t="s">
        <v>343</v>
      </c>
      <c r="E12" s="318"/>
      <c r="F12" s="297"/>
      <c r="G12" s="297"/>
      <c r="H12" s="297" t="s">
        <v>342</v>
      </c>
      <c r="I12" s="297"/>
      <c r="J12" s="317"/>
      <c r="K12" s="297"/>
      <c r="L12" s="291" t="s">
        <v>343</v>
      </c>
      <c r="M12" s="318"/>
      <c r="N12" s="297"/>
      <c r="O12" s="297"/>
      <c r="P12" s="291"/>
      <c r="Q12" s="297"/>
      <c r="R12" s="317"/>
      <c r="S12" s="297"/>
      <c r="T12" s="297"/>
      <c r="U12" s="318"/>
      <c r="V12" s="293"/>
      <c r="W12" s="292"/>
    </row>
    <row r="13" spans="1:27" ht="15.75" thickBot="1" x14ac:dyDescent="0.3">
      <c r="A13" s="274"/>
      <c r="B13" s="319">
        <v>0.35416666666666669</v>
      </c>
      <c r="C13" s="287">
        <v>0.54166666666666663</v>
      </c>
      <c r="D13" s="287">
        <v>0.57291666666666663</v>
      </c>
      <c r="E13" s="320">
        <v>0.69791666666666663</v>
      </c>
      <c r="F13" s="287">
        <v>0.35416666666666669</v>
      </c>
      <c r="G13" s="287">
        <v>0.54166666666666663</v>
      </c>
      <c r="H13" s="287">
        <v>0.57291666666666663</v>
      </c>
      <c r="I13" s="287">
        <v>0.70833333333333337</v>
      </c>
      <c r="J13" s="319"/>
      <c r="K13" s="328"/>
      <c r="L13" s="328"/>
      <c r="M13" s="320"/>
      <c r="N13" s="287">
        <v>0.35416666666666669</v>
      </c>
      <c r="O13" s="287">
        <v>0.54166666666666663</v>
      </c>
      <c r="P13" s="287">
        <v>0.57291666666666663</v>
      </c>
      <c r="Q13" s="287">
        <v>0.70833333333333337</v>
      </c>
      <c r="R13" s="319">
        <v>0.375</v>
      </c>
      <c r="S13" s="287">
        <v>0.54166666666666663</v>
      </c>
      <c r="T13" s="287">
        <v>0.57291666666666663</v>
      </c>
      <c r="U13" s="320">
        <v>0.6875</v>
      </c>
      <c r="V13" s="331">
        <f>(C13-B13)+(E13-D13)+(G13-F13)+(I13-H13)+(K13-J13)+(M13-L13)+(O13-N13)+(Q13-P13)+(S13-R13)+(U13-T13)</f>
        <v>1.2395833333333335</v>
      </c>
      <c r="W13" s="294">
        <v>1.25</v>
      </c>
      <c r="X13" s="3">
        <f>V13-W13</f>
        <v>-1.0416666666666519E-2</v>
      </c>
      <c r="Y13" s="367">
        <f>('s2'!X13)+('s3'!X13)+('s4'!X13)+('s5'!X13)</f>
        <v>-0.34374999999999978</v>
      </c>
      <c r="Z13" s="366"/>
    </row>
    <row r="14" spans="1:27" ht="15.75" thickBot="1" x14ac:dyDescent="0.3">
      <c r="A14" s="259"/>
      <c r="B14" s="321"/>
      <c r="C14" s="298"/>
      <c r="D14" s="260" t="s">
        <v>343</v>
      </c>
      <c r="E14" s="322"/>
      <c r="F14" s="298"/>
      <c r="G14" s="298"/>
      <c r="H14" s="260" t="s">
        <v>343</v>
      </c>
      <c r="I14" s="298"/>
      <c r="J14" s="321"/>
      <c r="K14" s="298"/>
      <c r="L14" s="260"/>
      <c r="M14" s="322"/>
      <c r="N14" s="298"/>
      <c r="O14" s="298"/>
      <c r="P14" s="298" t="s">
        <v>343</v>
      </c>
      <c r="Q14" s="298"/>
      <c r="R14" s="321"/>
      <c r="S14" s="298"/>
      <c r="T14" s="298"/>
      <c r="U14" s="322"/>
      <c r="V14" s="260"/>
      <c r="W14" s="261"/>
    </row>
    <row r="15" spans="1:27" ht="15.75" thickBot="1" x14ac:dyDescent="0.3">
      <c r="A15" s="275" t="s">
        <v>196</v>
      </c>
      <c r="B15" s="323"/>
      <c r="C15" s="276"/>
      <c r="D15" s="276"/>
      <c r="E15" s="324"/>
      <c r="F15" s="276"/>
      <c r="G15" s="276"/>
      <c r="H15" s="276"/>
      <c r="I15" s="276"/>
      <c r="J15" s="323"/>
      <c r="K15" s="275"/>
      <c r="L15" s="275"/>
      <c r="M15" s="324"/>
      <c r="N15" s="276">
        <v>0.35416666666666669</v>
      </c>
      <c r="O15" s="276">
        <v>0.54166666666666663</v>
      </c>
      <c r="P15" s="276">
        <v>0.57291666666666663</v>
      </c>
      <c r="Q15" s="276">
        <v>0.70833333333333337</v>
      </c>
      <c r="R15" s="323">
        <v>0.32291666666666669</v>
      </c>
      <c r="S15" s="276"/>
      <c r="T15" s="276"/>
      <c r="U15" s="324">
        <v>0.72916666666666663</v>
      </c>
      <c r="V15" s="332">
        <f>(C15-B15)+(E15-D15)+(G15-F15)+(I15-H15)+(K15-J15)+(M15-L15)+(O15-N15)+(Q15-P15)+(S15-R15)+(U15-T15)</f>
        <v>0.72916666666666663</v>
      </c>
      <c r="W15" s="277">
        <v>0.625</v>
      </c>
      <c r="X15" s="233">
        <f>V15-W15</f>
        <v>0.10416666666666663</v>
      </c>
      <c r="Y15" s="377">
        <f>('s51'!Y15)+('s1'!X15)+('s2'!X15)+('s3'!X15)+('s4'!X15)+('s5'!X15)</f>
        <v>-0.11458333333333343</v>
      </c>
      <c r="Z15" s="378"/>
      <c r="AA15" s="81" t="s">
        <v>196</v>
      </c>
    </row>
    <row r="16" spans="1:27" ht="15.75" thickBot="1" x14ac:dyDescent="0.3">
      <c r="A16" s="228"/>
      <c r="B16" s="325"/>
      <c r="C16" s="326"/>
      <c r="D16" s="326"/>
      <c r="E16" s="327"/>
      <c r="F16" s="296"/>
      <c r="G16" s="296"/>
      <c r="H16" s="296"/>
      <c r="I16" s="296"/>
      <c r="J16" s="325"/>
      <c r="K16" s="326"/>
      <c r="L16" s="326"/>
      <c r="M16" s="327"/>
      <c r="N16" s="296"/>
      <c r="O16" s="296"/>
      <c r="P16" s="296" t="s">
        <v>343</v>
      </c>
      <c r="Q16" s="296"/>
      <c r="R16" s="325"/>
      <c r="S16" s="326"/>
      <c r="T16" s="326" t="s">
        <v>344</v>
      </c>
      <c r="U16" s="327"/>
      <c r="V16" s="227"/>
      <c r="W16" s="229"/>
      <c r="X16" s="81"/>
      <c r="Y16" s="81"/>
      <c r="Z16" s="81"/>
      <c r="AA16" s="81"/>
    </row>
    <row r="20" spans="2:6" x14ac:dyDescent="0.25">
      <c r="B20" s="333"/>
      <c r="C20" t="s">
        <v>32</v>
      </c>
      <c r="E20" s="60"/>
      <c r="F20" t="s">
        <v>5</v>
      </c>
    </row>
    <row r="22" spans="2:6" x14ac:dyDescent="0.25">
      <c r="B22" s="12"/>
      <c r="C22" t="s">
        <v>6</v>
      </c>
      <c r="E22" s="334"/>
      <c r="F22" t="s">
        <v>76</v>
      </c>
    </row>
  </sheetData>
  <mergeCells count="13">
    <mergeCell ref="Y15:Z15"/>
    <mergeCell ref="Y4:Z4"/>
    <mergeCell ref="Y5:Z5"/>
    <mergeCell ref="Y7:Z7"/>
    <mergeCell ref="Y9:Z9"/>
    <mergeCell ref="Y11:Z11"/>
    <mergeCell ref="Y13:Z13"/>
    <mergeCell ref="Y3:Z3"/>
    <mergeCell ref="B1:E1"/>
    <mergeCell ref="F1:I1"/>
    <mergeCell ref="J1:M1"/>
    <mergeCell ref="N1:Q1"/>
    <mergeCell ref="R1:U1"/>
  </mergeCells>
  <conditionalFormatting sqref="B3:U16">
    <cfRule type="containsText" dxfId="22" priority="3" operator="containsText" text="PA3">
      <formula>NOT(ISERROR(SEARCH("PA3",B3)))</formula>
    </cfRule>
    <cfRule type="containsText" dxfId="21" priority="4" operator="containsText" text="PA3">
      <formula>NOT(ISERROR(SEARCH("PA3",B3)))</formula>
    </cfRule>
    <cfRule type="containsText" dxfId="20" priority="5" operator="containsText" text="PA3">
      <formula>NOT(ISERROR(SEARCH("PA3",B3)))</formula>
    </cfRule>
    <cfRule type="containsText" dxfId="19" priority="6" operator="containsText" text="PA2">
      <formula>NOT(ISERROR(SEARCH("PA2",B3)))</formula>
    </cfRule>
    <cfRule type="containsText" dxfId="18" priority="7" operator="containsText" text="PA1">
      <formula>NOT(ISERROR(SEARCH("PA1",B3)))</formula>
    </cfRule>
    <cfRule type="containsText" dxfId="17" priority="8" operator="containsText" text="PA3">
      <formula>NOT(ISERROR(SEARCH("PA3",B3)))</formula>
    </cfRule>
    <cfRule type="containsText" dxfId="16" priority="9" operator="containsText" text="PA3">
      <formula>NOT(ISERROR(SEARCH("PA3",B3)))</formula>
    </cfRule>
    <cfRule type="containsText" dxfId="15" priority="10" operator="containsText" text="PA2">
      <formula>NOT(ISERROR(SEARCH("PA2",B3)))</formula>
    </cfRule>
    <cfRule type="containsText" dxfId="14" priority="11" operator="containsText" text="PA1">
      <formula>NOT(ISERROR(SEARCH("PA1",B3)))</formula>
    </cfRule>
    <cfRule type="containsText" dxfId="13" priority="12" operator="containsText" text="PA1">
      <formula>NOT(ISERROR(SEARCH("PA1",B3)))</formula>
    </cfRule>
    <cfRule type="containsText" dxfId="12" priority="13" operator="containsText" text="FERIE">
      <formula>NOT(ISERROR(SEARCH("FERIE",B3)))</formula>
    </cfRule>
    <cfRule type="containsText" dxfId="11" priority="14" operator="containsText" text="PA3">
      <formula>NOT(ISERROR(SEARCH("PA3",B3)))</formula>
    </cfRule>
    <cfRule type="containsText" dxfId="10" priority="16" operator="containsText" text="PA1">
      <formula>NOT(ISERROR(SEARCH("PA1",B3)))</formula>
    </cfRule>
    <cfRule type="containsText" dxfId="9" priority="17" operator="containsText" text="ABSENT">
      <formula>NOT(ISERROR(SEARCH("ABSENT",B3)))</formula>
    </cfRule>
    <cfRule type="containsText" dxfId="8" priority="18" operator="containsText" text="CONGE">
      <formula>NOT(ISERROR(SEARCH("CONGE",B3)))</formula>
    </cfRule>
  </conditionalFormatting>
  <conditionalFormatting sqref="B3:W16">
    <cfRule type="containsText" dxfId="7" priority="15" operator="containsText" text="PA2">
      <formula>NOT(ISERROR(SEARCH("PA2",B3)))</formula>
    </cfRule>
  </conditionalFormatting>
  <conditionalFormatting sqref="E4 I4 M4 Q4 U4 E6 I6 M6 Q6 U6 E8 I8 M8 Q8 U8 E10 I10 M10 Q10 U10 E12 I12 M12 Q12 U12 E14 I14 M14 Q14 U14 E16 I16 M16 Q16 U16">
    <cfRule type="containsText" dxfId="6" priority="1" operator="containsText" text="VERIFIE">
      <formula>NOT(ISERROR(SEARCH("VERIFIE",E4)))</formula>
    </cfRule>
    <cfRule type="containsText" dxfId="5" priority="2" operator="containsText" text="VERIFIE">
      <formula>NOT(ISERROR(SEARCH("VERIFIE",E4)))</formula>
    </cfRule>
  </conditionalFormatting>
  <conditionalFormatting sqref="G19">
    <cfRule type="containsText" dxfId="4" priority="20" operator="containsText" text="CONGE">
      <formula>NOT(ISERROR(SEARCH("CONGE",G19)))</formula>
    </cfRule>
  </conditionalFormatting>
  <conditionalFormatting sqref="K18">
    <cfRule type="containsText" dxfId="3" priority="19" operator="containsText" text="CONGE">
      <formula>NOT(ISERROR(SEARCH("CONGE",K18)))</formula>
    </cfRule>
  </conditionalFormatting>
  <dataValidations count="4">
    <dataValidation type="list" allowBlank="1" showInputMessage="1" showErrorMessage="1" sqref="R8:T8 R10:T10 R12:T12 R14:T14 R16:T16 R6:T6 R4:T4 N16:P16 N14:P14 N12:P12 N10:P10 N8:P8 N6:P6 N4:P4 J16:L16 J14:L14 J12:L12 J10:L10 J8:L8 J6:L6 J4:L4 F16:H16 F14:H14 F12:H12 F10:H10 F8:H8 F6:H6 B16:D16 B14:D14 B12:D12 B10:D10 B8:D8 B6:D6 B4:D4 F4:H4" xr:uid="{F6E2C3EA-9D58-D54E-A0A4-98D3E92EEF9A}">
      <formula1>"PA1,PA2,PA3,CONGE,FERIE,ABSENT"</formula1>
    </dataValidation>
    <dataValidation type="list" allowBlank="1" showInputMessage="1" showErrorMessage="1" sqref="C3 G3 K3 O3 S3 C5 G5 K5 O5 S5 C7 C9 C11 C13 C15 G7 G9 G11 G13 G15 K7 K9 K11 K13 K15 O7 O9 O11 O13 O15 S7 S9 S11 S13 S15" xr:uid="{288FE5C6-F8DA-5D4B-8ECC-259C5BDB27BE}">
      <formula1>"13:00"</formula1>
    </dataValidation>
    <dataValidation type="list" allowBlank="1" showInputMessage="1" showErrorMessage="1" sqref="D3 H3 D5 D7 D9 D11 D13 D15 H5 H7 H9 H11 H13 H15 L3 L5 L7 L9 L11 L13 L15 P3 P5 P7 P9 P11 P13 P15 T3 T5 T7 T9 T11 T13 T15" xr:uid="{76D50F5C-DA9E-5547-851E-CD1F3ED85346}">
      <formula1>"13:45"</formula1>
    </dataValidation>
    <dataValidation type="list" allowBlank="1" showInputMessage="1" showErrorMessage="1" sqref="E4 E6 E8 E10 E12 E14 E16 I4 I6 I8 I10 I12 I14 I16 M4 M6 M8 M10 M12 M14 M16 Q4 Q6 Q8 Q10 Q12 Q14 Q16 U4 U6 U8 U10 U12 U14 U16" xr:uid="{A89C71A9-F485-E845-8CC7-3A2A237A2C9C}">
      <formula1>"PA1,PA2,PA3,CONGE,FERIE,ABSENT,VERIFIE"</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51</vt:i4>
      </vt:variant>
    </vt:vector>
  </HeadingPairs>
  <TitlesOfParts>
    <vt:vector size="51" baseType="lpstr">
      <vt:lpstr>s7</vt:lpstr>
      <vt:lpstr>s8</vt:lpstr>
      <vt:lpstr>s9</vt:lpstr>
      <vt:lpstr>s10</vt:lpstr>
      <vt:lpstr>s11</vt:lpstr>
      <vt:lpstr>s12</vt:lpstr>
      <vt:lpstr>s13</vt:lpstr>
      <vt:lpstr>s14</vt:lpstr>
      <vt:lpstr>s15</vt:lpstr>
      <vt:lpstr>s16</vt:lpstr>
      <vt:lpstr>s17</vt:lpstr>
      <vt:lpstr>s18</vt:lpstr>
      <vt:lpstr>s19</vt:lpstr>
      <vt:lpstr>s20</vt:lpstr>
      <vt:lpstr>s21</vt:lpstr>
      <vt:lpstr>s22</vt:lpstr>
      <vt:lpstr>s23</vt:lpstr>
      <vt:lpstr>s24</vt:lpstr>
      <vt:lpstr>s25</vt:lpstr>
      <vt:lpstr>s26</vt:lpstr>
      <vt:lpstr>s27</vt:lpstr>
      <vt:lpstr>s28</vt:lpstr>
      <vt:lpstr>s29</vt:lpstr>
      <vt:lpstr>s30</vt:lpstr>
      <vt:lpstr>s31</vt:lpstr>
      <vt:lpstr>s32</vt:lpstr>
      <vt:lpstr>s35</vt:lpstr>
      <vt:lpstr>s36 (2)</vt:lpstr>
      <vt:lpstr>s36</vt:lpstr>
      <vt:lpstr>s37</vt:lpstr>
      <vt:lpstr>s38</vt:lpstr>
      <vt:lpstr>s39</vt:lpstr>
      <vt:lpstr>s40</vt:lpstr>
      <vt:lpstr>s41</vt:lpstr>
      <vt:lpstr>s42</vt:lpstr>
      <vt:lpstr>s43</vt:lpstr>
      <vt:lpstr>s44</vt:lpstr>
      <vt:lpstr>s45</vt:lpstr>
      <vt:lpstr>s46</vt:lpstr>
      <vt:lpstr>s47</vt:lpstr>
      <vt:lpstr>s48</vt:lpstr>
      <vt:lpstr>s49</vt:lpstr>
      <vt:lpstr>s50</vt:lpstr>
      <vt:lpstr>s51</vt:lpstr>
      <vt:lpstr>Feuil2</vt:lpstr>
      <vt:lpstr>Feuil1</vt:lpstr>
      <vt:lpstr>s1</vt:lpstr>
      <vt:lpstr>s2</vt:lpstr>
      <vt:lpstr>s3</vt:lpstr>
      <vt:lpstr>s4</vt:lpstr>
      <vt:lpstr>s5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kawalec</dc:creator>
  <cp:lastModifiedBy>costumer3</cp:lastModifiedBy>
  <cp:lastPrinted>2022-07-27T13:21:41Z</cp:lastPrinted>
  <dcterms:created xsi:type="dcterms:W3CDTF">2021-09-28T22:51:50Z</dcterms:created>
  <dcterms:modified xsi:type="dcterms:W3CDTF">2025-02-10T16:23:41Z</dcterms:modified>
</cp:coreProperties>
</file>