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drawings/drawing6.xml" ContentType="application/vnd.openxmlformats-officedocument.drawing+xml"/>
  <Override PartName="/xl/tables/table8.xml" ContentType="application/vnd.openxmlformats-officedocument.spreadsheetml.table+xml"/>
  <Override PartName="/xl/drawings/drawing7.xml" ContentType="application/vnd.openxmlformats-officedocument.drawing+xml"/>
  <Override PartName="/xl/tables/table9.xml" ContentType="application/vnd.openxmlformats-officedocument.spreadsheetml.table+xml"/>
  <Override PartName="/xl/drawings/drawing8.xml" ContentType="application/vnd.openxmlformats-officedocument.drawing+xml"/>
  <Override PartName="/xl/tables/table10.xml" ContentType="application/vnd.openxmlformats-officedocument.spreadsheetml.table+xml"/>
  <Override PartName="/xl/drawings/drawing9.xml" ContentType="application/vnd.openxmlformats-officedocument.drawing+xml"/>
  <Override PartName="/xl/tables/table11.xml" ContentType="application/vnd.openxmlformats-officedocument.spreadsheetml.table+xml"/>
  <Override PartName="/xl/drawings/drawing10.xml" ContentType="application/vnd.openxmlformats-officedocument.drawing+xml"/>
  <Override PartName="/xl/tables/table12.xml" ContentType="application/vnd.openxmlformats-officedocument.spreadsheetml.table+xml"/>
  <Override PartName="/xl/drawings/drawing11.xml" ContentType="application/vnd.openxmlformats-officedocument.drawing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9058AA6-4D00-4699-A331-092599EF9A46}" xr6:coauthVersionLast="47" xr6:coauthVersionMax="47" xr10:uidLastSave="{00000000-0000-0000-0000-000000000000}"/>
  <bookViews>
    <workbookView xWindow="-120" yWindow="-120" windowWidth="29040" windowHeight="15840" activeTab="3" xr2:uid="{3E412DAE-2F10-42D5-A141-AF3A7D5C18E6}"/>
  </bookViews>
  <sheets>
    <sheet name="INDICAT_PERF" sheetId="3" r:id="rId1"/>
    <sheet name="SUIVI_RECLAM" sheetId="5" r:id="rId2"/>
    <sheet name="CASTELNAUDARY" sheetId="9" r:id="rId3"/>
    <sheet name="Requête2" sheetId="16" r:id="rId4"/>
    <sheet name="Requête1" sheetId="15" r:id="rId5"/>
    <sheet name="Synthèse" sheetId="14" r:id="rId6"/>
    <sheet name="GARONS" sheetId="4" r:id="rId7"/>
    <sheet name="LITTORAL" sheetId="7" r:id="rId8"/>
    <sheet name="MAUGUIO" sheetId="6" r:id="rId9"/>
    <sheet name="MENDE" sheetId="12" r:id="rId10"/>
    <sheet name="NÎMES" sheetId="10" r:id="rId11"/>
    <sheet name="PICHEGU" sheetId="11" r:id="rId12"/>
    <sheet name="SERVIAN" sheetId="1" r:id="rId13"/>
    <sheet name="VDR" sheetId="8" r:id="rId14"/>
    <sheet name="DONNEES" sheetId="2" r:id="rId15"/>
    <sheet name="Feuil10" sheetId="13" r:id="rId16"/>
  </sheets>
  <definedNames>
    <definedName name="Cible">INDIRECT("_"&amp;INDICAT_PERF!$C$8)</definedName>
    <definedName name="Cible_An">INDIRECT("_"&amp;INDICAT_PERF!$C$8&amp;"[Année]")</definedName>
    <definedName name="Cible_Mois">INDIRECT("_"&amp;INDICAT_PERF!$C$8&amp;"[Mois]")</definedName>
    <definedName name="CONTRAT">DONNEES!$D$3:$D$9</definedName>
    <definedName name="DonnéesExternes_1" localSheetId="5" hidden="1">Synthèse!$E$1:$X$14</definedName>
    <definedName name="DonnéesExternes_2" localSheetId="4" hidden="1">'Requête1'!$A$1:$T$7</definedName>
    <definedName name="DonnéesExternes_3" localSheetId="3" hidden="1">'Requête2'!$A$1:$T$7</definedName>
    <definedName name="Environnement">Tableau10[Environnement]</definedName>
    <definedName name="motif">DONNEES!$A$3:$A$5</definedName>
    <definedName name="RECLAMATION">DONNEES!$C$3:$C$14</definedName>
    <definedName name="Route">Synthèse!$A$11</definedName>
    <definedName name="type">DONNEES!$A$8:$A$11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9" l="1"/>
  <c r="C12" i="9"/>
  <c r="Q12" i="9"/>
  <c r="R12" i="9" s="1"/>
  <c r="B11" i="9"/>
  <c r="C11" i="9"/>
  <c r="Q11" i="9"/>
  <c r="R11" i="9" s="1"/>
  <c r="B10" i="9"/>
  <c r="C10" i="9"/>
  <c r="Q10" i="9"/>
  <c r="R10" i="9" s="1"/>
  <c r="D5" i="5"/>
  <c r="D4" i="5"/>
  <c r="A2" i="13" a="1"/>
  <c r="A2" i="13" l="1"/>
  <c r="Q12" i="4" l="1"/>
  <c r="R12" i="4" s="1"/>
  <c r="C12" i="4"/>
  <c r="B12" i="4"/>
  <c r="Q11" i="4"/>
  <c r="R11" i="4" s="1"/>
  <c r="C11" i="4"/>
  <c r="B11" i="4"/>
  <c r="Q10" i="4"/>
  <c r="R10" i="4" s="1"/>
  <c r="C10" i="4"/>
  <c r="B10" i="4"/>
  <c r="C24" i="3" l="1"/>
  <c r="B24" i="3"/>
  <c r="A23" i="2" a="1"/>
  <c r="D11" i="3" l="1"/>
  <c r="D12" i="3" s="1"/>
  <c r="E32" i="5"/>
  <c r="E33" i="5"/>
  <c r="E31" i="5"/>
  <c r="E17" i="5"/>
  <c r="E29" i="5"/>
  <c r="E23" i="5"/>
  <c r="E24" i="5"/>
  <c r="E8" i="5"/>
  <c r="E22" i="5"/>
  <c r="E26" i="5"/>
  <c r="E28" i="5"/>
  <c r="E9" i="5"/>
  <c r="E25" i="5"/>
  <c r="E19" i="5"/>
  <c r="E18" i="5"/>
  <c r="E10" i="5"/>
  <c r="D10" i="3"/>
  <c r="A23" i="2"/>
  <c r="E12" i="5"/>
  <c r="E11" i="5"/>
  <c r="E16" i="5"/>
  <c r="E14" i="5" l="1"/>
  <c r="E13" i="5"/>
  <c r="E15" i="5"/>
  <c r="E20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76E2BA-3D92-408E-92C5-014943F3E8F1}" keepAlive="1" name="Requête - _CASTELNAUDARY" description="Connexion à la requête « _CASTELNAUDARY » dans le classeur." type="5" refreshedVersion="0" background="1">
    <dbPr connection="Provider=Microsoft.Mashup.OleDb.1;Data Source=$Workbook$;Location=_CASTELNAUDARY;Extended Properties=&quot;&quot;" command="SELECT * FROM [_CASTELNAUDARY]"/>
  </connection>
  <connection id="2" xr16:uid="{A4EBFC71-7C12-4894-A716-03E60AEAEC2D}" keepAlive="1" name="Requête - _GARONS" description="Connexion à la requête « _GARONS » dans le classeur." type="5" refreshedVersion="0" background="1">
    <dbPr connection="Provider=Microsoft.Mashup.OleDb.1;Data Source=$Workbook$;Location=_GARONS;Extended Properties=&quot;&quot;" command="SELECT * FROM [_GARONS]"/>
  </connection>
  <connection id="3" xr16:uid="{9B651366-0681-4944-AA0D-D0751761266B}" keepAlive="1" name="Requête - _LITTORAL" description="Connexion à la requête « _LITTORAL » dans le classeur." type="5" refreshedVersion="0" background="1">
    <dbPr connection="Provider=Microsoft.Mashup.OleDb.1;Data Source=$Workbook$;Location=_LITTORAL;Extended Properties=&quot;&quot;" command="SELECT * FROM [_LITTORAL]"/>
  </connection>
  <connection id="4" xr16:uid="{792CAEE9-DD85-4766-A5A3-56B04B35D0E1}" keepAlive="1" name="Requête - _MAUGUIO" description="Connexion à la requête « _MAUGUIO » dans le classeur." type="5" refreshedVersion="0" background="1">
    <dbPr connection="Provider=Microsoft.Mashup.OleDb.1;Data Source=$Workbook$;Location=_MAUGUIO;Extended Properties=&quot;&quot;" command="SELECT * FROM [_MAUGUIO]"/>
  </connection>
  <connection id="5" xr16:uid="{2A5D9D9E-8B8A-4888-A1FC-91B58CA22AF0}" keepAlive="1" name="Requête - _MENDE" description="Connexion à la requête « _MENDE » dans le classeur." type="5" refreshedVersion="0" background="1">
    <dbPr connection="Provider=Microsoft.Mashup.OleDb.1;Data Source=$Workbook$;Location=_MENDE;Extended Properties=&quot;&quot;" command="SELECT * FROM [_MENDE]"/>
  </connection>
  <connection id="6" xr16:uid="{562E80C1-195A-4F1A-9EA9-097B89755FC0}" keepAlive="1" name="Requête - _NÎMES" description="Connexion à la requête « _NÎMES » dans le classeur." type="5" refreshedVersion="0" background="1">
    <dbPr connection="Provider=Microsoft.Mashup.OleDb.1;Data Source=$Workbook$;Location=_NÎMES;Extended Properties=&quot;&quot;" command="SELECT * FROM [_NÎMES]"/>
  </connection>
  <connection id="7" xr16:uid="{7809D160-268B-4897-9A55-208238B129E0}" keepAlive="1" name="Requête - _PICHEGU" description="Connexion à la requête « _PICHEGU » dans le classeur." type="5" refreshedVersion="0" background="1">
    <dbPr connection="Provider=Microsoft.Mashup.OleDb.1;Data Source=$Workbook$;Location=_PICHEGU;Extended Properties=&quot;&quot;" command="SELECT * FROM [_PICHEGU]"/>
  </connection>
  <connection id="8" xr16:uid="{ADFC4CA7-E4DF-4196-A16C-CEA41C146814}" keepAlive="1" name="Requête - _SERVIAN" description="Connexion à la requête « _SERVIAN » dans le classeur." type="5" refreshedVersion="0" background="1">
    <dbPr connection="Provider=Microsoft.Mashup.OleDb.1;Data Source=$Workbook$;Location=_SERVIAN;Extended Properties=&quot;&quot;" command="SELECT * FROM [_SERVIAN]"/>
  </connection>
  <connection id="9" xr16:uid="{58B976B0-FD0B-4096-A304-B35B7FC41D50}" keepAlive="1" name="Requête - _VDR" description="Connexion à la requête « _VDR » dans le classeur." type="5" refreshedVersion="0" background="1">
    <dbPr connection="Provider=Microsoft.Mashup.OleDb.1;Data Source=$Workbook$;Location=_VDR;Extended Properties=&quot;&quot;" command="SELECT * FROM [_VDR]"/>
  </connection>
  <connection id="10" xr16:uid="{E0979766-B82A-4996-AB77-2172154DAB43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  <connection id="11" xr16:uid="{129E00E1-2966-4B94-BE7C-E9328237481B}" keepAlive="1" name="Requête - Requête2" description="Connexion à la requête « Requête2 » dans le classeur." type="5" refreshedVersion="8" background="1" saveData="1">
    <dbPr connection="Provider=Microsoft.Mashup.OleDb.1;Data Source=$Workbook$;Location=Requête2;Extended Properties=&quot;&quot;" command="SELECT * FROM [Requête2]"/>
  </connection>
  <connection id="12" xr16:uid="{659B796A-AF97-4322-8E44-BD8B465F4A27}" keepAlive="1" name="Requête - Synthèse" description="Connexion à la requête « Synthèse » dans le classeur." type="5" refreshedVersion="8" background="1" saveData="1">
    <dbPr connection="Provider=Microsoft.Mashup.OleDb.1;Data Source=$Workbook$;Location=Synthèse;Extended Properties=&quot;&quot;" command="SELECT * FROM [Synthès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<sst xmlns="http://schemas.openxmlformats.org/spreadsheetml/2006/main" count="597" uniqueCount="150">
  <si>
    <t>Date de Reception</t>
  </si>
  <si>
    <t>Mois</t>
  </si>
  <si>
    <t>Année</t>
  </si>
  <si>
    <t>Type de Contact</t>
  </si>
  <si>
    <t>Num client</t>
  </si>
  <si>
    <t>Ref si AR</t>
  </si>
  <si>
    <t xml:space="preserve">Motif </t>
  </si>
  <si>
    <t>Precision</t>
  </si>
  <si>
    <t>Si réclamation - facture</t>
  </si>
  <si>
    <t>Objet</t>
  </si>
  <si>
    <t>Code Agent</t>
  </si>
  <si>
    <t>Courrier transféré</t>
  </si>
  <si>
    <t>Date réponse</t>
  </si>
  <si>
    <t>délai</t>
  </si>
  <si>
    <t>réponse &gt; 8 jours</t>
  </si>
  <si>
    <t>Réponse attendu</t>
  </si>
  <si>
    <t>Référence reponse</t>
  </si>
  <si>
    <t>Enregistrement Demande</t>
  </si>
  <si>
    <t>Enregistrement réponse</t>
  </si>
  <si>
    <t>Nom du demandeur</t>
  </si>
  <si>
    <t>MOTIF_CONTACT</t>
  </si>
  <si>
    <t>RECLAMATION</t>
  </si>
  <si>
    <t>CONTRAT</t>
  </si>
  <si>
    <t>AGENCE</t>
  </si>
  <si>
    <t>FACTURATION</t>
  </si>
  <si>
    <t>Point de livraison défectueux</t>
  </si>
  <si>
    <t>Souscription</t>
  </si>
  <si>
    <t>CASTELNAUDARY</t>
  </si>
  <si>
    <t>Contestation Volume Facturé</t>
  </si>
  <si>
    <t>Coupure d’eau</t>
  </si>
  <si>
    <t>Facturation</t>
  </si>
  <si>
    <t>DIRECTION</t>
  </si>
  <si>
    <t>Erreur Contractuelle</t>
  </si>
  <si>
    <t>INFORMATION</t>
  </si>
  <si>
    <t>Manque débit/pression</t>
  </si>
  <si>
    <t>Modification Information</t>
  </si>
  <si>
    <t>GARONS</t>
  </si>
  <si>
    <t>Erreur sur saisie répartition</t>
  </si>
  <si>
    <t>Problème suite à changement de compteur</t>
  </si>
  <si>
    <t>Resiliation</t>
  </si>
  <si>
    <t>Demande Geste Commercial</t>
  </si>
  <si>
    <t>Fuite sur réseau ou branchement</t>
  </si>
  <si>
    <t>Transfert</t>
  </si>
  <si>
    <t>MAUGUIO</t>
  </si>
  <si>
    <t>Erreur Ecriture Comptable</t>
  </si>
  <si>
    <t>TYPE_CONTACT</t>
  </si>
  <si>
    <t>Mutation</t>
  </si>
  <si>
    <t>MENDE</t>
  </si>
  <si>
    <t>Mail</t>
  </si>
  <si>
    <t>Autre</t>
  </si>
  <si>
    <t>PICHEGU</t>
  </si>
  <si>
    <t>Courrier</t>
  </si>
  <si>
    <t>X7</t>
  </si>
  <si>
    <t>SERVIAN</t>
  </si>
  <si>
    <t>Groupe BRL</t>
  </si>
  <si>
    <t>Réclamation MMI</t>
  </si>
  <si>
    <t>Retard exécution travaux</t>
  </si>
  <si>
    <t>Pollution / dépose de déchets</t>
  </si>
  <si>
    <t>Réclamations injustifiées</t>
  </si>
  <si>
    <t>Autres  (1)</t>
  </si>
  <si>
    <t>VDR</t>
  </si>
  <si>
    <t>ENREGISTREMENT DE DEMANDE 
SERVIAN</t>
  </si>
  <si>
    <t>INDICATEUR DE PERFORMANCE</t>
  </si>
  <si>
    <t>COLLECTE DES DONNEES</t>
  </si>
  <si>
    <r>
      <t xml:space="preserve">PERIODE DE RELEVE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Wingdings"/>
        <charset val="2"/>
      </rPr>
      <t>ð</t>
    </r>
  </si>
  <si>
    <t>décembre</t>
  </si>
  <si>
    <t>SECTEUR</t>
  </si>
  <si>
    <t>RESULTAT DE LA MESURE :</t>
  </si>
  <si>
    <t>OBSERVATIONS - REMARQUES :</t>
  </si>
  <si>
    <t>IQ2</t>
  </si>
  <si>
    <r>
      <t>Nb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réclamations =</t>
    </r>
  </si>
  <si>
    <t>Voir détail ci-joint</t>
  </si>
  <si>
    <t>IQ3</t>
  </si>
  <si>
    <r>
      <t xml:space="preserve">Nb courriers </t>
    </r>
    <r>
      <rPr>
        <u/>
        <sz val="11"/>
        <color theme="1"/>
        <rFont val="Times New Roman"/>
        <family val="1"/>
      </rPr>
      <t>répondus</t>
    </r>
    <r>
      <rPr>
        <sz val="11"/>
        <color theme="1"/>
        <rFont val="Times New Roman"/>
        <family val="1"/>
      </rPr>
      <t xml:space="preserve"> dans le mois =</t>
    </r>
  </si>
  <si>
    <t>Nb de courriers à moins de 8 jours =</t>
  </si>
  <si>
    <t>IQ4A</t>
  </si>
  <si>
    <r>
      <t>Nombre de BSDD émis depuis le 1</t>
    </r>
    <r>
      <rPr>
        <vertAlign val="superscript"/>
        <sz val="11"/>
        <color theme="1"/>
        <rFont val="Times New Roman"/>
        <family val="1"/>
      </rPr>
      <t>er</t>
    </r>
    <r>
      <rPr>
        <sz val="11"/>
        <color theme="1"/>
        <rFont val="Times New Roman"/>
        <family val="1"/>
      </rPr>
      <t xml:space="preserve"> du mois</t>
    </r>
  </si>
  <si>
    <t>IQ4B</t>
  </si>
  <si>
    <r>
      <t>Nombre de BSDD retournés depuis le 1</t>
    </r>
    <r>
      <rPr>
        <vertAlign val="superscript"/>
        <sz val="11"/>
        <color theme="1"/>
        <rFont val="Times New Roman"/>
        <family val="1"/>
      </rPr>
      <t>er</t>
    </r>
    <r>
      <rPr>
        <sz val="11"/>
        <color theme="1"/>
        <rFont val="Times New Roman"/>
        <family val="1"/>
      </rPr>
      <t xml:space="preserve"> du mois</t>
    </r>
  </si>
  <si>
    <t>IQ5</t>
  </si>
  <si>
    <t>Nombre de tests de situations d’urgences réalisés</t>
  </si>
  <si>
    <t xml:space="preserve">Fiche à transmettre au D.QSEST avant le 10 de chaque mois </t>
  </si>
  <si>
    <t>EMETTEUR</t>
  </si>
  <si>
    <t>Responsable de service</t>
  </si>
  <si>
    <t xml:space="preserve">NOM : </t>
  </si>
  <si>
    <t>VISA :</t>
  </si>
  <si>
    <t>ENREGISTREMENT DE DEMANDE 
GARONS</t>
  </si>
  <si>
    <t xml:space="preserve">
SUIVI DES RECLAMATIONS CLIENTS ET DES PLAINTES ENVIRONNEMENTALES</t>
  </si>
  <si>
    <r>
      <t>Secteur/Service</t>
    </r>
    <r>
      <rPr>
        <b/>
        <sz val="12"/>
        <color theme="1"/>
        <rFont val="Book Antiqua"/>
        <family val="1"/>
      </rPr>
      <t> :</t>
    </r>
  </si>
  <si>
    <r>
      <t>Mois</t>
    </r>
    <r>
      <rPr>
        <b/>
        <sz val="12"/>
        <color theme="1"/>
        <rFont val="Book Antiqua"/>
        <family val="1"/>
      </rPr>
      <t> </t>
    </r>
    <r>
      <rPr>
        <b/>
        <u/>
        <sz val="12"/>
        <color theme="1"/>
        <rFont val="Book Antiqua"/>
        <family val="1"/>
      </rPr>
      <t>:</t>
    </r>
  </si>
  <si>
    <t>TYPE DE RECLAMATION</t>
  </si>
  <si>
    <t>PROCESSUS</t>
  </si>
  <si>
    <t>NOMBRE</t>
  </si>
  <si>
    <t>Qualité d’eau</t>
  </si>
  <si>
    <t>TOTAL DES RECLAMATIONS</t>
  </si>
  <si>
    <t>DETAIL FACTURATION</t>
  </si>
  <si>
    <t>(1) Veuillez indiquer le processus concerné</t>
  </si>
  <si>
    <t>Fiche à transmettre au RQ et au Coordinateur Environnement dans les mêmes délais que les indicateurs de performance.</t>
  </si>
  <si>
    <t>Emetteur</t>
  </si>
  <si>
    <t>Nom : CHAAOUI Naoual</t>
  </si>
  <si>
    <t>Nom : Eyraud Adeline</t>
  </si>
  <si>
    <t>Visa :</t>
  </si>
  <si>
    <t>RQ</t>
  </si>
  <si>
    <t>Date :</t>
  </si>
  <si>
    <t>Nom :</t>
  </si>
  <si>
    <t>Visa :</t>
  </si>
  <si>
    <t>Eau brute</t>
  </si>
  <si>
    <t>Eau Potable</t>
  </si>
  <si>
    <t>Qualité_de_l_eau</t>
  </si>
  <si>
    <t>DETAIL QUALITE DE L'EAU</t>
  </si>
  <si>
    <t>Eaut Potable</t>
  </si>
  <si>
    <t>Détail</t>
  </si>
  <si>
    <t>Environnement</t>
  </si>
  <si>
    <t>Egoût bouché</t>
  </si>
  <si>
    <t>DETAIL ENVIRONNEMENT</t>
  </si>
  <si>
    <t>liée au gel</t>
  </si>
  <si>
    <t>Réponse attendue</t>
  </si>
  <si>
    <t>LITTORAL</t>
  </si>
  <si>
    <t>ENREGISTREMENT DE DEMANDE
LITTORAL</t>
  </si>
  <si>
    <t>ENREGISTREMENT DE DEMANDE
VILLENEUVE-DE-LA-RAHO</t>
  </si>
  <si>
    <t>ENREGISTREMENT DE DEMANDE
CASTELNAUDARY</t>
  </si>
  <si>
    <t>ENREGISTREMENT DE DEMANDE
NÎMES</t>
  </si>
  <si>
    <t>ENREGISTREMENT DES DEMANDES
PICHEGU
NÎMES</t>
  </si>
  <si>
    <t>ENREGISTREMENT DES DEMANDE S
MAUGUIO</t>
  </si>
  <si>
    <t>ENREGISTREMENT DES DEMANDES
MENDE</t>
  </si>
  <si>
    <t>SEGONNE MIRI</t>
  </si>
  <si>
    <t>j'ai mon égout bouché</t>
  </si>
  <si>
    <t>MSE</t>
  </si>
  <si>
    <t>OUI</t>
  </si>
  <si>
    <t>C'est balot</t>
  </si>
  <si>
    <t>HEUTTE Aaline</t>
  </si>
  <si>
    <t>facturation</t>
  </si>
  <si>
    <t>on m'a mal facturé</t>
  </si>
  <si>
    <t>prise en compte</t>
  </si>
  <si>
    <t>courrier</t>
  </si>
  <si>
    <t>BALAYE Véronique</t>
  </si>
  <si>
    <t>je veux changer de borne</t>
  </si>
  <si>
    <t>impossible</t>
  </si>
  <si>
    <t>GRAINDOR MELISSA</t>
  </si>
  <si>
    <t>SARTOR ANGELIQUE</t>
  </si>
  <si>
    <t>PUJOL MAGALI</t>
  </si>
  <si>
    <t xml:space="preserve">demande l'envoi des factures </t>
  </si>
  <si>
    <t>pas content</t>
  </si>
  <si>
    <t>voudrait connaitre le prix de</t>
  </si>
  <si>
    <t>HEA</t>
  </si>
  <si>
    <t>envoi</t>
  </si>
  <si>
    <t>envoi fiche tarifaire</t>
  </si>
  <si>
    <t/>
  </si>
  <si>
    <t>D:\Téléchargements\Fichiers Excel\omsyhf-leirughfkleisbvdufygoij.xlsx</t>
  </si>
  <si>
    <t>Chemin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</si>
</sst>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Wingdings"/>
      <charset val="2"/>
    </font>
    <font>
      <b/>
      <sz val="13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Book Antiqua"/>
      <family val="1"/>
    </font>
    <font>
      <sz val="10"/>
      <color theme="1"/>
      <name val="Book Antiqua"/>
      <family val="1"/>
    </font>
    <font>
      <b/>
      <u/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0"/>
      <color rgb="FFFFFFFF"/>
      <name val="Book Antiqua"/>
      <family val="1"/>
    </font>
    <font>
      <sz val="9"/>
      <color theme="1"/>
      <name val="Book Antiqua"/>
      <family val="1"/>
    </font>
    <font>
      <b/>
      <sz val="9"/>
      <color theme="1"/>
      <name val="Book Antiqua"/>
      <family val="1"/>
    </font>
    <font>
      <sz val="9"/>
      <color rgb="FF000000"/>
      <name val="Book Antiqua"/>
      <family val="1"/>
    </font>
    <font>
      <b/>
      <sz val="9"/>
      <color rgb="FF000000"/>
      <name val="Book Antiqua"/>
      <family val="1"/>
    </font>
    <font>
      <b/>
      <sz val="9"/>
      <color rgb="FF548DD4"/>
      <name val="Book Antiqua"/>
      <family val="1"/>
    </font>
    <font>
      <b/>
      <sz val="9"/>
      <color rgb="FF76923C"/>
      <name val="Book Antiqua"/>
      <family val="1"/>
    </font>
    <font>
      <b/>
      <sz val="10"/>
      <color theme="1"/>
      <name val="Book Antiqua"/>
      <family val="1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Gray">
        <bgColor rgb="FFCCCCCC"/>
      </patternFill>
    </fill>
    <fill>
      <patternFill patternType="solid">
        <fgColor rgb="FFCCCCCC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C2D69B"/>
        <bgColor indexed="64"/>
      </patternFill>
    </fill>
    <fill>
      <patternFill patternType="gray125">
        <bgColor rgb="FFE5E5E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37">
    <xf numFmtId="0" fontId="0" fillId="0" borderId="0" xfId="0"/>
    <xf numFmtId="0" fontId="1" fillId="4" borderId="0" xfId="3"/>
    <xf numFmtId="0" fontId="1" fillId="3" borderId="0" xfId="2"/>
    <xf numFmtId="14" fontId="0" fillId="0" borderId="0" xfId="0" applyNumberFormat="1"/>
    <xf numFmtId="0" fontId="0" fillId="7" borderId="1" xfId="0" applyFill="1" applyBorder="1"/>
    <xf numFmtId="0" fontId="0" fillId="8" borderId="1" xfId="0" applyFill="1" applyBorder="1"/>
    <xf numFmtId="0" fontId="0" fillId="0" borderId="1" xfId="0" applyBorder="1"/>
    <xf numFmtId="0" fontId="0" fillId="9" borderId="1" xfId="0" applyFill="1" applyBorder="1"/>
    <xf numFmtId="0" fontId="2" fillId="0" borderId="0" xfId="0" applyFont="1" applyAlignment="1">
      <alignment vertical="center"/>
    </xf>
    <xf numFmtId="0" fontId="1" fillId="2" borderId="0" xfId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0" fillId="0" borderId="11" xfId="0" applyFont="1" applyBorder="1" applyAlignment="1" applyProtection="1">
      <alignment horizontal="left" vertical="center" wrapText="1"/>
      <protection locked="0"/>
    </xf>
    <xf numFmtId="0" fontId="11" fillId="11" borderId="9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3" fillId="0" borderId="2" xfId="0" applyFont="1" applyBorder="1" applyAlignment="1" applyProtection="1">
      <alignment vertical="center" wrapText="1"/>
      <protection locked="0"/>
    </xf>
    <xf numFmtId="0" fontId="13" fillId="0" borderId="14" xfId="0" applyFont="1" applyBorder="1" applyAlignment="1" applyProtection="1">
      <alignment vertical="center" wrapText="1"/>
      <protection locked="0"/>
    </xf>
    <xf numFmtId="0" fontId="12" fillId="0" borderId="15" xfId="0" applyFont="1" applyBorder="1" applyAlignment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vertical="center" wrapText="1"/>
      <protection locked="0"/>
    </xf>
    <xf numFmtId="0" fontId="12" fillId="0" borderId="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vertical="center"/>
    </xf>
    <xf numFmtId="0" fontId="17" fillId="10" borderId="18" xfId="0" applyFont="1" applyFill="1" applyBorder="1" applyAlignment="1">
      <alignment horizontal="center" vertical="center" wrapText="1"/>
    </xf>
    <xf numFmtId="14" fontId="5" fillId="0" borderId="21" xfId="0" applyNumberFormat="1" applyFont="1" applyBorder="1" applyAlignment="1">
      <alignment vertical="center" wrapText="1"/>
    </xf>
    <xf numFmtId="0" fontId="5" fillId="0" borderId="21" xfId="0" applyFont="1" applyBorder="1" applyAlignment="1" applyProtection="1">
      <alignment vertical="center" wrapText="1"/>
      <protection locked="0"/>
    </xf>
    <xf numFmtId="0" fontId="5" fillId="0" borderId="24" xfId="0" applyFont="1" applyBorder="1" applyAlignment="1" applyProtection="1">
      <alignment vertical="center" wrapText="1"/>
      <protection locked="0"/>
    </xf>
    <xf numFmtId="0" fontId="19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2" fillId="12" borderId="27" xfId="0" applyFont="1" applyFill="1" applyBorder="1" applyAlignment="1">
      <alignment horizontal="center" vertical="center" wrapText="1"/>
    </xf>
    <xf numFmtId="0" fontId="22" fillId="12" borderId="5" xfId="0" applyFont="1" applyFill="1" applyBorder="1" applyAlignment="1">
      <alignment horizontal="center" vertical="center" wrapText="1"/>
    </xf>
    <xf numFmtId="0" fontId="23" fillId="0" borderId="28" xfId="0" applyFont="1" applyBorder="1" applyAlignment="1">
      <alignment vertical="center" wrapText="1"/>
    </xf>
    <xf numFmtId="0" fontId="24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vertical="center" wrapText="1"/>
    </xf>
    <xf numFmtId="0" fontId="25" fillId="13" borderId="29" xfId="0" applyFont="1" applyFill="1" applyBorder="1" applyAlignment="1">
      <alignment vertical="center" wrapText="1"/>
    </xf>
    <xf numFmtId="0" fontId="26" fillId="13" borderId="9" xfId="0" applyFont="1" applyFill="1" applyBorder="1" applyAlignment="1">
      <alignment horizontal="center" vertical="center" wrapText="1"/>
    </xf>
    <xf numFmtId="0" fontId="25" fillId="13" borderId="9" xfId="0" applyFont="1" applyFill="1" applyBorder="1" applyAlignment="1">
      <alignment vertical="center" wrapText="1"/>
    </xf>
    <xf numFmtId="0" fontId="23" fillId="0" borderId="29" xfId="0" applyFont="1" applyBorder="1" applyAlignment="1">
      <alignment vertical="center" wrapText="1"/>
    </xf>
    <xf numFmtId="0" fontId="24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vertical="center" wrapText="1"/>
    </xf>
    <xf numFmtId="0" fontId="24" fillId="13" borderId="9" xfId="0" applyFont="1" applyFill="1" applyBorder="1" applyAlignment="1">
      <alignment horizontal="center" vertical="center" wrapText="1"/>
    </xf>
    <xf numFmtId="0" fontId="23" fillId="13" borderId="9" xfId="0" applyFont="1" applyFill="1" applyBorder="1" applyAlignment="1">
      <alignment vertical="center" wrapText="1"/>
    </xf>
    <xf numFmtId="0" fontId="27" fillId="0" borderId="29" xfId="0" applyFont="1" applyBorder="1" applyAlignment="1">
      <alignment vertical="center" wrapText="1"/>
    </xf>
    <xf numFmtId="0" fontId="23" fillId="14" borderId="29" xfId="0" applyFont="1" applyFill="1" applyBorder="1" applyAlignment="1">
      <alignment vertical="center" wrapText="1"/>
    </xf>
    <xf numFmtId="0" fontId="23" fillId="14" borderId="9" xfId="0" applyFont="1" applyFill="1" applyBorder="1" applyAlignment="1">
      <alignment horizontal="center" vertical="center" wrapText="1"/>
    </xf>
    <xf numFmtId="0" fontId="23" fillId="14" borderId="9" xfId="0" applyFont="1" applyFill="1" applyBorder="1" applyAlignment="1">
      <alignment vertical="center" wrapText="1"/>
    </xf>
    <xf numFmtId="0" fontId="23" fillId="0" borderId="9" xfId="0" applyFont="1" applyBorder="1" applyAlignment="1">
      <alignment horizontal="center" vertical="center" wrapText="1"/>
    </xf>
    <xf numFmtId="0" fontId="28" fillId="0" borderId="29" xfId="0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0" fillId="0" borderId="5" xfId="0" applyBorder="1"/>
    <xf numFmtId="0" fontId="23" fillId="0" borderId="27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25" fillId="13" borderId="30" xfId="0" applyFont="1" applyFill="1" applyBorder="1" applyAlignment="1">
      <alignment vertical="center" wrapText="1"/>
    </xf>
    <xf numFmtId="0" fontId="25" fillId="13" borderId="28" xfId="0" applyFont="1" applyFill="1" applyBorder="1" applyAlignment="1">
      <alignment vertical="center" wrapText="1"/>
    </xf>
    <xf numFmtId="0" fontId="25" fillId="13" borderId="31" xfId="0" applyFont="1" applyFill="1" applyBorder="1" applyAlignment="1">
      <alignment vertical="center" wrapText="1"/>
    </xf>
    <xf numFmtId="0" fontId="24" fillId="0" borderId="28" xfId="0" applyFont="1" applyBorder="1" applyAlignment="1">
      <alignment horizontal="center" vertical="center" wrapText="1"/>
    </xf>
    <xf numFmtId="0" fontId="26" fillId="13" borderId="32" xfId="0" applyFont="1" applyFill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6" fillId="13" borderId="33" xfId="0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vertical="center" wrapText="1"/>
    </xf>
    <xf numFmtId="0" fontId="25" fillId="13" borderId="34" xfId="0" applyFont="1" applyFill="1" applyBorder="1" applyAlignment="1">
      <alignment vertical="center" wrapText="1"/>
    </xf>
    <xf numFmtId="0" fontId="23" fillId="16" borderId="11" xfId="0" applyFont="1" applyFill="1" applyBorder="1" applyAlignment="1">
      <alignment vertical="center" wrapText="1"/>
    </xf>
    <xf numFmtId="0" fontId="24" fillId="17" borderId="11" xfId="0" applyFont="1" applyFill="1" applyBorder="1" applyAlignment="1">
      <alignment horizontal="center" vertical="center" wrapText="1"/>
    </xf>
    <xf numFmtId="0" fontId="23" fillId="17" borderId="11" xfId="0" applyFont="1" applyFill="1" applyBorder="1" applyAlignment="1">
      <alignment vertical="center" wrapText="1"/>
    </xf>
    <xf numFmtId="0" fontId="8" fillId="11" borderId="10" xfId="0" applyFont="1" applyFill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0" xfId="0" applyFont="1" applyFill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center" vertical="center" wrapText="1"/>
    </xf>
    <xf numFmtId="0" fontId="10" fillId="0" borderId="10" xfId="0" applyFont="1" applyBorder="1" applyAlignment="1" applyProtection="1">
      <alignment horizontal="right" vertical="center" wrapText="1"/>
      <protection locked="0"/>
    </xf>
    <xf numFmtId="0" fontId="10" fillId="0" borderId="12" xfId="0" applyFont="1" applyBorder="1" applyAlignment="1" applyProtection="1">
      <alignment horizontal="right" vertical="center" wrapText="1"/>
      <protection locked="0"/>
    </xf>
    <xf numFmtId="0" fontId="11" fillId="11" borderId="10" xfId="0" applyFont="1" applyFill="1" applyBorder="1" applyAlignment="1">
      <alignment horizontal="center" vertical="center" wrapText="1"/>
    </xf>
    <xf numFmtId="0" fontId="11" fillId="11" borderId="12" xfId="0" applyFont="1" applyFill="1" applyBorder="1" applyAlignment="1">
      <alignment horizontal="center" vertical="center" wrapText="1"/>
    </xf>
    <xf numFmtId="0" fontId="11" fillId="11" borderId="11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5" fillId="0" borderId="25" xfId="0" applyFont="1" applyBorder="1" applyAlignment="1" applyProtection="1">
      <alignment horizontal="center" vertical="center" wrapText="1"/>
      <protection locked="0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13" fillId="0" borderId="12" xfId="0" applyFont="1" applyBorder="1" applyAlignment="1">
      <alignment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14" fontId="5" fillId="0" borderId="22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 applyProtection="1">
      <alignment horizontal="center" vertical="center" wrapText="1"/>
      <protection locked="0"/>
    </xf>
    <xf numFmtId="0" fontId="5" fillId="0" borderId="23" xfId="0" applyFont="1" applyBorder="1" applyAlignment="1" applyProtection="1">
      <alignment horizontal="center" vertical="center" wrapText="1"/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19" fillId="0" borderId="6" xfId="0" applyNumberFormat="1" applyFont="1" applyBorder="1" applyAlignment="1" applyProtection="1">
      <alignment horizontal="left" vertical="center" wrapText="1"/>
      <protection locked="0"/>
    </xf>
    <xf numFmtId="0" fontId="19" fillId="0" borderId="2" xfId="0" applyFont="1" applyBorder="1" applyAlignment="1" applyProtection="1">
      <alignment horizontal="left" vertical="center" wrapText="1"/>
      <protection locked="0"/>
    </xf>
    <xf numFmtId="14" fontId="19" fillId="0" borderId="6" xfId="0" applyNumberFormat="1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19" fillId="0" borderId="6" xfId="0" applyFont="1" applyBorder="1" applyAlignment="1" applyProtection="1">
      <alignment horizontal="left" vertical="center" wrapText="1"/>
      <protection locked="0"/>
    </xf>
    <xf numFmtId="0" fontId="19" fillId="0" borderId="6" xfId="0" applyFont="1" applyBorder="1" applyAlignment="1" applyProtection="1">
      <alignment horizontal="center" vertical="center" wrapText="1"/>
      <protection locked="0"/>
    </xf>
    <xf numFmtId="0" fontId="19" fillId="0" borderId="6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9" fillId="15" borderId="10" xfId="0" applyFont="1" applyFill="1" applyBorder="1" applyAlignment="1">
      <alignment horizontal="center" vertical="center" wrapText="1"/>
    </xf>
    <xf numFmtId="0" fontId="29" fillId="15" borderId="12" xfId="0" applyFont="1" applyFill="1" applyBorder="1" applyAlignment="1">
      <alignment horizontal="center" vertical="center" wrapText="1"/>
    </xf>
    <xf numFmtId="0" fontId="29" fillId="15" borderId="11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22" fillId="12" borderId="10" xfId="0" applyFont="1" applyFill="1" applyBorder="1" applyAlignment="1">
      <alignment horizontal="center" vertical="center" wrapText="1"/>
    </xf>
    <xf numFmtId="0" fontId="22" fillId="12" borderId="1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0" fillId="0" borderId="0" xfId="0" applyNumberFormat="1"/>
  </cellXfs>
  <cellStyles count="4">
    <cellStyle name="20 % - Accent4" xfId="2" builtinId="42"/>
    <cellStyle name="40 % - Accent6" xfId="3" builtinId="51"/>
    <cellStyle name="60 % - Accent1" xfId="1" builtinId="32"/>
    <cellStyle name="Normal" xfId="0" builtinId="0"/>
  </cellStyles>
  <dxfs count="36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142875</xdr:rowOff>
    </xdr:from>
    <xdr:to>
      <xdr:col>0</xdr:col>
      <xdr:colOff>914400</xdr:colOff>
      <xdr:row>2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71C6B9A-94B7-4722-8F55-FA1CFCFD3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914400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0</xdr:rowOff>
    </xdr:from>
    <xdr:to>
      <xdr:col>1</xdr:col>
      <xdr:colOff>604540</xdr:colOff>
      <xdr:row>1</xdr:row>
      <xdr:rowOff>314325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A9BE321-A05B-46CA-AD89-2CB095A80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0"/>
          <a:ext cx="1052214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2D08A63-FD1D-4D6F-84D3-0C0207A5D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7830C4-8E1A-4605-A1BA-F47A7151B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5A758EC-E8CF-4C44-9C17-8B4B05402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D9A898D-66E2-4316-B865-610634A6C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51DC1E7-AF4A-4823-A9AE-A51C6347B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000F9DC-2E13-43DE-A749-A01BC9166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F4B7AB2-ADB8-46A0-A23B-4772268CF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92769D-7ACC-4AC5-A431-9FB7D196A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CD36B25-61E3-494C-8558-C6EEBAA78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1" xr16:uid="{9AA26EF3-7D62-42A9-8650-E7763F774AD4}" autoFormatId="16" applyNumberFormats="0" applyBorderFormats="0" applyFontFormats="0" applyPatternFormats="0" applyAlignmentFormats="0" applyWidthHeightFormats="0">
  <queryTableRefresh nextId="21">
    <queryTableFields count="20">
      <queryTableField id="1" name="Date de Reception" tableColumnId="1"/>
      <queryTableField id="2" name="Mois" tableColumnId="2"/>
      <queryTableField id="3" name="Année" tableColumnId="3"/>
      <queryTableField id="4" name="Type de Contact" tableColumnId="4"/>
      <queryTableField id="5" name="Nom du demandeur" tableColumnId="5"/>
      <queryTableField id="6" name="Num client" tableColumnId="6"/>
      <queryTableField id="7" name="Ref si AR" tableColumnId="7"/>
      <queryTableField id="8" name="Motif " tableColumnId="8"/>
      <queryTableField id="9" name="Precision" tableColumnId="9"/>
      <queryTableField id="10" name="Détail" tableColumnId="10"/>
      <queryTableField id="11" name="Objet" tableColumnId="11"/>
      <queryTableField id="12" name="Code Agent" tableColumnId="12"/>
      <queryTableField id="13" name="Réponse attendue" tableColumnId="13"/>
      <queryTableField id="14" name="Référence reponse" tableColumnId="14"/>
      <queryTableField id="15" name="Courrier transféré" tableColumnId="15"/>
      <queryTableField id="16" name="Date réponse" tableColumnId="16"/>
      <queryTableField id="17" name="délai" tableColumnId="17"/>
      <queryTableField id="18" name="réponse &gt; 8 jours" tableColumnId="18"/>
      <queryTableField id="19" name="Si réclamation - facture" tableColumnId="19"/>
      <queryTableField id="20" name="Réponse attendu" tableColumnId="2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0" xr16:uid="{093464E6-E355-47F8-9EA3-2786DD7FED50}" autoFormatId="16" applyNumberFormats="0" applyBorderFormats="0" applyFontFormats="0" applyPatternFormats="0" applyAlignmentFormats="0" applyWidthHeightFormats="0">
  <queryTableRefresh nextId="21">
    <queryTableFields count="20">
      <queryTableField id="1" name="Date de Reception" tableColumnId="1"/>
      <queryTableField id="2" name="Mois" tableColumnId="2"/>
      <queryTableField id="3" name="Année" tableColumnId="3"/>
      <queryTableField id="4" name="Type de Contact" tableColumnId="4"/>
      <queryTableField id="5" name="Nom du demandeur" tableColumnId="5"/>
      <queryTableField id="6" name="Num client" tableColumnId="6"/>
      <queryTableField id="7" name="Ref si AR" tableColumnId="7"/>
      <queryTableField id="8" name="Motif " tableColumnId="8"/>
      <queryTableField id="9" name="Precision" tableColumnId="9"/>
      <queryTableField id="10" name="Détail" tableColumnId="10"/>
      <queryTableField id="11" name="Objet" tableColumnId="11"/>
      <queryTableField id="12" name="Code Agent" tableColumnId="12"/>
      <queryTableField id="13" name="Réponse attendue" tableColumnId="13"/>
      <queryTableField id="14" name="Référence reponse" tableColumnId="14"/>
      <queryTableField id="15" name="Courrier transféré" tableColumnId="15"/>
      <queryTableField id="16" name="Date réponse" tableColumnId="16"/>
      <queryTableField id="17" name="délai" tableColumnId="17"/>
      <queryTableField id="18" name="réponse &gt; 8 jours" tableColumnId="18"/>
      <queryTableField id="19" name="Si réclamation - facture" tableColumnId="19"/>
      <queryTableField id="20" name="Réponse attendu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2" xr16:uid="{CD85C541-F3C7-497B-B8FA-C8E64AA7ADC0}" autoFormatId="16" applyNumberFormats="0" applyBorderFormats="0" applyFontFormats="0" applyPatternFormats="0" applyAlignmentFormats="0" applyWidthHeightFormats="0">
  <queryTableRefresh nextId="21">
    <queryTableFields count="20">
      <queryTableField id="1" name="Date de Reception" tableColumnId="1"/>
      <queryTableField id="2" name="Mois" tableColumnId="2"/>
      <queryTableField id="3" name="Année" tableColumnId="3"/>
      <queryTableField id="4" name="Type de Contact" tableColumnId="4"/>
      <queryTableField id="5" name="Nom du demandeur" tableColumnId="5"/>
      <queryTableField id="6" name="Num client" tableColumnId="6"/>
      <queryTableField id="7" name="Ref si AR" tableColumnId="7"/>
      <queryTableField id="8" name="Motif " tableColumnId="8"/>
      <queryTableField id="9" name="Precision" tableColumnId="9"/>
      <queryTableField id="10" name="Détail" tableColumnId="10"/>
      <queryTableField id="11" name="Objet" tableColumnId="11"/>
      <queryTableField id="12" name="Code Agent" tableColumnId="12"/>
      <queryTableField id="13" name="Réponse attendue" tableColumnId="13"/>
      <queryTableField id="14" name="Référence reponse" tableColumnId="14"/>
      <queryTableField id="15" name="Courrier transféré" tableColumnId="15"/>
      <queryTableField id="16" name="Date réponse" tableColumnId="16"/>
      <queryTableField id="17" name="délai" tableColumnId="17"/>
      <queryTableField id="18" name="réponse &gt; 8 jours" tableColumnId="18"/>
      <queryTableField id="19" name="Si réclamation - facture" tableColumnId="19"/>
      <queryTableField id="20" name="Réponse attendu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D44A018-95ED-4C3E-BCA8-2C8901984795}" name="_CASTELNAUDARY" displayName="_CASTELNAUDARY" ref="A9:R12" totalsRowShown="0" headerRowDxfId="35">
  <autoFilter ref="A9:R12" xr:uid="{AD44A018-95ED-4C3E-BCA8-2C8901984795}"/>
  <tableColumns count="18">
    <tableColumn id="1" xr3:uid="{C5E4CE19-9036-4021-A962-4D704AC5DBC1}" name="Date de Reception"/>
    <tableColumn id="2" xr3:uid="{D621ECEE-82FB-4175-BE16-399CFB9E093F}" name="Mois" dataCellStyle="40 % - Accent6">
      <calculatedColumnFormula>MONTH(_CASTELNAUDARY[[#This Row],[Date de Reception]])</calculatedColumnFormula>
    </tableColumn>
    <tableColumn id="3" xr3:uid="{8F128BCE-434D-4A4E-9CB9-F1A8CEE91B9A}" name="Année" dataCellStyle="40 % - Accent6">
      <calculatedColumnFormula>YEAR(_CASTELNAUDARY[[#This Row],[Date de Reception]])</calculatedColumnFormula>
    </tableColumn>
    <tableColumn id="4" xr3:uid="{140F5828-1544-40F9-979B-2D6C72FBC793}" name="Type de Contact" dataCellStyle="60 % - Accent1"/>
    <tableColumn id="5" xr3:uid="{28FA0C5A-AF10-4237-98DE-664C15C23878}" name="Nom du demandeur"/>
    <tableColumn id="6" xr3:uid="{AD5406D0-4899-43BA-A618-A8CAEF314456}" name="Num client"/>
    <tableColumn id="7" xr3:uid="{0A70BAC1-F63B-430B-873D-0A50D4BF0A8F}" name="Ref si AR"/>
    <tableColumn id="8" xr3:uid="{16F80E29-83FA-4FEF-925D-3537941C3028}" name="Motif "/>
    <tableColumn id="9" xr3:uid="{8AB17A61-8385-445B-B0B9-39E4B99D3ECD}" name="Precision"/>
    <tableColumn id="10" xr3:uid="{D14B9539-C942-4167-9449-F20593B46D2E}" name="Détail"/>
    <tableColumn id="11" xr3:uid="{1A53C570-9EAE-412E-A3B7-16E7A43D9424}" name="Objet"/>
    <tableColumn id="12" xr3:uid="{12D620BD-A9BD-47AB-978B-C9ECDBD699B0}" name="Code Agent"/>
    <tableColumn id="13" xr3:uid="{2D24F86B-3414-4354-8635-4F95AE63AE1F}" name="Réponse attendue"/>
    <tableColumn id="14" xr3:uid="{13B4F70C-B042-471F-A128-742FC1FABB1E}" name="Référence reponse"/>
    <tableColumn id="15" xr3:uid="{B413F8DE-807C-4870-A656-9F08F097B047}" name="Courrier transféré"/>
    <tableColumn id="16" xr3:uid="{47CA6E20-C9C3-402A-96EC-56D5BEACC1AA}" name="Date réponse"/>
    <tableColumn id="17" xr3:uid="{BA470E2C-25D7-46DB-A2F1-803D4286427C}" name="délai" dataCellStyle="20 % - Accent4">
      <calculatedColumnFormula>IF(AND(_CASTELNAUDARY[[#This Row],[Date réponse]]-_CASTELNAUDARY[[#This Row],[Date de Reception]]&gt;-1,_CASTELNAUDARY[[#This Row],[Date de Reception]]&lt;&gt;""),_CASTELNAUDARY[[#This Row],[Date réponse]]-_CASTELNAUDARY[[#This Row],[Date de Reception]],"")</calculatedColumnFormula>
    </tableColumn>
    <tableColumn id="18" xr3:uid="{7C2C3579-D7D6-4D0C-8965-43E1588B413E}" name="réponse &gt; 8 jours" dataCellStyle="20 % - Accent4">
      <calculatedColumnFormula>IF(AND(_CASTELNAUDARY[[#This Row],[délai]]&gt;8,_CASTELNAUDARY[[#This Row],[délai]]&lt;&gt;""),"OUI","")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4DD22A9-29CF-4D40-8D67-36DB32B378FA}" name="Requête2" displayName="Requête2" ref="A1:T7" tableType="queryTable" totalsRowShown="0">
  <autoFilter ref="A1:T7" xr:uid="{84DD22A9-29CF-4D40-8D67-36DB32B378FA}"/>
  <tableColumns count="20">
    <tableColumn id="1" xr3:uid="{26BBC713-8C11-4D45-943F-F5F925FE1924}" uniqueName="1" name="Date de Reception" queryTableFieldId="1" dataDxfId="1"/>
    <tableColumn id="2" xr3:uid="{B7B2C483-1B57-4CD5-9D6B-DD016FB847EF}" uniqueName="2" name="Mois" queryTableFieldId="2"/>
    <tableColumn id="3" xr3:uid="{951C8270-68FD-43F6-AF5B-49A89FAEB98C}" uniqueName="3" name="Année" queryTableFieldId="3"/>
    <tableColumn id="4" xr3:uid="{1E698B81-D2BC-4A59-9550-A9127B3DFE79}" uniqueName="4" name="Type de Contact" queryTableFieldId="4"/>
    <tableColumn id="5" xr3:uid="{E61666E6-EDB3-4F38-93C1-8EB8827FEF56}" uniqueName="5" name="Nom du demandeur" queryTableFieldId="5"/>
    <tableColumn id="6" xr3:uid="{87F920FB-C71E-4854-B696-6B90E761E3F6}" uniqueName="6" name="Num client" queryTableFieldId="6"/>
    <tableColumn id="7" xr3:uid="{F2D4E777-ED08-45D3-B39D-18F3F8B3F228}" uniqueName="7" name="Ref si AR" queryTableFieldId="7"/>
    <tableColumn id="8" xr3:uid="{32B40A09-44DE-4F84-9018-4B85478876A9}" uniqueName="8" name="Motif " queryTableFieldId="8"/>
    <tableColumn id="9" xr3:uid="{9F68843F-DA69-4D99-B86F-83BBAFB3C52D}" uniqueName="9" name="Precision" queryTableFieldId="9"/>
    <tableColumn id="10" xr3:uid="{E9CC0DF1-231B-47AC-800A-AC0C754BFD9C}" uniqueName="10" name="Détail" queryTableFieldId="10"/>
    <tableColumn id="11" xr3:uid="{FF8F4FA6-9F19-443F-BB17-C4EC7112F472}" uniqueName="11" name="Objet" queryTableFieldId="11"/>
    <tableColumn id="12" xr3:uid="{6A29E00A-6577-4571-98FF-62E6D4C98B5A}" uniqueName="12" name="Code Agent" queryTableFieldId="12"/>
    <tableColumn id="13" xr3:uid="{2D7FF737-6137-491F-8979-3D5D9DDD6A89}" uniqueName="13" name="Réponse attendue" queryTableFieldId="13"/>
    <tableColumn id="14" xr3:uid="{0D772057-F09D-425B-A27D-F757122652C9}" uniqueName="14" name="Référence reponse" queryTableFieldId="14"/>
    <tableColumn id="15" xr3:uid="{C3DB4ED2-A8F9-4E33-A4EE-77F1DB5EABC0}" uniqueName="15" name="Courrier transféré" queryTableFieldId="15"/>
    <tableColumn id="16" xr3:uid="{D72C51A3-70C1-4109-8633-5520BF1D3E5C}" uniqueName="16" name="Date réponse" queryTableFieldId="16" dataDxfId="0"/>
    <tableColumn id="17" xr3:uid="{A1239C3E-86CB-47FE-99CC-44D28F15814A}" uniqueName="17" name="délai" queryTableFieldId="17"/>
    <tableColumn id="18" xr3:uid="{5311D170-3080-4391-9C6E-DF3AC6E1CC91}" uniqueName="18" name="réponse &gt; 8 jours" queryTableFieldId="18"/>
    <tableColumn id="19" xr3:uid="{550982B2-A228-433D-B457-C077E6B4F76D}" uniqueName="19" name="Si réclamation - facture" queryTableFieldId="19"/>
    <tableColumn id="20" xr3:uid="{E339474A-27D0-4FFF-B70A-AD87ABB72592}" uniqueName="20" name="Réponse attendu" queryTableFieldId="2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E469D58-716B-425F-AE64-5381FF5DEDFF}" name="Requête1" displayName="Requête1" ref="A1:T7" tableType="queryTable" totalsRowShown="0">
  <autoFilter ref="A1:T7" xr:uid="{FE469D58-716B-425F-AE64-5381FF5DEDFF}"/>
  <tableColumns count="20">
    <tableColumn id="1" xr3:uid="{DF6CA473-9555-4787-A2FB-39253D32A6B2}" uniqueName="1" name="Date de Reception" queryTableFieldId="1" dataDxfId="5"/>
    <tableColumn id="2" xr3:uid="{4A5173B2-5EC9-47C4-A74A-9C3099A59650}" uniqueName="2" name="Mois" queryTableFieldId="2"/>
    <tableColumn id="3" xr3:uid="{C48A5079-234E-4635-A17A-6E12056ED1B0}" uniqueName="3" name="Année" queryTableFieldId="3"/>
    <tableColumn id="4" xr3:uid="{1E7DD20A-8BD5-4E55-A924-B94E0891FD4D}" uniqueName="4" name="Type de Contact" queryTableFieldId="4"/>
    <tableColumn id="5" xr3:uid="{BBD72373-1F8B-403F-88C9-1F36CEBDE6ED}" uniqueName="5" name="Nom du demandeur" queryTableFieldId="5"/>
    <tableColumn id="6" xr3:uid="{BD27E09E-6337-40BC-8150-54A36CABFD58}" uniqueName="6" name="Num client" queryTableFieldId="6"/>
    <tableColumn id="7" xr3:uid="{5654ACD2-0C02-4C47-B8EE-329187DA677E}" uniqueName="7" name="Ref si AR" queryTableFieldId="7"/>
    <tableColumn id="8" xr3:uid="{E2A4415F-0627-40FF-BE5C-45E43BFB1003}" uniqueName="8" name="Motif " queryTableFieldId="8"/>
    <tableColumn id="9" xr3:uid="{9EFF01C3-FC48-4188-BC36-AE7B9F9E9D3F}" uniqueName="9" name="Precision" queryTableFieldId="9"/>
    <tableColumn id="10" xr3:uid="{8EF4C04D-4BFB-4A2F-A4BA-BAF27E411178}" uniqueName="10" name="Détail" queryTableFieldId="10"/>
    <tableColumn id="11" xr3:uid="{1D3F0CD5-E2E9-48DF-AD57-8230E1B0AA14}" uniqueName="11" name="Objet" queryTableFieldId="11"/>
    <tableColumn id="12" xr3:uid="{B6B840EC-7350-4F8D-BC2F-466F9AC2580B}" uniqueName="12" name="Code Agent" queryTableFieldId="12"/>
    <tableColumn id="13" xr3:uid="{C7D97A57-8B02-4829-8DD9-E805654A28B0}" uniqueName="13" name="Réponse attendue" queryTableFieldId="13"/>
    <tableColumn id="14" xr3:uid="{07607FDE-19A2-4125-9BD7-C1F4E6B6667E}" uniqueName="14" name="Référence reponse" queryTableFieldId="14"/>
    <tableColumn id="15" xr3:uid="{6D03E2A4-90D5-4072-83FF-8F8D8D2D9C50}" uniqueName="15" name="Courrier transféré" queryTableFieldId="15"/>
    <tableColumn id="16" xr3:uid="{8C11059D-3687-4654-80A2-439C1F1AE3DD}" uniqueName="16" name="Date réponse" queryTableFieldId="16" dataDxfId="4"/>
    <tableColumn id="17" xr3:uid="{90F7326C-0FC5-4A42-88AC-4059673E1C98}" uniqueName="17" name="délai" queryTableFieldId="17"/>
    <tableColumn id="18" xr3:uid="{E853BAE3-9879-43EB-8EF5-1C4780D848CD}" uniqueName="18" name="réponse &gt; 8 jours" queryTableFieldId="18"/>
    <tableColumn id="19" xr3:uid="{FFA9E2CF-FDD5-421E-A4F6-D623F02C943E}" uniqueName="19" name="Si réclamation - facture" queryTableFieldId="19" dataDxfId="3"/>
    <tableColumn id="20" xr3:uid="{78819656-E21B-466E-984B-E3295C692E8D}" uniqueName="20" name="Réponse attendu" queryTableFieldId="20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761F44-AACB-402C-8578-B036E442FAE5}" name="Synthèse" displayName="Synthèse" ref="E1:X14" tableType="queryTable" totalsRowShown="0">
  <autoFilter ref="E1:X14" xr:uid="{69761F44-AACB-402C-8578-B036E442FAE5}"/>
  <tableColumns count="20">
    <tableColumn id="1" xr3:uid="{E4321873-FB23-4342-869C-D26ECC698321}" uniqueName="1" name="Date de Reception" queryTableFieldId="1" dataDxfId="6"/>
    <tableColumn id="2" xr3:uid="{F5B8E69A-6F8E-49F7-A0B8-71994BAF136E}" uniqueName="2" name="Mois" queryTableFieldId="2"/>
    <tableColumn id="3" xr3:uid="{A9C9BEDF-C816-4E9C-985F-2AD5DD952EF1}" uniqueName="3" name="Année" queryTableFieldId="3"/>
    <tableColumn id="4" xr3:uid="{ABE853DC-D4C3-4D39-8296-BE8FFE8D0B7C}" uniqueName="4" name="Type de Contact" queryTableFieldId="4"/>
    <tableColumn id="5" xr3:uid="{A94834EA-443C-4A99-8D09-17A2F8A417B5}" uniqueName="5" name="Nom du demandeur" queryTableFieldId="5"/>
    <tableColumn id="6" xr3:uid="{6B818370-69BC-4256-96A7-BE250E57E0D2}" uniqueName="6" name="Num client" queryTableFieldId="6"/>
    <tableColumn id="7" xr3:uid="{89FAF083-28DB-4D87-B7AE-4F0F931EE05F}" uniqueName="7" name="Ref si AR" queryTableFieldId="7"/>
    <tableColumn id="8" xr3:uid="{BF420F38-FDE1-4630-9DCA-3403EAD48646}" uniqueName="8" name="Motif " queryTableFieldId="8"/>
    <tableColumn id="9" xr3:uid="{557264B5-B79E-46CB-BB65-D851BD1D71B1}" uniqueName="9" name="Precision" queryTableFieldId="9"/>
    <tableColumn id="10" xr3:uid="{EAEDBDFD-3CA1-45A1-9C58-4F43DA5703CD}" uniqueName="10" name="Détail" queryTableFieldId="10"/>
    <tableColumn id="11" xr3:uid="{64B67DF6-AC16-479D-AF25-AC8BABEA169F}" uniqueName="11" name="Objet" queryTableFieldId="11"/>
    <tableColumn id="12" xr3:uid="{1CA7E125-FC74-4F09-9438-A09EBBEC4DB0}" uniqueName="12" name="Code Agent" queryTableFieldId="12"/>
    <tableColumn id="13" xr3:uid="{5C917413-E43C-4BD7-A1A0-710ABA754445}" uniqueName="13" name="Réponse attendue" queryTableFieldId="13"/>
    <tableColumn id="14" xr3:uid="{D5EB779A-11F0-4CB0-B311-F3B182868391}" uniqueName="14" name="Référence reponse" queryTableFieldId="14"/>
    <tableColumn id="15" xr3:uid="{03E160C4-C512-47AA-8AE5-5BBBDFC3CF76}" uniqueName="15" name="Courrier transféré" queryTableFieldId="15"/>
    <tableColumn id="16" xr3:uid="{18BC7B97-63BB-4715-8104-0EDFEB34D8BF}" uniqueName="16" name="Date réponse" queryTableFieldId="16"/>
    <tableColumn id="17" xr3:uid="{12B3E89C-E87C-42BB-A728-8AAF2161FEA5}" uniqueName="17" name="délai" queryTableFieldId="17"/>
    <tableColumn id="18" xr3:uid="{3124D8A3-AF35-42B2-A790-0B8A81A85FD3}" uniqueName="18" name="réponse &gt; 8 jours" queryTableFieldId="18"/>
    <tableColumn id="19" xr3:uid="{30BE7824-C95B-4415-BB78-9A1472A0D1BC}" uniqueName="19" name="Si réclamation - facture" queryTableFieldId="19"/>
    <tableColumn id="20" xr3:uid="{C7C69CFF-D38D-4958-A177-8E99C6098617}" uniqueName="20" name="Réponse attendu" queryTableFieldId="2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7AFF2CE-CE61-4CD0-BDCA-C072D977CCED}" name="Chemin" displayName="Chemin" ref="A2:A3" totalsRowShown="0">
  <autoFilter ref="A2:A3" xr:uid="{37AFF2CE-CE61-4CD0-BDCA-C072D977CCED}"/>
  <tableColumns count="1">
    <tableColumn id="1" xr3:uid="{CAF70229-24C7-4FF6-A2D0-9CF799FF7FCF}" name="Chemi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33CA134-F24A-489D-9B19-2E552B37FAB2}" name="_GARONS" displayName="_GARONS" ref="A9:R12" totalsRowShown="0" headerRowDxfId="34">
  <autoFilter ref="A9:R12" xr:uid="{F33CA134-F24A-489D-9B19-2E552B37FAB2}"/>
  <tableColumns count="18">
    <tableColumn id="1" xr3:uid="{221F040F-6646-42DE-8F9E-8F41D4B2F010}" name="Date de Reception"/>
    <tableColumn id="2" xr3:uid="{CF76CA74-1FA6-48DD-AC6E-F58F630E4B85}" name="Mois" dataCellStyle="40 % - Accent6">
      <calculatedColumnFormula>MONTH(_GARONS[[#This Row],[Date de Reception]])</calculatedColumnFormula>
    </tableColumn>
    <tableColumn id="3" xr3:uid="{E4AEEC5F-FE20-44D2-8754-28A93FB8A496}" name="Année" dataCellStyle="40 % - Accent6">
      <calculatedColumnFormula>YEAR(_GARONS[[#This Row],[Date de Reception]])</calculatedColumnFormula>
    </tableColumn>
    <tableColumn id="4" xr3:uid="{419DE125-2D45-4359-A0FF-6EF7986CC2B7}" name="Type de Contact" dataCellStyle="60 % - Accent1"/>
    <tableColumn id="5" xr3:uid="{0F8DF502-8806-4641-BBA7-90DE42BD74AF}" name="Nom du demandeur"/>
    <tableColumn id="6" xr3:uid="{267BBFD5-AD98-4F61-9DE7-A03FB532AC84}" name="Num client"/>
    <tableColumn id="7" xr3:uid="{5142E94C-00D6-46F0-B617-5BB17810FDDD}" name="Ref si AR"/>
    <tableColumn id="8" xr3:uid="{E1456EB8-5FFE-4FFB-963A-D1363F6C427E}" name="Motif "/>
    <tableColumn id="9" xr3:uid="{04CA8F21-7008-4562-AF6F-DABF3A5ED488}" name="Precision"/>
    <tableColumn id="10" xr3:uid="{BE1CFC97-3299-4544-8B00-045756C5DE36}" name="Si réclamation - facture"/>
    <tableColumn id="11" xr3:uid="{663942B6-6EC6-4FDE-9F11-E12368B00E17}" name="Objet"/>
    <tableColumn id="12" xr3:uid="{E4B77905-F0E5-487B-B14A-EABB119FC55F}" name="Code Agent"/>
    <tableColumn id="13" xr3:uid="{35F03E01-58FB-4BD8-B658-50AE07A5F210}" name="Réponse attendu"/>
    <tableColumn id="14" xr3:uid="{CD485FCB-3066-43C3-8A77-030AF74627C8}" name="Référence reponse"/>
    <tableColumn id="15" xr3:uid="{A4840CAD-A7A2-4A4C-95A6-51B19D6FC3C3}" name="Courrier transféré"/>
    <tableColumn id="16" xr3:uid="{E9D6410F-ECE4-4899-8742-6D19FC4AB25D}" name="Date réponse"/>
    <tableColumn id="17" xr3:uid="{3085AB93-59CA-4F91-A073-194FFCBB3962}" name="délai" dataCellStyle="20 % - Accent4">
      <calculatedColumnFormula>IF(AND(_GARONS[[#This Row],[Date réponse]]-_GARONS[[#This Row],[Date de Reception]]&gt;-1,_GARONS[[#This Row],[Date de Reception]]&lt;&gt;""),_GARONS[[#This Row],[Date réponse]]-_GARONS[[#This Row],[Date de Reception]],"")</calculatedColumnFormula>
    </tableColumn>
    <tableColumn id="18" xr3:uid="{AC96E9DD-001B-42C4-9FCA-26B3C81ADE4F}" name="réponse &gt; 8 jours" dataCellStyle="20 % - Accent4">
      <calculatedColumnFormula>IF(AND(_GARONS[[#This Row],[délai]]&gt;8,_GARONS[[#This Row],[délai]]&lt;&gt;""),"OUI","")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7BD99B4-EE6B-4BBC-8C9F-D9701ED4FD7F}" name="_LITTORAL" displayName="_LITTORAL" ref="A9:R10" insertRow="1" totalsRowShown="0" headerRowDxfId="33">
  <autoFilter ref="A9:R10" xr:uid="{77BD99B4-EE6B-4BBC-8C9F-D9701ED4FD7F}"/>
  <tableColumns count="18">
    <tableColumn id="1" xr3:uid="{AD29A93A-4A3C-41D7-A7EC-C1C785FBD5DF}" name="Date de Reception"/>
    <tableColumn id="2" xr3:uid="{2C1AE486-42FF-4C37-ABC8-14BC7ADF35EE}" name="Mois" dataCellStyle="40 % - Accent6">
      <calculatedColumnFormula>MONTH(_LITTORAL[[#This Row],[Date de Reception]])</calculatedColumnFormula>
    </tableColumn>
    <tableColumn id="3" xr3:uid="{806A637E-7D97-4A92-A005-32EA1E0105B3}" name="Année" dataCellStyle="40 % - Accent6">
      <calculatedColumnFormula>YEAR(_LITTORAL[[#This Row],[Date de Reception]])</calculatedColumnFormula>
    </tableColumn>
    <tableColumn id="4" xr3:uid="{9990B3F8-0DF8-42CD-976B-E773BABE1DB2}" name="Type de Contact" dataCellStyle="60 % - Accent1"/>
    <tableColumn id="5" xr3:uid="{B4E72278-8B88-4CA6-A44F-2D61867511EF}" name="Nom du demandeur"/>
    <tableColumn id="6" xr3:uid="{A4B3C937-B008-4DFA-BE67-D4968361A415}" name="Num client"/>
    <tableColumn id="7" xr3:uid="{D335353B-12E6-4892-A11D-BA92DEF41CAA}" name="Ref si AR"/>
    <tableColumn id="8" xr3:uid="{82801B4A-3F59-4DB3-9D2B-7CE36379023D}" name="Motif "/>
    <tableColumn id="9" xr3:uid="{23D69F60-EB49-4667-B8BF-CD1A7716A922}" name="Precision"/>
    <tableColumn id="10" xr3:uid="{03432271-0648-45BD-A556-B37D709C1138}" name="Détail"/>
    <tableColumn id="11" xr3:uid="{034CC56D-FC43-4228-B880-22FFAD192346}" name="Objet"/>
    <tableColumn id="12" xr3:uid="{31942C43-6749-4ADE-B90B-B0F73A8E9733}" name="Code Agent"/>
    <tableColumn id="13" xr3:uid="{6B8F95AD-D555-40DF-BD9A-AECFA7C54161}" name="Réponse attendue"/>
    <tableColumn id="14" xr3:uid="{4750F234-2F42-42DC-824F-9D2CB0C3D30E}" name="Référence reponse"/>
    <tableColumn id="15" xr3:uid="{56D2F13F-D0E1-40D3-B0A2-3F5E2081C75F}" name="Courrier transféré"/>
    <tableColumn id="16" xr3:uid="{D24407E1-80E7-47AB-90F5-8F6818C3DEE4}" name="Date réponse"/>
    <tableColumn id="17" xr3:uid="{7F99A028-B330-436E-9EF0-FD6B79436D47}" name="délai" dataCellStyle="20 % - Accent4">
      <calculatedColumnFormula>IF(AND(_LITTORAL[[#This Row],[Date réponse]]-_LITTORAL[[#This Row],[Date de Reception]]&gt;-1,_LITTORAL[[#This Row],[Date de Reception]]&lt;&gt;""),_LITTORAL[[#This Row],[Date réponse]]-_LITTORAL[[#This Row],[Date de Reception]],"")</calculatedColumnFormula>
    </tableColumn>
    <tableColumn id="18" xr3:uid="{7D72E839-82A7-46F4-B08B-9899FF162397}" name="réponse &gt; 8 jours" dataCellStyle="20 % - Accent4">
      <calculatedColumnFormula>IF(AND(_LITTORAL[[#This Row],[délai]]&gt;8,_LITTORAL[[#This Row],[délai]]&lt;&gt;""),"OUI","")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1FA917-D1C6-47AC-B661-B3193D8B7D42}" name="_MAUGUIO" displayName="_MAUGUIO" ref="A9:R10" insertRow="1" totalsRowShown="0" headerRowDxfId="32">
  <autoFilter ref="A9:R10" xr:uid="{A81FA917-D1C6-47AC-B661-B3193D8B7D42}"/>
  <tableColumns count="18">
    <tableColumn id="1" xr3:uid="{35B1A928-62D0-415B-A002-B4DB5F36114A}" name="Date de Reception"/>
    <tableColumn id="2" xr3:uid="{34E80570-BF37-4ABA-B1F9-700B05A68DF4}" name="Mois" dataCellStyle="40 % - Accent6">
      <calculatedColumnFormula>MONTH(_MAUGUIO[[#This Row],[Date de Reception]])</calculatedColumnFormula>
    </tableColumn>
    <tableColumn id="3" xr3:uid="{ADA12203-3EBC-416F-8025-98E97EFD445B}" name="Année" dataCellStyle="40 % - Accent6">
      <calculatedColumnFormula>YEAR(_MAUGUIO[[#This Row],[Date de Reception]])</calculatedColumnFormula>
    </tableColumn>
    <tableColumn id="4" xr3:uid="{B84A7384-725F-4E5F-8047-704BDFDEC945}" name="Type de Contact" dataCellStyle="60 % - Accent1"/>
    <tableColumn id="5" xr3:uid="{8E332C9C-2BED-4A65-8FC0-34BF2C9FD988}" name="Nom du demandeur"/>
    <tableColumn id="6" xr3:uid="{DE4EC0C3-4B65-47C7-9CE2-480AE86E7321}" name="Num client"/>
    <tableColumn id="7" xr3:uid="{15F0913A-02E2-413F-AD81-4F092D864F13}" name="Ref si AR"/>
    <tableColumn id="8" xr3:uid="{07B19D1C-BF6C-4FC3-B2D1-A2DE61C61C43}" name="Motif "/>
    <tableColumn id="9" xr3:uid="{E41AA052-C208-4399-B25F-4808B23F879E}" name="Precision"/>
    <tableColumn id="10" xr3:uid="{E383EFCF-5956-4F8E-8EE5-74E36E996ACE}" name="Détail"/>
    <tableColumn id="11" xr3:uid="{EA285BCA-89AB-458B-8EDC-417987D90066}" name="Objet"/>
    <tableColumn id="12" xr3:uid="{0AE23AB0-3872-48F4-B123-03F9481D5D6B}" name="Code Agent"/>
    <tableColumn id="13" xr3:uid="{22BF5640-7B98-4F62-83A9-408CEC5D8454}" name="Réponse attendue"/>
    <tableColumn id="14" xr3:uid="{1FD69807-83D1-40A0-BAF0-8F4F11E6E040}" name="Référence reponse"/>
    <tableColumn id="15" xr3:uid="{BAD7818C-70F6-4ABB-BB70-697700A41C37}" name="Courrier transféré"/>
    <tableColumn id="16" xr3:uid="{600FE078-19CF-4D18-98FD-0A91B316CFF8}" name="Date réponse"/>
    <tableColumn id="17" xr3:uid="{D243B032-F8B2-4067-8A96-6F67D51E26F0}" name="délai" dataCellStyle="20 % - Accent4">
      <calculatedColumnFormula>IF(AND(_MAUGUIO[[#This Row],[Date réponse]]-_MAUGUIO[[#This Row],[Date de Reception]]&gt;-1,_MAUGUIO[[#This Row],[Date de Reception]]&lt;&gt;""),_MAUGUIO[[#This Row],[Date réponse]]-_MAUGUIO[[#This Row],[Date de Reception]],"")</calculatedColumnFormula>
    </tableColumn>
    <tableColumn id="18" xr3:uid="{C1729D24-2FB3-486F-86B0-4EE1C876BD37}" name="réponse &gt; 8 jours" dataCellStyle="20 % - Accent4">
      <calculatedColumnFormula>IF(AND(_MAUGUIO[[#This Row],[délai]]&gt;8,_MAUGUIO[[#This Row],[délai]]&lt;&gt;""),"OUI","")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822DE706-2E10-4ACB-B2EA-C6963D4D0138}" name="_MENDE" displayName="_MENDE" ref="A9:R10" insertRow="1" totalsRowShown="0" headerRowDxfId="31">
  <autoFilter ref="A9:R10" xr:uid="{822DE706-2E10-4ACB-B2EA-C6963D4D0138}"/>
  <tableColumns count="18">
    <tableColumn id="1" xr3:uid="{4345D64E-9D97-46F1-91DB-C6BB1586A08F}" name="Date de Reception"/>
    <tableColumn id="2" xr3:uid="{09F44C28-0F79-4392-AD7A-F45AEF2D9189}" name="Mois" dataCellStyle="40 % - Accent6">
      <calculatedColumnFormula>MONTH(_MENDE[[#This Row],[Date de Reception]])</calculatedColumnFormula>
    </tableColumn>
    <tableColumn id="3" xr3:uid="{D62D9BAE-DECD-43FB-A33A-C5D07B48A2CA}" name="Année" dataCellStyle="40 % - Accent6">
      <calculatedColumnFormula>YEAR(_MENDE[[#This Row],[Date de Reception]])</calculatedColumnFormula>
    </tableColumn>
    <tableColumn id="4" xr3:uid="{A89A7A43-1D5C-4E0B-A80D-935945F7687D}" name="Type de Contact" dataCellStyle="60 % - Accent1"/>
    <tableColumn id="5" xr3:uid="{5116C8DC-9FD8-4A80-90DD-3E3850303397}" name="Nom du demandeur"/>
    <tableColumn id="6" xr3:uid="{28446A32-F59D-45CE-99BA-A7F7845B8FB5}" name="Num client"/>
    <tableColumn id="7" xr3:uid="{FB82C600-6CCC-4FE8-B18B-911924C2758A}" name="Ref si AR"/>
    <tableColumn id="8" xr3:uid="{CD50C8B3-0FAA-4741-AE08-325D9CD70031}" name="Motif "/>
    <tableColumn id="9" xr3:uid="{1F0C6C9B-ADC6-4D57-855A-F5AD2369BE0D}" name="Precision"/>
    <tableColumn id="10" xr3:uid="{EFB2385C-45A6-4D6C-B61E-3D33E3FA2586}" name="Détail"/>
    <tableColumn id="11" xr3:uid="{8D7F7861-3BB0-4147-930C-EBF8BDD12424}" name="Objet"/>
    <tableColumn id="12" xr3:uid="{72AC904A-EAFC-45E0-AF3C-37E892F0AE27}" name="Code Agent"/>
    <tableColumn id="13" xr3:uid="{3A476267-DD2A-4B5A-83F6-39070B64F89E}" name="Réponse attendue"/>
    <tableColumn id="14" xr3:uid="{F2516409-3FD0-409B-B19E-BE0F6B127134}" name="Référence reponse"/>
    <tableColumn id="15" xr3:uid="{C66442F3-7BDB-4460-A1BB-D6009A5475FD}" name="Courrier transféré"/>
    <tableColumn id="16" xr3:uid="{56384146-4E37-4C77-A464-E20CDBC00702}" name="Date réponse"/>
    <tableColumn id="17" xr3:uid="{EC343A00-25C8-4C89-BDAB-E2BDD73CA277}" name="délai" dataCellStyle="20 % - Accent4">
      <calculatedColumnFormula>IF(AND(_MENDE[[#This Row],[Date réponse]]-_MENDE[[#This Row],[Date de Reception]]&gt;-1,_MENDE[[#This Row],[Date de Reception]]&lt;&gt;""),_MENDE[[#This Row],[Date réponse]]-_MENDE[[#This Row],[Date de Reception]],"")</calculatedColumnFormula>
    </tableColumn>
    <tableColumn id="18" xr3:uid="{21EF3A9D-913B-4E3A-A252-5F20A9F04E1D}" name="réponse &gt; 8 jours" dataCellStyle="20 % - Accent4">
      <calculatedColumnFormula>IF(AND(_MENDE[[#This Row],[délai]]&gt;8,_MENDE[[#This Row],[délai]]&lt;&gt;""),"OUI","")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B77549A-DB80-4D7E-BEA1-ED8BCE2C6044}" name="_NÎMES" displayName="_NÎMES" ref="A9:R10" insertRow="1" totalsRowShown="0" headerRowDxfId="30">
  <autoFilter ref="A9:R10" xr:uid="{7B77549A-DB80-4D7E-BEA1-ED8BCE2C6044}"/>
  <tableColumns count="18">
    <tableColumn id="1" xr3:uid="{D56C56DB-D28C-4918-8ABF-92CCE81C83C5}" name="Date de Reception"/>
    <tableColumn id="2" xr3:uid="{0BA0FB44-B485-4672-8845-F1129C8981EB}" name="Mois" dataCellStyle="40 % - Accent6">
      <calculatedColumnFormula>MONTH(_NÎMES[[#This Row],[Date de Reception]])</calculatedColumnFormula>
    </tableColumn>
    <tableColumn id="3" xr3:uid="{61173CF4-B578-403D-81DB-245F5C47E078}" name="Année" dataCellStyle="40 % - Accent6">
      <calculatedColumnFormula>YEAR(_NÎMES[[#This Row],[Date de Reception]])</calculatedColumnFormula>
    </tableColumn>
    <tableColumn id="4" xr3:uid="{A6FDC966-B437-4D8A-B281-6DBF5060E3F9}" name="Type de Contact" dataCellStyle="60 % - Accent1"/>
    <tableColumn id="5" xr3:uid="{F2983B25-E53D-453D-B60F-E4D4AD784854}" name="Nom du demandeur"/>
    <tableColumn id="6" xr3:uid="{9309B048-42D3-411A-9079-5DCF2D33DB31}" name="Num client"/>
    <tableColumn id="7" xr3:uid="{32482907-54EB-4D15-8ECB-CB61588ADFCE}" name="Ref si AR"/>
    <tableColumn id="8" xr3:uid="{3606047D-DB15-4B04-96CF-DC3F52714A97}" name="Motif "/>
    <tableColumn id="9" xr3:uid="{D0578E51-2311-40CD-B910-032856BBD704}" name="Precision"/>
    <tableColumn id="10" xr3:uid="{5E53FAF5-3B08-4CC9-9025-B665E6D19302}" name="Détail"/>
    <tableColumn id="11" xr3:uid="{657AB03A-C614-4509-A3D7-A88BD61C68D0}" name="Objet"/>
    <tableColumn id="12" xr3:uid="{5BC3C3DF-2E4D-4BAE-8B1B-A49DF0EF4404}" name="Code Agent"/>
    <tableColumn id="13" xr3:uid="{B525CF22-2711-4CBD-9E0F-0DAE2A3EAE2D}" name="Réponse attendue"/>
    <tableColumn id="14" xr3:uid="{AF6A92C1-EE64-4862-A102-B125A4C72D9C}" name="Référence reponse"/>
    <tableColumn id="15" xr3:uid="{EDDFD66D-5098-4C46-AE86-B53E5BC3C7E4}" name="Courrier transféré"/>
    <tableColumn id="16" xr3:uid="{F676D140-C6D1-4918-8AA0-ABE1B9E2A427}" name="Date réponse"/>
    <tableColumn id="17" xr3:uid="{682FE3F7-B37E-459E-92A7-578F73C958CB}" name="délai" dataCellStyle="20 % - Accent4">
      <calculatedColumnFormula>IF(AND(_NÎMES[[#This Row],[Date réponse]]-_NÎMES[[#This Row],[Date de Reception]]&gt;-1,_NÎMES[[#This Row],[Date de Reception]]&lt;&gt;""),_NÎMES[[#This Row],[Date réponse]]-_NÎMES[[#This Row],[Date de Reception]],"")</calculatedColumnFormula>
    </tableColumn>
    <tableColumn id="18" xr3:uid="{51F8E523-41DB-4020-9DD7-B59F528A4CD1}" name="réponse &gt; 8 jours" dataCellStyle="20 % - Accent4">
      <calculatedColumnFormula>IF(AND(_NÎMES[[#This Row],[délai]]&gt;8,_NÎMES[[#This Row],[délai]]&lt;&gt;""),"OUI","")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2F24701-5FB3-44CE-BB79-361003A8909D}" name="_PICHEGU" displayName="_PICHEGU" ref="A9:R10" insertRow="1" totalsRowShown="0" headerRowDxfId="29">
  <autoFilter ref="A9:R10" xr:uid="{62F24701-5FB3-44CE-BB79-361003A8909D}"/>
  <tableColumns count="18">
    <tableColumn id="1" xr3:uid="{619F3697-1300-4270-8B7B-C39CD9C7FAD5}" name="Date de Reception"/>
    <tableColumn id="2" xr3:uid="{B17C7C32-4C93-417B-85AD-9456532B38C2}" name="Mois" dataCellStyle="40 % - Accent6">
      <calculatedColumnFormula>MONTH(_PICHEGU[[#This Row],[Date de Reception]])</calculatedColumnFormula>
    </tableColumn>
    <tableColumn id="3" xr3:uid="{7996B336-E37B-42A7-8C0B-B1D88F81EDD7}" name="Année" dataCellStyle="40 % - Accent6">
      <calculatedColumnFormula>YEAR(_PICHEGU[[#This Row],[Date de Reception]])</calculatedColumnFormula>
    </tableColumn>
    <tableColumn id="4" xr3:uid="{89881749-6E1B-4804-817A-9900C9B1E064}" name="Type de Contact" dataCellStyle="60 % - Accent1"/>
    <tableColumn id="5" xr3:uid="{5C842E0C-DCFE-4D96-A403-A46AEDBFE894}" name="Nom du demandeur"/>
    <tableColumn id="6" xr3:uid="{C6695868-BBCF-4334-80DF-717681CCE22A}" name="Num client"/>
    <tableColumn id="7" xr3:uid="{B4BFB39E-D00D-46A5-B22C-68C8DE0A186D}" name="Ref si AR"/>
    <tableColumn id="8" xr3:uid="{D9234A3E-254E-4495-BA24-F6DD8F5FBCD4}" name="Motif "/>
    <tableColumn id="9" xr3:uid="{2658C9EF-C85B-4BF7-9A9C-ED7EDA3B40C0}" name="Precision"/>
    <tableColumn id="10" xr3:uid="{06A1295E-0535-499A-B2DD-45FA91A7A89E}" name="Détail"/>
    <tableColumn id="11" xr3:uid="{EA9FAEA9-5C75-4A20-A01B-0627392F58C0}" name="Objet"/>
    <tableColumn id="12" xr3:uid="{6860AC4E-8611-4429-913B-4D63BD6F3094}" name="Code Agent"/>
    <tableColumn id="13" xr3:uid="{CB54CA9C-A669-4524-B868-0AAC89B8C850}" name="Réponse attendue"/>
    <tableColumn id="14" xr3:uid="{4EC9FF45-AA56-4715-A61C-48AA9EEAB60A}" name="Référence reponse"/>
    <tableColumn id="15" xr3:uid="{CC82982F-F73F-4698-83BA-8CD9A4AA63BD}" name="Courrier transféré"/>
    <tableColumn id="16" xr3:uid="{01986E72-1236-4078-8B66-6A7614A20D82}" name="Date réponse"/>
    <tableColumn id="17" xr3:uid="{CCC5A4E9-6006-4261-AC65-477802CA88ED}" name="délai" dataCellStyle="20 % - Accent4">
      <calculatedColumnFormula>IF(AND(_PICHEGU[[#This Row],[Date réponse]]-_PICHEGU[[#This Row],[Date de Reception]]&gt;-1,_PICHEGU[[#This Row],[Date de Reception]]&lt;&gt;""),_PICHEGU[[#This Row],[Date réponse]]-_PICHEGU[[#This Row],[Date de Reception]],"")</calculatedColumnFormula>
    </tableColumn>
    <tableColumn id="18" xr3:uid="{7E095894-E452-4DDD-9ACE-05A074B9CF1F}" name="réponse &gt; 8 jours" dataCellStyle="20 % - Accent4">
      <calculatedColumnFormula>IF(AND(_PICHEGU[[#This Row],[délai]]&gt;8,_PICHEGU[[#This Row],[délai]]&lt;&gt;""),"OUI","")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97B147-8F1D-488F-91F4-916EAA7A18F5}" name="_SERVIAN" displayName="_SERVIAN" ref="A9:R10" insertRow="1" totalsRowShown="0" headerRowDxfId="28">
  <autoFilter ref="A9:R10" xr:uid="{3E97B147-8F1D-488F-91F4-916EAA7A18F5}"/>
  <tableColumns count="18">
    <tableColumn id="1" xr3:uid="{6FD01E4C-3DE6-4CB4-8CC5-32B544983894}" name="Date de Reception"/>
    <tableColumn id="2" xr3:uid="{5CE5F840-3162-4B03-89C7-D14D85E328E6}" name="Mois" dataCellStyle="40 % - Accent6">
      <calculatedColumnFormula>MONTH(_SERVIAN[[#This Row],[Date de Reception]])</calculatedColumnFormula>
    </tableColumn>
    <tableColumn id="3" xr3:uid="{93C79303-53DE-4C92-B997-E77D476983C3}" name="Année" dataCellStyle="40 % - Accent6">
      <calculatedColumnFormula>YEAR(_SERVIAN[[#This Row],[Date de Reception]])</calculatedColumnFormula>
    </tableColumn>
    <tableColumn id="4" xr3:uid="{33781611-4D5A-42EA-8A7B-4D16917FE8BB}" name="Type de Contact" dataCellStyle="60 % - Accent1"/>
    <tableColumn id="5" xr3:uid="{2233B386-9438-40B1-8B09-82696D1BD3D0}" name="Nom du demandeur"/>
    <tableColumn id="6" xr3:uid="{EDEBDD9E-D64B-448C-B6DD-48650EAE532E}" name="Num client"/>
    <tableColumn id="7" xr3:uid="{E798D1EE-278C-47FE-B693-5E09735C52D4}" name="Ref si AR"/>
    <tableColumn id="8" xr3:uid="{922B5BB8-8DB8-4B5F-B190-94208125C6E2}" name="Motif "/>
    <tableColumn id="9" xr3:uid="{19E9E136-9874-4C22-8F50-BEA2EFE8C986}" name="Precision"/>
    <tableColumn id="10" xr3:uid="{18FE865C-073C-49F1-B9C4-AE0F0B64B63B}" name="Détail"/>
    <tableColumn id="11" xr3:uid="{BFEBB51C-8922-4328-A569-EBC858F0EB2E}" name="Objet"/>
    <tableColumn id="12" xr3:uid="{8FE270E9-99F7-4247-9AE4-A02F4AC6969A}" name="Code Agent"/>
    <tableColumn id="13" xr3:uid="{91D236AB-45E2-4064-83DF-B9174C5960BA}" name="Réponse attendue"/>
    <tableColumn id="14" xr3:uid="{A97EEBE9-10D3-4880-AFEB-9BB51B977DE6}" name="Référence reponse"/>
    <tableColumn id="15" xr3:uid="{50366E80-D235-4391-A948-43AD2281ACC0}" name="Courrier transféré"/>
    <tableColumn id="16" xr3:uid="{17B1D8BC-4720-4A31-9658-5686127EBE0B}" name="Date réponse"/>
    <tableColumn id="17" xr3:uid="{9E0FBB33-546D-449C-A1E9-B81E95D9A6F7}" name="délai" dataCellStyle="20 % - Accent4">
      <calculatedColumnFormula>IF(AND(_SERVIAN[[#This Row],[Date réponse]]-_SERVIAN[[#This Row],[Date de Reception]]&gt;-1,_SERVIAN[[#This Row],[Date de Reception]]&lt;&gt;""),_SERVIAN[[#This Row],[Date réponse]]-_SERVIAN[[#This Row],[Date de Reception]],"")</calculatedColumnFormula>
    </tableColumn>
    <tableColumn id="18" xr3:uid="{23242B14-8F23-4FBC-8D99-A47012A192CF}" name="réponse &gt; 8 jours" dataCellStyle="20 % - Accent4">
      <calculatedColumnFormula>IF(AND(_SERVIAN[[#This Row],[délai]]&gt;8,_SERVIAN[[#This Row],[délai]]&lt;&gt;""),"OUI","")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412EAE0-93EA-456F-84B3-3218C6888392}" name="_VDR" displayName="_VDR" ref="A9:R10" insertRow="1" totalsRowShown="0" headerRowDxfId="27">
  <autoFilter ref="A9:R10" xr:uid="{6412EAE0-93EA-456F-84B3-3218C6888392}"/>
  <tableColumns count="18">
    <tableColumn id="1" xr3:uid="{1380C1C5-5235-42B7-B1FB-6FBC090C2E34}" name="Date de Reception"/>
    <tableColumn id="2" xr3:uid="{AC21423D-0CCC-4FC6-8301-803E5D895652}" name="Mois" dataCellStyle="40 % - Accent6">
      <calculatedColumnFormula>MONTH(_VDR[[#This Row],[Date de Reception]])</calculatedColumnFormula>
    </tableColumn>
    <tableColumn id="3" xr3:uid="{828452EF-E15B-424E-80C5-A8CA9292EDCF}" name="Année" dataCellStyle="40 % - Accent6">
      <calculatedColumnFormula>YEAR(_VDR[[#This Row],[Date de Reception]])</calculatedColumnFormula>
    </tableColumn>
    <tableColumn id="4" xr3:uid="{20F1B6FC-3681-47EA-A9B9-FA8287C691FD}" name="Type de Contact" dataCellStyle="60 % - Accent1"/>
    <tableColumn id="5" xr3:uid="{01090DDB-6A19-41E0-AD0A-FB9244D3B887}" name="Nom du demandeur"/>
    <tableColumn id="6" xr3:uid="{EC575304-A190-4D1C-AF44-F216B8AB6C52}" name="Num client"/>
    <tableColumn id="7" xr3:uid="{5502B4B6-46BE-4E48-AD65-C1509C7E4422}" name="Ref si AR"/>
    <tableColumn id="8" xr3:uid="{18F3C300-4CBE-4FFE-B396-9A22BEDF75F4}" name="Motif "/>
    <tableColumn id="9" xr3:uid="{8DDECDE2-5809-4EEB-A1A3-27E7168FDE4D}" name="Precision"/>
    <tableColumn id="10" xr3:uid="{6BD691A3-F8F7-4CB2-9673-1EB8E6D64A68}" name="Détail"/>
    <tableColumn id="11" xr3:uid="{86EB928B-5325-4F3D-9BD0-4B4966FDEE3C}" name="Objet"/>
    <tableColumn id="12" xr3:uid="{12306E5C-4B89-4AB5-94DB-93D750AAB28A}" name="Code Agent"/>
    <tableColumn id="13" xr3:uid="{AA7BD1ED-03DA-4777-8F03-4A2B5CFE7A9F}" name="Réponse attendue"/>
    <tableColumn id="14" xr3:uid="{9A55DEA2-1C20-4ED8-88A0-8D66B0E32FF2}" name="Référence reponse"/>
    <tableColumn id="15" xr3:uid="{86248EA3-0E32-4084-B8E1-4E7E081E0E40}" name="Courrier transféré"/>
    <tableColumn id="16" xr3:uid="{53F12C24-34CE-49A1-A24E-5513C93B8C74}" name="Date réponse"/>
    <tableColumn id="17" xr3:uid="{13064548-DCFC-4A65-A4A2-452020469607}" name="délai" dataCellStyle="20 % - Accent4">
      <calculatedColumnFormula>IF(AND(_VDR[[#This Row],[Date réponse]]-_VDR[[#This Row],[Date de Reception]]&gt;-1,_VDR[[#This Row],[Date de Reception]]&lt;&gt;""),_VDR[[#This Row],[Date réponse]]-_VDR[[#This Row],[Date de Reception]],"")</calculatedColumnFormula>
    </tableColumn>
    <tableColumn id="18" xr3:uid="{D006DE7E-6296-4143-BD56-66B250F4EF6C}" name="réponse &gt; 8 jours" dataCellStyle="20 % - Accent4">
      <calculatedColumnFormula>IF(AND(_VDR[[#This Row],[délai]]&gt;8,_VDR[[#This Row],[délai]]&lt;&gt;""),"OUI","")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BC85C2-0D70-4CAA-BB91-CE58B3062AB8}" name="Facturation" displayName="Facturation" ref="F2:F7" totalsRowShown="0">
  <autoFilter ref="F2:F7" xr:uid="{9BBC85C2-0D70-4CAA-BB91-CE58B3062AB8}"/>
  <tableColumns count="1">
    <tableColumn id="1" xr3:uid="{0002A469-2BA3-4EF7-975B-1496D0E84547}" name="FACTURATION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F9FFCB-A6DB-4E1F-949F-9225EAA7C0D1}" name="Tableau5" displayName="Tableau5" ref="H2:H11" totalsRowShown="0">
  <autoFilter ref="H2:H11" xr:uid="{FAF9FFCB-A6DB-4E1F-949F-9225EAA7C0D1}"/>
  <tableColumns count="1">
    <tableColumn id="1" xr3:uid="{C69A5BD0-97CD-499D-9824-C969E7745622}" name="AGENCE"/>
  </tableColumns>
  <tableStyleInfo name="TableStyleLight1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02690D9-F2E1-4801-A664-82267E8911DA}" name="Qualité_de_l_eau" displayName="Qualité_de_l_eau" ref="F9:F11" totalsRowShown="0" headerRowDxfId="26" headerRowBorderDxfId="25">
  <autoFilter ref="F9:F11" xr:uid="{602690D9-F2E1-4801-A664-82267E8911DA}"/>
  <tableColumns count="1">
    <tableColumn id="1" xr3:uid="{EEB37DB5-3D97-4168-97B2-69208DDF91FA}" name="Qualité_de_l_eau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545ED10-A4E7-422A-8193-59F135C25BED}" name="Tableau10" displayName="Tableau10" ref="F13:F16" totalsRowShown="0">
  <autoFilter ref="F13:F16" xr:uid="{5545ED10-A4E7-422A-8193-59F135C25BED}"/>
  <tableColumns count="1">
    <tableColumn id="1" xr3:uid="{0907B103-FD47-4BC5-93E7-92AAE06DD348}" name="Environnement"/>
  </tableColumns>
  <tableStyleInfo name="TableStyleDark8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7.xml"/><Relationship Id="rId4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DC363-06D7-460E-95B8-67C56E569E7A}">
  <dimension ref="A2:F26"/>
  <sheetViews>
    <sheetView topLeftCell="A7" workbookViewId="0">
      <selection activeCell="D12" sqref="D12:E12"/>
    </sheetView>
  </sheetViews>
  <sheetFormatPr baseColWidth="10" defaultColWidth="11.42578125" defaultRowHeight="27.75" customHeight="1" x14ac:dyDescent="0.25"/>
  <cols>
    <col min="1" max="1" width="15.42578125" customWidth="1"/>
    <col min="2" max="2" width="43.140625" customWidth="1"/>
    <col min="3" max="3" width="5.140625" customWidth="1"/>
    <col min="4" max="4" width="9" customWidth="1"/>
    <col min="5" max="5" width="7.42578125" customWidth="1"/>
    <col min="6" max="6" width="32" customWidth="1"/>
  </cols>
  <sheetData>
    <row r="2" spans="1:6" ht="27.75" customHeight="1" x14ac:dyDescent="0.25">
      <c r="A2" s="74"/>
      <c r="B2" s="75" t="s">
        <v>62</v>
      </c>
      <c r="C2" s="76"/>
      <c r="D2" s="76"/>
      <c r="E2" s="76"/>
      <c r="F2" s="77"/>
    </row>
    <row r="3" spans="1:6" ht="27.75" customHeight="1" x14ac:dyDescent="0.25">
      <c r="A3" s="74"/>
      <c r="B3" s="78" t="s">
        <v>63</v>
      </c>
      <c r="C3" s="79"/>
      <c r="D3" s="79"/>
      <c r="E3" s="79"/>
      <c r="F3" s="80"/>
    </row>
    <row r="4" spans="1:6" ht="27.75" customHeight="1" thickBot="1" x14ac:dyDescent="0.3">
      <c r="A4" s="74"/>
      <c r="B4" s="81"/>
      <c r="C4" s="82"/>
      <c r="D4" s="82"/>
      <c r="E4" s="82"/>
      <c r="F4" s="83"/>
    </row>
    <row r="5" spans="1:6" ht="27.75" customHeight="1" x14ac:dyDescent="0.25">
      <c r="A5" s="11"/>
    </row>
    <row r="6" spans="1:6" ht="27.75" customHeight="1" thickBot="1" x14ac:dyDescent="0.3">
      <c r="A6" s="11"/>
    </row>
    <row r="7" spans="1:6" ht="27.75" customHeight="1" thickBot="1" x14ac:dyDescent="0.3">
      <c r="A7" s="84" t="s">
        <v>64</v>
      </c>
      <c r="B7" s="85"/>
      <c r="C7" s="86" t="s">
        <v>65</v>
      </c>
      <c r="D7" s="87"/>
      <c r="E7" s="87"/>
      <c r="F7" s="12">
        <v>2024</v>
      </c>
    </row>
    <row r="8" spans="1:6" ht="27.75" customHeight="1" thickBot="1" x14ac:dyDescent="0.3">
      <c r="A8" s="69" t="s">
        <v>66</v>
      </c>
      <c r="B8" s="70"/>
      <c r="C8" s="71" t="s">
        <v>27</v>
      </c>
      <c r="D8" s="72"/>
      <c r="E8" s="72"/>
      <c r="F8" s="73"/>
    </row>
    <row r="9" spans="1:6" ht="27.75" customHeight="1" thickBot="1" x14ac:dyDescent="0.3">
      <c r="A9" s="88" t="s">
        <v>67</v>
      </c>
      <c r="B9" s="89"/>
      <c r="C9" s="89"/>
      <c r="D9" s="89"/>
      <c r="E9" s="90"/>
      <c r="F9" s="13" t="s">
        <v>68</v>
      </c>
    </row>
    <row r="10" spans="1:6" ht="27.75" customHeight="1" thickBot="1" x14ac:dyDescent="0.3">
      <c r="A10" s="14" t="s">
        <v>69</v>
      </c>
      <c r="B10" s="91" t="s">
        <v>70</v>
      </c>
      <c r="C10" s="92"/>
      <c r="D10" s="93">
        <f ca="1">COUNTIF(DONNEES!H23:H362,"RECLAMATION")</f>
        <v>2</v>
      </c>
      <c r="E10" s="94"/>
      <c r="F10" s="15" t="s">
        <v>71</v>
      </c>
    </row>
    <row r="11" spans="1:6" ht="27.75" customHeight="1" thickBot="1" x14ac:dyDescent="0.3">
      <c r="A11" s="95" t="s">
        <v>72</v>
      </c>
      <c r="B11" s="91" t="s">
        <v>73</v>
      </c>
      <c r="C11" s="92"/>
      <c r="D11" s="93">
        <f ca="1">COUNTIF(DONNEES!$P$23:$P$300,"&gt;0")</f>
        <v>3</v>
      </c>
      <c r="E11" s="94"/>
      <c r="F11" s="16"/>
    </row>
    <row r="12" spans="1:6" ht="27.75" customHeight="1" thickBot="1" x14ac:dyDescent="0.3">
      <c r="A12" s="96"/>
      <c r="B12" s="91" t="s">
        <v>74</v>
      </c>
      <c r="C12" s="92"/>
      <c r="D12" s="93">
        <f ca="1">IF(D11=0,0,D11-COUNTIF(DONNEES!R23:R300,"OUI"))</f>
        <v>3</v>
      </c>
      <c r="E12" s="94"/>
      <c r="F12" s="17"/>
    </row>
    <row r="13" spans="1:6" ht="27.75" customHeight="1" thickBot="1" x14ac:dyDescent="0.3">
      <c r="A13" s="18" t="s">
        <v>75</v>
      </c>
      <c r="B13" s="99" t="s">
        <v>76</v>
      </c>
      <c r="C13" s="92"/>
      <c r="D13" s="19">
        <v>0</v>
      </c>
      <c r="E13" s="20"/>
      <c r="F13" s="21"/>
    </row>
    <row r="14" spans="1:6" ht="27.75" customHeight="1" thickBot="1" x14ac:dyDescent="0.3">
      <c r="A14" s="22" t="s">
        <v>77</v>
      </c>
      <c r="B14" s="91" t="s">
        <v>78</v>
      </c>
      <c r="C14" s="92"/>
      <c r="D14" s="19">
        <v>0</v>
      </c>
      <c r="E14" s="20"/>
      <c r="F14" s="21"/>
    </row>
    <row r="15" spans="1:6" ht="41.25" customHeight="1" thickBot="1" x14ac:dyDescent="0.3">
      <c r="A15" s="23" t="s">
        <v>79</v>
      </c>
      <c r="B15" s="99" t="s">
        <v>80</v>
      </c>
      <c r="C15" s="92"/>
      <c r="D15" s="24">
        <v>0</v>
      </c>
      <c r="E15" s="25"/>
      <c r="F15" s="21"/>
    </row>
    <row r="20" spans="1:6" ht="27.75" customHeight="1" x14ac:dyDescent="0.25">
      <c r="A20" s="26" t="s">
        <v>81</v>
      </c>
    </row>
    <row r="21" spans="1:6" ht="27.75" customHeight="1" x14ac:dyDescent="0.25">
      <c r="A21" s="11"/>
    </row>
    <row r="22" spans="1:6" ht="27.75" customHeight="1" thickBot="1" x14ac:dyDescent="0.3">
      <c r="A22" s="11"/>
    </row>
    <row r="23" spans="1:6" ht="27.75" customHeight="1" x14ac:dyDescent="0.25">
      <c r="B23" s="27" t="s">
        <v>82</v>
      </c>
      <c r="C23" s="100" t="s">
        <v>83</v>
      </c>
      <c r="D23" s="100"/>
      <c r="E23" s="100"/>
      <c r="F23" s="101"/>
    </row>
    <row r="24" spans="1:6" ht="27.75" customHeight="1" x14ac:dyDescent="0.25">
      <c r="B24" s="28" t="str">
        <f ca="1">"DATE : "&amp; TEXT( TODAY(), "jj/mm/AA")</f>
        <v>DATE : 30/12/24</v>
      </c>
      <c r="C24" s="102" t="str">
        <f ca="1">"DATE : " &amp; TEXT(TODAY(), "JJ/MM/AA")</f>
        <v>DATE : 30/12/24</v>
      </c>
      <c r="D24" s="103"/>
      <c r="E24" s="103"/>
      <c r="F24" s="104"/>
    </row>
    <row r="25" spans="1:6" ht="27.75" customHeight="1" x14ac:dyDescent="0.25">
      <c r="B25" s="29" t="s">
        <v>84</v>
      </c>
      <c r="C25" s="105" t="s">
        <v>84</v>
      </c>
      <c r="D25" s="105"/>
      <c r="E25" s="105"/>
      <c r="F25" s="106"/>
    </row>
    <row r="26" spans="1:6" ht="27.75" customHeight="1" thickBot="1" x14ac:dyDescent="0.3">
      <c r="B26" s="30" t="s">
        <v>85</v>
      </c>
      <c r="C26" s="97" t="s">
        <v>85</v>
      </c>
      <c r="D26" s="97"/>
      <c r="E26" s="97"/>
      <c r="F26" s="98"/>
    </row>
  </sheetData>
  <mergeCells count="22">
    <mergeCell ref="C26:F26"/>
    <mergeCell ref="B13:C13"/>
    <mergeCell ref="B14:C14"/>
    <mergeCell ref="B15:C15"/>
    <mergeCell ref="C23:F23"/>
    <mergeCell ref="C24:F24"/>
    <mergeCell ref="C25:F25"/>
    <mergeCell ref="A9:E9"/>
    <mergeCell ref="B10:C10"/>
    <mergeCell ref="D10:E10"/>
    <mergeCell ref="A11:A12"/>
    <mergeCell ref="B11:C11"/>
    <mergeCell ref="D11:E11"/>
    <mergeCell ref="B12:C12"/>
    <mergeCell ref="D12:E12"/>
    <mergeCell ref="A8:B8"/>
    <mergeCell ref="C8:F8"/>
    <mergeCell ref="A2:A4"/>
    <mergeCell ref="B2:F2"/>
    <mergeCell ref="B3:F4"/>
    <mergeCell ref="A7:B7"/>
    <mergeCell ref="C7:E7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errorTitle="Entrée non valide" error="Sélectionner une agence" promptTitle="AGENCE" xr:uid="{4F39F9B2-FB7B-419E-9B71-AC1F03A5EC09}">
          <x14:formula1>
            <xm:f>DONNEES!$H$3:$H$11</xm:f>
          </x14:formula1>
          <xm:sqref>C8:F8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C4E6C-8FAC-4512-AAEA-C2E12B8013D2}">
  <dimension ref="B2:E50"/>
  <sheetViews>
    <sheetView topLeftCell="A4" workbookViewId="0">
      <selection activeCell="J16" sqref="J16"/>
    </sheetView>
  </sheetViews>
  <sheetFormatPr baseColWidth="10" defaultColWidth="11.42578125" defaultRowHeight="15" x14ac:dyDescent="0.25"/>
  <cols>
    <col min="1" max="1" width="8.140625" customWidth="1"/>
    <col min="2" max="2" width="37.42578125" customWidth="1"/>
    <col min="3" max="3" width="6.85546875" customWidth="1"/>
    <col min="4" max="4" width="38.140625" customWidth="1"/>
    <col min="5" max="5" width="10.140625" customWidth="1"/>
  </cols>
  <sheetData>
    <row r="2" spans="2:5" ht="69" customHeight="1" x14ac:dyDescent="0.25">
      <c r="B2" s="130" t="s">
        <v>87</v>
      </c>
      <c r="C2" s="130"/>
      <c r="D2" s="130"/>
      <c r="E2" s="130"/>
    </row>
    <row r="3" spans="2:5" x14ac:dyDescent="0.25">
      <c r="B3" s="31"/>
    </row>
    <row r="4" spans="2:5" ht="16.5" x14ac:dyDescent="0.25">
      <c r="B4" s="131" t="s">
        <v>88</v>
      </c>
      <c r="C4" s="131"/>
      <c r="D4" t="str">
        <f>INDICAT_PERF!C8</f>
        <v>CASTELNAUDARY</v>
      </c>
    </row>
    <row r="5" spans="2:5" ht="16.5" x14ac:dyDescent="0.25">
      <c r="B5" s="131" t="s">
        <v>89</v>
      </c>
      <c r="C5" s="131"/>
      <c r="D5" t="str">
        <f>INDICAT_PERF!C7</f>
        <v>décembre</v>
      </c>
      <c r="E5" s="32"/>
    </row>
    <row r="6" spans="2:5" ht="15.75" thickBot="1" x14ac:dyDescent="0.3">
      <c r="B6" s="31"/>
    </row>
    <row r="7" spans="2:5" ht="27.75" customHeight="1" thickBot="1" x14ac:dyDescent="0.3">
      <c r="B7" s="33" t="s">
        <v>90</v>
      </c>
      <c r="C7" s="128" t="s">
        <v>91</v>
      </c>
      <c r="D7" s="129"/>
      <c r="E7" s="34" t="s">
        <v>92</v>
      </c>
    </row>
    <row r="8" spans="2:5" ht="15.75" thickBot="1" x14ac:dyDescent="0.3">
      <c r="B8" s="35" t="s">
        <v>25</v>
      </c>
      <c r="C8" s="36"/>
      <c r="D8" s="37"/>
      <c r="E8" s="37">
        <f ca="1">COUNTIF(DONNEES!$I$23:$I$300,SUIVI_RECLAM!B8)</f>
        <v>0</v>
      </c>
    </row>
    <row r="9" spans="2:5" ht="15.75" thickBot="1" x14ac:dyDescent="0.3">
      <c r="B9" s="38" t="s">
        <v>29</v>
      </c>
      <c r="C9" s="39"/>
      <c r="D9" s="40"/>
      <c r="E9" s="66">
        <f ca="1">COUNTIF(DONNEES!$I$23:$I$300,SUIVI_RECLAM!B9)</f>
        <v>0</v>
      </c>
    </row>
    <row r="10" spans="2:5" ht="15.75" thickBot="1" x14ac:dyDescent="0.3">
      <c r="B10" s="41" t="s">
        <v>34</v>
      </c>
      <c r="C10" s="42"/>
      <c r="D10" s="43"/>
      <c r="E10" s="37">
        <f ca="1">COUNTIF(DONNEES!$I$23:$I$300,SUIVI_RECLAM!B10)</f>
        <v>0</v>
      </c>
    </row>
    <row r="11" spans="2:5" ht="15.75" thickBot="1" x14ac:dyDescent="0.3">
      <c r="B11" s="38" t="s">
        <v>38</v>
      </c>
      <c r="C11" s="39"/>
      <c r="D11" s="40"/>
      <c r="E11" s="66">
        <f ca="1">COUNTIF(DONNEES!$I$23:$I$300,SUIVI_RECLAM!B11)</f>
        <v>0</v>
      </c>
    </row>
    <row r="12" spans="2:5" ht="15.75" thickBot="1" x14ac:dyDescent="0.3">
      <c r="B12" s="35" t="s">
        <v>41</v>
      </c>
      <c r="C12" s="60"/>
      <c r="D12" s="56"/>
      <c r="E12" s="37">
        <f ca="1">COUNTIF(DONNEES!$I$23:$I$300,SUIVI_RECLAM!B12)</f>
        <v>0</v>
      </c>
    </row>
    <row r="13" spans="2:5" ht="15.75" thickBot="1" x14ac:dyDescent="0.3">
      <c r="B13" s="65" t="s">
        <v>93</v>
      </c>
      <c r="C13" s="61"/>
      <c r="D13" s="59"/>
      <c r="E13" s="66">
        <f ca="1">SUM(E28:E29)</f>
        <v>0</v>
      </c>
    </row>
    <row r="14" spans="2:5" ht="15.75" thickBot="1" x14ac:dyDescent="0.3">
      <c r="B14" s="64" t="s">
        <v>112</v>
      </c>
      <c r="C14" s="62"/>
      <c r="D14" s="55"/>
      <c r="E14" s="37">
        <f ca="1">SUM(E31:E33)</f>
        <v>1</v>
      </c>
    </row>
    <row r="15" spans="2:5" ht="15.75" thickBot="1" x14ac:dyDescent="0.3">
      <c r="B15" s="57" t="s">
        <v>30</v>
      </c>
      <c r="C15" s="63"/>
      <c r="D15" s="58"/>
      <c r="E15" s="66">
        <f ca="1">SUM(E22:E26)</f>
        <v>1</v>
      </c>
    </row>
    <row r="16" spans="2:5" ht="15.75" thickBot="1" x14ac:dyDescent="0.3">
      <c r="B16" s="41" t="s">
        <v>55</v>
      </c>
      <c r="C16" s="60"/>
      <c r="D16" s="43"/>
      <c r="E16" s="37">
        <f ca="1">COUNTIF(DONNEES!$I$23:$I$300,SUIVI_RECLAM!B16)</f>
        <v>0</v>
      </c>
    </row>
    <row r="17" spans="2:5" ht="15.75" thickBot="1" x14ac:dyDescent="0.3">
      <c r="B17" s="38" t="s">
        <v>56</v>
      </c>
      <c r="C17" s="39"/>
      <c r="D17" s="40"/>
      <c r="E17" s="66">
        <f ca="1">COUNTIF(DONNEES!$I$23:$I$300,SUIVI_RECLAM!B17)</f>
        <v>0</v>
      </c>
    </row>
    <row r="18" spans="2:5" ht="15.75" thickBot="1" x14ac:dyDescent="0.3">
      <c r="B18" s="41" t="s">
        <v>58</v>
      </c>
      <c r="C18" s="42"/>
      <c r="D18" s="43"/>
      <c r="E18" s="37">
        <f ca="1">COUNTIF(DONNEES!$I$23:$I$300,SUIVI_RECLAM!B18)</f>
        <v>0</v>
      </c>
    </row>
    <row r="19" spans="2:5" ht="15.75" thickBot="1" x14ac:dyDescent="0.3">
      <c r="B19" s="38" t="s">
        <v>59</v>
      </c>
      <c r="C19" s="44"/>
      <c r="D19" s="45"/>
      <c r="E19" s="66">
        <f ca="1">COUNTIF(DONNEES!$I$23:$I$300,SUIVI_RECLAM!B19)</f>
        <v>0</v>
      </c>
    </row>
    <row r="20" spans="2:5" ht="15.75" thickBot="1" x14ac:dyDescent="0.3">
      <c r="B20" s="46" t="s">
        <v>94</v>
      </c>
      <c r="C20" s="42"/>
      <c r="D20" s="43"/>
      <c r="E20" s="37">
        <f ca="1">SUM(E8:E19)</f>
        <v>2</v>
      </c>
    </row>
    <row r="21" spans="2:5" ht="15.75" thickBot="1" x14ac:dyDescent="0.3">
      <c r="B21" s="33" t="s">
        <v>95</v>
      </c>
      <c r="C21" s="128"/>
      <c r="D21" s="129"/>
      <c r="E21" s="34" t="s">
        <v>92</v>
      </c>
    </row>
    <row r="22" spans="2:5" ht="15.75" thickBot="1" x14ac:dyDescent="0.3">
      <c r="B22" s="35" t="s">
        <v>28</v>
      </c>
      <c r="C22" s="42"/>
      <c r="D22" s="43"/>
      <c r="E22" s="43">
        <f ca="1">COUNTIF(DONNEES!$J$23:$J$300,SUIVI_RECLAM!B22)</f>
        <v>0</v>
      </c>
    </row>
    <row r="23" spans="2:5" ht="18" customHeight="1" thickBot="1" x14ac:dyDescent="0.3">
      <c r="B23" s="47" t="s">
        <v>32</v>
      </c>
      <c r="C23" s="48"/>
      <c r="D23" s="49"/>
      <c r="E23" s="49">
        <f ca="1">COUNTIF(DONNEES!$J$23:$J$300,SUIVI_RECLAM!B23)</f>
        <v>0</v>
      </c>
    </row>
    <row r="24" spans="2:5" ht="15.75" thickBot="1" x14ac:dyDescent="0.3">
      <c r="B24" s="41" t="s">
        <v>37</v>
      </c>
      <c r="C24" s="50"/>
      <c r="D24" s="43"/>
      <c r="E24" s="43">
        <f ca="1">COUNTIF(DONNEES!$J$23:$J$300,SUIVI_RECLAM!B24)</f>
        <v>1</v>
      </c>
    </row>
    <row r="25" spans="2:5" ht="15.75" thickBot="1" x14ac:dyDescent="0.3">
      <c r="B25" s="47" t="s">
        <v>40</v>
      </c>
      <c r="C25" s="49"/>
      <c r="D25" s="49"/>
      <c r="E25" s="49">
        <f ca="1">COUNTIF(DONNEES!$J$23:$J$300,SUIVI_RECLAM!B25)</f>
        <v>0</v>
      </c>
    </row>
    <row r="26" spans="2:5" ht="15.75" thickBot="1" x14ac:dyDescent="0.3">
      <c r="B26" s="41" t="s">
        <v>44</v>
      </c>
      <c r="C26" s="50"/>
      <c r="D26" s="43"/>
      <c r="E26" s="43">
        <f ca="1">COUNTIF(DONNEES!$J$23:$J$300,SUIVI_RECLAM!B26)</f>
        <v>0</v>
      </c>
    </row>
    <row r="27" spans="2:5" ht="15.75" thickBot="1" x14ac:dyDescent="0.3">
      <c r="B27" s="33" t="s">
        <v>109</v>
      </c>
      <c r="C27" s="128"/>
      <c r="D27" s="129"/>
      <c r="E27" s="34" t="s">
        <v>92</v>
      </c>
    </row>
    <row r="28" spans="2:5" ht="15.75" thickBot="1" x14ac:dyDescent="0.3">
      <c r="B28" s="41" t="s">
        <v>106</v>
      </c>
      <c r="C28" s="50"/>
      <c r="D28" s="43"/>
      <c r="E28" s="43">
        <f ca="1">COUNTIF(DONNEES!$J$23:$J$300,SUIVI_RECLAM!B28)</f>
        <v>0</v>
      </c>
    </row>
    <row r="29" spans="2:5" ht="15.75" thickBot="1" x14ac:dyDescent="0.3">
      <c r="B29" s="47" t="s">
        <v>110</v>
      </c>
      <c r="C29" s="48"/>
      <c r="D29" s="49"/>
      <c r="E29" s="49">
        <f ca="1">COUNTIF(DONNEES!$J$23:$J$300,SUIVI_RECLAM!B29)</f>
        <v>0</v>
      </c>
    </row>
    <row r="30" spans="2:5" ht="15.75" thickBot="1" x14ac:dyDescent="0.3">
      <c r="B30" s="33" t="s">
        <v>114</v>
      </c>
      <c r="C30" s="128"/>
      <c r="D30" s="129"/>
      <c r="E30" s="34" t="s">
        <v>92</v>
      </c>
    </row>
    <row r="31" spans="2:5" ht="15.75" thickBot="1" x14ac:dyDescent="0.3">
      <c r="B31" s="47" t="s">
        <v>57</v>
      </c>
      <c r="C31" s="67"/>
      <c r="D31" s="49"/>
      <c r="E31" s="49">
        <f ca="1">COUNTIF(DONNEES!$J$23:$J$300,SUIVI_RECLAM!B31)</f>
        <v>0</v>
      </c>
    </row>
    <row r="32" spans="2:5" ht="15.75" thickBot="1" x14ac:dyDescent="0.3">
      <c r="B32" s="41" t="s">
        <v>113</v>
      </c>
      <c r="C32" s="50"/>
      <c r="D32" s="43"/>
      <c r="E32" s="37">
        <f ca="1">COUNTIF(DONNEES!$J$23:$J$300,SUIVI_RECLAM!B32)</f>
        <v>1</v>
      </c>
    </row>
    <row r="33" spans="2:5" ht="15.75" thickBot="1" x14ac:dyDescent="0.3">
      <c r="B33" s="47" t="s">
        <v>115</v>
      </c>
      <c r="C33" s="48"/>
      <c r="D33" s="49"/>
      <c r="E33" s="68">
        <f ca="1">COUNTIF(DONNEES!$J$23:$J$300,SUIVI_RECLAM!B33)</f>
        <v>0</v>
      </c>
    </row>
    <row r="34" spans="2:5" ht="15.75" thickBot="1" x14ac:dyDescent="0.3">
      <c r="B34" s="41"/>
      <c r="C34" s="50"/>
      <c r="D34" s="43"/>
      <c r="E34" s="37"/>
    </row>
    <row r="35" spans="2:5" ht="15.75" thickBot="1" x14ac:dyDescent="0.3">
      <c r="B35" s="47"/>
      <c r="C35" s="48"/>
      <c r="D35" s="49"/>
      <c r="E35" s="49"/>
    </row>
    <row r="36" spans="2:5" ht="15.75" thickBot="1" x14ac:dyDescent="0.3">
      <c r="B36" s="41"/>
      <c r="C36" s="50"/>
      <c r="D36" s="43"/>
      <c r="E36" s="43"/>
    </row>
    <row r="37" spans="2:5" ht="15.75" thickBot="1" x14ac:dyDescent="0.3">
      <c r="B37" s="51"/>
      <c r="C37" s="42"/>
      <c r="D37" s="43"/>
      <c r="E37" s="43"/>
    </row>
    <row r="38" spans="2:5" x14ac:dyDescent="0.25">
      <c r="B38" s="52" t="s">
        <v>96</v>
      </c>
    </row>
    <row r="39" spans="2:5" x14ac:dyDescent="0.25">
      <c r="B39" s="31"/>
    </row>
    <row r="40" spans="2:5" x14ac:dyDescent="0.25">
      <c r="B40" s="53" t="s">
        <v>97</v>
      </c>
    </row>
    <row r="41" spans="2:5" ht="15.75" thickBot="1" x14ac:dyDescent="0.3">
      <c r="B41" s="31"/>
    </row>
    <row r="42" spans="2:5" ht="15.75" thickBot="1" x14ac:dyDescent="0.3">
      <c r="B42" s="120" t="s">
        <v>98</v>
      </c>
      <c r="C42" s="122"/>
      <c r="D42" s="120" t="s">
        <v>83</v>
      </c>
      <c r="E42" s="122"/>
    </row>
    <row r="43" spans="2:5" x14ac:dyDescent="0.25">
      <c r="B43" s="110">
        <v>45537</v>
      </c>
      <c r="C43" s="111"/>
      <c r="D43" s="112">
        <v>45537</v>
      </c>
      <c r="E43" s="113"/>
    </row>
    <row r="44" spans="2:5" ht="15.75" customHeight="1" x14ac:dyDescent="0.25">
      <c r="B44" s="114" t="s">
        <v>99</v>
      </c>
      <c r="C44" s="111"/>
      <c r="D44" s="115" t="s">
        <v>100</v>
      </c>
      <c r="E44" s="113"/>
    </row>
    <row r="45" spans="2:5" x14ac:dyDescent="0.25">
      <c r="B45" s="116" t="s">
        <v>101</v>
      </c>
      <c r="C45" s="117"/>
      <c r="D45" s="115" t="s">
        <v>101</v>
      </c>
      <c r="E45" s="113"/>
    </row>
    <row r="46" spans="2:5" ht="15.75" thickBot="1" x14ac:dyDescent="0.3">
      <c r="B46" s="118"/>
      <c r="C46" s="119"/>
      <c r="D46" s="118"/>
      <c r="E46" s="119"/>
    </row>
    <row r="47" spans="2:5" ht="15.75" thickBot="1" x14ac:dyDescent="0.3">
      <c r="B47" s="120" t="s">
        <v>102</v>
      </c>
      <c r="C47" s="121"/>
      <c r="D47" s="121"/>
      <c r="E47" s="122"/>
    </row>
    <row r="48" spans="2:5" x14ac:dyDescent="0.25">
      <c r="B48" s="123" t="s">
        <v>103</v>
      </c>
      <c r="C48" s="124"/>
      <c r="D48" s="124"/>
      <c r="E48" s="54"/>
    </row>
    <row r="49" spans="2:5" x14ac:dyDescent="0.25">
      <c r="B49" s="125" t="s">
        <v>104</v>
      </c>
      <c r="C49" s="126"/>
      <c r="D49" s="126"/>
      <c r="E49" s="127"/>
    </row>
    <row r="50" spans="2:5" ht="15.75" thickBot="1" x14ac:dyDescent="0.3">
      <c r="B50" s="107" t="s">
        <v>105</v>
      </c>
      <c r="C50" s="108"/>
      <c r="D50" s="108"/>
      <c r="E50" s="109"/>
    </row>
  </sheetData>
  <mergeCells count="21">
    <mergeCell ref="B42:C42"/>
    <mergeCell ref="D42:E42"/>
    <mergeCell ref="C27:D27"/>
    <mergeCell ref="C30:D30"/>
    <mergeCell ref="B2:E2"/>
    <mergeCell ref="B4:C4"/>
    <mergeCell ref="B5:C5"/>
    <mergeCell ref="C7:D7"/>
    <mergeCell ref="C21:D21"/>
    <mergeCell ref="B50:E50"/>
    <mergeCell ref="B43:C43"/>
    <mergeCell ref="D43:E43"/>
    <mergeCell ref="B44:C44"/>
    <mergeCell ref="D44:E44"/>
    <mergeCell ref="B45:C45"/>
    <mergeCell ref="D45:E45"/>
    <mergeCell ref="B46:C46"/>
    <mergeCell ref="D46:E46"/>
    <mergeCell ref="B47:E47"/>
    <mergeCell ref="B48:D48"/>
    <mergeCell ref="B49:E4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B7212-CFAF-478B-9E76-B86796DA07B2}">
  <dimension ref="A1:R12"/>
  <sheetViews>
    <sheetView workbookViewId="0">
      <selection activeCell="E30" sqref="E30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120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>
        <v>45638</v>
      </c>
      <c r="B10" s="1">
        <f>MONTH(_CASTELNAUDARY[[#This Row],[Date de Reception]])</f>
        <v>12</v>
      </c>
      <c r="C10" s="1">
        <f>YEAR(_CASTELNAUDARY[[#This Row],[Date de Reception]])</f>
        <v>2024</v>
      </c>
      <c r="D10" s="9" t="s">
        <v>48</v>
      </c>
      <c r="E10" t="s">
        <v>125</v>
      </c>
      <c r="F10">
        <v>1</v>
      </c>
      <c r="H10" t="s">
        <v>21</v>
      </c>
      <c r="I10" t="s">
        <v>112</v>
      </c>
      <c r="J10" t="s">
        <v>113</v>
      </c>
      <c r="K10" t="s">
        <v>126</v>
      </c>
      <c r="L10" t="s">
        <v>127</v>
      </c>
      <c r="M10" t="s">
        <v>128</v>
      </c>
      <c r="N10" t="s">
        <v>129</v>
      </c>
      <c r="P10" s="3">
        <v>45639</v>
      </c>
      <c r="Q10" s="2">
        <f>IF(AND(_CASTELNAUDARY[[#This Row],[Date réponse]]-_CASTELNAUDARY[[#This Row],[Date de Reception]]&gt;-1,_CASTELNAUDARY[[#This Row],[Date de Reception]]&lt;&gt;""),_CASTELNAUDARY[[#This Row],[Date réponse]]-_CASTELNAUDARY[[#This Row],[Date de Reception]],"")</f>
        <v>1</v>
      </c>
      <c r="R10" s="2" t="str">
        <f>IF(AND(_CASTELNAUDARY[[#This Row],[délai]]&gt;8,_CASTELNAUDARY[[#This Row],[délai]]&lt;&gt;""),"OUI","")</f>
        <v/>
      </c>
    </row>
    <row r="11" spans="1:18" x14ac:dyDescent="0.25">
      <c r="A11" s="3">
        <v>45639</v>
      </c>
      <c r="B11" s="1">
        <f>MONTH(_CASTELNAUDARY[[#This Row],[Date de Reception]])</f>
        <v>12</v>
      </c>
      <c r="C11" s="1">
        <f>YEAR(_CASTELNAUDARY[[#This Row],[Date de Reception]])</f>
        <v>2024</v>
      </c>
      <c r="D11" s="9" t="s">
        <v>52</v>
      </c>
      <c r="E11" t="s">
        <v>130</v>
      </c>
      <c r="F11">
        <v>2</v>
      </c>
      <c r="H11" t="s">
        <v>21</v>
      </c>
      <c r="I11" t="s">
        <v>131</v>
      </c>
      <c r="J11" t="s">
        <v>37</v>
      </c>
      <c r="K11" t="s">
        <v>132</v>
      </c>
      <c r="L11" t="s">
        <v>127</v>
      </c>
      <c r="M11" t="s">
        <v>128</v>
      </c>
      <c r="N11" t="s">
        <v>133</v>
      </c>
      <c r="P11" s="3">
        <v>45639</v>
      </c>
      <c r="Q11" s="2">
        <f>IF(AND(_CASTELNAUDARY[[#This Row],[Date réponse]]-_CASTELNAUDARY[[#This Row],[Date de Reception]]&gt;-1,_CASTELNAUDARY[[#This Row],[Date de Reception]]&lt;&gt;""),_CASTELNAUDARY[[#This Row],[Date réponse]]-_CASTELNAUDARY[[#This Row],[Date de Reception]],"")</f>
        <v>0</v>
      </c>
      <c r="R11" s="2" t="str">
        <f>IF(AND(_CASTELNAUDARY[[#This Row],[délai]]&gt;8,_CASTELNAUDARY[[#This Row],[délai]]&lt;&gt;""),"OUI","")</f>
        <v/>
      </c>
    </row>
    <row r="12" spans="1:18" x14ac:dyDescent="0.25">
      <c r="A12" s="3">
        <v>45640</v>
      </c>
      <c r="B12" s="1">
        <f>MONTH(_CASTELNAUDARY[[#This Row],[Date de Reception]])</f>
        <v>12</v>
      </c>
      <c r="C12" s="1">
        <f>YEAR(_CASTELNAUDARY[[#This Row],[Date de Reception]])</f>
        <v>2024</v>
      </c>
      <c r="D12" s="9" t="s">
        <v>134</v>
      </c>
      <c r="E12" t="s">
        <v>135</v>
      </c>
      <c r="F12">
        <v>3</v>
      </c>
      <c r="H12" t="s">
        <v>22</v>
      </c>
      <c r="I12" t="s">
        <v>42</v>
      </c>
      <c r="K12" t="s">
        <v>136</v>
      </c>
      <c r="L12" t="s">
        <v>127</v>
      </c>
      <c r="M12" t="s">
        <v>128</v>
      </c>
      <c r="N12" t="s">
        <v>137</v>
      </c>
      <c r="P12" s="3">
        <v>45640</v>
      </c>
      <c r="Q12" s="2">
        <f>IF(AND(_CASTELNAUDARY[[#This Row],[Date réponse]]-_CASTELNAUDARY[[#This Row],[Date de Reception]]&gt;-1,_CASTELNAUDARY[[#This Row],[Date de Reception]]&lt;&gt;""),_CASTELNAUDARY[[#This Row],[Date réponse]]-_CASTELNAUDARY[[#This Row],[Date de Reception]],"")</f>
        <v>0</v>
      </c>
      <c r="R12" s="2" t="str">
        <f>IF(AND(_CASTELNAUDARY[[#This Row],[délai]]&gt;8,_CASTELNAUDARY[[#This Row],[délai]]&lt;&gt;""),"OUI","")</f>
        <v/>
      </c>
    </row>
  </sheetData>
  <mergeCells count="3">
    <mergeCell ref="C1:K6"/>
    <mergeCell ref="A8:K8"/>
    <mergeCell ref="L8:R8"/>
  </mergeCells>
  <conditionalFormatting sqref="J10:J12">
    <cfRule type="expression" dxfId="24" priority="2">
      <formula>$H10&lt;&gt;"RECLAMATION"</formula>
    </cfRule>
  </conditionalFormatting>
  <conditionalFormatting sqref="N10:R12">
    <cfRule type="expression" dxfId="23" priority="1">
      <formula>$M10="NON"</formula>
    </cfRule>
  </conditionalFormatting>
  <dataValidations count="5">
    <dataValidation type="list" allowBlank="1" showInputMessage="1" showErrorMessage="1" sqref="H10:H12" xr:uid="{C76E8880-812B-40C6-B152-1A98908093F0}">
      <formula1>motif</formula1>
    </dataValidation>
    <dataValidation type="list" allowBlank="1" showInputMessage="1" showErrorMessage="1" sqref="M10:M12" xr:uid="{7E68F822-5235-4DF9-A063-D20324D95955}">
      <formula1>"OUI,NON"</formula1>
    </dataValidation>
    <dataValidation type="list" allowBlank="1" showInputMessage="1" showErrorMessage="1" sqref="I10:I12" xr:uid="{06F0ECFD-0245-4508-AD1B-612F3D29FBDF}">
      <formula1>INDIRECT($H10)</formula1>
    </dataValidation>
    <dataValidation type="list" allowBlank="1" showInputMessage="1" showErrorMessage="1" sqref="J10:J12" xr:uid="{9B1F5EE6-BAE9-4A2B-AC7E-28D6ED540E47}">
      <formula1>INDIRECT($I10)</formula1>
    </dataValidation>
    <dataValidation type="list" allowBlank="1" showInputMessage="1" showErrorMessage="1" sqref="D10:D12" xr:uid="{D6945886-25DF-48FF-AEC1-C8796178C7B5}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02D9E-F4D0-46FF-81AE-EFE90958C702}">
  <dimension ref="A1:T7"/>
  <sheetViews>
    <sheetView tabSelected="1" workbookViewId="0"/>
  </sheetViews>
  <sheetFormatPr baseColWidth="10" defaultRowHeight="15" x14ac:dyDescent="0.25"/>
  <cols>
    <col min="1" max="1" width="19.7109375" bestFit="1" customWidth="1"/>
    <col min="2" max="2" width="7.7109375" bestFit="1" customWidth="1"/>
    <col min="3" max="3" width="9.140625" bestFit="1" customWidth="1"/>
    <col min="4" max="4" width="17.42578125" bestFit="1" customWidth="1"/>
    <col min="5" max="5" width="21.140625" bestFit="1" customWidth="1"/>
    <col min="6" max="6" width="13" bestFit="1" customWidth="1"/>
    <col min="7" max="7" width="11" bestFit="1" customWidth="1"/>
    <col min="8" max="8" width="14" bestFit="1" customWidth="1"/>
    <col min="9" max="9" width="14.7109375" bestFit="1" customWidth="1"/>
    <col min="10" max="10" width="25.28515625" bestFit="1" customWidth="1"/>
    <col min="11" max="11" width="27.85546875" bestFit="1" customWidth="1"/>
    <col min="12" max="12" width="13.5703125" bestFit="1" customWidth="1"/>
    <col min="13" max="13" width="19.7109375" bestFit="1" customWidth="1"/>
    <col min="14" max="14" width="20.28515625" bestFit="1" customWidth="1"/>
    <col min="15" max="15" width="19.28515625" bestFit="1" customWidth="1"/>
    <col min="16" max="16" width="15.140625" bestFit="1" customWidth="1"/>
    <col min="17" max="17" width="7.7109375" bestFit="1" customWidth="1"/>
    <col min="18" max="18" width="18.42578125" bestFit="1" customWidth="1"/>
    <col min="19" max="19" width="27.28515625" bestFit="1" customWidth="1"/>
    <col min="20" max="20" width="18.57031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19</v>
      </c>
      <c r="F1" t="s">
        <v>4</v>
      </c>
      <c r="G1" t="s">
        <v>5</v>
      </c>
      <c r="H1" t="s">
        <v>6</v>
      </c>
      <c r="I1" t="s">
        <v>7</v>
      </c>
      <c r="J1" t="s">
        <v>111</v>
      </c>
      <c r="K1" t="s">
        <v>9</v>
      </c>
      <c r="L1" t="s">
        <v>10</v>
      </c>
      <c r="M1" t="s">
        <v>116</v>
      </c>
      <c r="N1" t="s">
        <v>16</v>
      </c>
      <c r="O1" t="s">
        <v>11</v>
      </c>
      <c r="P1" t="s">
        <v>12</v>
      </c>
      <c r="Q1" t="s">
        <v>13</v>
      </c>
      <c r="R1" t="s">
        <v>14</v>
      </c>
      <c r="S1" t="s">
        <v>8</v>
      </c>
      <c r="T1" t="s">
        <v>15</v>
      </c>
    </row>
    <row r="2" spans="1:20" x14ac:dyDescent="0.25">
      <c r="A2" s="3">
        <v>45638</v>
      </c>
      <c r="B2">
        <v>12</v>
      </c>
      <c r="C2">
        <v>2024</v>
      </c>
      <c r="D2" t="s">
        <v>48</v>
      </c>
      <c r="E2" t="s">
        <v>125</v>
      </c>
      <c r="F2">
        <v>1</v>
      </c>
      <c r="H2" t="s">
        <v>21</v>
      </c>
      <c r="I2" t="s">
        <v>112</v>
      </c>
      <c r="J2" t="s">
        <v>113</v>
      </c>
      <c r="K2" t="s">
        <v>126</v>
      </c>
      <c r="L2" t="s">
        <v>127</v>
      </c>
      <c r="M2" t="s">
        <v>128</v>
      </c>
      <c r="N2" t="s">
        <v>129</v>
      </c>
      <c r="P2" s="3">
        <v>45639</v>
      </c>
      <c r="Q2">
        <v>1</v>
      </c>
      <c r="R2" t="s">
        <v>147</v>
      </c>
    </row>
    <row r="3" spans="1:20" x14ac:dyDescent="0.25">
      <c r="A3" s="3">
        <v>45639</v>
      </c>
      <c r="B3">
        <v>12</v>
      </c>
      <c r="C3">
        <v>2024</v>
      </c>
      <c r="D3" t="s">
        <v>52</v>
      </c>
      <c r="E3" t="s">
        <v>130</v>
      </c>
      <c r="F3">
        <v>2</v>
      </c>
      <c r="H3" t="s">
        <v>21</v>
      </c>
      <c r="I3" t="s">
        <v>131</v>
      </c>
      <c r="J3" t="s">
        <v>37</v>
      </c>
      <c r="K3" t="s">
        <v>132</v>
      </c>
      <c r="L3" t="s">
        <v>127</v>
      </c>
      <c r="M3" t="s">
        <v>128</v>
      </c>
      <c r="N3" t="s">
        <v>133</v>
      </c>
      <c r="P3" s="3">
        <v>45639</v>
      </c>
      <c r="Q3">
        <v>0</v>
      </c>
      <c r="R3" t="s">
        <v>147</v>
      </c>
    </row>
    <row r="4" spans="1:20" x14ac:dyDescent="0.25">
      <c r="A4" s="3">
        <v>45640</v>
      </c>
      <c r="B4">
        <v>12</v>
      </c>
      <c r="C4">
        <v>2024</v>
      </c>
      <c r="D4" t="s">
        <v>134</v>
      </c>
      <c r="E4" t="s">
        <v>135</v>
      </c>
      <c r="F4">
        <v>3</v>
      </c>
      <c r="H4" t="s">
        <v>22</v>
      </c>
      <c r="I4" t="s">
        <v>42</v>
      </c>
      <c r="K4" t="s">
        <v>136</v>
      </c>
      <c r="L4" t="s">
        <v>127</v>
      </c>
      <c r="M4" t="s">
        <v>128</v>
      </c>
      <c r="N4" t="s">
        <v>137</v>
      </c>
      <c r="P4" s="3">
        <v>45640</v>
      </c>
      <c r="Q4">
        <v>0</v>
      </c>
      <c r="R4" t="s">
        <v>147</v>
      </c>
    </row>
    <row r="5" spans="1:20" x14ac:dyDescent="0.25">
      <c r="A5" s="3">
        <v>45638</v>
      </c>
      <c r="B5">
        <v>12</v>
      </c>
      <c r="C5">
        <v>2024</v>
      </c>
      <c r="D5" t="s">
        <v>48</v>
      </c>
      <c r="E5" t="s">
        <v>138</v>
      </c>
      <c r="F5">
        <v>4</v>
      </c>
      <c r="H5" t="s">
        <v>22</v>
      </c>
      <c r="I5" t="s">
        <v>30</v>
      </c>
      <c r="K5" t="s">
        <v>141</v>
      </c>
      <c r="L5" t="s">
        <v>144</v>
      </c>
      <c r="N5" t="s">
        <v>145</v>
      </c>
      <c r="P5" s="3">
        <v>45647</v>
      </c>
      <c r="Q5">
        <v>9</v>
      </c>
      <c r="R5" t="s">
        <v>128</v>
      </c>
      <c r="T5" t="s">
        <v>128</v>
      </c>
    </row>
    <row r="6" spans="1:20" x14ac:dyDescent="0.25">
      <c r="A6" s="3">
        <v>45639</v>
      </c>
      <c r="B6">
        <v>12</v>
      </c>
      <c r="C6">
        <v>2024</v>
      </c>
      <c r="D6" t="s">
        <v>51</v>
      </c>
      <c r="E6" t="s">
        <v>139</v>
      </c>
      <c r="F6">
        <v>5</v>
      </c>
      <c r="H6" t="s">
        <v>21</v>
      </c>
      <c r="I6" t="s">
        <v>30</v>
      </c>
      <c r="K6" t="s">
        <v>142</v>
      </c>
      <c r="L6" t="s">
        <v>144</v>
      </c>
      <c r="N6" t="s">
        <v>133</v>
      </c>
      <c r="P6" s="3">
        <v>45646</v>
      </c>
      <c r="Q6">
        <v>7</v>
      </c>
      <c r="R6" t="s">
        <v>147</v>
      </c>
      <c r="S6" t="s">
        <v>28</v>
      </c>
      <c r="T6" t="s">
        <v>128</v>
      </c>
    </row>
    <row r="7" spans="1:20" x14ac:dyDescent="0.25">
      <c r="A7" s="3">
        <v>45640</v>
      </c>
      <c r="B7">
        <v>12</v>
      </c>
      <c r="C7">
        <v>2024</v>
      </c>
      <c r="D7" t="s">
        <v>51</v>
      </c>
      <c r="E7" t="s">
        <v>140</v>
      </c>
      <c r="F7">
        <v>6</v>
      </c>
      <c r="H7" t="s">
        <v>33</v>
      </c>
      <c r="K7" t="s">
        <v>143</v>
      </c>
      <c r="L7" t="s">
        <v>144</v>
      </c>
      <c r="N7" t="s">
        <v>146</v>
      </c>
      <c r="P7" s="3">
        <v>45651</v>
      </c>
      <c r="Q7">
        <v>11</v>
      </c>
      <c r="R7" t="s">
        <v>128</v>
      </c>
      <c r="T7" t="s">
        <v>128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B3459-4F3A-4B77-9089-26C982A2BF77}">
  <dimension ref="A1:T7"/>
  <sheetViews>
    <sheetView workbookViewId="0"/>
  </sheetViews>
  <sheetFormatPr baseColWidth="10" defaultRowHeight="15" x14ac:dyDescent="0.25"/>
  <cols>
    <col min="1" max="1" width="19.7109375" bestFit="1" customWidth="1"/>
    <col min="2" max="2" width="7.7109375" bestFit="1" customWidth="1"/>
    <col min="3" max="3" width="9.140625" bestFit="1" customWidth="1"/>
    <col min="4" max="4" width="17.42578125" bestFit="1" customWidth="1"/>
    <col min="5" max="5" width="21.140625" bestFit="1" customWidth="1"/>
    <col min="6" max="6" width="13" bestFit="1" customWidth="1"/>
    <col min="7" max="7" width="11" bestFit="1" customWidth="1"/>
    <col min="8" max="8" width="14" bestFit="1" customWidth="1"/>
    <col min="9" max="9" width="14.7109375" bestFit="1" customWidth="1"/>
    <col min="10" max="10" width="25.28515625" bestFit="1" customWidth="1"/>
    <col min="11" max="11" width="27.85546875" bestFit="1" customWidth="1"/>
    <col min="12" max="12" width="13.5703125" bestFit="1" customWidth="1"/>
    <col min="13" max="13" width="19.7109375" bestFit="1" customWidth="1"/>
    <col min="14" max="14" width="20.28515625" bestFit="1" customWidth="1"/>
    <col min="15" max="15" width="19.28515625" bestFit="1" customWidth="1"/>
    <col min="16" max="16" width="15.140625" bestFit="1" customWidth="1"/>
    <col min="17" max="17" width="7.7109375" bestFit="1" customWidth="1"/>
    <col min="18" max="18" width="18.42578125" bestFit="1" customWidth="1"/>
    <col min="19" max="19" width="27.28515625" bestFit="1" customWidth="1"/>
    <col min="20" max="20" width="18.57031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19</v>
      </c>
      <c r="F1" t="s">
        <v>4</v>
      </c>
      <c r="G1" t="s">
        <v>5</v>
      </c>
      <c r="H1" t="s">
        <v>6</v>
      </c>
      <c r="I1" t="s">
        <v>7</v>
      </c>
      <c r="J1" t="s">
        <v>111</v>
      </c>
      <c r="K1" t="s">
        <v>9</v>
      </c>
      <c r="L1" t="s">
        <v>10</v>
      </c>
      <c r="M1" t="s">
        <v>116</v>
      </c>
      <c r="N1" t="s">
        <v>16</v>
      </c>
      <c r="O1" t="s">
        <v>11</v>
      </c>
      <c r="P1" t="s">
        <v>12</v>
      </c>
      <c r="Q1" t="s">
        <v>13</v>
      </c>
      <c r="R1" t="s">
        <v>14</v>
      </c>
      <c r="S1" t="s">
        <v>8</v>
      </c>
      <c r="T1" t="s">
        <v>15</v>
      </c>
    </row>
    <row r="2" spans="1:20" x14ac:dyDescent="0.25">
      <c r="A2" s="3">
        <v>45638</v>
      </c>
      <c r="B2">
        <v>12</v>
      </c>
      <c r="C2">
        <v>2024</v>
      </c>
      <c r="D2" t="s">
        <v>48</v>
      </c>
      <c r="E2" t="s">
        <v>125</v>
      </c>
      <c r="F2">
        <v>1</v>
      </c>
      <c r="H2" t="s">
        <v>21</v>
      </c>
      <c r="I2" t="s">
        <v>112</v>
      </c>
      <c r="J2" t="s">
        <v>113</v>
      </c>
      <c r="K2" t="s">
        <v>126</v>
      </c>
      <c r="L2" t="s">
        <v>127</v>
      </c>
      <c r="M2" t="s">
        <v>128</v>
      </c>
      <c r="N2" t="s">
        <v>129</v>
      </c>
      <c r="P2" s="3">
        <v>45639</v>
      </c>
      <c r="Q2">
        <v>1</v>
      </c>
      <c r="R2" t="s">
        <v>147</v>
      </c>
      <c r="S2" s="136"/>
      <c r="T2" s="136"/>
    </row>
    <row r="3" spans="1:20" x14ac:dyDescent="0.25">
      <c r="A3" s="3">
        <v>45639</v>
      </c>
      <c r="B3">
        <v>12</v>
      </c>
      <c r="C3">
        <v>2024</v>
      </c>
      <c r="D3" t="s">
        <v>52</v>
      </c>
      <c r="E3" t="s">
        <v>130</v>
      </c>
      <c r="F3">
        <v>2</v>
      </c>
      <c r="H3" t="s">
        <v>21</v>
      </c>
      <c r="I3" t="s">
        <v>131</v>
      </c>
      <c r="J3" t="s">
        <v>37</v>
      </c>
      <c r="K3" t="s">
        <v>132</v>
      </c>
      <c r="L3" t="s">
        <v>127</v>
      </c>
      <c r="M3" t="s">
        <v>128</v>
      </c>
      <c r="N3" t="s">
        <v>133</v>
      </c>
      <c r="P3" s="3">
        <v>45639</v>
      </c>
      <c r="Q3">
        <v>0</v>
      </c>
      <c r="R3" t="s">
        <v>147</v>
      </c>
      <c r="S3" s="136"/>
      <c r="T3" s="136"/>
    </row>
    <row r="4" spans="1:20" x14ac:dyDescent="0.25">
      <c r="A4" s="3">
        <v>45640</v>
      </c>
      <c r="B4">
        <v>12</v>
      </c>
      <c r="C4">
        <v>2024</v>
      </c>
      <c r="D4" t="s">
        <v>134</v>
      </c>
      <c r="E4" t="s">
        <v>135</v>
      </c>
      <c r="F4">
        <v>3</v>
      </c>
      <c r="H4" t="s">
        <v>22</v>
      </c>
      <c r="I4" t="s">
        <v>42</v>
      </c>
      <c r="K4" t="s">
        <v>136</v>
      </c>
      <c r="L4" t="s">
        <v>127</v>
      </c>
      <c r="M4" t="s">
        <v>128</v>
      </c>
      <c r="N4" t="s">
        <v>137</v>
      </c>
      <c r="P4" s="3">
        <v>45640</v>
      </c>
      <c r="Q4">
        <v>0</v>
      </c>
      <c r="R4" t="s">
        <v>147</v>
      </c>
      <c r="S4" s="136"/>
      <c r="T4" s="136"/>
    </row>
    <row r="5" spans="1:20" x14ac:dyDescent="0.25">
      <c r="A5" s="3">
        <v>45638</v>
      </c>
      <c r="B5">
        <v>12</v>
      </c>
      <c r="C5">
        <v>2024</v>
      </c>
      <c r="D5" t="s">
        <v>48</v>
      </c>
      <c r="E5" t="s">
        <v>138</v>
      </c>
      <c r="F5">
        <v>4</v>
      </c>
      <c r="H5" t="s">
        <v>22</v>
      </c>
      <c r="I5" t="s">
        <v>30</v>
      </c>
      <c r="K5" t="s">
        <v>141</v>
      </c>
      <c r="L5" t="s">
        <v>144</v>
      </c>
      <c r="N5" t="s">
        <v>145</v>
      </c>
      <c r="P5" s="3">
        <v>45647</v>
      </c>
      <c r="Q5">
        <v>9</v>
      </c>
      <c r="R5" t="s">
        <v>128</v>
      </c>
      <c r="S5" s="136"/>
      <c r="T5" s="136" t="s">
        <v>128</v>
      </c>
    </row>
    <row r="6" spans="1:20" x14ac:dyDescent="0.25">
      <c r="A6" s="3">
        <v>45639</v>
      </c>
      <c r="B6">
        <v>12</v>
      </c>
      <c r="C6">
        <v>2024</v>
      </c>
      <c r="D6" t="s">
        <v>51</v>
      </c>
      <c r="E6" t="s">
        <v>139</v>
      </c>
      <c r="F6">
        <v>5</v>
      </c>
      <c r="H6" t="s">
        <v>21</v>
      </c>
      <c r="I6" t="s">
        <v>30</v>
      </c>
      <c r="K6" t="s">
        <v>142</v>
      </c>
      <c r="L6" t="s">
        <v>144</v>
      </c>
      <c r="N6" t="s">
        <v>133</v>
      </c>
      <c r="P6" s="3">
        <v>45646</v>
      </c>
      <c r="Q6">
        <v>7</v>
      </c>
      <c r="R6" t="s">
        <v>147</v>
      </c>
      <c r="S6" s="136" t="s">
        <v>28</v>
      </c>
      <c r="T6" s="136" t="s">
        <v>128</v>
      </c>
    </row>
    <row r="7" spans="1:20" x14ac:dyDescent="0.25">
      <c r="A7" s="3">
        <v>45640</v>
      </c>
      <c r="B7">
        <v>12</v>
      </c>
      <c r="C7">
        <v>2024</v>
      </c>
      <c r="D7" t="s">
        <v>51</v>
      </c>
      <c r="E7" t="s">
        <v>140</v>
      </c>
      <c r="F7">
        <v>6</v>
      </c>
      <c r="H7" t="s">
        <v>33</v>
      </c>
      <c r="K7" t="s">
        <v>143</v>
      </c>
      <c r="L7" t="s">
        <v>144</v>
      </c>
      <c r="N7" t="s">
        <v>146</v>
      </c>
      <c r="P7" s="3">
        <v>45651</v>
      </c>
      <c r="Q7">
        <v>11</v>
      </c>
      <c r="R7" t="s">
        <v>128</v>
      </c>
      <c r="S7" s="136"/>
      <c r="T7" s="136" t="s">
        <v>128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E3773-43DA-4013-8413-625B49BFA422}">
  <dimension ref="A1:X14"/>
  <sheetViews>
    <sheetView workbookViewId="0">
      <selection activeCell="E1" sqref="E1:X14"/>
    </sheetView>
  </sheetViews>
  <sheetFormatPr baseColWidth="10" defaultRowHeight="15" x14ac:dyDescent="0.25"/>
  <cols>
    <col min="5" max="5" width="19.7109375" bestFit="1" customWidth="1"/>
    <col min="6" max="6" width="7.7109375" bestFit="1" customWidth="1"/>
    <col min="7" max="7" width="9.140625" bestFit="1" customWidth="1"/>
    <col min="8" max="8" width="17.42578125" bestFit="1" customWidth="1"/>
    <col min="9" max="9" width="21.140625" bestFit="1" customWidth="1"/>
    <col min="10" max="10" width="13" bestFit="1" customWidth="1"/>
    <col min="11" max="11" width="11" bestFit="1" customWidth="1"/>
    <col min="12" max="12" width="14.140625" bestFit="1" customWidth="1"/>
    <col min="13" max="13" width="14.85546875" bestFit="1" customWidth="1"/>
    <col min="14" max="14" width="25.42578125" bestFit="1" customWidth="1"/>
    <col min="15" max="15" width="28" bestFit="1" customWidth="1"/>
    <col min="16" max="16" width="13.5703125" bestFit="1" customWidth="1"/>
    <col min="17" max="17" width="19.7109375" bestFit="1" customWidth="1"/>
    <col min="18" max="18" width="20.28515625" bestFit="1" customWidth="1"/>
    <col min="19" max="19" width="19.28515625" bestFit="1" customWidth="1"/>
    <col min="20" max="20" width="15.140625" bestFit="1" customWidth="1"/>
    <col min="21" max="21" width="7.7109375" bestFit="1" customWidth="1"/>
    <col min="22" max="22" width="18.42578125" bestFit="1" customWidth="1"/>
    <col min="23" max="23" width="27.42578125" bestFit="1" customWidth="1"/>
    <col min="24" max="24" width="18.5703125" bestFit="1" customWidth="1"/>
  </cols>
  <sheetData>
    <row r="1" spans="1:24" x14ac:dyDescent="0.25">
      <c r="E1" t="s">
        <v>0</v>
      </c>
      <c r="F1" t="s">
        <v>1</v>
      </c>
      <c r="G1" t="s">
        <v>2</v>
      </c>
      <c r="H1" t="s">
        <v>3</v>
      </c>
      <c r="I1" t="s">
        <v>19</v>
      </c>
      <c r="J1" t="s">
        <v>4</v>
      </c>
      <c r="K1" t="s">
        <v>5</v>
      </c>
      <c r="L1" t="s">
        <v>6</v>
      </c>
      <c r="M1" t="s">
        <v>7</v>
      </c>
      <c r="N1" t="s">
        <v>111</v>
      </c>
      <c r="O1" t="s">
        <v>9</v>
      </c>
      <c r="P1" t="s">
        <v>10</v>
      </c>
      <c r="Q1" t="s">
        <v>116</v>
      </c>
      <c r="R1" t="s">
        <v>16</v>
      </c>
      <c r="S1" t="s">
        <v>11</v>
      </c>
      <c r="T1" t="s">
        <v>12</v>
      </c>
      <c r="U1" t="s">
        <v>13</v>
      </c>
      <c r="V1" t="s">
        <v>14</v>
      </c>
      <c r="W1" t="s">
        <v>8</v>
      </c>
      <c r="X1" t="s">
        <v>15</v>
      </c>
    </row>
    <row r="2" spans="1:24" x14ac:dyDescent="0.25">
      <c r="A2" t="s">
        <v>149</v>
      </c>
      <c r="E2" s="3">
        <v>45638</v>
      </c>
      <c r="F2">
        <v>12</v>
      </c>
      <c r="G2">
        <v>2024</v>
      </c>
      <c r="H2" t="s">
        <v>48</v>
      </c>
      <c r="I2" t="s">
        <v>125</v>
      </c>
      <c r="J2">
        <v>1</v>
      </c>
      <c r="L2" t="s">
        <v>21</v>
      </c>
      <c r="M2" t="s">
        <v>112</v>
      </c>
      <c r="N2" t="s">
        <v>113</v>
      </c>
      <c r="O2" t="s">
        <v>126</v>
      </c>
      <c r="P2" t="s">
        <v>127</v>
      </c>
      <c r="Q2" t="s">
        <v>128</v>
      </c>
      <c r="R2" t="s">
        <v>129</v>
      </c>
      <c r="T2">
        <v>45639</v>
      </c>
      <c r="U2">
        <v>1</v>
      </c>
      <c r="V2" t="s">
        <v>147</v>
      </c>
    </row>
    <row r="3" spans="1:24" x14ac:dyDescent="0.25">
      <c r="A3" t="s">
        <v>148</v>
      </c>
      <c r="E3" s="3">
        <v>45639</v>
      </c>
      <c r="F3">
        <v>12</v>
      </c>
      <c r="G3">
        <v>2024</v>
      </c>
      <c r="H3" t="s">
        <v>52</v>
      </c>
      <c r="I3" t="s">
        <v>130</v>
      </c>
      <c r="J3">
        <v>2</v>
      </c>
      <c r="L3" t="s">
        <v>21</v>
      </c>
      <c r="M3" t="s">
        <v>131</v>
      </c>
      <c r="N3" t="s">
        <v>37</v>
      </c>
      <c r="O3" t="s">
        <v>132</v>
      </c>
      <c r="P3" t="s">
        <v>127</v>
      </c>
      <c r="Q3" t="s">
        <v>128</v>
      </c>
      <c r="R3" t="s">
        <v>133</v>
      </c>
      <c r="T3">
        <v>45639</v>
      </c>
      <c r="U3">
        <v>0</v>
      </c>
      <c r="V3" t="s">
        <v>147</v>
      </c>
    </row>
    <row r="4" spans="1:24" x14ac:dyDescent="0.25">
      <c r="E4" s="3">
        <v>45640</v>
      </c>
      <c r="F4">
        <v>12</v>
      </c>
      <c r="G4">
        <v>2024</v>
      </c>
      <c r="H4" t="s">
        <v>134</v>
      </c>
      <c r="I4" t="s">
        <v>135</v>
      </c>
      <c r="J4">
        <v>3</v>
      </c>
      <c r="L4" t="s">
        <v>22</v>
      </c>
      <c r="M4" t="s">
        <v>42</v>
      </c>
      <c r="O4" t="s">
        <v>136</v>
      </c>
      <c r="P4" t="s">
        <v>127</v>
      </c>
      <c r="Q4" t="s">
        <v>128</v>
      </c>
      <c r="R4" t="s">
        <v>137</v>
      </c>
      <c r="T4">
        <v>45640</v>
      </c>
      <c r="U4">
        <v>0</v>
      </c>
      <c r="V4" t="s">
        <v>147</v>
      </c>
    </row>
    <row r="5" spans="1:24" x14ac:dyDescent="0.25">
      <c r="E5" s="3">
        <v>45638</v>
      </c>
      <c r="F5">
        <v>12</v>
      </c>
      <c r="G5">
        <v>2024</v>
      </c>
      <c r="H5" t="s">
        <v>48</v>
      </c>
      <c r="I5" t="s">
        <v>138</v>
      </c>
      <c r="J5">
        <v>4</v>
      </c>
      <c r="L5" t="s">
        <v>22</v>
      </c>
      <c r="M5" t="s">
        <v>30</v>
      </c>
      <c r="O5" t="s">
        <v>141</v>
      </c>
      <c r="P5" t="s">
        <v>144</v>
      </c>
      <c r="R5" t="s">
        <v>145</v>
      </c>
      <c r="T5">
        <v>45647</v>
      </c>
      <c r="U5">
        <v>9</v>
      </c>
      <c r="V5" t="s">
        <v>128</v>
      </c>
      <c r="X5" t="s">
        <v>128</v>
      </c>
    </row>
    <row r="6" spans="1:24" x14ac:dyDescent="0.25">
      <c r="E6" s="3">
        <v>45639</v>
      </c>
      <c r="F6">
        <v>12</v>
      </c>
      <c r="G6">
        <v>2024</v>
      </c>
      <c r="H6" t="s">
        <v>51</v>
      </c>
      <c r="I6" t="s">
        <v>139</v>
      </c>
      <c r="J6">
        <v>5</v>
      </c>
      <c r="L6" t="s">
        <v>21</v>
      </c>
      <c r="M6" t="s">
        <v>30</v>
      </c>
      <c r="O6" t="s">
        <v>142</v>
      </c>
      <c r="P6" t="s">
        <v>144</v>
      </c>
      <c r="R6" t="s">
        <v>133</v>
      </c>
      <c r="T6">
        <v>45646</v>
      </c>
      <c r="U6">
        <v>7</v>
      </c>
      <c r="V6" t="s">
        <v>147</v>
      </c>
      <c r="W6" t="s">
        <v>28</v>
      </c>
      <c r="X6" t="s">
        <v>128</v>
      </c>
    </row>
    <row r="7" spans="1:24" x14ac:dyDescent="0.25">
      <c r="E7" s="3">
        <v>45640</v>
      </c>
      <c r="F7">
        <v>12</v>
      </c>
      <c r="G7">
        <v>2024</v>
      </c>
      <c r="H7" t="s">
        <v>51</v>
      </c>
      <c r="I7" t="s">
        <v>140</v>
      </c>
      <c r="J7">
        <v>6</v>
      </c>
      <c r="L7" t="s">
        <v>33</v>
      </c>
      <c r="O7" t="s">
        <v>143</v>
      </c>
      <c r="P7" t="s">
        <v>144</v>
      </c>
      <c r="R7" t="s">
        <v>146</v>
      </c>
      <c r="T7">
        <v>45651</v>
      </c>
      <c r="U7">
        <v>11</v>
      </c>
      <c r="V7" t="s">
        <v>128</v>
      </c>
      <c r="X7" t="s">
        <v>128</v>
      </c>
    </row>
    <row r="8" spans="1:24" x14ac:dyDescent="0.25">
      <c r="E8" s="3"/>
    </row>
    <row r="9" spans="1:24" x14ac:dyDescent="0.25">
      <c r="E9" s="3"/>
    </row>
    <row r="10" spans="1:24" x14ac:dyDescent="0.25">
      <c r="E10" s="3"/>
    </row>
    <row r="11" spans="1:24" x14ac:dyDescent="0.25">
      <c r="A11" t="s">
        <v>148</v>
      </c>
      <c r="E11" s="3"/>
    </row>
    <row r="12" spans="1:24" x14ac:dyDescent="0.25">
      <c r="E12" s="3"/>
    </row>
    <row r="13" spans="1:24" x14ac:dyDescent="0.25">
      <c r="E13" s="3"/>
    </row>
    <row r="14" spans="1:24" x14ac:dyDescent="0.25">
      <c r="E14" s="3"/>
    </row>
  </sheetData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716D7-7824-4AB4-A078-D92A00596045}">
  <dimension ref="A1:R12"/>
  <sheetViews>
    <sheetView topLeftCell="I1" workbookViewId="0">
      <selection activeCell="J10" sqref="J10:J12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86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8</v>
      </c>
      <c r="K9" s="10" t="s">
        <v>9</v>
      </c>
      <c r="L9" s="10" t="s">
        <v>10</v>
      </c>
      <c r="M9" s="10" t="s">
        <v>15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>
        <v>45638</v>
      </c>
      <c r="B10" s="1">
        <f>MONTH(_GARONS[[#This Row],[Date de Reception]])</f>
        <v>12</v>
      </c>
      <c r="C10" s="1">
        <f>YEAR(_GARONS[[#This Row],[Date de Reception]])</f>
        <v>2024</v>
      </c>
      <c r="D10" s="9" t="s">
        <v>48</v>
      </c>
      <c r="E10" t="s">
        <v>138</v>
      </c>
      <c r="F10">
        <v>4</v>
      </c>
      <c r="H10" t="s">
        <v>22</v>
      </c>
      <c r="I10" t="s">
        <v>30</v>
      </c>
      <c r="K10" t="s">
        <v>141</v>
      </c>
      <c r="L10" t="s">
        <v>144</v>
      </c>
      <c r="M10" t="s">
        <v>128</v>
      </c>
      <c r="N10" t="s">
        <v>145</v>
      </c>
      <c r="P10" s="3">
        <v>45647</v>
      </c>
      <c r="Q10" s="2">
        <f>IF(AND(_GARONS[[#This Row],[Date réponse]]-_GARONS[[#This Row],[Date de Reception]]&gt;-1,_GARONS[[#This Row],[Date de Reception]]&lt;&gt;""),_GARONS[[#This Row],[Date réponse]]-_GARONS[[#This Row],[Date de Reception]],"")</f>
        <v>9</v>
      </c>
      <c r="R10" s="2" t="str">
        <f>IF(AND(_GARONS[[#This Row],[délai]]&gt;8,_GARONS[[#This Row],[délai]]&lt;&gt;""),"OUI","")</f>
        <v>OUI</v>
      </c>
    </row>
    <row r="11" spans="1:18" x14ac:dyDescent="0.25">
      <c r="A11" s="3">
        <v>45639</v>
      </c>
      <c r="B11" s="1">
        <f>MONTH(_GARONS[[#This Row],[Date de Reception]])</f>
        <v>12</v>
      </c>
      <c r="C11" s="1">
        <f>YEAR(_GARONS[[#This Row],[Date de Reception]])</f>
        <v>2024</v>
      </c>
      <c r="D11" s="9" t="s">
        <v>51</v>
      </c>
      <c r="E11" t="s">
        <v>139</v>
      </c>
      <c r="F11">
        <v>5</v>
      </c>
      <c r="H11" t="s">
        <v>21</v>
      </c>
      <c r="I11" t="s">
        <v>30</v>
      </c>
      <c r="J11" t="s">
        <v>28</v>
      </c>
      <c r="K11" t="s">
        <v>142</v>
      </c>
      <c r="L11" t="s">
        <v>144</v>
      </c>
      <c r="M11" t="s">
        <v>128</v>
      </c>
      <c r="N11" t="s">
        <v>133</v>
      </c>
      <c r="P11" s="3">
        <v>45646</v>
      </c>
      <c r="Q11" s="2">
        <f>IF(AND(_GARONS[[#This Row],[Date réponse]]-_GARONS[[#This Row],[Date de Reception]]&gt;-1,_GARONS[[#This Row],[Date de Reception]]&lt;&gt;""),_GARONS[[#This Row],[Date réponse]]-_GARONS[[#This Row],[Date de Reception]],"")</f>
        <v>7</v>
      </c>
      <c r="R11" s="2" t="str">
        <f>IF(AND(_GARONS[[#This Row],[délai]]&gt;8,_GARONS[[#This Row],[délai]]&lt;&gt;""),"OUI","")</f>
        <v/>
      </c>
    </row>
    <row r="12" spans="1:18" x14ac:dyDescent="0.25">
      <c r="A12" s="3">
        <v>45640</v>
      </c>
      <c r="B12" s="1">
        <f>MONTH(_GARONS[[#This Row],[Date de Reception]])</f>
        <v>12</v>
      </c>
      <c r="C12" s="1">
        <f>YEAR(_GARONS[[#This Row],[Date de Reception]])</f>
        <v>2024</v>
      </c>
      <c r="D12" s="9" t="s">
        <v>51</v>
      </c>
      <c r="E12" t="s">
        <v>140</v>
      </c>
      <c r="F12">
        <v>6</v>
      </c>
      <c r="H12" t="s">
        <v>33</v>
      </c>
      <c r="K12" t="s">
        <v>143</v>
      </c>
      <c r="L12" t="s">
        <v>144</v>
      </c>
      <c r="M12" t="s">
        <v>128</v>
      </c>
      <c r="N12" t="s">
        <v>146</v>
      </c>
      <c r="P12" s="3">
        <v>45651</v>
      </c>
      <c r="Q12" s="2">
        <f>IF(AND(_GARONS[[#This Row],[Date réponse]]-_GARONS[[#This Row],[Date de Reception]]&gt;-1,_GARONS[[#This Row],[Date de Reception]]&lt;&gt;""),_GARONS[[#This Row],[Date réponse]]-_GARONS[[#This Row],[Date de Reception]],"")</f>
        <v>11</v>
      </c>
      <c r="R12" s="2" t="str">
        <f>IF(AND(_GARONS[[#This Row],[délai]]&gt;8,_GARONS[[#This Row],[délai]]&lt;&gt;""),"OUI","")</f>
        <v>OUI</v>
      </c>
    </row>
  </sheetData>
  <mergeCells count="3">
    <mergeCell ref="C1:K6"/>
    <mergeCell ref="A8:K8"/>
    <mergeCell ref="L8:R8"/>
  </mergeCells>
  <conditionalFormatting sqref="I10:I12">
    <cfRule type="expression" dxfId="22" priority="1">
      <formula>$H10="INFORMATION"</formula>
    </cfRule>
  </conditionalFormatting>
  <conditionalFormatting sqref="J10:J12">
    <cfRule type="expression" dxfId="21" priority="2">
      <formula>$H10&lt;&gt;"RECLAMATION"</formula>
    </cfRule>
  </conditionalFormatting>
  <dataValidations count="5">
    <dataValidation type="list" allowBlank="1" showInputMessage="1" showErrorMessage="1" sqref="M10:M12" xr:uid="{DAEF2317-F7D8-4296-ABF8-DE94B715AEAD}">
      <formula1>"OUI,NON"</formula1>
    </dataValidation>
    <dataValidation type="list" allowBlank="1" showInputMessage="1" showErrorMessage="1" sqref="J10:J12" xr:uid="{86674EF8-5689-4C84-AED1-3F022675A4BD}">
      <formula1>INDIRECT($I10)</formula1>
    </dataValidation>
    <dataValidation type="list" allowBlank="1" showInputMessage="1" showErrorMessage="1" sqref="I10:I12" xr:uid="{AB1896DD-4A3A-46E4-AAE8-5657204B7CD8}">
      <formula1>INDIRECT($H10)</formula1>
    </dataValidation>
    <dataValidation type="list" allowBlank="1" showInputMessage="1" showErrorMessage="1" sqref="H10:H12" xr:uid="{72C1D709-2390-4800-B097-D3F88B4A8CDD}">
      <formula1>motif</formula1>
    </dataValidation>
    <dataValidation type="list" allowBlank="1" showInputMessage="1" showErrorMessage="1" sqref="D10:D12" xr:uid="{22BF678E-739A-4093-8F4C-8EBDE760F7A8}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602C2-EDB0-4EF6-9427-45695A69E0A0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118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20" priority="2">
      <formula>$H$10&lt;&gt;"RECLAMATION"</formula>
    </cfRule>
  </conditionalFormatting>
  <conditionalFormatting sqref="N10:R10">
    <cfRule type="expression" dxfId="19" priority="1">
      <formula>$M$10="NON"</formula>
    </cfRule>
  </conditionalFormatting>
  <dataValidations count="4">
    <dataValidation type="list" allowBlank="1" showInputMessage="1" showErrorMessage="1" sqref="H10" xr:uid="{393084C3-9A6F-424D-9393-C2F043DA1B93}">
      <formula1>motif</formula1>
    </dataValidation>
    <dataValidation type="list" allowBlank="1" showInputMessage="1" showErrorMessage="1" sqref="M10" xr:uid="{676E7F5A-A7F6-4391-8488-5ADA52111DD9}">
      <formula1>"OUI,NON"</formula1>
    </dataValidation>
    <dataValidation type="list" allowBlank="1" showInputMessage="1" showErrorMessage="1" sqref="I10" xr:uid="{D6871EA9-A9B6-4F3A-A60E-926265E925E3}">
      <formula1>INDIRECT($H10)</formula1>
    </dataValidation>
    <dataValidation type="list" allowBlank="1" showInputMessage="1" showErrorMessage="1" sqref="J10" xr:uid="{CF04BA05-5028-4E51-A59F-DD3C9E7A6159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A1880-F6C9-43D3-9D5E-12C776EFFF1A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123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8" priority="2">
      <formula>$H$10&lt;&gt;"RECLAMATION"</formula>
    </cfRule>
  </conditionalFormatting>
  <conditionalFormatting sqref="N10:R10">
    <cfRule type="expression" dxfId="17" priority="1">
      <formula>$M$10="NON"</formula>
    </cfRule>
  </conditionalFormatting>
  <dataValidations count="4">
    <dataValidation type="list" allowBlank="1" showInputMessage="1" showErrorMessage="1" sqref="J10" xr:uid="{514498A2-06BB-4DFF-B485-52B49BE72370}">
      <formula1>INDIRECT($I10)</formula1>
    </dataValidation>
    <dataValidation type="list" allowBlank="1" showInputMessage="1" showErrorMessage="1" sqref="I10" xr:uid="{E150CB23-37E6-4EB8-B103-446C4F03707F}">
      <formula1>INDIRECT($H10)</formula1>
    </dataValidation>
    <dataValidation type="list" allowBlank="1" showInputMessage="1" showErrorMessage="1" sqref="M10" xr:uid="{E70CF89A-AF7F-4469-AA53-533A1B38F9E7}">
      <formula1>"OUI,NON"</formula1>
    </dataValidation>
    <dataValidation type="list" allowBlank="1" showInputMessage="1" showErrorMessage="1" sqref="H10" xr:uid="{C206764C-2552-4D78-AAA8-48D97531A2C6}">
      <formula1>motif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0D526-01A2-4A85-94B0-F40028A674D7}">
  <dimension ref="A1:R10"/>
  <sheetViews>
    <sheetView workbookViewId="0">
      <selection activeCell="C7" sqref="C7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124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6" priority="2">
      <formula>$H$10&lt;&gt;"RECLAMATION"</formula>
    </cfRule>
  </conditionalFormatting>
  <conditionalFormatting sqref="N10:R10">
    <cfRule type="expression" dxfId="15" priority="1">
      <formula>$M$10="NON"</formula>
    </cfRule>
  </conditionalFormatting>
  <dataValidations count="4">
    <dataValidation type="list" allowBlank="1" showInputMessage="1" showErrorMessage="1" sqref="H10" xr:uid="{F1162C59-D9F7-43AA-890E-AAD05CF1218E}">
      <formula1>motif</formula1>
    </dataValidation>
    <dataValidation type="list" allowBlank="1" showInputMessage="1" showErrorMessage="1" sqref="M10" xr:uid="{501FB56B-4BEC-4657-A4ED-D9030ABA50A2}">
      <formula1>"OUI,NON"</formula1>
    </dataValidation>
    <dataValidation type="list" allowBlank="1" showInputMessage="1" showErrorMessage="1" sqref="I10" xr:uid="{793CF276-205B-4DD7-ACF4-6C89010B8038}">
      <formula1>INDIRECT($H10)</formula1>
    </dataValidation>
    <dataValidation type="list" allowBlank="1" showInputMessage="1" showErrorMessage="1" sqref="J10" xr:uid="{8E7EBDB9-C62B-43B5-AC7E-29143BA61C7F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4946-32D6-40AB-8B46-86DF57EE84A4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121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4" priority="2">
      <formula>$H$10&lt;&gt;"RECLAMATION"</formula>
    </cfRule>
  </conditionalFormatting>
  <conditionalFormatting sqref="N10:R10">
    <cfRule type="expression" dxfId="13" priority="1">
      <formula>$M$10="NON"</formula>
    </cfRule>
  </conditionalFormatting>
  <dataValidations count="4">
    <dataValidation type="list" allowBlank="1" showInputMessage="1" showErrorMessage="1" sqref="J10" xr:uid="{B0DC46B7-2793-4B7B-8CAB-8789394AFAD8}">
      <formula1>INDIRECT($I10)</formula1>
    </dataValidation>
    <dataValidation type="list" allowBlank="1" showInputMessage="1" showErrorMessage="1" sqref="I10" xr:uid="{954A6C04-897A-48DC-B7CE-4EA12E37F4B7}">
      <formula1>INDIRECT($H10)</formula1>
    </dataValidation>
    <dataValidation type="list" allowBlank="1" showInputMessage="1" showErrorMessage="1" sqref="M10" xr:uid="{AEEA7C83-D9DB-41EE-B4AD-B457C75D8026}">
      <formula1>"OUI,NON"</formula1>
    </dataValidation>
    <dataValidation type="list" allowBlank="1" showInputMessage="1" showErrorMessage="1" sqref="H10" xr:uid="{A3653FC9-A4F7-4235-B533-4A8D34EA1C96}">
      <formula1>motif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D938D-A93B-4479-8EFD-95F42D8518A6}">
  <dimension ref="A1:R10"/>
  <sheetViews>
    <sheetView workbookViewId="0">
      <selection activeCell="I26" sqref="I2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122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2" priority="2">
      <formula>$H$10&lt;&gt;"RECLAMATION"</formula>
    </cfRule>
  </conditionalFormatting>
  <conditionalFormatting sqref="N10:R10">
    <cfRule type="expression" dxfId="11" priority="1">
      <formula>$M$10="NON"</formula>
    </cfRule>
  </conditionalFormatting>
  <dataValidations count="4">
    <dataValidation type="list" allowBlank="1" showInputMessage="1" showErrorMessage="1" sqref="H10" xr:uid="{836FADF0-E089-4E53-8BFF-8C9357DCDD57}">
      <formula1>motif</formula1>
    </dataValidation>
    <dataValidation type="list" allowBlank="1" showInputMessage="1" showErrorMessage="1" sqref="M10" xr:uid="{1BBF2286-9E49-4F64-9ACD-3464B39F49F8}">
      <formula1>"OUI,NON"</formula1>
    </dataValidation>
    <dataValidation type="list" allowBlank="1" showInputMessage="1" showErrorMessage="1" sqref="I10" xr:uid="{65B5472D-9E51-49C9-8451-EEBFD5E00CDE}">
      <formula1>INDIRECT($H10)</formula1>
    </dataValidation>
    <dataValidation type="list" allowBlank="1" showInputMessage="1" showErrorMessage="1" sqref="J10" xr:uid="{1C6F76AF-7A7F-44CF-A59B-387E6C34B2F0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09A5C-E538-412C-8672-54B106849DCC}">
  <sheetPr codeName="Feuil1"/>
  <dimension ref="A1:R10"/>
  <sheetViews>
    <sheetView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D15" sqref="D15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61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A8:K8"/>
    <mergeCell ref="L8:R8"/>
    <mergeCell ref="C1:K6"/>
  </mergeCells>
  <conditionalFormatting sqref="J10">
    <cfRule type="expression" dxfId="10" priority="3">
      <formula>$H$10&lt;&gt;"RECLAMATION"</formula>
    </cfRule>
  </conditionalFormatting>
  <conditionalFormatting sqref="N10:R10">
    <cfRule type="expression" dxfId="9" priority="1">
      <formula>$M$10="NON"</formula>
    </cfRule>
  </conditionalFormatting>
  <dataValidations count="4">
    <dataValidation type="list" allowBlank="1" showInputMessage="1" showErrorMessage="1" sqref="H10" xr:uid="{1C01A1BD-BDCA-485F-96D9-E9FB919E48C0}">
      <formula1>motif</formula1>
    </dataValidation>
    <dataValidation type="list" allowBlank="1" showInputMessage="1" showErrorMessage="1" sqref="M10" xr:uid="{0B53D48D-81EF-490E-B62C-01784A31592E}">
      <formula1>"OUI,NON"</formula1>
    </dataValidation>
    <dataValidation type="list" allowBlank="1" showInputMessage="1" showErrorMessage="1" sqref="I10" xr:uid="{53290E48-74E9-4C75-B284-E084A599AE5A}">
      <formula1>INDIRECT($H10)</formula1>
    </dataValidation>
    <dataValidation type="list" allowBlank="1" showInputMessage="1" showErrorMessage="1" sqref="J10" xr:uid="{5D5A43B2-2393-46D5-A99E-2CF040D9E005}">
      <formula1>INDIRECT($I10)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F4358-EE23-4F66-A3C1-928A4FAF342F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119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8" priority="2">
      <formula>$H$10&lt;&gt;"RECLAMATION"</formula>
    </cfRule>
  </conditionalFormatting>
  <conditionalFormatting sqref="N10:R10">
    <cfRule type="expression" dxfId="7" priority="1">
      <formula>$M$10="NON"</formula>
    </cfRule>
  </conditionalFormatting>
  <dataValidations count="4">
    <dataValidation type="list" allowBlank="1" showInputMessage="1" showErrorMessage="1" sqref="J10" xr:uid="{27508790-AFFD-4310-A778-D7B81F72169B}">
      <formula1>INDIRECT($I10)</formula1>
    </dataValidation>
    <dataValidation type="list" allowBlank="1" showInputMessage="1" showErrorMessage="1" sqref="I10" xr:uid="{2B2DCD3B-4EF3-4F91-84FB-D0D978B24969}">
      <formula1>INDIRECT($H10)</formula1>
    </dataValidation>
    <dataValidation type="list" allowBlank="1" showInputMessage="1" showErrorMessage="1" sqref="M10" xr:uid="{C1009935-E710-4DB4-B936-C74E7B2C0330}">
      <formula1>"OUI,NON"</formula1>
    </dataValidation>
    <dataValidation type="list" allowBlank="1" showInputMessage="1" showErrorMessage="1" sqref="H10" xr:uid="{5FE95771-ED9C-46C5-AC77-4F442595273F}">
      <formula1>motif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CA927-7A40-48F2-8B10-2DE0348B87AB}">
  <sheetPr codeName="Feuil2"/>
  <dimension ref="A2:R25"/>
  <sheetViews>
    <sheetView workbookViewId="0">
      <selection activeCell="A23" sqref="A23"/>
    </sheetView>
  </sheetViews>
  <sheetFormatPr baseColWidth="10" defaultRowHeight="15" x14ac:dyDescent="0.25"/>
  <cols>
    <col min="1" max="1" width="25.28515625" customWidth="1"/>
    <col min="2" max="2" width="8.5703125" customWidth="1"/>
    <col min="3" max="3" width="37.85546875" customWidth="1"/>
    <col min="4" max="4" width="39.85546875" bestFit="1" customWidth="1"/>
    <col min="5" max="5" width="27.28515625" customWidth="1"/>
    <col min="6" max="6" width="28" bestFit="1" customWidth="1"/>
    <col min="7" max="7" width="13.5703125" customWidth="1"/>
    <col min="8" max="8" width="18" bestFit="1" customWidth="1"/>
    <col min="9" max="9" width="14" customWidth="1"/>
    <col min="10" max="10" width="30.85546875" customWidth="1"/>
    <col min="12" max="12" width="18.7109375" bestFit="1" customWidth="1"/>
    <col min="13" max="13" width="23.7109375" customWidth="1"/>
    <col min="14" max="14" width="25.42578125" customWidth="1"/>
    <col min="15" max="15" width="24.5703125" customWidth="1"/>
    <col min="16" max="16" width="19.28515625" customWidth="1"/>
    <col min="18" max="18" width="23.85546875" customWidth="1"/>
  </cols>
  <sheetData>
    <row r="2" spans="1:8" x14ac:dyDescent="0.25">
      <c r="A2" s="4" t="s">
        <v>20</v>
      </c>
      <c r="C2" s="5" t="s">
        <v>21</v>
      </c>
      <c r="D2" s="5" t="s">
        <v>22</v>
      </c>
      <c r="F2" t="s">
        <v>24</v>
      </c>
      <c r="H2" t="s">
        <v>23</v>
      </c>
    </row>
    <row r="3" spans="1:8" x14ac:dyDescent="0.25">
      <c r="A3" s="6" t="s">
        <v>21</v>
      </c>
      <c r="C3" s="6" t="s">
        <v>25</v>
      </c>
      <c r="D3" s="6" t="s">
        <v>26</v>
      </c>
      <c r="F3" t="s">
        <v>28</v>
      </c>
      <c r="H3" t="s">
        <v>53</v>
      </c>
    </row>
    <row r="4" spans="1:8" x14ac:dyDescent="0.25">
      <c r="A4" s="6" t="s">
        <v>22</v>
      </c>
      <c r="C4" s="6" t="s">
        <v>29</v>
      </c>
      <c r="D4" s="6" t="s">
        <v>30</v>
      </c>
      <c r="F4" t="s">
        <v>32</v>
      </c>
      <c r="H4" t="s">
        <v>43</v>
      </c>
    </row>
    <row r="5" spans="1:8" x14ac:dyDescent="0.25">
      <c r="A5" s="6" t="s">
        <v>33</v>
      </c>
      <c r="C5" s="6" t="s">
        <v>34</v>
      </c>
      <c r="D5" s="6" t="s">
        <v>35</v>
      </c>
      <c r="F5" t="s">
        <v>37</v>
      </c>
      <c r="H5" t="s">
        <v>117</v>
      </c>
    </row>
    <row r="6" spans="1:8" x14ac:dyDescent="0.25">
      <c r="C6" s="6" t="s">
        <v>38</v>
      </c>
      <c r="D6" s="6" t="s">
        <v>39</v>
      </c>
      <c r="F6" t="s">
        <v>40</v>
      </c>
      <c r="H6" t="s">
        <v>36</v>
      </c>
    </row>
    <row r="7" spans="1:8" x14ac:dyDescent="0.25">
      <c r="A7" s="4" t="s">
        <v>45</v>
      </c>
      <c r="C7" s="6" t="s">
        <v>41</v>
      </c>
      <c r="D7" s="6" t="s">
        <v>42</v>
      </c>
      <c r="F7" t="s">
        <v>44</v>
      </c>
      <c r="H7" t="s">
        <v>60</v>
      </c>
    </row>
    <row r="8" spans="1:8" x14ac:dyDescent="0.25">
      <c r="A8" s="6" t="s">
        <v>48</v>
      </c>
      <c r="C8" s="6" t="s">
        <v>112</v>
      </c>
      <c r="D8" s="6" t="s">
        <v>46</v>
      </c>
      <c r="H8" t="s">
        <v>27</v>
      </c>
    </row>
    <row r="9" spans="1:8" x14ac:dyDescent="0.25">
      <c r="A9" s="6" t="s">
        <v>51</v>
      </c>
      <c r="C9" s="7" t="s">
        <v>30</v>
      </c>
      <c r="D9" s="6" t="s">
        <v>49</v>
      </c>
      <c r="F9" s="6" t="s">
        <v>108</v>
      </c>
      <c r="H9" t="s">
        <v>47</v>
      </c>
    </row>
    <row r="10" spans="1:8" x14ac:dyDescent="0.25">
      <c r="A10" s="6" t="s">
        <v>52</v>
      </c>
      <c r="C10" s="7" t="s">
        <v>108</v>
      </c>
      <c r="F10" t="s">
        <v>106</v>
      </c>
      <c r="H10" t="s">
        <v>31</v>
      </c>
    </row>
    <row r="11" spans="1:8" x14ac:dyDescent="0.25">
      <c r="A11" s="6" t="s">
        <v>54</v>
      </c>
      <c r="C11" s="6" t="s">
        <v>55</v>
      </c>
      <c r="F11" t="s">
        <v>107</v>
      </c>
      <c r="H11" t="s">
        <v>50</v>
      </c>
    </row>
    <row r="12" spans="1:8" x14ac:dyDescent="0.25">
      <c r="C12" s="6" t="s">
        <v>56</v>
      </c>
    </row>
    <row r="13" spans="1:8" x14ac:dyDescent="0.25">
      <c r="C13" s="6" t="s">
        <v>58</v>
      </c>
      <c r="F13" t="s">
        <v>112</v>
      </c>
    </row>
    <row r="14" spans="1:8" x14ac:dyDescent="0.25">
      <c r="C14" s="6" t="s">
        <v>59</v>
      </c>
      <c r="F14" t="s">
        <v>57</v>
      </c>
    </row>
    <row r="15" spans="1:8" x14ac:dyDescent="0.25">
      <c r="C15" s="3"/>
      <c r="F15" t="s">
        <v>113</v>
      </c>
    </row>
    <row r="16" spans="1:8" x14ac:dyDescent="0.25">
      <c r="C16" s="3"/>
      <c r="F16" t="s">
        <v>115</v>
      </c>
    </row>
    <row r="23" spans="1:18" x14ac:dyDescent="0.25">
      <c r="A23" cm="1">
        <f t="array" aca="1" ref="A23:R25" ca="1">_xlfn._xlws.FILTER(Cible,(Cible_Mois=MONTH(DATEVALUE(INDICAT_PERF!C7&amp;"1"))*(Cible_An=INDICAT_PERF!F7)))</f>
        <v>45638</v>
      </c>
      <c r="B23">
        <f ca="1"/>
        <v>12</v>
      </c>
      <c r="C23">
        <f ca="1"/>
        <v>2024</v>
      </c>
      <c r="D23" t="str">
        <f ca="1"/>
        <v>Mail</v>
      </c>
      <c r="E23" t="str">
        <f ca="1"/>
        <v>SEGONNE MIRI</v>
      </c>
      <c r="F23">
        <f ca="1"/>
        <v>1</v>
      </c>
      <c r="G23">
        <f ca="1"/>
        <v>0</v>
      </c>
      <c r="H23" t="str">
        <f ca="1"/>
        <v>RECLAMATION</v>
      </c>
      <c r="I23" t="str">
        <f ca="1"/>
        <v>Environnement</v>
      </c>
      <c r="J23" t="str">
        <f ca="1"/>
        <v>Egoût bouché</v>
      </c>
      <c r="K23" t="str">
        <f ca="1"/>
        <v>j'ai mon égout bouché</v>
      </c>
      <c r="L23" t="str">
        <f ca="1"/>
        <v>MSE</v>
      </c>
      <c r="M23" t="str">
        <f ca="1"/>
        <v>OUI</v>
      </c>
      <c r="N23" t="str">
        <f ca="1"/>
        <v>C'est balot</v>
      </c>
      <c r="O23">
        <f ca="1"/>
        <v>0</v>
      </c>
      <c r="P23">
        <f ca="1"/>
        <v>45639</v>
      </c>
      <c r="Q23">
        <f ca="1"/>
        <v>1</v>
      </c>
      <c r="R23" t="str">
        <f ca="1"/>
        <v/>
      </c>
    </row>
    <row r="24" spans="1:18" x14ac:dyDescent="0.25">
      <c r="A24">
        <f ca="1"/>
        <v>45639</v>
      </c>
      <c r="B24">
        <f ca="1"/>
        <v>12</v>
      </c>
      <c r="C24">
        <f ca="1"/>
        <v>2024</v>
      </c>
      <c r="D24" t="str">
        <f ca="1"/>
        <v>X7</v>
      </c>
      <c r="E24" t="str">
        <f ca="1"/>
        <v>HEUTTE Aaline</v>
      </c>
      <c r="F24">
        <f ca="1"/>
        <v>2</v>
      </c>
      <c r="G24">
        <f ca="1"/>
        <v>0</v>
      </c>
      <c r="H24" t="str">
        <f ca="1"/>
        <v>RECLAMATION</v>
      </c>
      <c r="I24" t="str">
        <f ca="1"/>
        <v>facturation</v>
      </c>
      <c r="J24" t="str">
        <f ca="1"/>
        <v>Erreur sur saisie répartition</v>
      </c>
      <c r="K24" t="str">
        <f ca="1"/>
        <v>on m'a mal facturé</v>
      </c>
      <c r="L24" t="str">
        <f ca="1"/>
        <v>MSE</v>
      </c>
      <c r="M24" t="str">
        <f ca="1"/>
        <v>OUI</v>
      </c>
      <c r="N24" t="str">
        <f ca="1"/>
        <v>prise en compte</v>
      </c>
      <c r="O24">
        <f ca="1"/>
        <v>0</v>
      </c>
      <c r="P24">
        <f ca="1"/>
        <v>45639</v>
      </c>
      <c r="Q24">
        <f ca="1"/>
        <v>0</v>
      </c>
      <c r="R24" t="str">
        <f ca="1"/>
        <v/>
      </c>
    </row>
    <row r="25" spans="1:18" x14ac:dyDescent="0.25">
      <c r="A25">
        <f ca="1"/>
        <v>45640</v>
      </c>
      <c r="B25">
        <f ca="1"/>
        <v>12</v>
      </c>
      <c r="C25">
        <f ca="1"/>
        <v>2024</v>
      </c>
      <c r="D25" t="str">
        <f ca="1"/>
        <v>courrier</v>
      </c>
      <c r="E25" t="str">
        <f ca="1"/>
        <v>BALAYE Véronique</v>
      </c>
      <c r="F25">
        <f ca="1"/>
        <v>3</v>
      </c>
      <c r="G25">
        <f ca="1"/>
        <v>0</v>
      </c>
      <c r="H25" t="str">
        <f ca="1"/>
        <v>CONTRAT</v>
      </c>
      <c r="I25" t="str">
        <f ca="1"/>
        <v>Transfert</v>
      </c>
      <c r="J25">
        <f ca="1"/>
        <v>0</v>
      </c>
      <c r="K25" t="str">
        <f ca="1"/>
        <v>je veux changer de borne</v>
      </c>
      <c r="L25" t="str">
        <f ca="1"/>
        <v>MSE</v>
      </c>
      <c r="M25" t="str">
        <f ca="1"/>
        <v>OUI</v>
      </c>
      <c r="N25" t="str">
        <f ca="1"/>
        <v>impossible</v>
      </c>
      <c r="O25">
        <f ca="1"/>
        <v>0</v>
      </c>
      <c r="P25">
        <f ca="1"/>
        <v>45640</v>
      </c>
      <c r="Q25">
        <f ca="1"/>
        <v>0</v>
      </c>
      <c r="R25" t="str">
        <f ca="1"/>
        <v/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F0377-2FDB-4B3F-BBDD-B114982B2753}">
  <dimension ref="A2:R4"/>
  <sheetViews>
    <sheetView workbookViewId="0">
      <selection activeCell="A6" sqref="A6"/>
    </sheetView>
  </sheetViews>
  <sheetFormatPr baseColWidth="10" defaultRowHeight="15" x14ac:dyDescent="0.25"/>
  <sheetData>
    <row r="2" spans="1:18" x14ac:dyDescent="0.25">
      <c r="A2" cm="1">
        <f t="array" aca="1" ref="A2:R4" ca="1">_xlfn._xlws.FILTER(_CASTELNAUDARY[],(Cible_Mois=MONTH(DATEVALUE(INDICAT_PERF!C7&amp;"1"))*(Cible_An=INDICAT_PERF!F7)))</f>
        <v>45638</v>
      </c>
      <c r="B2">
        <f ca="1"/>
        <v>12</v>
      </c>
      <c r="C2">
        <f ca="1"/>
        <v>2024</v>
      </c>
      <c r="D2" t="str">
        <f ca="1"/>
        <v>Mail</v>
      </c>
      <c r="E2" t="str">
        <f ca="1"/>
        <v>SEGONNE MIRI</v>
      </c>
      <c r="F2">
        <f ca="1"/>
        <v>1</v>
      </c>
      <c r="G2">
        <f ca="1"/>
        <v>0</v>
      </c>
      <c r="H2" t="str">
        <f ca="1"/>
        <v>RECLAMATION</v>
      </c>
      <c r="I2" t="str">
        <f ca="1"/>
        <v>Environnement</v>
      </c>
      <c r="J2" t="str">
        <f ca="1"/>
        <v>Egoût bouché</v>
      </c>
      <c r="K2" t="str">
        <f ca="1"/>
        <v>j'ai mon égout bouché</v>
      </c>
      <c r="L2" t="str">
        <f ca="1"/>
        <v>MSE</v>
      </c>
      <c r="M2" t="str">
        <f ca="1"/>
        <v>OUI</v>
      </c>
      <c r="N2" t="str">
        <f ca="1"/>
        <v>C'est balot</v>
      </c>
      <c r="O2">
        <f ca="1"/>
        <v>0</v>
      </c>
      <c r="P2">
        <f ca="1"/>
        <v>45639</v>
      </c>
      <c r="Q2">
        <f ca="1"/>
        <v>1</v>
      </c>
      <c r="R2" t="str">
        <f ca="1"/>
        <v/>
      </c>
    </row>
    <row r="3" spans="1:18" x14ac:dyDescent="0.25">
      <c r="A3">
        <f ca="1"/>
        <v>45639</v>
      </c>
      <c r="B3">
        <f ca="1"/>
        <v>12</v>
      </c>
      <c r="C3">
        <f ca="1"/>
        <v>2024</v>
      </c>
      <c r="D3" t="str">
        <f ca="1"/>
        <v>X7</v>
      </c>
      <c r="E3" t="str">
        <f ca="1"/>
        <v>HEUTTE Aaline</v>
      </c>
      <c r="F3">
        <f ca="1"/>
        <v>2</v>
      </c>
      <c r="G3">
        <f ca="1"/>
        <v>0</v>
      </c>
      <c r="H3" t="str">
        <f ca="1"/>
        <v>RECLAMATION</v>
      </c>
      <c r="I3" t="str">
        <f ca="1"/>
        <v>facturation</v>
      </c>
      <c r="J3" t="str">
        <f ca="1"/>
        <v>Erreur sur saisie répartition</v>
      </c>
      <c r="K3" t="str">
        <f ca="1"/>
        <v>on m'a mal facturé</v>
      </c>
      <c r="L3" t="str">
        <f ca="1"/>
        <v>MSE</v>
      </c>
      <c r="M3" t="str">
        <f ca="1"/>
        <v>OUI</v>
      </c>
      <c r="N3" t="str">
        <f ca="1"/>
        <v>prise en compte</v>
      </c>
      <c r="O3">
        <f ca="1"/>
        <v>0</v>
      </c>
      <c r="P3">
        <f ca="1"/>
        <v>45639</v>
      </c>
      <c r="Q3">
        <f ca="1"/>
        <v>0</v>
      </c>
      <c r="R3" t="str">
        <f ca="1"/>
        <v/>
      </c>
    </row>
    <row r="4" spans="1:18" x14ac:dyDescent="0.25">
      <c r="A4">
        <f ca="1"/>
        <v>45640</v>
      </c>
      <c r="B4">
        <f ca="1"/>
        <v>12</v>
      </c>
      <c r="C4">
        <f ca="1"/>
        <v>2024</v>
      </c>
      <c r="D4" t="str">
        <f ca="1"/>
        <v>courrier</v>
      </c>
      <c r="E4" t="str">
        <f ca="1"/>
        <v>BALAYE Véronique</v>
      </c>
      <c r="F4">
        <f ca="1"/>
        <v>3</v>
      </c>
      <c r="G4">
        <f ca="1"/>
        <v>0</v>
      </c>
      <c r="H4" t="str">
        <f ca="1"/>
        <v>CONTRAT</v>
      </c>
      <c r="I4" t="str">
        <f ca="1"/>
        <v>Transfert</v>
      </c>
      <c r="J4">
        <f ca="1"/>
        <v>0</v>
      </c>
      <c r="K4" t="str">
        <f ca="1"/>
        <v>je veux changer de borne</v>
      </c>
      <c r="L4" t="str">
        <f ca="1"/>
        <v>MSE</v>
      </c>
      <c r="M4" t="str">
        <f ca="1"/>
        <v>OUI</v>
      </c>
      <c r="N4" t="str">
        <f ca="1"/>
        <v>impossible</v>
      </c>
      <c r="O4">
        <f ca="1"/>
        <v>0</v>
      </c>
      <c r="P4">
        <f ca="1"/>
        <v>45640</v>
      </c>
      <c r="Q4">
        <f ca="1"/>
        <v>0</v>
      </c>
      <c r="R4" t="str">
        <f ca="1"/>
        <v/>
      </c>
    </row>
  </sheetData>
  <dataConsolidate function="product">
    <dataRefs count="2">
      <dataRef name="_castelnaudary"/>
      <dataRef name="_garons"/>
    </dataRefs>
  </dataConsolid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BE88BA-84F2-486A-B31E-6BC94A8949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6</vt:i4>
      </vt:variant>
    </vt:vector>
  </HeadingPairs>
  <TitlesOfParts>
    <vt:vector size="22" baseType="lpstr">
      <vt:lpstr>INDICAT_PERF</vt:lpstr>
      <vt:lpstr>SUIVI_RECLAM</vt:lpstr>
      <vt:lpstr>CASTELNAUDARY</vt:lpstr>
      <vt:lpstr>Requête2</vt:lpstr>
      <vt:lpstr>Requête1</vt:lpstr>
      <vt:lpstr>Synthèse</vt:lpstr>
      <vt:lpstr>GARONS</vt:lpstr>
      <vt:lpstr>LITTORAL</vt:lpstr>
      <vt:lpstr>MAUGUIO</vt:lpstr>
      <vt:lpstr>MENDE</vt:lpstr>
      <vt:lpstr>NÎMES</vt:lpstr>
      <vt:lpstr>PICHEGU</vt:lpstr>
      <vt:lpstr>SERVIAN</vt:lpstr>
      <vt:lpstr>VDR</vt:lpstr>
      <vt:lpstr>DONNEES</vt:lpstr>
      <vt:lpstr>Feuil10</vt:lpstr>
      <vt:lpstr>CONTRAT</vt:lpstr>
      <vt:lpstr>Environnement</vt:lpstr>
      <vt:lpstr>motif</vt:lpstr>
      <vt:lpstr>RECLAMATION</vt:lpstr>
      <vt:lpstr>Route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 Segonne</dc:creator>
  <cp:lastModifiedBy>costumer3</cp:lastModifiedBy>
  <dcterms:created xsi:type="dcterms:W3CDTF">2024-12-26T14:27:51Z</dcterms:created>
  <dcterms:modified xsi:type="dcterms:W3CDTF">2024-12-30T14:57:28Z</dcterms:modified>
</cp:coreProperties>
</file>