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46F8FA2-25A7-4B3F-B20C-B4E32783740F}" xr6:coauthVersionLast="47" xr6:coauthVersionMax="47" xr10:uidLastSave="{00000000-0000-0000-0000-000000000000}"/>
  <bookViews>
    <workbookView xWindow="-120" yWindow="-120" windowWidth="29040" windowHeight="15840" xr2:uid="{909E80C3-2C50-4F08-9233-B5CF1491C6E2}"/>
  </bookViews>
  <sheets>
    <sheet name="simulateur fiche de pai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32" i="2" l="1"/>
  <c r="AQ30" i="2"/>
  <c r="AL32" i="2"/>
  <c r="AQ32" i="2"/>
  <c r="L115" i="2"/>
  <c r="L111" i="2"/>
  <c r="AE50" i="2"/>
  <c r="AE49" i="2"/>
  <c r="L48" i="2"/>
  <c r="L47" i="2"/>
  <c r="L49" i="2" s="1"/>
  <c r="L46" i="2"/>
  <c r="L45" i="2"/>
  <c r="L44" i="2"/>
  <c r="L43" i="2"/>
  <c r="AF41" i="2"/>
  <c r="AF40" i="2"/>
  <c r="AF39" i="2"/>
  <c r="AF38" i="2"/>
  <c r="AF37" i="2"/>
  <c r="AF36" i="2"/>
  <c r="AF35" i="2"/>
  <c r="J35" i="2"/>
  <c r="L35" i="2" s="1"/>
  <c r="AF34" i="2"/>
  <c r="K34" i="2"/>
  <c r="L34" i="2" s="1"/>
  <c r="AF33" i="2"/>
  <c r="L33" i="2"/>
  <c r="AF32" i="2"/>
  <c r="AF31" i="2"/>
  <c r="L31" i="2"/>
  <c r="AF30" i="2"/>
  <c r="AF29" i="2"/>
  <c r="L29" i="2"/>
  <c r="L85" i="2" s="1"/>
  <c r="AF28" i="2"/>
  <c r="AF27" i="2"/>
  <c r="AF26" i="2"/>
  <c r="AF25" i="2"/>
  <c r="AF24" i="2"/>
  <c r="AF23" i="2"/>
  <c r="AF22" i="2"/>
  <c r="E22" i="2"/>
  <c r="E24" i="2" s="1"/>
  <c r="R21" i="2"/>
  <c r="AF19" i="2"/>
  <c r="AF18" i="2"/>
  <c r="AF17" i="2"/>
  <c r="AF16" i="2"/>
  <c r="AF15" i="2"/>
  <c r="U15" i="2"/>
  <c r="U21" i="2" s="1"/>
  <c r="T24" i="2" s="1"/>
  <c r="K38" i="2" s="1"/>
  <c r="L38" i="2" s="1"/>
  <c r="R15" i="2"/>
  <c r="AF14" i="2"/>
  <c r="I14" i="2"/>
  <c r="AF13" i="2"/>
  <c r="U13" i="2"/>
  <c r="AL4" i="2"/>
  <c r="AM4" i="2" s="1"/>
  <c r="L65" i="2" s="1"/>
  <c r="K32" i="2" l="1"/>
  <c r="L32" i="2" s="1"/>
  <c r="L55" i="2"/>
  <c r="L54" i="2"/>
  <c r="L75" i="2"/>
  <c r="L53" i="2"/>
  <c r="L74" i="2"/>
  <c r="L52" i="2"/>
  <c r="L73" i="2"/>
  <c r="L72" i="2"/>
  <c r="K39" i="2"/>
  <c r="L39" i="2" s="1"/>
  <c r="L71" i="2"/>
  <c r="L70" i="2" s="1"/>
  <c r="L69" i="2"/>
  <c r="L68" i="2" s="1"/>
  <c r="L90" i="2"/>
  <c r="L89" i="2"/>
  <c r="L88" i="2"/>
  <c r="L113" i="2"/>
  <c r="L83" i="2"/>
  <c r="L84" i="2"/>
  <c r="L87" i="2"/>
  <c r="L63" i="2"/>
  <c r="K91" i="2" s="1"/>
  <c r="L91" i="2" l="1"/>
  <c r="K106" i="2" s="1"/>
  <c r="L101" i="2"/>
  <c r="L100" i="2"/>
  <c r="L103" i="2" s="1"/>
  <c r="L120" i="2" s="1"/>
</calcChain>
</file>

<file path=xl/sharedStrings.xml><?xml version="1.0" encoding="utf-8"?>
<sst xmlns="http://schemas.openxmlformats.org/spreadsheetml/2006/main" count="199" uniqueCount="137">
  <si>
    <t>Simulateur de fiche de paie</t>
  </si>
  <si>
    <t>Calculette fonction supérieure</t>
  </si>
  <si>
    <t>base de données</t>
  </si>
  <si>
    <t>Salaire de base</t>
  </si>
  <si>
    <t>Salaire fonction supérieure</t>
  </si>
  <si>
    <t>indexé</t>
  </si>
  <si>
    <t>Allocation de foyer</t>
  </si>
  <si>
    <t>Echelle barémique :</t>
  </si>
  <si>
    <t>prime atelier B-TC</t>
  </si>
  <si>
    <t>intégration prime</t>
  </si>
  <si>
    <t>Traitement global annuel 100%</t>
  </si>
  <si>
    <t>Salaire M-2</t>
  </si>
  <si>
    <t>jusque 16099,84</t>
  </si>
  <si>
    <t>Traitement à 100% :</t>
  </si>
  <si>
    <t>Régime travail :</t>
  </si>
  <si>
    <t>Suppléments</t>
  </si>
  <si>
    <t>Productivité</t>
  </si>
  <si>
    <t>Th x T x Ca x Cp x Ch</t>
  </si>
  <si>
    <t>Cotisations</t>
  </si>
  <si>
    <t>Suppléments :</t>
  </si>
  <si>
    <t>Ch</t>
  </si>
  <si>
    <t>Pension</t>
  </si>
  <si>
    <t>Cp</t>
  </si>
  <si>
    <t>ONSS</t>
  </si>
  <si>
    <t>Coeff.de liquidation :</t>
  </si>
  <si>
    <t>CSS</t>
  </si>
  <si>
    <t>Th</t>
  </si>
  <si>
    <t>ONSS spécial</t>
  </si>
  <si>
    <t>Situation fiscale :</t>
  </si>
  <si>
    <t>à définir dans simulateur PP2024</t>
  </si>
  <si>
    <t>Grade</t>
  </si>
  <si>
    <t>échelle</t>
  </si>
  <si>
    <t>attention % incertain</t>
  </si>
  <si>
    <t>Index M-2</t>
  </si>
  <si>
    <t>Ajusteur-conducteur</t>
  </si>
  <si>
    <t>ONSS pécule</t>
  </si>
  <si>
    <t>Côte d'appréciation :</t>
  </si>
  <si>
    <t>Coeff Th :</t>
  </si>
  <si>
    <t>Salaire brut mens.</t>
  </si>
  <si>
    <t>Salaire brut mensuel</t>
  </si>
  <si>
    <t>Heures prestées M-1 :</t>
  </si>
  <si>
    <t>Allocation foyer
ou résidence
(0 si pas application)</t>
  </si>
  <si>
    <t>Chef de gare adjoint</t>
  </si>
  <si>
    <t>Heures maladie 100% M-0 :</t>
  </si>
  <si>
    <t>Heures maladie 80% M-0 :</t>
  </si>
  <si>
    <t>Chef de secteur tech.</t>
  </si>
  <si>
    <t>Précompte pécule</t>
  </si>
  <si>
    <t>Heures maladie 100% M-1</t>
  </si>
  <si>
    <t>Heures maladie 80% M-1 :</t>
  </si>
  <si>
    <t>Salaire horaire</t>
  </si>
  <si>
    <t>Traitement mensuel indexé</t>
  </si>
  <si>
    <t>Conducteur de man.</t>
  </si>
  <si>
    <t>Salaire horaire :</t>
  </si>
  <si>
    <t>Différence de salaire horaire</t>
  </si>
  <si>
    <t>Conducteur de train</t>
  </si>
  <si>
    <t>Eléments de rénumération</t>
  </si>
  <si>
    <t>Conducteur principal de train</t>
  </si>
  <si>
    <t>Soumis précompte professionnel et cotisations sociales</t>
  </si>
  <si>
    <t>Nombre (Hr)</t>
  </si>
  <si>
    <t>Base</t>
  </si>
  <si>
    <t>Montant</t>
  </si>
  <si>
    <t>Référence</t>
  </si>
  <si>
    <t>Coordinateur technique</t>
  </si>
  <si>
    <t>Premier coordinateur technique</t>
  </si>
  <si>
    <t>M-0</t>
  </si>
  <si>
    <t>Sous-chef de secteur technique</t>
  </si>
  <si>
    <t>Traitement global annuel à 100% :</t>
  </si>
  <si>
    <t>Allocation pour travail du samedi</t>
  </si>
  <si>
    <t>M-2</t>
  </si>
  <si>
    <t>Allocation pour travail du dimanche</t>
  </si>
  <si>
    <t>Taux annuel de l'allocation à 100% :</t>
  </si>
  <si>
    <t>Allocation pour travail de nuit</t>
  </si>
  <si>
    <t>Allocation ateliers B-TC (mettre 1 si prime entière)</t>
  </si>
  <si>
    <t>M-1</t>
  </si>
  <si>
    <t xml:space="preserve"> </t>
  </si>
  <si>
    <t>Prime productivité personnel sédentaire</t>
  </si>
  <si>
    <t>Allocation de résidence</t>
  </si>
  <si>
    <t>Paiement heures non-compensées</t>
  </si>
  <si>
    <t>Sursalaire</t>
  </si>
  <si>
    <t>Allocation emploi supérieur</t>
  </si>
  <si>
    <t>Paiement jours de crédit</t>
  </si>
  <si>
    <t>Allocation cours oraux TP - Théorie</t>
  </si>
  <si>
    <t>Allocation cours oraux TP - Pratique</t>
  </si>
  <si>
    <t>Allocation cours oraux 108h - Théorie</t>
  </si>
  <si>
    <t>Allocation cours oraux 108h - Pratique</t>
  </si>
  <si>
    <t>Allocation cours oraux 180h - Théorie</t>
  </si>
  <si>
    <t>Allocation cours oraux 180h - Pratique</t>
  </si>
  <si>
    <t>Allocation de secours (-1h)</t>
  </si>
  <si>
    <t>indexée</t>
  </si>
  <si>
    <t>Total allocations de formation</t>
  </si>
  <si>
    <t>semaine</t>
  </si>
  <si>
    <t>w-e et jours fériés</t>
  </si>
  <si>
    <t>Rappels (mettre le nombre de rappel dans la cellule)</t>
  </si>
  <si>
    <t>Allocation de secours &lt;8h (en semaine)</t>
  </si>
  <si>
    <t>Allocation de secours &lt;1h (en semaine)</t>
  </si>
  <si>
    <t>Allocation de secours &lt;8h (w-e et jours fériés)</t>
  </si>
  <si>
    <t>Allocation de secours &lt;1h (w-e et jours fériés)</t>
  </si>
  <si>
    <t>Prime annuelle - partie forfaitaire</t>
  </si>
  <si>
    <t>Prime annuelle - avance partie variable</t>
  </si>
  <si>
    <t>Prime annuelle - partie variable</t>
  </si>
  <si>
    <t>Pécule de vacances (mettre 1 si d'application)</t>
  </si>
  <si>
    <t>Intégration 446,21 EUR primes trait. global</t>
  </si>
  <si>
    <t>Maladie et accident du travail</t>
  </si>
  <si>
    <t>1MZ1</t>
  </si>
  <si>
    <t>Maladie et accident du travail à 100%</t>
  </si>
  <si>
    <t>Traitement maladie et accident du travail à 100%</t>
  </si>
  <si>
    <t>Maladie à 80%</t>
  </si>
  <si>
    <t>Traitement maladie à 80%</t>
  </si>
  <si>
    <t>Valorisation primes acc.travail (incapacité totale tempo.) (*)</t>
  </si>
  <si>
    <t>Cotisations sociales personnelles</t>
  </si>
  <si>
    <t>2C80</t>
  </si>
  <si>
    <t>Cotisation pension (01)</t>
  </si>
  <si>
    <t>\ 301</t>
  </si>
  <si>
    <t>Retenue ONSS (01)</t>
  </si>
  <si>
    <t>2C85</t>
  </si>
  <si>
    <t>Cotisation CSS (01)</t>
  </si>
  <si>
    <t>Cotisation ONSS (02)</t>
  </si>
  <si>
    <t>Cotisation CSS (02-03-04-20)</t>
  </si>
  <si>
    <t>Cotisation ONSS (05)</t>
  </si>
  <si>
    <t>Cotisation CSS  (05-06-40)</t>
  </si>
  <si>
    <t>\302</t>
  </si>
  <si>
    <t>Retenue ONSS sur pécules de vacances</t>
  </si>
  <si>
    <t>Précompte professionnel (à calculer avec simulateur PP2024)</t>
  </si>
  <si>
    <t>Total des revenus</t>
  </si>
  <si>
    <t>Total des retenues</t>
  </si>
  <si>
    <t>Revenus impossables</t>
  </si>
  <si>
    <t>Précompte professionnel rénumération ordinaire</t>
  </si>
  <si>
    <t>Précompte professionnel sur pécule de vacances</t>
  </si>
  <si>
    <t>Sans précompte professionnel</t>
  </si>
  <si>
    <t>Nombre (Jr)</t>
  </si>
  <si>
    <t>Intervention personnelle titres-repas</t>
  </si>
  <si>
    <t>\ 30E</t>
  </si>
  <si>
    <t>Cotisation mensuelle ONSS spéciale</t>
  </si>
  <si>
    <t>Retenue syndicale (mettre 1 si d'application)</t>
  </si>
  <si>
    <t>Salaire net</t>
  </si>
  <si>
    <t>(*) moyenne de 02 - 03 - 04 - 06 - 11 sur les 12 derniers mois qui ont précédé l'accident du travail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</si>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</sst>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"/>
    <numFmt numFmtId="165" formatCode="0.0000%"/>
    <numFmt numFmtId="166" formatCode="0000"/>
    <numFmt numFmtId="167" formatCode="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22"/>
      <color theme="1"/>
      <name val="Arial"/>
      <family val="2"/>
    </font>
    <font>
      <sz val="22"/>
      <color theme="1"/>
      <name val="Arial"/>
      <family val="2"/>
    </font>
    <font>
      <sz val="18"/>
      <color theme="1"/>
      <name val="Arial"/>
      <family val="2"/>
    </font>
    <font>
      <u/>
      <sz val="18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0070C0"/>
      <name val="Arial"/>
      <family val="2"/>
    </font>
    <font>
      <b/>
      <sz val="11"/>
      <color theme="1"/>
      <name val="Arial"/>
      <family val="2"/>
    </font>
    <font>
      <u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rgb="FF0070C0"/>
      </left>
      <right style="medium">
        <color rgb="FF0070C0"/>
      </right>
      <top style="dotted">
        <color indexed="64"/>
      </top>
      <bottom style="dotted">
        <color indexed="64"/>
      </bottom>
      <diagonal/>
    </border>
    <border>
      <left style="medium">
        <color rgb="FF0070C0"/>
      </left>
      <right style="medium">
        <color rgb="FF0070C0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rgb="FF0070C0"/>
      </left>
      <right style="medium">
        <color rgb="FF0070C0"/>
      </right>
      <top style="dotted">
        <color indexed="64"/>
      </top>
      <bottom/>
      <diagonal/>
    </border>
    <border>
      <left style="medium">
        <color rgb="FF0070C0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2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right" vertical="center"/>
    </xf>
    <xf numFmtId="0" fontId="1" fillId="4" borderId="5" xfId="0" applyFont="1" applyFill="1" applyBorder="1" applyAlignment="1">
      <alignment horizontal="right" vertical="center"/>
    </xf>
    <xf numFmtId="0" fontId="6" fillId="2" borderId="0" xfId="0" applyFont="1" applyFill="1" applyAlignment="1">
      <alignment horizontal="left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6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4" borderId="5" xfId="0" applyFont="1" applyFill="1" applyBorder="1" applyAlignment="1">
      <alignment vertical="center"/>
    </xf>
    <xf numFmtId="2" fontId="1" fillId="4" borderId="5" xfId="0" applyNumberFormat="1" applyFont="1" applyFill="1" applyBorder="1" applyAlignment="1">
      <alignment horizontal="right" vertical="center"/>
    </xf>
    <xf numFmtId="9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9" fontId="7" fillId="0" borderId="8" xfId="0" applyNumberFormat="1" applyFont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>
      <alignment vertical="center"/>
    </xf>
    <xf numFmtId="0" fontId="1" fillId="4" borderId="11" xfId="0" applyFont="1" applyFill="1" applyBorder="1" applyAlignment="1">
      <alignment vertical="center"/>
    </xf>
    <xf numFmtId="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1" fillId="4" borderId="5" xfId="0" applyNumberFormat="1" applyFont="1" applyFill="1" applyBorder="1" applyAlignment="1">
      <alignment vertical="center"/>
    </xf>
    <xf numFmtId="164" fontId="1" fillId="4" borderId="5" xfId="0" applyNumberFormat="1" applyFont="1" applyFill="1" applyBorder="1" applyAlignment="1">
      <alignment vertical="center"/>
    </xf>
    <xf numFmtId="164" fontId="1" fillId="0" borderId="0" xfId="0" applyNumberFormat="1" applyFont="1" applyAlignment="1">
      <alignment vertical="center"/>
    </xf>
    <xf numFmtId="0" fontId="1" fillId="5" borderId="7" xfId="0" applyFont="1" applyFill="1" applyBorder="1" applyAlignment="1">
      <alignment vertical="center"/>
    </xf>
    <xf numFmtId="165" fontId="1" fillId="5" borderId="3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4" borderId="7" xfId="0" applyFont="1" applyFill="1" applyBorder="1" applyAlignment="1">
      <alignment horizontal="left" vertical="center"/>
    </xf>
    <xf numFmtId="1" fontId="1" fillId="4" borderId="5" xfId="0" applyNumberFormat="1" applyFont="1" applyFill="1" applyBorder="1" applyAlignment="1">
      <alignment vertical="center"/>
    </xf>
    <xf numFmtId="164" fontId="7" fillId="0" borderId="5" xfId="0" applyNumberFormat="1" applyFont="1" applyBorder="1" applyAlignment="1">
      <alignment vertical="center"/>
    </xf>
    <xf numFmtId="2" fontId="1" fillId="0" borderId="5" xfId="0" applyNumberFormat="1" applyFont="1" applyBorder="1" applyAlignment="1">
      <alignment vertical="center"/>
    </xf>
    <xf numFmtId="0" fontId="9" fillId="0" borderId="8" xfId="0" applyFont="1" applyBorder="1" applyAlignment="1" applyProtection="1">
      <alignment horizontal="center" vertical="center"/>
      <protection locked="0"/>
    </xf>
    <xf numFmtId="2" fontId="1" fillId="0" borderId="8" xfId="0" applyNumberFormat="1" applyFont="1" applyBorder="1" applyAlignment="1">
      <alignment vertical="center"/>
    </xf>
    <xf numFmtId="0" fontId="1" fillId="4" borderId="5" xfId="0" applyFont="1" applyFill="1" applyBorder="1" applyAlignment="1">
      <alignment horizontal="left" vertical="center"/>
    </xf>
    <xf numFmtId="2" fontId="7" fillId="0" borderId="5" xfId="0" applyNumberFormat="1" applyFont="1" applyBorder="1" applyAlignment="1">
      <alignment horizontal="center" vertical="center"/>
    </xf>
    <xf numFmtId="164" fontId="9" fillId="0" borderId="5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vertical="center"/>
    </xf>
    <xf numFmtId="0" fontId="1" fillId="3" borderId="13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0" fontId="1" fillId="3" borderId="14" xfId="0" applyFont="1" applyFill="1" applyBorder="1" applyAlignment="1">
      <alignment vertical="center"/>
    </xf>
    <xf numFmtId="0" fontId="1" fillId="6" borderId="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0" borderId="18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vertical="center"/>
    </xf>
    <xf numFmtId="2" fontId="1" fillId="0" borderId="18" xfId="0" applyNumberFormat="1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0" fontId="1" fillId="7" borderId="0" xfId="0" applyFont="1" applyFill="1" applyAlignment="1">
      <alignment vertical="center"/>
    </xf>
    <xf numFmtId="166" fontId="1" fillId="0" borderId="23" xfId="0" applyNumberFormat="1" applyFont="1" applyBorder="1" applyAlignment="1">
      <alignment horizontal="left" vertical="center"/>
    </xf>
    <xf numFmtId="167" fontId="1" fillId="0" borderId="24" xfId="0" applyNumberFormat="1" applyFont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1" fillId="0" borderId="24" xfId="0" applyFont="1" applyBorder="1" applyAlignment="1">
      <alignment horizontal="center" vertical="center"/>
    </xf>
    <xf numFmtId="164" fontId="1" fillId="0" borderId="24" xfId="0" applyNumberFormat="1" applyFont="1" applyBorder="1" applyAlignment="1">
      <alignment vertical="center"/>
    </xf>
    <xf numFmtId="2" fontId="1" fillId="0" borderId="24" xfId="0" applyNumberFormat="1" applyFont="1" applyBorder="1" applyAlignment="1">
      <alignment vertical="center"/>
    </xf>
    <xf numFmtId="0" fontId="1" fillId="0" borderId="25" xfId="0" applyFont="1" applyBorder="1" applyAlignment="1">
      <alignment horizontal="right" vertical="center"/>
    </xf>
    <xf numFmtId="0" fontId="1" fillId="4" borderId="0" xfId="0" applyFont="1" applyFill="1" applyAlignment="1">
      <alignment vertical="center"/>
    </xf>
    <xf numFmtId="0" fontId="1" fillId="0" borderId="23" xfId="0" applyFont="1" applyBorder="1" applyAlignment="1">
      <alignment horizontal="left" vertical="center"/>
    </xf>
    <xf numFmtId="0" fontId="1" fillId="0" borderId="26" xfId="0" applyFont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0" borderId="28" xfId="0" applyFont="1" applyBorder="1" applyAlignment="1" applyProtection="1">
      <alignment horizontal="center" vertical="center"/>
      <protection locked="0"/>
    </xf>
    <xf numFmtId="164" fontId="1" fillId="0" borderId="29" xfId="0" applyNumberFormat="1" applyFont="1" applyBorder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1" fillId="0" borderId="30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1" fillId="0" borderId="32" xfId="0" applyFont="1" applyBorder="1" applyAlignment="1">
      <alignment horizontal="center" vertical="center"/>
    </xf>
    <xf numFmtId="0" fontId="1" fillId="9" borderId="0" xfId="0" applyFont="1" applyFill="1" applyAlignment="1">
      <alignment vertical="center"/>
    </xf>
    <xf numFmtId="164" fontId="1" fillId="0" borderId="33" xfId="0" applyNumberFormat="1" applyFont="1" applyBorder="1" applyAlignment="1">
      <alignment vertical="center"/>
    </xf>
    <xf numFmtId="0" fontId="1" fillId="10" borderId="0" xfId="0" applyFont="1" applyFill="1" applyAlignment="1">
      <alignment vertical="center"/>
    </xf>
    <xf numFmtId="0" fontId="1" fillId="0" borderId="34" xfId="0" applyFont="1" applyBorder="1" applyAlignment="1" applyProtection="1">
      <alignment horizontal="center" vertical="center"/>
      <protection locked="0"/>
    </xf>
    <xf numFmtId="164" fontId="1" fillId="0" borderId="35" xfId="0" applyNumberFormat="1" applyFont="1" applyBorder="1" applyAlignment="1">
      <alignment vertical="center"/>
    </xf>
    <xf numFmtId="2" fontId="1" fillId="0" borderId="29" xfId="0" applyNumberFormat="1" applyFont="1" applyBorder="1" applyAlignment="1">
      <alignment vertical="center"/>
    </xf>
    <xf numFmtId="164" fontId="1" fillId="0" borderId="36" xfId="0" applyNumberFormat="1" applyFont="1" applyBorder="1" applyAlignment="1">
      <alignment vertical="center"/>
    </xf>
    <xf numFmtId="0" fontId="1" fillId="0" borderId="37" xfId="0" applyFont="1" applyBorder="1" applyAlignment="1">
      <alignment horizontal="center" vertical="center"/>
    </xf>
    <xf numFmtId="0" fontId="1" fillId="4" borderId="13" xfId="0" applyFont="1" applyFill="1" applyBorder="1" applyAlignment="1">
      <alignment vertical="center"/>
    </xf>
    <xf numFmtId="0" fontId="1" fillId="4" borderId="16" xfId="0" applyFont="1" applyFill="1" applyBorder="1" applyAlignment="1">
      <alignment vertical="center"/>
    </xf>
    <xf numFmtId="0" fontId="1" fillId="4" borderId="14" xfId="0" applyFont="1" applyFill="1" applyBorder="1" applyAlignment="1">
      <alignment vertical="center"/>
    </xf>
    <xf numFmtId="0" fontId="1" fillId="4" borderId="9" xfId="0" applyFont="1" applyFill="1" applyBorder="1" applyAlignment="1">
      <alignment vertical="center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>
      <alignment vertical="center"/>
    </xf>
    <xf numFmtId="2" fontId="1" fillId="0" borderId="26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2" fontId="1" fillId="0" borderId="8" xfId="0" applyNumberFormat="1" applyFont="1" applyBorder="1" applyAlignment="1" applyProtection="1">
      <alignment vertical="center"/>
      <protection locked="0"/>
    </xf>
    <xf numFmtId="0" fontId="1" fillId="0" borderId="39" xfId="0" applyFont="1" applyBorder="1" applyAlignment="1">
      <alignment horizontal="right" vertical="center"/>
    </xf>
    <xf numFmtId="2" fontId="1" fillId="0" borderId="37" xfId="0" applyNumberFormat="1" applyFont="1" applyBorder="1" applyAlignment="1">
      <alignment vertical="center"/>
    </xf>
    <xf numFmtId="0" fontId="1" fillId="0" borderId="40" xfId="0" applyFont="1" applyBorder="1" applyAlignment="1">
      <alignment horizontal="left" vertical="center"/>
    </xf>
    <xf numFmtId="0" fontId="1" fillId="0" borderId="41" xfId="0" applyFont="1" applyBorder="1" applyAlignment="1">
      <alignment vertical="center"/>
    </xf>
    <xf numFmtId="164" fontId="1" fillId="0" borderId="41" xfId="0" applyNumberFormat="1" applyFont="1" applyBorder="1" applyAlignment="1">
      <alignment vertical="center"/>
    </xf>
    <xf numFmtId="0" fontId="1" fillId="0" borderId="42" xfId="0" applyFont="1" applyBorder="1" applyAlignment="1">
      <alignment horizontal="right" vertical="center"/>
    </xf>
    <xf numFmtId="0" fontId="1" fillId="0" borderId="17" xfId="0" applyFont="1" applyBorder="1" applyAlignment="1">
      <alignment horizontal="left" vertical="center"/>
    </xf>
    <xf numFmtId="0" fontId="1" fillId="0" borderId="22" xfId="0" applyFont="1" applyBorder="1" applyAlignment="1">
      <alignment horizontal="right" vertical="center"/>
    </xf>
    <xf numFmtId="0" fontId="1" fillId="0" borderId="23" xfId="0" applyFont="1" applyBorder="1" applyAlignment="1">
      <alignment vertical="center"/>
    </xf>
    <xf numFmtId="0" fontId="1" fillId="0" borderId="40" xfId="0" applyFont="1" applyBorder="1" applyAlignment="1">
      <alignment vertical="center"/>
    </xf>
    <xf numFmtId="2" fontId="1" fillId="0" borderId="41" xfId="0" applyNumberFormat="1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1" fillId="0" borderId="37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" fillId="0" borderId="43" xfId="0" applyFont="1" applyBorder="1" applyAlignment="1">
      <alignment vertical="center"/>
    </xf>
    <xf numFmtId="0" fontId="11" fillId="2" borderId="0" xfId="0" applyFont="1" applyFill="1" applyAlignment="1">
      <alignment vertical="center"/>
    </xf>
    <xf numFmtId="2" fontId="12" fillId="0" borderId="5" xfId="0" applyNumberFormat="1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1" fillId="0" borderId="0" xfId="0" applyFont="1" applyAlignment="1">
      <alignment vertical="center"/>
    </xf>
    <xf numFmtId="0" fontId="1" fillId="2" borderId="0" xfId="0" applyFont="1" applyFill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24" xfId="0" applyFont="1" applyBorder="1" applyAlignment="1">
      <alignment horizontal="left" vertical="center"/>
    </xf>
    <xf numFmtId="0" fontId="1" fillId="0" borderId="27" xfId="0" applyFont="1" applyBorder="1" applyAlignment="1">
      <alignment horizontal="left" vertical="center"/>
    </xf>
    <xf numFmtId="0" fontId="11" fillId="0" borderId="5" xfId="0" applyFont="1" applyBorder="1" applyAlignment="1">
      <alignment horizontal="left" vertical="center"/>
    </xf>
    <xf numFmtId="0" fontId="1" fillId="6" borderId="9" xfId="0" applyFont="1" applyFill="1" applyBorder="1" applyAlignment="1">
      <alignment horizontal="left" vertical="center"/>
    </xf>
    <xf numFmtId="0" fontId="1" fillId="6" borderId="10" xfId="0" applyFont="1" applyFill="1" applyBorder="1" applyAlignment="1">
      <alignment horizontal="left" vertical="center"/>
    </xf>
    <xf numFmtId="0" fontId="1" fillId="6" borderId="12" xfId="0" applyFont="1" applyFill="1" applyBorder="1" applyAlignment="1">
      <alignment horizontal="left" vertical="center"/>
    </xf>
    <xf numFmtId="0" fontId="1" fillId="0" borderId="41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/>
    </xf>
    <xf numFmtId="0" fontId="1" fillId="0" borderId="24" xfId="0" applyFont="1" applyBorder="1" applyAlignment="1">
      <alignment vertical="center"/>
    </xf>
    <xf numFmtId="0" fontId="1" fillId="6" borderId="24" xfId="0" applyFont="1" applyFill="1" applyBorder="1" applyAlignment="1">
      <alignment vertical="center"/>
    </xf>
    <xf numFmtId="0" fontId="1" fillId="0" borderId="24" xfId="0" applyFont="1" applyBorder="1" applyAlignment="1">
      <alignment horizontal="center" vertical="center"/>
    </xf>
    <xf numFmtId="0" fontId="1" fillId="6" borderId="24" xfId="0" applyFont="1" applyFill="1" applyBorder="1" applyAlignment="1">
      <alignment horizontal="left" vertical="center"/>
    </xf>
    <xf numFmtId="0" fontId="1" fillId="6" borderId="27" xfId="0" applyFont="1" applyFill="1" applyBorder="1" applyAlignment="1">
      <alignment horizontal="left" vertical="center"/>
    </xf>
    <xf numFmtId="0" fontId="1" fillId="6" borderId="38" xfId="0" applyFont="1" applyFill="1" applyBorder="1" applyAlignment="1">
      <alignment horizontal="left" vertical="center"/>
    </xf>
    <xf numFmtId="0" fontId="1" fillId="6" borderId="29" xfId="0" applyFont="1" applyFill="1" applyBorder="1" applyAlignment="1">
      <alignment horizontal="left" vertical="center"/>
    </xf>
    <xf numFmtId="0" fontId="1" fillId="4" borderId="0" xfId="0" applyFont="1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0" fontId="1" fillId="4" borderId="7" xfId="0" applyFont="1" applyFill="1" applyBorder="1" applyAlignment="1">
      <alignment horizontal="left" vertical="center"/>
    </xf>
    <xf numFmtId="0" fontId="1" fillId="4" borderId="11" xfId="0" applyFont="1" applyFill="1" applyBorder="1" applyAlignment="1">
      <alignment horizontal="left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9" fillId="4" borderId="9" xfId="0" applyFont="1" applyFill="1" applyBorder="1" applyAlignment="1">
      <alignment horizontal="left" vertical="center"/>
    </xf>
    <xf numFmtId="0" fontId="9" fillId="4" borderId="10" xfId="0" applyFont="1" applyFill="1" applyBorder="1" applyAlignment="1">
      <alignment horizontal="left" vertical="center"/>
    </xf>
    <xf numFmtId="0" fontId="9" fillId="4" borderId="12" xfId="0" applyFont="1" applyFill="1" applyBorder="1" applyAlignment="1">
      <alignment horizontal="left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8" fillId="4" borderId="5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4" borderId="9" xfId="0" applyFont="1" applyFill="1" applyBorder="1" applyAlignment="1">
      <alignment horizontal="left" vertical="center"/>
    </xf>
    <xf numFmtId="0" fontId="1" fillId="4" borderId="10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3" fillId="4" borderId="0" xfId="0" applyFont="1" applyFill="1"/>
    <xf numFmtId="0" fontId="1" fillId="1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310116</xdr:colOff>
      <xdr:row>41</xdr:row>
      <xdr:rowOff>132907</xdr:rowOff>
    </xdr:from>
    <xdr:to>
      <xdr:col>39</xdr:col>
      <xdr:colOff>460468</xdr:colOff>
      <xdr:row>66</xdr:row>
      <xdr:rowOff>151701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B363EBF-FFD7-455F-9F6E-D94D8724A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98891" y="8219632"/>
          <a:ext cx="5941552" cy="4600319"/>
        </a:xfrm>
        <a:prstGeom prst="rect">
          <a:avLst/>
        </a:prstGeom>
      </xdr:spPr>
    </xdr:pic>
    <xdr:clientData/>
  </xdr:twoCellAnchor>
  <xdr:twoCellAnchor>
    <xdr:from>
      <xdr:col>38</xdr:col>
      <xdr:colOff>299041</xdr:colOff>
      <xdr:row>15</xdr:row>
      <xdr:rowOff>55378</xdr:rowOff>
    </xdr:from>
    <xdr:to>
      <xdr:col>46</xdr:col>
      <xdr:colOff>44303</xdr:colOff>
      <xdr:row>25</xdr:row>
      <xdr:rowOff>77529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A459311-C7AF-0151-7693-5D3B4E771943}"/>
            </a:ext>
          </a:extLst>
        </xdr:cNvPr>
        <xdr:cNvSpPr txBox="1"/>
      </xdr:nvSpPr>
      <xdr:spPr>
        <a:xfrm>
          <a:off x="29848692" y="3156541"/>
          <a:ext cx="6113721" cy="190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lorsque qu'un traitement global annuel entre 0 et 16099,84 est introduit dans AL30 ---&gt; la cellule AL32 doit afficher 719,89</a:t>
          </a:r>
        </a:p>
        <a:p>
          <a:r>
            <a:rPr lang="fr-FR"/>
            <a:t>- lorsque qu'un traitement global annuel entre 16099,85 et 16459,77 est introduit dans AL30 ---&gt; la cellule AL32 doit afficher la différence entre entre 16819,73 et la cellule AL30</a:t>
          </a:r>
        </a:p>
        <a:p>
          <a:r>
            <a:rPr lang="fr-FR"/>
            <a:t>- lorsque qu'un traitement global annuel entre 16459,78 et 18329,27 est introduit dans AL30 ---&gt; la cellule AL32 doit afficher 359,95</a:t>
          </a:r>
        </a:p>
        <a:p>
          <a:r>
            <a:rPr lang="fr-FR"/>
            <a:t>- lorsque qu'un traitement global annuel entre 18329,28 et 18689,21 est introduit dans AL30 ---&gt; la cellule AL32 doit afficher la différence entre entre 18689,22 et la cellule AL30</a:t>
          </a:r>
        </a:p>
        <a:p>
          <a:r>
            <a:rPr lang="fr-FR"/>
            <a:t>- lorsque qu'un traitement global annuel à partir de 18689,22 est introduit dans AL30 ---&gt; la cellule AL32 doit afficher 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ACB34-1BD4-46AD-B48E-0733DB32F012}">
  <dimension ref="A1:AS275"/>
  <sheetViews>
    <sheetView showGridLines="0" tabSelected="1" topLeftCell="W3" zoomScale="86" zoomScaleNormal="86" workbookViewId="0">
      <selection activeCell="AS40" sqref="AS40"/>
    </sheetView>
  </sheetViews>
  <sheetFormatPr baseColWidth="10" defaultRowHeight="14.25" x14ac:dyDescent="0.25"/>
  <cols>
    <col min="1" max="1" width="1.42578125" style="2" customWidth="1"/>
    <col min="2" max="2" width="7.5703125" style="2" customWidth="1"/>
    <col min="3" max="3" width="3.85546875" style="2" customWidth="1"/>
    <col min="4" max="4" width="18.5703125" style="2" customWidth="1"/>
    <col min="5" max="5" width="11.42578125" style="2"/>
    <col min="6" max="6" width="2.28515625" style="2" customWidth="1"/>
    <col min="7" max="7" width="11.42578125" style="2"/>
    <col min="8" max="8" width="5" style="2" customWidth="1"/>
    <col min="9" max="9" width="11.42578125" style="2"/>
    <col min="10" max="10" width="14.140625" style="2" customWidth="1"/>
    <col min="11" max="11" width="12.85546875" style="2" customWidth="1"/>
    <col min="12" max="12" width="19" style="2" customWidth="1"/>
    <col min="13" max="13" width="13.42578125" style="2" customWidth="1"/>
    <col min="14" max="14" width="1.42578125" style="2" customWidth="1"/>
    <col min="15" max="15" width="11.42578125" style="2"/>
    <col min="16" max="16" width="3" style="2" customWidth="1"/>
    <col min="17" max="17" width="22" style="2" customWidth="1"/>
    <col min="18" max="18" width="12.28515625" style="2" customWidth="1"/>
    <col min="19" max="19" width="3.7109375" style="2" customWidth="1"/>
    <col min="20" max="20" width="22" style="2" customWidth="1"/>
    <col min="21" max="21" width="11.42578125" style="2"/>
    <col min="22" max="22" width="3" style="2" customWidth="1"/>
    <col min="23" max="28" width="11.42578125" style="2"/>
    <col min="29" max="29" width="38.140625" style="2" customWidth="1"/>
    <col min="30" max="30" width="11.42578125" style="2"/>
    <col min="31" max="31" width="13.28515625" style="2" customWidth="1"/>
    <col min="32" max="32" width="13.140625" style="2" customWidth="1"/>
    <col min="33" max="34" width="11.42578125" style="2"/>
    <col min="35" max="35" width="18.28515625" style="2" customWidth="1"/>
    <col min="36" max="43" width="11.42578125" style="2"/>
    <col min="44" max="44" width="13.5703125" style="2" customWidth="1"/>
    <col min="45" max="45" width="13.140625" style="2" customWidth="1"/>
    <col min="46" max="16384" width="11.42578125" style="2"/>
  </cols>
  <sheetData>
    <row r="1" spans="1:45" ht="18.7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P1" s="3"/>
      <c r="Q1" s="4"/>
      <c r="R1" s="4"/>
      <c r="S1" s="4"/>
      <c r="T1" s="4"/>
      <c r="U1" s="4"/>
      <c r="V1" s="5"/>
    </row>
    <row r="2" spans="1:45" ht="27" x14ac:dyDescent="0.25">
      <c r="A2" s="1"/>
      <c r="B2" s="155" t="s">
        <v>0</v>
      </c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  <c r="N2" s="1"/>
      <c r="P2" s="6"/>
      <c r="Q2" s="157" t="s">
        <v>1</v>
      </c>
      <c r="R2" s="157"/>
      <c r="S2" s="157"/>
      <c r="T2" s="157"/>
      <c r="U2" s="157"/>
      <c r="V2" s="7"/>
      <c r="AC2" s="8" t="s">
        <v>2</v>
      </c>
      <c r="AD2" s="9"/>
      <c r="AE2" s="9"/>
    </row>
    <row r="3" spans="1:45" ht="1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P3" s="6"/>
      <c r="Q3" s="158" t="s">
        <v>3</v>
      </c>
      <c r="R3" s="158"/>
      <c r="S3" s="10"/>
      <c r="T3" s="158" t="s">
        <v>4</v>
      </c>
      <c r="U3" s="158"/>
      <c r="V3" s="7"/>
      <c r="AK3" s="11">
        <v>1</v>
      </c>
      <c r="AL3" s="12" t="s">
        <v>5</v>
      </c>
      <c r="AM3" s="12"/>
      <c r="AO3" s="159" t="s">
        <v>6</v>
      </c>
      <c r="AP3" s="160"/>
      <c r="AQ3" s="161"/>
    </row>
    <row r="4" spans="1:45" ht="15.75" thickBot="1" x14ac:dyDescent="0.3">
      <c r="A4" s="1"/>
      <c r="B4" s="140" t="s">
        <v>7</v>
      </c>
      <c r="C4" s="140"/>
      <c r="D4" s="140"/>
      <c r="E4" s="14">
        <v>555</v>
      </c>
      <c r="F4" s="15"/>
      <c r="G4" s="15"/>
      <c r="H4" s="15"/>
      <c r="I4" s="15"/>
      <c r="J4" s="1"/>
      <c r="K4" s="1"/>
      <c r="L4" s="1"/>
      <c r="M4" s="1"/>
      <c r="N4" s="1"/>
      <c r="P4" s="6"/>
      <c r="Q4" s="16"/>
      <c r="R4" s="16"/>
      <c r="S4" s="16"/>
      <c r="T4" s="16"/>
      <c r="U4" s="16"/>
      <c r="V4" s="7"/>
      <c r="AC4" s="17" t="s">
        <v>8</v>
      </c>
      <c r="AD4" s="17">
        <v>60</v>
      </c>
      <c r="AI4" s="162" t="s">
        <v>9</v>
      </c>
      <c r="AJ4" s="163"/>
      <c r="AK4" s="12">
        <v>37.18</v>
      </c>
      <c r="AL4" s="18">
        <f>AK4*E10</f>
        <v>77.360426000000004</v>
      </c>
      <c r="AM4" s="18">
        <f>SUM(AL4*-1)</f>
        <v>-77.360426000000004</v>
      </c>
      <c r="AO4" s="164" t="s">
        <v>10</v>
      </c>
      <c r="AP4" s="164"/>
      <c r="AQ4" s="164"/>
      <c r="AR4" s="19">
        <v>1</v>
      </c>
      <c r="AS4" s="20" t="s">
        <v>5</v>
      </c>
    </row>
    <row r="5" spans="1:45" ht="15" thickBot="1" x14ac:dyDescent="0.3">
      <c r="A5" s="1"/>
      <c r="B5" s="15"/>
      <c r="C5" s="15"/>
      <c r="D5" s="15"/>
      <c r="E5" s="15"/>
      <c r="F5" s="15"/>
      <c r="G5" s="15"/>
      <c r="H5" s="15"/>
      <c r="I5" s="15"/>
      <c r="J5" s="1"/>
      <c r="K5" s="1"/>
      <c r="L5" s="1"/>
      <c r="M5" s="1"/>
      <c r="N5" s="1"/>
      <c r="P5" s="6"/>
      <c r="Q5" s="16" t="s">
        <v>11</v>
      </c>
      <c r="R5" s="21">
        <v>23658.92</v>
      </c>
      <c r="S5" s="16"/>
      <c r="T5" s="16" t="s">
        <v>11</v>
      </c>
      <c r="U5" s="21">
        <v>27196.03</v>
      </c>
      <c r="V5" s="7"/>
      <c r="AO5" s="153" t="s">
        <v>12</v>
      </c>
      <c r="AP5" s="153"/>
      <c r="AQ5" s="153"/>
      <c r="AR5" s="2">
        <v>719.89</v>
      </c>
    </row>
    <row r="6" spans="1:45" ht="15.75" thickBot="1" x14ac:dyDescent="0.3">
      <c r="A6" s="1"/>
      <c r="B6" s="140" t="s">
        <v>13</v>
      </c>
      <c r="C6" s="140"/>
      <c r="D6" s="140"/>
      <c r="E6" s="14">
        <v>23658.92</v>
      </c>
      <c r="F6" s="15"/>
      <c r="G6" s="146" t="s">
        <v>14</v>
      </c>
      <c r="H6" s="146"/>
      <c r="I6" s="23">
        <v>1</v>
      </c>
      <c r="J6" s="1"/>
      <c r="K6" s="1"/>
      <c r="L6" s="1"/>
      <c r="M6" s="1"/>
      <c r="N6" s="1"/>
      <c r="P6" s="6"/>
      <c r="Q6" s="16"/>
      <c r="R6" s="16"/>
      <c r="S6" s="16"/>
      <c r="T6" s="16"/>
      <c r="U6" s="16"/>
      <c r="V6" s="7"/>
    </row>
    <row r="7" spans="1:45" ht="15" thickBot="1" x14ac:dyDescent="0.3">
      <c r="A7" s="1"/>
      <c r="B7" s="13"/>
      <c r="C7" s="13"/>
      <c r="D7" s="13"/>
      <c r="E7" s="22"/>
      <c r="F7" s="15"/>
      <c r="G7" s="15"/>
      <c r="H7" s="15"/>
      <c r="I7" s="15"/>
      <c r="J7" s="1"/>
      <c r="K7" s="1"/>
      <c r="L7" s="1"/>
      <c r="M7" s="1"/>
      <c r="N7" s="1"/>
      <c r="P7" s="6"/>
      <c r="Q7" s="16" t="s">
        <v>15</v>
      </c>
      <c r="R7" s="21">
        <v>250.48</v>
      </c>
      <c r="S7" s="16"/>
      <c r="T7" s="16" t="s">
        <v>15</v>
      </c>
      <c r="U7" s="21">
        <v>1251.9000000000001</v>
      </c>
      <c r="V7" s="7"/>
      <c r="AC7" s="24" t="s">
        <v>16</v>
      </c>
      <c r="AD7" s="154" t="s">
        <v>17</v>
      </c>
      <c r="AE7" s="154"/>
      <c r="AF7" s="154"/>
      <c r="AI7" s="17" t="s">
        <v>18</v>
      </c>
      <c r="AJ7" s="17"/>
    </row>
    <row r="8" spans="1:45" ht="15.75" thickBot="1" x14ac:dyDescent="0.3">
      <c r="A8" s="1"/>
      <c r="B8" s="140" t="s">
        <v>19</v>
      </c>
      <c r="C8" s="140"/>
      <c r="D8" s="140"/>
      <c r="E8" s="14">
        <v>250.48</v>
      </c>
      <c r="F8" s="15"/>
      <c r="G8" s="14">
        <v>672.99</v>
      </c>
      <c r="H8" s="22"/>
      <c r="I8" s="14">
        <v>0</v>
      </c>
      <c r="J8" s="1"/>
      <c r="K8" s="1"/>
      <c r="L8" s="1"/>
      <c r="M8" s="1"/>
      <c r="N8" s="1"/>
      <c r="P8" s="6"/>
      <c r="Q8" s="16"/>
      <c r="R8" s="16"/>
      <c r="S8" s="16"/>
      <c r="T8" s="16"/>
      <c r="U8" s="16"/>
      <c r="V8" s="7"/>
      <c r="AC8" s="17" t="s">
        <v>20</v>
      </c>
      <c r="AD8" s="25">
        <v>1.05</v>
      </c>
      <c r="AE8" s="26"/>
      <c r="AF8" s="27"/>
      <c r="AI8" s="17" t="s">
        <v>21</v>
      </c>
      <c r="AJ8" s="28">
        <v>7.4999999999999997E-2</v>
      </c>
    </row>
    <row r="9" spans="1:45" ht="15" thickBot="1" x14ac:dyDescent="0.3">
      <c r="A9" s="1"/>
      <c r="B9" s="15"/>
      <c r="C9" s="15"/>
      <c r="D9" s="15"/>
      <c r="E9" s="22"/>
      <c r="F9" s="15"/>
      <c r="G9" s="15"/>
      <c r="H9" s="15"/>
      <c r="I9" s="15"/>
      <c r="J9" s="1"/>
      <c r="K9" s="1"/>
      <c r="L9" s="1"/>
      <c r="M9" s="1"/>
      <c r="N9" s="1"/>
      <c r="P9" s="6"/>
      <c r="Q9" s="16"/>
      <c r="R9" s="21">
        <v>672.99</v>
      </c>
      <c r="S9" s="16"/>
      <c r="T9" s="16"/>
      <c r="U9" s="21">
        <v>672.99</v>
      </c>
      <c r="V9" s="7"/>
      <c r="AC9" s="17" t="s">
        <v>22</v>
      </c>
      <c r="AD9" s="29">
        <v>1.071415</v>
      </c>
      <c r="AF9" s="30"/>
      <c r="AI9" s="17" t="s">
        <v>23</v>
      </c>
      <c r="AJ9" s="28">
        <v>3.5499999999999997E-2</v>
      </c>
    </row>
    <row r="10" spans="1:45" ht="15.75" thickBot="1" x14ac:dyDescent="0.3">
      <c r="A10" s="1"/>
      <c r="B10" s="140" t="s">
        <v>24</v>
      </c>
      <c r="C10" s="140"/>
      <c r="D10" s="140"/>
      <c r="E10" s="14">
        <v>2.0807000000000002</v>
      </c>
      <c r="F10" s="15"/>
      <c r="G10" s="15"/>
      <c r="H10" s="15"/>
      <c r="I10" s="15"/>
      <c r="J10" s="1"/>
      <c r="K10" s="1"/>
      <c r="L10" s="1"/>
      <c r="M10" s="1"/>
      <c r="N10" s="1"/>
      <c r="P10" s="6"/>
      <c r="Q10" s="16"/>
      <c r="R10" s="16"/>
      <c r="S10" s="16"/>
      <c r="T10" s="16"/>
      <c r="U10" s="16"/>
      <c r="V10" s="7"/>
      <c r="AF10" s="30"/>
      <c r="AI10" s="17" t="s">
        <v>25</v>
      </c>
      <c r="AJ10" s="28">
        <v>4.1999999999999997E-3</v>
      </c>
    </row>
    <row r="11" spans="1:45" ht="15.75" thickBot="1" x14ac:dyDescent="0.3">
      <c r="A11" s="1"/>
      <c r="B11" s="15"/>
      <c r="C11" s="15"/>
      <c r="D11" s="146"/>
      <c r="E11" s="146"/>
      <c r="F11" s="146"/>
      <c r="G11" s="146"/>
      <c r="H11" s="15"/>
      <c r="I11" s="15"/>
      <c r="J11" s="1"/>
      <c r="K11" s="1"/>
      <c r="L11" s="1"/>
      <c r="M11" s="1"/>
      <c r="N11" s="1"/>
      <c r="P11" s="6"/>
      <c r="Q11" s="16"/>
      <c r="R11" s="21">
        <v>0</v>
      </c>
      <c r="S11" s="16"/>
      <c r="T11" s="16"/>
      <c r="U11" s="21">
        <v>0</v>
      </c>
      <c r="V11" s="7"/>
      <c r="AC11" s="147" t="s">
        <v>26</v>
      </c>
      <c r="AD11" s="148"/>
      <c r="AE11" s="148"/>
      <c r="AF11" s="149"/>
      <c r="AI11" s="31" t="s">
        <v>27</v>
      </c>
      <c r="AJ11" s="32">
        <v>8.7340000000000004E-3</v>
      </c>
    </row>
    <row r="12" spans="1:45" ht="15" thickBot="1" x14ac:dyDescent="0.3">
      <c r="A12" s="1"/>
      <c r="B12" s="140" t="s">
        <v>28</v>
      </c>
      <c r="C12" s="140"/>
      <c r="D12" s="140"/>
      <c r="E12" s="140" t="s">
        <v>29</v>
      </c>
      <c r="F12" s="140"/>
      <c r="G12" s="140"/>
      <c r="H12" s="140"/>
      <c r="I12" s="140"/>
      <c r="J12" s="1"/>
      <c r="K12" s="1"/>
      <c r="L12" s="1"/>
      <c r="M12" s="1"/>
      <c r="N12" s="1"/>
      <c r="P12" s="6"/>
      <c r="Q12" s="16"/>
      <c r="R12" s="16"/>
      <c r="S12" s="16"/>
      <c r="T12" s="16"/>
      <c r="U12" s="16"/>
      <c r="V12" s="7"/>
      <c r="AC12" s="17" t="s">
        <v>30</v>
      </c>
      <c r="AD12" s="33" t="s">
        <v>31</v>
      </c>
      <c r="AE12" s="34">
        <v>1</v>
      </c>
      <c r="AF12" s="35" t="s">
        <v>5</v>
      </c>
      <c r="AI12" s="150" t="s">
        <v>32</v>
      </c>
      <c r="AJ12" s="151"/>
    </row>
    <row r="13" spans="1:45" ht="15" thickBot="1" x14ac:dyDescent="0.3">
      <c r="A13" s="1"/>
      <c r="B13" s="15"/>
      <c r="C13" s="15"/>
      <c r="D13" s="15"/>
      <c r="E13" s="15"/>
      <c r="F13" s="15"/>
      <c r="G13" s="15"/>
      <c r="H13" s="15"/>
      <c r="I13" s="15"/>
      <c r="J13" s="1"/>
      <c r="K13" s="1"/>
      <c r="L13" s="1"/>
      <c r="M13" s="1"/>
      <c r="N13" s="1"/>
      <c r="P13" s="6"/>
      <c r="Q13" s="16" t="s">
        <v>33</v>
      </c>
      <c r="R13" s="21">
        <v>2.0807000000000002</v>
      </c>
      <c r="S13" s="16"/>
      <c r="T13" s="16" t="s">
        <v>33</v>
      </c>
      <c r="U13" s="36">
        <f>R13</f>
        <v>2.0807000000000002</v>
      </c>
      <c r="V13" s="7"/>
      <c r="AC13" s="135" t="s">
        <v>34</v>
      </c>
      <c r="AD13" s="38">
        <v>718</v>
      </c>
      <c r="AE13" s="17">
        <v>0.47310000000000002</v>
      </c>
      <c r="AF13" s="29">
        <f>AE13*E10</f>
        <v>0.98437917000000019</v>
      </c>
      <c r="AI13" s="17" t="s">
        <v>35</v>
      </c>
      <c r="AJ13" s="28">
        <v>0.13070000000000001</v>
      </c>
    </row>
    <row r="14" spans="1:45" ht="15.75" thickBot="1" x14ac:dyDescent="0.3">
      <c r="A14" s="1"/>
      <c r="B14" s="140" t="s">
        <v>36</v>
      </c>
      <c r="C14" s="140"/>
      <c r="D14" s="140"/>
      <c r="E14" s="14">
        <v>1.2</v>
      </c>
      <c r="F14" s="15"/>
      <c r="G14" s="140" t="s">
        <v>37</v>
      </c>
      <c r="H14" s="140"/>
      <c r="I14" s="39">
        <f>_xlfn.XLOOKUP(E4,AD13:AD41,AF13:AF41,,0)</f>
        <v>1.17538743</v>
      </c>
      <c r="J14" s="1"/>
      <c r="K14" s="1"/>
      <c r="L14" s="1"/>
      <c r="M14" s="1"/>
      <c r="N14" s="1"/>
      <c r="P14" s="6"/>
      <c r="Q14" s="16"/>
      <c r="R14" s="16"/>
      <c r="S14" s="16"/>
      <c r="T14" s="16"/>
      <c r="U14" s="16"/>
      <c r="V14" s="7"/>
      <c r="AC14" s="152"/>
      <c r="AD14" s="38">
        <v>745</v>
      </c>
      <c r="AE14" s="17">
        <v>0.47310000000000002</v>
      </c>
      <c r="AF14" s="29">
        <f>AE14*E10</f>
        <v>0.98437917000000019</v>
      </c>
    </row>
    <row r="15" spans="1:45" ht="15" thickBot="1" x14ac:dyDescent="0.3">
      <c r="A15" s="1"/>
      <c r="B15" s="15"/>
      <c r="C15" s="15"/>
      <c r="D15" s="15"/>
      <c r="E15" s="15"/>
      <c r="F15" s="15"/>
      <c r="G15" s="15"/>
      <c r="H15" s="15"/>
      <c r="I15" s="15"/>
      <c r="J15" s="1"/>
      <c r="K15" s="1"/>
      <c r="L15" s="1"/>
      <c r="M15" s="1"/>
      <c r="N15" s="1"/>
      <c r="P15" s="6"/>
      <c r="Q15" s="16" t="s">
        <v>38</v>
      </c>
      <c r="R15" s="40">
        <f>(R5+R7+R9+R11)*R13/12</f>
        <v>4262.3815727500005</v>
      </c>
      <c r="S15" s="16"/>
      <c r="T15" s="16" t="s">
        <v>39</v>
      </c>
      <c r="U15" s="40">
        <f>(U5+U7+U9+U11)*U13/12</f>
        <v>5049.3248536666679</v>
      </c>
      <c r="V15" s="7"/>
      <c r="AC15" s="152"/>
      <c r="AD15" s="38">
        <v>757</v>
      </c>
      <c r="AE15" s="17">
        <v>0.47310000000000002</v>
      </c>
      <c r="AF15" s="29">
        <f>AE15*E10</f>
        <v>0.98437917000000019</v>
      </c>
    </row>
    <row r="16" spans="1:45" ht="15.75" thickBot="1" x14ac:dyDescent="0.3">
      <c r="A16" s="1"/>
      <c r="B16" s="140" t="s">
        <v>40</v>
      </c>
      <c r="C16" s="140"/>
      <c r="D16" s="140"/>
      <c r="E16" s="14">
        <v>161</v>
      </c>
      <c r="F16" s="15"/>
      <c r="G16" s="15"/>
      <c r="H16" s="15"/>
      <c r="I16" s="15"/>
      <c r="J16" s="1"/>
      <c r="K16" s="1"/>
      <c r="L16" s="1"/>
      <c r="M16" s="1"/>
      <c r="N16" s="1"/>
      <c r="P16" s="6"/>
      <c r="Q16" s="16"/>
      <c r="R16" s="16"/>
      <c r="S16" s="16"/>
      <c r="T16" s="16"/>
      <c r="U16" s="16"/>
      <c r="V16" s="7"/>
      <c r="AC16" s="136"/>
      <c r="AD16" s="38">
        <v>610</v>
      </c>
      <c r="AE16" s="17">
        <v>0.47310000000000002</v>
      </c>
      <c r="AF16" s="29">
        <f>AE16*E10</f>
        <v>0.98437917000000019</v>
      </c>
    </row>
    <row r="17" spans="1:43" ht="15" thickBot="1" x14ac:dyDescent="0.3">
      <c r="A17" s="1"/>
      <c r="B17" s="15"/>
      <c r="C17" s="15"/>
      <c r="D17" s="15"/>
      <c r="E17" s="13"/>
      <c r="F17" s="15"/>
      <c r="G17" s="15"/>
      <c r="H17" s="15"/>
      <c r="I17" s="15"/>
      <c r="J17" s="1"/>
      <c r="K17" s="1"/>
      <c r="L17" s="1"/>
      <c r="M17" s="1"/>
      <c r="N17" s="1"/>
      <c r="P17" s="6"/>
      <c r="Q17" s="144" t="s">
        <v>41</v>
      </c>
      <c r="R17" s="16"/>
      <c r="S17" s="16"/>
      <c r="T17" s="144" t="s">
        <v>41</v>
      </c>
      <c r="U17" s="16"/>
      <c r="V17" s="7"/>
      <c r="AC17" s="135" t="s">
        <v>42</v>
      </c>
      <c r="AD17" s="38">
        <v>455</v>
      </c>
      <c r="AE17" s="29">
        <v>0.80800000000000005</v>
      </c>
      <c r="AF17" s="29">
        <f>AE17*E10</f>
        <v>1.6812056000000002</v>
      </c>
    </row>
    <row r="18" spans="1:43" ht="15.75" thickBot="1" x14ac:dyDescent="0.3">
      <c r="A18" s="1"/>
      <c r="B18" s="140" t="s">
        <v>43</v>
      </c>
      <c r="C18" s="140"/>
      <c r="D18" s="140"/>
      <c r="E18" s="14">
        <v>0</v>
      </c>
      <c r="F18" s="15"/>
      <c r="G18" s="15"/>
      <c r="H18" s="140" t="s">
        <v>44</v>
      </c>
      <c r="I18" s="140"/>
      <c r="J18" s="140"/>
      <c r="K18" s="41">
        <v>0</v>
      </c>
      <c r="L18" s="1"/>
      <c r="M18" s="1"/>
      <c r="N18" s="1"/>
      <c r="P18" s="6"/>
      <c r="Q18" s="143"/>
      <c r="R18" s="21">
        <v>0</v>
      </c>
      <c r="S18" s="16"/>
      <c r="T18" s="143"/>
      <c r="U18" s="42">
        <v>0</v>
      </c>
      <c r="V18" s="7"/>
      <c r="AC18" s="136"/>
      <c r="AD18" s="38">
        <v>460</v>
      </c>
      <c r="AE18" s="29">
        <v>0.80800000000000005</v>
      </c>
      <c r="AF18" s="29">
        <f>AE18*E10</f>
        <v>1.6812056000000002</v>
      </c>
    </row>
    <row r="19" spans="1:43" ht="15" thickBot="1" x14ac:dyDescent="0.3">
      <c r="A19" s="1"/>
      <c r="B19" s="15"/>
      <c r="C19" s="15"/>
      <c r="D19" s="15"/>
      <c r="E19" s="13"/>
      <c r="F19" s="15"/>
      <c r="G19" s="15"/>
      <c r="H19" s="15"/>
      <c r="I19" s="15"/>
      <c r="J19" s="1"/>
      <c r="K19" s="1"/>
      <c r="L19" s="1"/>
      <c r="M19" s="1"/>
      <c r="N19" s="1"/>
      <c r="P19" s="6"/>
      <c r="Q19" s="143"/>
      <c r="R19" s="16"/>
      <c r="S19" s="16"/>
      <c r="T19" s="143"/>
      <c r="U19" s="16"/>
      <c r="V19" s="7"/>
      <c r="AC19" s="43" t="s">
        <v>45</v>
      </c>
      <c r="AD19" s="38">
        <v>305</v>
      </c>
      <c r="AE19" s="29">
        <v>0.98629999999999995</v>
      </c>
      <c r="AF19" s="29">
        <f>AE19*E10</f>
        <v>2.0521944100000002</v>
      </c>
      <c r="AH19" s="145" t="s">
        <v>46</v>
      </c>
      <c r="AI19" s="145"/>
    </row>
    <row r="20" spans="1:43" ht="15.75" thickBot="1" x14ac:dyDescent="0.3">
      <c r="A20" s="1"/>
      <c r="B20" s="15" t="s">
        <v>47</v>
      </c>
      <c r="C20" s="15"/>
      <c r="D20" s="15"/>
      <c r="E20" s="14">
        <v>0</v>
      </c>
      <c r="F20" s="15"/>
      <c r="G20" s="15"/>
      <c r="H20" s="140" t="s">
        <v>48</v>
      </c>
      <c r="I20" s="140"/>
      <c r="J20" s="140"/>
      <c r="K20" s="41">
        <v>0</v>
      </c>
      <c r="L20" s="1"/>
      <c r="M20" s="1"/>
      <c r="N20" s="1"/>
      <c r="P20" s="6"/>
      <c r="Q20" s="16"/>
      <c r="R20" s="16"/>
      <c r="S20" s="16"/>
      <c r="T20" s="16"/>
      <c r="U20" s="16"/>
      <c r="V20" s="7"/>
      <c r="AC20" s="37"/>
      <c r="AD20" s="38"/>
      <c r="AE20" s="29"/>
      <c r="AF20" s="29"/>
      <c r="AH20" s="2">
        <v>2024</v>
      </c>
      <c r="AI20" s="2">
        <v>0.47439799999999999</v>
      </c>
    </row>
    <row r="21" spans="1:43" x14ac:dyDescent="0.25">
      <c r="A21" s="1"/>
      <c r="B21" s="15"/>
      <c r="C21" s="15"/>
      <c r="D21" s="15"/>
      <c r="E21" s="13"/>
      <c r="F21" s="15"/>
      <c r="G21" s="15"/>
      <c r="H21" s="15"/>
      <c r="I21" s="15"/>
      <c r="J21" s="1"/>
      <c r="K21" s="1"/>
      <c r="L21" s="1"/>
      <c r="M21" s="1"/>
      <c r="N21" s="1"/>
      <c r="P21" s="6"/>
      <c r="Q21" s="16" t="s">
        <v>49</v>
      </c>
      <c r="R21" s="40">
        <f>(R15+R18)/167.96</f>
        <v>25.377361114253397</v>
      </c>
      <c r="S21" s="16"/>
      <c r="T21" s="16" t="s">
        <v>49</v>
      </c>
      <c r="U21" s="40">
        <f>(U15+U18)/167.96</f>
        <v>30.062662858220218</v>
      </c>
      <c r="V21" s="7"/>
      <c r="AC21" s="37"/>
      <c r="AD21" s="38"/>
      <c r="AE21" s="29"/>
      <c r="AF21" s="29"/>
      <c r="AH21" s="2">
        <v>2023</v>
      </c>
      <c r="AI21" s="2">
        <v>0.53499799999999997</v>
      </c>
    </row>
    <row r="22" spans="1:43" ht="15" x14ac:dyDescent="0.25">
      <c r="A22" s="1"/>
      <c r="B22" s="140" t="s">
        <v>50</v>
      </c>
      <c r="C22" s="140"/>
      <c r="D22" s="140"/>
      <c r="E22" s="44">
        <f>(E6+E8+G8+I8)*(E10/12)*I6</f>
        <v>4262.3815727500005</v>
      </c>
      <c r="F22" s="15"/>
      <c r="G22" s="15"/>
      <c r="H22" s="15"/>
      <c r="I22" s="15"/>
      <c r="J22" s="1"/>
      <c r="K22" s="1"/>
      <c r="L22" s="1"/>
      <c r="M22" s="1"/>
      <c r="N22" s="1"/>
      <c r="P22" s="6"/>
      <c r="Q22" s="16"/>
      <c r="R22" s="16"/>
      <c r="S22" s="16"/>
      <c r="T22" s="16"/>
      <c r="U22" s="16"/>
      <c r="V22" s="7"/>
      <c r="AC22" s="135" t="s">
        <v>51</v>
      </c>
      <c r="AD22" s="38">
        <v>769</v>
      </c>
      <c r="AE22" s="29">
        <v>0.50390000000000001</v>
      </c>
      <c r="AF22" s="29">
        <f>AE22*E10</f>
        <v>1.0484647300000001</v>
      </c>
      <c r="AH22" s="2">
        <v>2022</v>
      </c>
      <c r="AI22" s="2">
        <v>0.53499699999999994</v>
      </c>
    </row>
    <row r="23" spans="1:4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P23" s="6"/>
      <c r="Q23" s="16"/>
      <c r="R23" s="16"/>
      <c r="S23" s="16"/>
      <c r="T23" s="16"/>
      <c r="U23" s="16"/>
      <c r="V23" s="7"/>
      <c r="AC23" s="136"/>
      <c r="AD23" s="38">
        <v>630</v>
      </c>
      <c r="AE23" s="29">
        <v>0.50390000000000001</v>
      </c>
      <c r="AF23" s="29">
        <f>AE23*E10</f>
        <v>1.0484647300000001</v>
      </c>
      <c r="AH23" s="2">
        <v>2021</v>
      </c>
      <c r="AI23" s="2">
        <v>0.47439900000000002</v>
      </c>
    </row>
    <row r="24" spans="1:43" ht="15" x14ac:dyDescent="0.25">
      <c r="A24" s="1"/>
      <c r="B24" s="141" t="s">
        <v>52</v>
      </c>
      <c r="C24" s="141"/>
      <c r="D24" s="142"/>
      <c r="E24" s="45">
        <f>E22/167.96</f>
        <v>25.377361114253397</v>
      </c>
      <c r="F24" s="1"/>
      <c r="G24" s="1"/>
      <c r="H24" s="1"/>
      <c r="I24" s="1"/>
      <c r="J24" s="1"/>
      <c r="K24" s="1"/>
      <c r="L24" s="1"/>
      <c r="M24" s="1"/>
      <c r="N24" s="1"/>
      <c r="P24" s="6"/>
      <c r="Q24" s="143" t="s">
        <v>53</v>
      </c>
      <c r="R24" s="143"/>
      <c r="S24" s="143"/>
      <c r="T24" s="46">
        <f>U21-R21</f>
        <v>4.6853017439668214</v>
      </c>
      <c r="U24" s="16"/>
      <c r="V24" s="7"/>
      <c r="AC24" s="135" t="s">
        <v>54</v>
      </c>
      <c r="AD24" s="38">
        <v>580</v>
      </c>
      <c r="AE24" s="29">
        <v>0.5968</v>
      </c>
      <c r="AF24" s="29">
        <f>AE24*E10</f>
        <v>1.2417617600000002</v>
      </c>
      <c r="AH24" s="2">
        <v>2020</v>
      </c>
      <c r="AI24" s="2">
        <v>0.47439900000000002</v>
      </c>
    </row>
    <row r="25" spans="1:43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P25" s="47"/>
      <c r="Q25" s="48"/>
      <c r="R25" s="48"/>
      <c r="S25" s="48"/>
      <c r="T25" s="48"/>
      <c r="U25" s="48"/>
      <c r="V25" s="49"/>
      <c r="AC25" s="136"/>
      <c r="AD25" s="38">
        <v>585</v>
      </c>
      <c r="AE25" s="29">
        <v>0.5968</v>
      </c>
      <c r="AF25" s="29">
        <f>AE25*E10</f>
        <v>1.2417617600000002</v>
      </c>
      <c r="AH25" s="2">
        <v>2019</v>
      </c>
      <c r="AI25" s="2">
        <v>0.47439900000000002</v>
      </c>
    </row>
    <row r="26" spans="1:43" ht="20.100000000000001" customHeight="1" x14ac:dyDescent="0.25">
      <c r="A26" s="1"/>
      <c r="B26" s="121" t="s">
        <v>55</v>
      </c>
      <c r="C26" s="122"/>
      <c r="D26" s="122"/>
      <c r="E26" s="122"/>
      <c r="F26" s="122"/>
      <c r="G26" s="122"/>
      <c r="H26" s="122"/>
      <c r="I26" s="122"/>
      <c r="J26" s="122"/>
      <c r="K26" s="122"/>
      <c r="L26" s="122"/>
      <c r="M26" s="123"/>
      <c r="N26" s="1"/>
      <c r="AC26" s="43" t="s">
        <v>56</v>
      </c>
      <c r="AD26" s="38">
        <v>430</v>
      </c>
      <c r="AE26" s="29">
        <v>0.5968</v>
      </c>
      <c r="AF26" s="29">
        <f>AE26*E10</f>
        <v>1.2417617600000002</v>
      </c>
    </row>
    <row r="27" spans="1:43" ht="20.100000000000001" customHeight="1" x14ac:dyDescent="0.25">
      <c r="A27" s="1"/>
      <c r="B27" s="121" t="s">
        <v>57</v>
      </c>
      <c r="C27" s="122"/>
      <c r="D27" s="122"/>
      <c r="E27" s="122"/>
      <c r="F27" s="122"/>
      <c r="G27" s="122"/>
      <c r="H27" s="122"/>
      <c r="I27" s="122"/>
      <c r="J27" s="50" t="s">
        <v>58</v>
      </c>
      <c r="K27" s="50" t="s">
        <v>59</v>
      </c>
      <c r="L27" s="50" t="s">
        <v>60</v>
      </c>
      <c r="M27" s="50" t="s">
        <v>61</v>
      </c>
      <c r="N27" s="1"/>
      <c r="AC27" s="43" t="s">
        <v>62</v>
      </c>
      <c r="AD27" s="38">
        <v>655</v>
      </c>
      <c r="AE27" s="29">
        <v>0.56489999999999996</v>
      </c>
      <c r="AF27" s="29">
        <f>AE27*E10</f>
        <v>1.17538743</v>
      </c>
      <c r="AH27" s="51"/>
      <c r="AI27" s="52"/>
      <c r="AJ27" s="52"/>
      <c r="AK27" s="52"/>
      <c r="AL27" s="52"/>
      <c r="AM27" s="53"/>
    </row>
    <row r="28" spans="1:43" x14ac:dyDescent="0.25">
      <c r="A28" s="1"/>
      <c r="B28" s="54"/>
      <c r="C28" s="55"/>
      <c r="D28" s="137"/>
      <c r="E28" s="138"/>
      <c r="F28" s="138"/>
      <c r="G28" s="138"/>
      <c r="H28" s="138"/>
      <c r="I28" s="139"/>
      <c r="J28" s="56"/>
      <c r="K28" s="57"/>
      <c r="L28" s="58"/>
      <c r="M28" s="59"/>
      <c r="N28" s="1"/>
      <c r="AC28" s="135" t="s">
        <v>63</v>
      </c>
      <c r="AD28" s="38">
        <v>541</v>
      </c>
      <c r="AE28" s="29">
        <v>0.56489999999999996</v>
      </c>
      <c r="AF28" s="29">
        <f>AE28*E10</f>
        <v>1.17538743</v>
      </c>
      <c r="AH28" s="60"/>
      <c r="AI28" s="134" t="s">
        <v>6</v>
      </c>
      <c r="AJ28" s="134"/>
      <c r="AK28" s="134"/>
      <c r="AL28" s="134"/>
      <c r="AM28" s="61"/>
      <c r="AP28" s="166" t="s">
        <v>136</v>
      </c>
      <c r="AQ28" s="166"/>
    </row>
    <row r="29" spans="1:43" x14ac:dyDescent="0.25">
      <c r="A29" s="62"/>
      <c r="B29" s="63">
        <v>801</v>
      </c>
      <c r="C29" s="64">
        <v>1</v>
      </c>
      <c r="D29" s="118" t="s">
        <v>50</v>
      </c>
      <c r="E29" s="118"/>
      <c r="F29" s="118"/>
      <c r="G29" s="118"/>
      <c r="H29" s="118"/>
      <c r="I29" s="118"/>
      <c r="J29" s="66"/>
      <c r="K29" s="67"/>
      <c r="L29" s="68">
        <f>E22</f>
        <v>4262.3815727500005</v>
      </c>
      <c r="M29" s="69" t="s">
        <v>64</v>
      </c>
      <c r="N29" s="1"/>
      <c r="AC29" s="136"/>
      <c r="AD29" s="38">
        <v>555</v>
      </c>
      <c r="AE29" s="29">
        <v>0.56489999999999996</v>
      </c>
      <c r="AF29" s="29">
        <f>AE29*E10</f>
        <v>1.17538743</v>
      </c>
      <c r="AH29" s="60"/>
      <c r="AI29" s="70"/>
      <c r="AJ29" s="70"/>
      <c r="AK29" s="70"/>
      <c r="AL29" s="70"/>
      <c r="AM29" s="61"/>
      <c r="AP29" s="70">
        <v>0</v>
      </c>
      <c r="AQ29" s="70">
        <v>719.89</v>
      </c>
    </row>
    <row r="30" spans="1:43" ht="15.75" thickBot="1" x14ac:dyDescent="0.3">
      <c r="A30" s="1"/>
      <c r="B30" s="71"/>
      <c r="C30" s="64"/>
      <c r="D30" s="128"/>
      <c r="E30" s="128"/>
      <c r="F30" s="128"/>
      <c r="G30" s="128"/>
      <c r="H30" s="128"/>
      <c r="I30" s="128"/>
      <c r="J30" s="72"/>
      <c r="K30" s="67"/>
      <c r="L30" s="68"/>
      <c r="M30" s="69"/>
      <c r="N30" s="1"/>
      <c r="AC30" s="135" t="s">
        <v>65</v>
      </c>
      <c r="AD30" s="38">
        <v>440</v>
      </c>
      <c r="AE30" s="29">
        <v>0.73089999999999999</v>
      </c>
      <c r="AF30" s="29">
        <f>AE30*E10</f>
        <v>1.5207836300000002</v>
      </c>
      <c r="AH30" s="60"/>
      <c r="AI30" s="133" t="s">
        <v>66</v>
      </c>
      <c r="AJ30" s="133"/>
      <c r="AK30" s="133"/>
      <c r="AL30" s="73">
        <v>18500</v>
      </c>
      <c r="AM30" s="61"/>
      <c r="AP30" s="165">
        <v>16099.84</v>
      </c>
      <c r="AQ30" s="70">
        <f>16819.73-AL30</f>
        <v>-1680.2700000000004</v>
      </c>
    </row>
    <row r="31" spans="1:43" ht="15" x14ac:dyDescent="0.25">
      <c r="A31" s="62"/>
      <c r="B31" s="71">
        <v>1600</v>
      </c>
      <c r="C31" s="64">
        <v>2</v>
      </c>
      <c r="D31" s="129" t="s">
        <v>67</v>
      </c>
      <c r="E31" s="129"/>
      <c r="F31" s="129"/>
      <c r="G31" s="129"/>
      <c r="H31" s="129"/>
      <c r="I31" s="130"/>
      <c r="J31" s="74">
        <v>8</v>
      </c>
      <c r="K31" s="75">
        <v>4.4949000000000003</v>
      </c>
      <c r="L31" s="68">
        <f>J31*K31</f>
        <v>35.959200000000003</v>
      </c>
      <c r="M31" s="69" t="s">
        <v>68</v>
      </c>
      <c r="N31" s="1"/>
      <c r="AC31" s="136"/>
      <c r="AD31" s="38">
        <v>450</v>
      </c>
      <c r="AE31" s="29">
        <v>0.73089999999999999</v>
      </c>
      <c r="AF31" s="29">
        <f>AE31*E10</f>
        <v>1.5207836300000002</v>
      </c>
      <c r="AH31" s="60"/>
      <c r="AI31" s="70"/>
      <c r="AJ31" s="70"/>
      <c r="AK31" s="70"/>
      <c r="AL31" s="76"/>
      <c r="AM31" s="61"/>
      <c r="AP31" s="165">
        <v>16459.77</v>
      </c>
      <c r="AQ31" s="70">
        <v>359.95</v>
      </c>
    </row>
    <row r="32" spans="1:43" ht="15" x14ac:dyDescent="0.25">
      <c r="A32" s="62"/>
      <c r="B32" s="71">
        <v>2601</v>
      </c>
      <c r="C32" s="64">
        <v>3</v>
      </c>
      <c r="D32" s="129" t="s">
        <v>69</v>
      </c>
      <c r="E32" s="129"/>
      <c r="F32" s="129"/>
      <c r="G32" s="129"/>
      <c r="H32" s="129"/>
      <c r="I32" s="130"/>
      <c r="J32" s="77">
        <v>32</v>
      </c>
      <c r="K32" s="75">
        <f>E24</f>
        <v>25.377361114253397</v>
      </c>
      <c r="L32" s="68">
        <f>J32*K32</f>
        <v>812.07555565610869</v>
      </c>
      <c r="M32" s="69" t="s">
        <v>68</v>
      </c>
      <c r="N32" s="1"/>
      <c r="AC32" s="43"/>
      <c r="AD32" s="38"/>
      <c r="AE32" s="29"/>
      <c r="AF32" s="29">
        <f>AE32*E10</f>
        <v>0</v>
      </c>
      <c r="AH32" s="60"/>
      <c r="AI32" s="133" t="s">
        <v>70</v>
      </c>
      <c r="AJ32" s="133"/>
      <c r="AK32" s="133"/>
      <c r="AL32" s="73">
        <f>VLOOKUP(AL30,AP29:AQ33,2,1)</f>
        <v>189.22000000000116</v>
      </c>
      <c r="AM32" s="61"/>
      <c r="AN32" s="2">
        <f>_xlfn.XLOOKUP(AL30,AP29:AP33,AQ29:AQ33,"",-1)</f>
        <v>189.22000000000116</v>
      </c>
      <c r="AP32" s="165">
        <v>18329.27</v>
      </c>
      <c r="AQ32" s="70">
        <f>AP33-AL30</f>
        <v>189.22000000000116</v>
      </c>
    </row>
    <row r="33" spans="1:43" ht="15" x14ac:dyDescent="0.25">
      <c r="A33" s="62"/>
      <c r="B33" s="71">
        <v>2610</v>
      </c>
      <c r="C33" s="64">
        <v>4</v>
      </c>
      <c r="D33" s="129" t="s">
        <v>71</v>
      </c>
      <c r="E33" s="129"/>
      <c r="F33" s="129"/>
      <c r="G33" s="129"/>
      <c r="H33" s="129"/>
      <c r="I33" s="130"/>
      <c r="J33" s="77">
        <v>32</v>
      </c>
      <c r="K33" s="75">
        <v>4.7389000000000001</v>
      </c>
      <c r="L33" s="68">
        <f>J33*K33</f>
        <v>151.6448</v>
      </c>
      <c r="M33" s="69" t="s">
        <v>68</v>
      </c>
      <c r="N33" s="1"/>
      <c r="AC33" s="43"/>
      <c r="AD33" s="38"/>
      <c r="AE33" s="29"/>
      <c r="AF33" s="29">
        <f>AE33*E10</f>
        <v>0</v>
      </c>
      <c r="AH33" s="60"/>
      <c r="AI33" s="70"/>
      <c r="AJ33" s="70"/>
      <c r="AK33" s="70"/>
      <c r="AL33" s="70"/>
      <c r="AM33" s="61"/>
      <c r="AP33" s="165">
        <v>18689.22</v>
      </c>
      <c r="AQ33" s="70">
        <v>0</v>
      </c>
    </row>
    <row r="34" spans="1:43" ht="15" thickBot="1" x14ac:dyDescent="0.3">
      <c r="A34" s="62"/>
      <c r="B34" s="71">
        <v>1041</v>
      </c>
      <c r="C34" s="64">
        <v>5</v>
      </c>
      <c r="D34" s="129" t="s">
        <v>72</v>
      </c>
      <c r="E34" s="129"/>
      <c r="F34" s="129"/>
      <c r="G34" s="129"/>
      <c r="H34" s="129"/>
      <c r="I34" s="130"/>
      <c r="J34" s="78">
        <v>1</v>
      </c>
      <c r="K34" s="75">
        <f>AD4*E10</f>
        <v>124.84200000000001</v>
      </c>
      <c r="L34" s="68">
        <f>J34*K34*I6</f>
        <v>124.84200000000001</v>
      </c>
      <c r="M34" s="69" t="s">
        <v>73</v>
      </c>
      <c r="N34" s="1"/>
      <c r="U34" s="2" t="s">
        <v>74</v>
      </c>
      <c r="AC34" s="43"/>
      <c r="AD34" s="38"/>
      <c r="AE34" s="29"/>
      <c r="AF34" s="29">
        <f>AE34*E10</f>
        <v>0</v>
      </c>
      <c r="AH34" s="51"/>
      <c r="AI34" s="52"/>
      <c r="AJ34" s="52"/>
      <c r="AK34" s="52"/>
      <c r="AL34" s="52"/>
      <c r="AM34" s="53"/>
    </row>
    <row r="35" spans="1:43" ht="15" thickBot="1" x14ac:dyDescent="0.3">
      <c r="A35" s="62"/>
      <c r="B35" s="71">
        <v>2501</v>
      </c>
      <c r="C35" s="64">
        <v>6</v>
      </c>
      <c r="D35" s="129" t="s">
        <v>75</v>
      </c>
      <c r="E35" s="129"/>
      <c r="F35" s="129"/>
      <c r="G35" s="129"/>
      <c r="H35" s="129"/>
      <c r="I35" s="130"/>
      <c r="J35" s="79">
        <f>E16</f>
        <v>161</v>
      </c>
      <c r="K35" s="75"/>
      <c r="L35" s="68">
        <f>J35*I14*E14*AD8*AD9</f>
        <v>255.46722195136647</v>
      </c>
      <c r="M35" s="69" t="s">
        <v>73</v>
      </c>
      <c r="N35" s="1"/>
      <c r="AC35" s="43"/>
      <c r="AD35" s="38"/>
      <c r="AE35" s="29"/>
      <c r="AF35" s="29">
        <f>AE35*E10</f>
        <v>0</v>
      </c>
      <c r="AH35" s="60"/>
      <c r="AI35" s="134" t="s">
        <v>76</v>
      </c>
      <c r="AJ35" s="134"/>
      <c r="AK35" s="134"/>
      <c r="AL35" s="134"/>
      <c r="AM35" s="61"/>
    </row>
    <row r="36" spans="1:43" x14ac:dyDescent="0.25">
      <c r="A36" s="80"/>
      <c r="B36" s="71">
        <v>2857</v>
      </c>
      <c r="C36" s="64">
        <v>7</v>
      </c>
      <c r="D36" s="129" t="s">
        <v>77</v>
      </c>
      <c r="E36" s="129"/>
      <c r="F36" s="129"/>
      <c r="G36" s="129"/>
      <c r="H36" s="129"/>
      <c r="I36" s="130"/>
      <c r="J36" s="74"/>
      <c r="K36" s="75"/>
      <c r="L36" s="68"/>
      <c r="M36" s="69"/>
      <c r="N36" s="1"/>
      <c r="AC36" s="43"/>
      <c r="AD36" s="38"/>
      <c r="AE36" s="29"/>
      <c r="AF36" s="29">
        <f>AE36*E10</f>
        <v>0</v>
      </c>
      <c r="AH36" s="60"/>
      <c r="AI36" s="70"/>
      <c r="AJ36" s="70"/>
      <c r="AK36" s="70"/>
      <c r="AL36" s="70"/>
      <c r="AM36" s="61"/>
    </row>
    <row r="37" spans="1:43" x14ac:dyDescent="0.25">
      <c r="A37" s="80"/>
      <c r="B37" s="71">
        <v>2856</v>
      </c>
      <c r="C37" s="64">
        <v>8</v>
      </c>
      <c r="D37" s="129" t="s">
        <v>78</v>
      </c>
      <c r="E37" s="129"/>
      <c r="F37" s="129"/>
      <c r="G37" s="129"/>
      <c r="H37" s="129"/>
      <c r="I37" s="130"/>
      <c r="J37" s="77"/>
      <c r="K37" s="81"/>
      <c r="L37" s="68"/>
      <c r="M37" s="69"/>
      <c r="N37" s="1"/>
      <c r="AC37" s="43"/>
      <c r="AD37" s="38"/>
      <c r="AE37" s="29"/>
      <c r="AF37" s="29">
        <f>AE37*E10</f>
        <v>0</v>
      </c>
      <c r="AH37" s="60"/>
      <c r="AI37" s="133" t="s">
        <v>66</v>
      </c>
      <c r="AJ37" s="133"/>
      <c r="AK37" s="133"/>
      <c r="AL37" s="73"/>
      <c r="AM37" s="61"/>
    </row>
    <row r="38" spans="1:43" x14ac:dyDescent="0.25">
      <c r="A38" s="82"/>
      <c r="B38" s="71">
        <v>2475</v>
      </c>
      <c r="C38" s="64">
        <v>9</v>
      </c>
      <c r="D38" s="129" t="s">
        <v>79</v>
      </c>
      <c r="E38" s="129"/>
      <c r="F38" s="129"/>
      <c r="G38" s="129"/>
      <c r="H38" s="129"/>
      <c r="I38" s="130"/>
      <c r="J38" s="83">
        <v>240</v>
      </c>
      <c r="K38" s="84">
        <f>T24</f>
        <v>4.6853017439668214</v>
      </c>
      <c r="L38" s="85">
        <f>K38*J38</f>
        <v>1124.4724185520372</v>
      </c>
      <c r="M38" s="69" t="s">
        <v>68</v>
      </c>
      <c r="N38" s="1"/>
      <c r="AC38" s="43"/>
      <c r="AD38" s="38"/>
      <c r="AE38" s="29"/>
      <c r="AF38" s="29">
        <f>AE38*E10</f>
        <v>0</v>
      </c>
      <c r="AH38" s="60"/>
      <c r="AI38" s="70"/>
      <c r="AJ38" s="70"/>
      <c r="AK38" s="70"/>
      <c r="AL38" s="76"/>
      <c r="AM38" s="61"/>
    </row>
    <row r="39" spans="1:43" ht="15" thickBot="1" x14ac:dyDescent="0.3">
      <c r="A39" s="62"/>
      <c r="B39" s="71">
        <v>2060</v>
      </c>
      <c r="C39" s="64">
        <v>10</v>
      </c>
      <c r="D39" s="129" t="s">
        <v>80</v>
      </c>
      <c r="E39" s="129"/>
      <c r="F39" s="129"/>
      <c r="G39" s="129"/>
      <c r="H39" s="129"/>
      <c r="I39" s="130"/>
      <c r="J39" s="78"/>
      <c r="K39" s="86">
        <f>E24</f>
        <v>25.377361114253397</v>
      </c>
      <c r="L39" s="68">
        <f>J39*K39</f>
        <v>0</v>
      </c>
      <c r="M39" s="69" t="s">
        <v>73</v>
      </c>
      <c r="N39" s="1"/>
      <c r="AC39" s="43"/>
      <c r="AD39" s="38"/>
      <c r="AE39" s="29"/>
      <c r="AF39" s="29">
        <f>AE39*E10</f>
        <v>0</v>
      </c>
      <c r="AH39" s="60"/>
      <c r="AI39" s="133" t="s">
        <v>70</v>
      </c>
      <c r="AJ39" s="133"/>
      <c r="AK39" s="133"/>
      <c r="AL39" s="73"/>
      <c r="AM39" s="61"/>
    </row>
    <row r="40" spans="1:43" x14ac:dyDescent="0.25">
      <c r="A40" s="1"/>
      <c r="B40" s="71">
        <v>2001</v>
      </c>
      <c r="C40" s="64">
        <v>11</v>
      </c>
      <c r="D40" s="129" t="s">
        <v>6</v>
      </c>
      <c r="E40" s="129"/>
      <c r="F40" s="129"/>
      <c r="G40" s="129"/>
      <c r="H40" s="129"/>
      <c r="I40" s="129"/>
      <c r="J40" s="87"/>
      <c r="K40" s="67"/>
      <c r="L40" s="68"/>
      <c r="M40" s="69" t="s">
        <v>64</v>
      </c>
      <c r="N40" s="1"/>
      <c r="AC40" s="43"/>
      <c r="AD40" s="38"/>
      <c r="AE40" s="29"/>
      <c r="AF40" s="29">
        <f>AE40*E10</f>
        <v>0</v>
      </c>
      <c r="AH40" s="88"/>
      <c r="AI40" s="89"/>
      <c r="AJ40" s="89"/>
      <c r="AK40" s="89"/>
      <c r="AL40" s="89"/>
      <c r="AM40" s="90"/>
    </row>
    <row r="41" spans="1:43" x14ac:dyDescent="0.25">
      <c r="A41" s="1"/>
      <c r="B41" s="71"/>
      <c r="C41" s="64">
        <v>12</v>
      </c>
      <c r="D41" s="129" t="s">
        <v>76</v>
      </c>
      <c r="E41" s="129"/>
      <c r="F41" s="129"/>
      <c r="G41" s="129"/>
      <c r="H41" s="129"/>
      <c r="I41" s="129"/>
      <c r="J41" s="66"/>
      <c r="K41" s="67"/>
      <c r="L41" s="68"/>
      <c r="M41" s="69" t="s">
        <v>64</v>
      </c>
      <c r="N41" s="1"/>
      <c r="AC41" s="43"/>
      <c r="AD41" s="38"/>
      <c r="AE41" s="29"/>
      <c r="AF41" s="29">
        <f>AE41*E10</f>
        <v>0</v>
      </c>
    </row>
    <row r="42" spans="1:43" ht="15" thickBot="1" x14ac:dyDescent="0.3">
      <c r="A42" s="1"/>
      <c r="B42" s="71"/>
      <c r="C42" s="64"/>
      <c r="D42" s="118"/>
      <c r="E42" s="118"/>
      <c r="F42" s="118"/>
      <c r="G42" s="118"/>
      <c r="H42" s="118"/>
      <c r="I42" s="118"/>
      <c r="J42" s="72"/>
      <c r="K42" s="67"/>
      <c r="L42" s="68"/>
      <c r="M42" s="69"/>
      <c r="N42" s="1"/>
      <c r="AE42" s="30"/>
      <c r="AF42" s="30"/>
    </row>
    <row r="43" spans="1:43" x14ac:dyDescent="0.25">
      <c r="A43" s="62"/>
      <c r="B43" s="71">
        <v>2971</v>
      </c>
      <c r="C43" s="65"/>
      <c r="D43" s="129" t="s">
        <v>81</v>
      </c>
      <c r="E43" s="129"/>
      <c r="F43" s="129"/>
      <c r="G43" s="129"/>
      <c r="H43" s="129"/>
      <c r="I43" s="130"/>
      <c r="J43" s="74">
        <v>120</v>
      </c>
      <c r="K43" s="75">
        <v>1.74</v>
      </c>
      <c r="L43" s="68">
        <f t="shared" ref="L43:L48" si="0">J43*K43</f>
        <v>208.8</v>
      </c>
      <c r="M43" s="69"/>
      <c r="N43" s="1"/>
      <c r="AE43" s="30"/>
      <c r="AF43" s="30"/>
    </row>
    <row r="44" spans="1:43" x14ac:dyDescent="0.25">
      <c r="A44" s="62"/>
      <c r="B44" s="71">
        <v>2972</v>
      </c>
      <c r="C44" s="65"/>
      <c r="D44" s="129" t="s">
        <v>82</v>
      </c>
      <c r="E44" s="129"/>
      <c r="F44" s="129"/>
      <c r="G44" s="129"/>
      <c r="H44" s="129"/>
      <c r="I44" s="130"/>
      <c r="J44" s="77">
        <v>0</v>
      </c>
      <c r="K44" s="75">
        <v>1.1200000000000001</v>
      </c>
      <c r="L44" s="68">
        <f t="shared" si="0"/>
        <v>0</v>
      </c>
      <c r="M44" s="69"/>
      <c r="N44" s="1"/>
      <c r="AE44" s="30"/>
      <c r="AF44" s="30"/>
    </row>
    <row r="45" spans="1:43" x14ac:dyDescent="0.25">
      <c r="A45" s="62"/>
      <c r="B45" s="71">
        <v>2973</v>
      </c>
      <c r="C45" s="65"/>
      <c r="D45" s="129" t="s">
        <v>83</v>
      </c>
      <c r="E45" s="129"/>
      <c r="F45" s="129"/>
      <c r="G45" s="129"/>
      <c r="H45" s="129"/>
      <c r="I45" s="130"/>
      <c r="J45" s="77">
        <v>0</v>
      </c>
      <c r="K45" s="75">
        <v>5.21</v>
      </c>
      <c r="L45" s="68">
        <f t="shared" si="0"/>
        <v>0</v>
      </c>
      <c r="M45" s="69"/>
      <c r="N45" s="1"/>
      <c r="AE45" s="30"/>
      <c r="AF45" s="30"/>
    </row>
    <row r="46" spans="1:43" x14ac:dyDescent="0.25">
      <c r="A46" s="62"/>
      <c r="B46" s="71">
        <v>2974</v>
      </c>
      <c r="C46" s="65"/>
      <c r="D46" s="129" t="s">
        <v>84</v>
      </c>
      <c r="E46" s="129"/>
      <c r="F46" s="129"/>
      <c r="G46" s="129"/>
      <c r="H46" s="129"/>
      <c r="I46" s="130"/>
      <c r="J46" s="77">
        <v>0</v>
      </c>
      <c r="K46" s="75">
        <v>3.48</v>
      </c>
      <c r="L46" s="68">
        <f t="shared" si="0"/>
        <v>0</v>
      </c>
      <c r="M46" s="69"/>
      <c r="N46" s="1"/>
      <c r="AE46" s="30"/>
      <c r="AF46" s="30"/>
    </row>
    <row r="47" spans="1:43" x14ac:dyDescent="0.25">
      <c r="A47" s="62"/>
      <c r="B47" s="71">
        <v>2975</v>
      </c>
      <c r="C47" s="65"/>
      <c r="D47" s="129" t="s">
        <v>85</v>
      </c>
      <c r="E47" s="129"/>
      <c r="F47" s="129"/>
      <c r="G47" s="129"/>
      <c r="H47" s="129"/>
      <c r="I47" s="130"/>
      <c r="J47" s="77">
        <v>0</v>
      </c>
      <c r="K47" s="75">
        <v>1.74</v>
      </c>
      <c r="L47" s="68">
        <f t="shared" si="0"/>
        <v>0</v>
      </c>
      <c r="M47" s="69"/>
      <c r="N47" s="1"/>
      <c r="AE47" s="30"/>
      <c r="AF47" s="30"/>
    </row>
    <row r="48" spans="1:43" ht="15" thickBot="1" x14ac:dyDescent="0.3">
      <c r="A48" s="62"/>
      <c r="B48" s="71">
        <v>2976</v>
      </c>
      <c r="C48" s="65"/>
      <c r="D48" s="129" t="s">
        <v>86</v>
      </c>
      <c r="E48" s="129"/>
      <c r="F48" s="129"/>
      <c r="G48" s="129"/>
      <c r="H48" s="129"/>
      <c r="I48" s="130"/>
      <c r="J48" s="78">
        <v>0</v>
      </c>
      <c r="K48" s="75">
        <v>1.1200000000000001</v>
      </c>
      <c r="L48" s="68">
        <f t="shared" si="0"/>
        <v>0</v>
      </c>
      <c r="M48" s="69"/>
      <c r="N48" s="1"/>
      <c r="AC48" s="91" t="s">
        <v>87</v>
      </c>
      <c r="AD48" s="34">
        <v>1</v>
      </c>
      <c r="AE48" s="35" t="s">
        <v>88</v>
      </c>
      <c r="AF48" s="30"/>
    </row>
    <row r="49" spans="1:32" x14ac:dyDescent="0.25">
      <c r="A49" s="62"/>
      <c r="B49" s="71"/>
      <c r="C49" s="65">
        <v>20</v>
      </c>
      <c r="D49" s="129" t="s">
        <v>89</v>
      </c>
      <c r="E49" s="129"/>
      <c r="F49" s="129"/>
      <c r="G49" s="129"/>
      <c r="H49" s="129"/>
      <c r="I49" s="129"/>
      <c r="J49" s="87"/>
      <c r="K49" s="67"/>
      <c r="L49" s="68">
        <f>SUM(L43:L48)</f>
        <v>208.8</v>
      </c>
      <c r="M49" s="69"/>
      <c r="N49" s="1"/>
      <c r="AC49" s="17" t="s">
        <v>90</v>
      </c>
      <c r="AD49" s="17">
        <v>18.62</v>
      </c>
      <c r="AE49" s="29">
        <f>AD49*E10</f>
        <v>38.74263400000001</v>
      </c>
      <c r="AF49" s="30"/>
    </row>
    <row r="50" spans="1:32" x14ac:dyDescent="0.25">
      <c r="A50" s="1"/>
      <c r="B50" s="71"/>
      <c r="C50" s="65"/>
      <c r="D50" s="128"/>
      <c r="E50" s="128"/>
      <c r="F50" s="128"/>
      <c r="G50" s="128"/>
      <c r="H50" s="128"/>
      <c r="I50" s="128"/>
      <c r="J50" s="66"/>
      <c r="K50" s="67"/>
      <c r="L50" s="68"/>
      <c r="M50" s="69"/>
      <c r="N50" s="1"/>
      <c r="AC50" s="17" t="s">
        <v>91</v>
      </c>
      <c r="AD50" s="17">
        <v>37.31</v>
      </c>
      <c r="AE50" s="29">
        <f>AD50*E10</f>
        <v>77.630917000000011</v>
      </c>
      <c r="AF50" s="30"/>
    </row>
    <row r="51" spans="1:32" ht="15" thickBot="1" x14ac:dyDescent="0.3">
      <c r="A51" s="1"/>
      <c r="B51" s="71"/>
      <c r="C51" s="65"/>
      <c r="D51" s="130" t="s">
        <v>92</v>
      </c>
      <c r="E51" s="131"/>
      <c r="F51" s="131"/>
      <c r="G51" s="131"/>
      <c r="H51" s="131"/>
      <c r="I51" s="132"/>
      <c r="J51" s="72"/>
      <c r="K51" s="67"/>
      <c r="L51" s="68"/>
      <c r="M51" s="69"/>
      <c r="N51" s="1"/>
      <c r="AE51" s="30"/>
      <c r="AF51" s="30"/>
    </row>
    <row r="52" spans="1:32" x14ac:dyDescent="0.25">
      <c r="A52" s="62"/>
      <c r="B52" s="71"/>
      <c r="C52" s="65">
        <v>21</v>
      </c>
      <c r="D52" s="129" t="s">
        <v>93</v>
      </c>
      <c r="E52" s="129"/>
      <c r="F52" s="129"/>
      <c r="G52" s="129"/>
      <c r="H52" s="129"/>
      <c r="I52" s="130"/>
      <c r="J52" s="74"/>
      <c r="K52" s="75"/>
      <c r="L52" s="68">
        <f>(4*E24)*J52</f>
        <v>0</v>
      </c>
      <c r="M52" s="69"/>
      <c r="N52" s="1"/>
      <c r="AE52" s="30"/>
      <c r="AF52" s="30"/>
    </row>
    <row r="53" spans="1:32" x14ac:dyDescent="0.25">
      <c r="A53" s="62"/>
      <c r="B53" s="71"/>
      <c r="C53" s="65">
        <v>22</v>
      </c>
      <c r="D53" s="129" t="s">
        <v>94</v>
      </c>
      <c r="E53" s="129"/>
      <c r="F53" s="129"/>
      <c r="G53" s="129"/>
      <c r="H53" s="129"/>
      <c r="I53" s="130"/>
      <c r="J53" s="77"/>
      <c r="K53" s="75"/>
      <c r="L53" s="68">
        <f>(4*E24+AE49)*J53</f>
        <v>0</v>
      </c>
      <c r="M53" s="69"/>
      <c r="N53" s="1"/>
      <c r="AE53" s="30"/>
      <c r="AF53" s="30"/>
    </row>
    <row r="54" spans="1:32" x14ac:dyDescent="0.25">
      <c r="A54" s="62"/>
      <c r="B54" s="71"/>
      <c r="C54" s="65">
        <v>23</v>
      </c>
      <c r="D54" s="129" t="s">
        <v>95</v>
      </c>
      <c r="E54" s="129"/>
      <c r="F54" s="129"/>
      <c r="G54" s="129"/>
      <c r="H54" s="129"/>
      <c r="I54" s="130"/>
      <c r="J54" s="77"/>
      <c r="K54" s="75"/>
      <c r="L54" s="68">
        <f>(4*E24)*J54</f>
        <v>0</v>
      </c>
      <c r="M54" s="69"/>
      <c r="N54" s="1"/>
      <c r="AE54" s="30"/>
      <c r="AF54" s="30"/>
    </row>
    <row r="55" spans="1:32" ht="15" thickBot="1" x14ac:dyDescent="0.3">
      <c r="A55" s="62"/>
      <c r="B55" s="71"/>
      <c r="C55" s="65">
        <v>24</v>
      </c>
      <c r="D55" s="129" t="s">
        <v>96</v>
      </c>
      <c r="E55" s="129"/>
      <c r="F55" s="129"/>
      <c r="G55" s="129"/>
      <c r="H55" s="129"/>
      <c r="I55" s="130"/>
      <c r="J55" s="78"/>
      <c r="K55" s="75"/>
      <c r="L55" s="68">
        <f>(4*E24+AE50)*J55</f>
        <v>0</v>
      </c>
      <c r="M55" s="69"/>
      <c r="N55" s="1"/>
      <c r="AE55" s="30"/>
      <c r="AF55" s="30"/>
    </row>
    <row r="56" spans="1:32" x14ac:dyDescent="0.25">
      <c r="A56" s="1"/>
      <c r="B56" s="71"/>
      <c r="C56" s="65"/>
      <c r="D56" s="128"/>
      <c r="E56" s="128"/>
      <c r="F56" s="128"/>
      <c r="G56" s="128"/>
      <c r="H56" s="128"/>
      <c r="I56" s="128"/>
      <c r="J56" s="87"/>
      <c r="K56" s="67"/>
      <c r="L56" s="68"/>
      <c r="M56" s="69"/>
      <c r="N56" s="1"/>
      <c r="AE56" s="30"/>
      <c r="AF56" s="30"/>
    </row>
    <row r="57" spans="1:32" x14ac:dyDescent="0.25">
      <c r="A57" s="80"/>
      <c r="B57" s="71">
        <v>2280</v>
      </c>
      <c r="C57" s="65">
        <v>30</v>
      </c>
      <c r="D57" s="118" t="s">
        <v>97</v>
      </c>
      <c r="E57" s="118"/>
      <c r="F57" s="118"/>
      <c r="G57" s="118"/>
      <c r="H57" s="118"/>
      <c r="I57" s="118"/>
      <c r="J57" s="66"/>
      <c r="K57" s="67"/>
      <c r="L57" s="68"/>
      <c r="M57" s="69"/>
      <c r="N57" s="1"/>
      <c r="AE57" s="30"/>
      <c r="AF57" s="30"/>
    </row>
    <row r="58" spans="1:32" x14ac:dyDescent="0.25">
      <c r="A58" s="80"/>
      <c r="B58" s="71">
        <v>2281</v>
      </c>
      <c r="C58" s="65">
        <v>31</v>
      </c>
      <c r="D58" s="118" t="s">
        <v>98</v>
      </c>
      <c r="E58" s="118"/>
      <c r="F58" s="118"/>
      <c r="G58" s="118"/>
      <c r="H58" s="118"/>
      <c r="I58" s="118"/>
      <c r="J58" s="66"/>
      <c r="K58" s="67"/>
      <c r="L58" s="68"/>
      <c r="M58" s="69"/>
      <c r="N58" s="1"/>
      <c r="AE58" s="30"/>
      <c r="AF58" s="30"/>
    </row>
    <row r="59" spans="1:32" x14ac:dyDescent="0.25">
      <c r="A59" s="1"/>
      <c r="B59" s="71"/>
      <c r="C59" s="65"/>
      <c r="D59" s="128"/>
      <c r="E59" s="128"/>
      <c r="F59" s="128"/>
      <c r="G59" s="128"/>
      <c r="H59" s="128"/>
      <c r="I59" s="128"/>
      <c r="J59" s="66"/>
      <c r="K59" s="67"/>
      <c r="L59" s="68"/>
      <c r="M59" s="69"/>
      <c r="N59" s="1"/>
      <c r="AE59" s="30"/>
      <c r="AF59" s="30"/>
    </row>
    <row r="60" spans="1:32" x14ac:dyDescent="0.25">
      <c r="A60" s="80"/>
      <c r="B60" s="71">
        <v>2281</v>
      </c>
      <c r="C60" s="65">
        <v>32</v>
      </c>
      <c r="D60" s="118" t="s">
        <v>98</v>
      </c>
      <c r="E60" s="118"/>
      <c r="F60" s="118"/>
      <c r="G60" s="118"/>
      <c r="H60" s="118"/>
      <c r="I60" s="118"/>
      <c r="J60" s="66"/>
      <c r="K60" s="67"/>
      <c r="L60" s="68"/>
      <c r="M60" s="69"/>
      <c r="N60" s="1"/>
      <c r="AE60" s="30"/>
      <c r="AF60" s="30"/>
    </row>
    <row r="61" spans="1:32" x14ac:dyDescent="0.25">
      <c r="A61" s="80"/>
      <c r="B61" s="71">
        <v>2282</v>
      </c>
      <c r="C61" s="65">
        <v>33</v>
      </c>
      <c r="D61" s="118" t="s">
        <v>99</v>
      </c>
      <c r="E61" s="118"/>
      <c r="F61" s="118"/>
      <c r="G61" s="118"/>
      <c r="H61" s="118"/>
      <c r="I61" s="118"/>
      <c r="J61" s="66"/>
      <c r="K61" s="67"/>
      <c r="L61" s="68"/>
      <c r="M61" s="69"/>
      <c r="N61" s="1"/>
      <c r="AE61" s="30"/>
      <c r="AF61" s="30"/>
    </row>
    <row r="62" spans="1:32" ht="15" thickBot="1" x14ac:dyDescent="0.3">
      <c r="A62" s="1"/>
      <c r="B62" s="71"/>
      <c r="C62" s="65"/>
      <c r="D62" s="128"/>
      <c r="E62" s="128"/>
      <c r="F62" s="128"/>
      <c r="G62" s="128"/>
      <c r="H62" s="128"/>
      <c r="I62" s="128"/>
      <c r="J62" s="72"/>
      <c r="K62" s="67"/>
      <c r="L62" s="68"/>
      <c r="M62" s="69"/>
      <c r="N62" s="1"/>
      <c r="AE62" s="30"/>
      <c r="AF62" s="30"/>
    </row>
    <row r="63" spans="1:32" ht="15" thickBot="1" x14ac:dyDescent="0.3">
      <c r="A63" s="62"/>
      <c r="B63" s="71">
        <v>1200</v>
      </c>
      <c r="C63" s="65">
        <v>34</v>
      </c>
      <c r="D63" s="118" t="s">
        <v>100</v>
      </c>
      <c r="E63" s="118"/>
      <c r="F63" s="118"/>
      <c r="G63" s="118"/>
      <c r="H63" s="118"/>
      <c r="I63" s="119"/>
      <c r="J63" s="92"/>
      <c r="K63" s="75"/>
      <c r="L63" s="68">
        <f>E22*92%*J63</f>
        <v>0</v>
      </c>
      <c r="M63" s="69"/>
      <c r="N63" s="1"/>
      <c r="AE63" s="30"/>
      <c r="AF63" s="30"/>
    </row>
    <row r="64" spans="1:32" x14ac:dyDescent="0.25">
      <c r="A64" s="1"/>
      <c r="B64" s="71"/>
      <c r="C64" s="65"/>
      <c r="D64" s="128"/>
      <c r="E64" s="128"/>
      <c r="F64" s="128"/>
      <c r="G64" s="128"/>
      <c r="H64" s="128"/>
      <c r="I64" s="128"/>
      <c r="J64" s="87"/>
      <c r="K64" s="67"/>
      <c r="L64" s="68"/>
      <c r="M64" s="69"/>
      <c r="N64" s="1"/>
      <c r="AE64" s="30"/>
      <c r="AF64" s="30"/>
    </row>
    <row r="65" spans="1:32" x14ac:dyDescent="0.25">
      <c r="A65" s="62"/>
      <c r="B65" s="71">
        <v>2570</v>
      </c>
      <c r="C65" s="65">
        <v>40</v>
      </c>
      <c r="D65" s="118" t="s">
        <v>101</v>
      </c>
      <c r="E65" s="118"/>
      <c r="F65" s="118"/>
      <c r="G65" s="118"/>
      <c r="H65" s="118"/>
      <c r="I65" s="118"/>
      <c r="J65" s="66"/>
      <c r="K65" s="67"/>
      <c r="L65" s="68">
        <f>AM4</f>
        <v>-77.360426000000004</v>
      </c>
      <c r="M65" s="69" t="s">
        <v>73</v>
      </c>
      <c r="N65" s="1"/>
      <c r="AE65" s="30"/>
      <c r="AF65" s="30"/>
    </row>
    <row r="66" spans="1:32" x14ac:dyDescent="0.25">
      <c r="A66" s="1"/>
      <c r="B66" s="71"/>
      <c r="C66" s="65"/>
      <c r="D66" s="128"/>
      <c r="E66" s="128"/>
      <c r="F66" s="128"/>
      <c r="G66" s="128"/>
      <c r="H66" s="128"/>
      <c r="I66" s="128"/>
      <c r="J66" s="66"/>
      <c r="K66" s="67"/>
      <c r="L66" s="93"/>
      <c r="M66" s="69"/>
      <c r="N66" s="1"/>
      <c r="AE66" s="30"/>
      <c r="AF66" s="30"/>
    </row>
    <row r="67" spans="1:32" x14ac:dyDescent="0.25">
      <c r="A67" s="1"/>
      <c r="B67" s="71"/>
      <c r="C67" s="65"/>
      <c r="D67" s="127" t="s">
        <v>102</v>
      </c>
      <c r="E67" s="127"/>
      <c r="F67" s="127"/>
      <c r="G67" s="127"/>
      <c r="H67" s="127"/>
      <c r="I67" s="127"/>
      <c r="J67" s="66"/>
      <c r="K67" s="67"/>
      <c r="L67" s="68"/>
      <c r="M67" s="69"/>
      <c r="N67" s="1"/>
      <c r="AE67" s="30"/>
      <c r="AF67" s="30"/>
    </row>
    <row r="68" spans="1:32" x14ac:dyDescent="0.25">
      <c r="A68" s="62"/>
      <c r="B68" s="71" t="s">
        <v>103</v>
      </c>
      <c r="C68" s="65"/>
      <c r="D68" s="127" t="s">
        <v>104</v>
      </c>
      <c r="E68" s="127"/>
      <c r="F68" s="127"/>
      <c r="G68" s="127"/>
      <c r="H68" s="127"/>
      <c r="I68" s="127"/>
      <c r="J68" s="66"/>
      <c r="K68" s="67"/>
      <c r="L68" s="68">
        <f>L69*-1</f>
        <v>0</v>
      </c>
      <c r="M68" s="69" t="s">
        <v>64</v>
      </c>
      <c r="N68" s="1"/>
      <c r="AE68" s="30"/>
      <c r="AF68" s="30"/>
    </row>
    <row r="69" spans="1:32" x14ac:dyDescent="0.25">
      <c r="A69" s="62"/>
      <c r="B69" s="71">
        <v>850</v>
      </c>
      <c r="C69" s="65"/>
      <c r="D69" s="127" t="s">
        <v>105</v>
      </c>
      <c r="E69" s="127"/>
      <c r="F69" s="127"/>
      <c r="G69" s="127"/>
      <c r="H69" s="127"/>
      <c r="I69" s="127"/>
      <c r="J69" s="66"/>
      <c r="K69" s="67"/>
      <c r="L69" s="68">
        <f>E18*E24</f>
        <v>0</v>
      </c>
      <c r="M69" s="69" t="s">
        <v>64</v>
      </c>
      <c r="N69" s="1"/>
      <c r="AE69" s="30"/>
      <c r="AF69" s="30"/>
    </row>
    <row r="70" spans="1:32" x14ac:dyDescent="0.25">
      <c r="A70" s="62"/>
      <c r="B70" s="71" t="s">
        <v>103</v>
      </c>
      <c r="C70" s="93"/>
      <c r="D70" s="127" t="s">
        <v>104</v>
      </c>
      <c r="E70" s="127"/>
      <c r="F70" s="127"/>
      <c r="G70" s="127"/>
      <c r="H70" s="127"/>
      <c r="I70" s="127"/>
      <c r="J70" s="66"/>
      <c r="K70" s="67"/>
      <c r="L70" s="68">
        <f>L71*-1</f>
        <v>0</v>
      </c>
      <c r="M70" s="69" t="s">
        <v>73</v>
      </c>
      <c r="N70" s="1"/>
      <c r="AE70" s="30"/>
      <c r="AF70" s="30"/>
    </row>
    <row r="71" spans="1:32" x14ac:dyDescent="0.25">
      <c r="A71" s="62"/>
      <c r="B71" s="71">
        <v>850</v>
      </c>
      <c r="C71" s="93"/>
      <c r="D71" s="127" t="s">
        <v>105</v>
      </c>
      <c r="E71" s="127"/>
      <c r="F71" s="127"/>
      <c r="G71" s="127"/>
      <c r="H71" s="127"/>
      <c r="I71" s="127"/>
      <c r="J71" s="93"/>
      <c r="K71" s="67"/>
      <c r="L71" s="68">
        <f>E20*E24</f>
        <v>0</v>
      </c>
      <c r="M71" s="69" t="s">
        <v>73</v>
      </c>
      <c r="N71" s="1"/>
      <c r="AE71" s="30"/>
      <c r="AF71" s="30"/>
    </row>
    <row r="72" spans="1:32" x14ac:dyDescent="0.25">
      <c r="A72" s="62"/>
      <c r="B72" s="71"/>
      <c r="C72" s="93"/>
      <c r="D72" s="127" t="s">
        <v>106</v>
      </c>
      <c r="E72" s="127"/>
      <c r="F72" s="127"/>
      <c r="G72" s="127"/>
      <c r="H72" s="127"/>
      <c r="I72" s="127"/>
      <c r="J72" s="93"/>
      <c r="K72" s="67"/>
      <c r="L72" s="68">
        <f>K18*E24*-1</f>
        <v>0</v>
      </c>
      <c r="M72" s="69" t="s">
        <v>64</v>
      </c>
      <c r="N72" s="1"/>
      <c r="AE72" s="30"/>
      <c r="AF72" s="30"/>
    </row>
    <row r="73" spans="1:32" x14ac:dyDescent="0.25">
      <c r="A73" s="62"/>
      <c r="B73" s="71"/>
      <c r="C73" s="93"/>
      <c r="D73" s="127" t="s">
        <v>107</v>
      </c>
      <c r="E73" s="127"/>
      <c r="F73" s="127"/>
      <c r="G73" s="127"/>
      <c r="H73" s="127"/>
      <c r="I73" s="127"/>
      <c r="J73" s="93"/>
      <c r="K73" s="67"/>
      <c r="L73" s="68">
        <f>K18*E24*80%</f>
        <v>0</v>
      </c>
      <c r="M73" s="69" t="s">
        <v>64</v>
      </c>
      <c r="N73" s="1"/>
      <c r="AE73" s="30"/>
      <c r="AF73" s="30"/>
    </row>
    <row r="74" spans="1:32" x14ac:dyDescent="0.25">
      <c r="A74" s="62"/>
      <c r="B74" s="71"/>
      <c r="C74" s="93"/>
      <c r="D74" s="127" t="s">
        <v>106</v>
      </c>
      <c r="E74" s="127"/>
      <c r="F74" s="127"/>
      <c r="G74" s="127"/>
      <c r="H74" s="127"/>
      <c r="I74" s="127"/>
      <c r="J74" s="93"/>
      <c r="K74" s="67"/>
      <c r="L74" s="68">
        <f>K20*E24*-1</f>
        <v>0</v>
      </c>
      <c r="M74" s="69" t="s">
        <v>73</v>
      </c>
      <c r="N74" s="1"/>
      <c r="AE74" s="30"/>
      <c r="AF74" s="30"/>
    </row>
    <row r="75" spans="1:32" ht="15" thickBot="1" x14ac:dyDescent="0.3">
      <c r="A75" s="62"/>
      <c r="B75" s="71"/>
      <c r="C75" s="93"/>
      <c r="D75" s="127" t="s">
        <v>107</v>
      </c>
      <c r="E75" s="127"/>
      <c r="F75" s="127"/>
      <c r="G75" s="127"/>
      <c r="H75" s="127"/>
      <c r="I75" s="127"/>
      <c r="J75" s="93"/>
      <c r="K75" s="67"/>
      <c r="L75" s="94">
        <f>K20*E24*80%</f>
        <v>0</v>
      </c>
      <c r="M75" s="69" t="s">
        <v>73</v>
      </c>
      <c r="N75" s="1"/>
      <c r="AE75" s="30"/>
      <c r="AF75" s="30"/>
    </row>
    <row r="76" spans="1:32" ht="15" thickBot="1" x14ac:dyDescent="0.3">
      <c r="A76" s="62"/>
      <c r="B76" s="71">
        <v>2215</v>
      </c>
      <c r="C76" s="93"/>
      <c r="D76" s="127" t="s">
        <v>108</v>
      </c>
      <c r="E76" s="127"/>
      <c r="F76" s="127"/>
      <c r="G76" s="127"/>
      <c r="H76" s="127"/>
      <c r="I76" s="127"/>
      <c r="J76" s="93"/>
      <c r="K76" s="95"/>
      <c r="L76" s="96"/>
      <c r="M76" s="97"/>
      <c r="N76" s="1"/>
      <c r="AE76" s="30"/>
      <c r="AF76" s="30"/>
    </row>
    <row r="77" spans="1:32" x14ac:dyDescent="0.25">
      <c r="A77" s="1"/>
      <c r="B77" s="71"/>
      <c r="C77" s="93"/>
      <c r="D77" s="126"/>
      <c r="E77" s="126"/>
      <c r="F77" s="126"/>
      <c r="G77" s="126"/>
      <c r="H77" s="126"/>
      <c r="I77" s="126"/>
      <c r="J77" s="93"/>
      <c r="K77" s="67"/>
      <c r="L77" s="98"/>
      <c r="M77" s="69"/>
      <c r="N77" s="1"/>
      <c r="AE77" s="30"/>
      <c r="AF77" s="30"/>
    </row>
    <row r="78" spans="1:32" x14ac:dyDescent="0.25">
      <c r="A78" s="1"/>
      <c r="B78" s="71"/>
      <c r="C78" s="93"/>
      <c r="D78" s="126"/>
      <c r="E78" s="126"/>
      <c r="F78" s="126"/>
      <c r="G78" s="126"/>
      <c r="H78" s="126"/>
      <c r="I78" s="126"/>
      <c r="J78" s="93"/>
      <c r="K78" s="67"/>
      <c r="L78" s="68"/>
      <c r="M78" s="69"/>
      <c r="N78" s="1"/>
      <c r="AE78" s="30"/>
      <c r="AF78" s="30"/>
    </row>
    <row r="79" spans="1:32" x14ac:dyDescent="0.25">
      <c r="A79" s="1"/>
      <c r="B79" s="71"/>
      <c r="C79" s="93"/>
      <c r="D79" s="126"/>
      <c r="E79" s="126"/>
      <c r="F79" s="126"/>
      <c r="G79" s="126"/>
      <c r="H79" s="126"/>
      <c r="I79" s="126"/>
      <c r="J79" s="93"/>
      <c r="K79" s="67"/>
      <c r="L79" s="68"/>
      <c r="M79" s="69"/>
      <c r="N79" s="1"/>
      <c r="AE79" s="30"/>
      <c r="AF79" s="30"/>
    </row>
    <row r="80" spans="1:32" x14ac:dyDescent="0.25">
      <c r="A80" s="1"/>
      <c r="B80" s="99"/>
      <c r="C80" s="100"/>
      <c r="D80" s="126"/>
      <c r="E80" s="126"/>
      <c r="F80" s="126"/>
      <c r="G80" s="126"/>
      <c r="H80" s="126"/>
      <c r="I80" s="126"/>
      <c r="J80" s="100"/>
      <c r="K80" s="101"/>
      <c r="L80" s="100"/>
      <c r="M80" s="102"/>
      <c r="N80" s="1"/>
      <c r="AE80" s="30"/>
      <c r="AF80" s="30"/>
    </row>
    <row r="81" spans="1:32" ht="20.100000000000001" customHeight="1" x14ac:dyDescent="0.25">
      <c r="A81" s="1"/>
      <c r="B81" s="121" t="s">
        <v>109</v>
      </c>
      <c r="C81" s="122"/>
      <c r="D81" s="122"/>
      <c r="E81" s="122"/>
      <c r="F81" s="122"/>
      <c r="G81" s="122"/>
      <c r="H81" s="122"/>
      <c r="I81" s="122"/>
      <c r="J81" s="50" t="s">
        <v>58</v>
      </c>
      <c r="K81" s="50" t="s">
        <v>59</v>
      </c>
      <c r="L81" s="50" t="s">
        <v>60</v>
      </c>
      <c r="M81" s="50" t="s">
        <v>61</v>
      </c>
      <c r="N81" s="1"/>
      <c r="AE81" s="30"/>
      <c r="AF81" s="30"/>
    </row>
    <row r="82" spans="1:32" x14ac:dyDescent="0.25">
      <c r="A82" s="1"/>
      <c r="B82" s="103"/>
      <c r="C82" s="55"/>
      <c r="D82" s="125"/>
      <c r="E82" s="125"/>
      <c r="F82" s="125"/>
      <c r="G82" s="125"/>
      <c r="H82" s="125"/>
      <c r="I82" s="125"/>
      <c r="J82" s="55"/>
      <c r="K82" s="57"/>
      <c r="L82" s="55"/>
      <c r="M82" s="104"/>
      <c r="N82" s="1"/>
      <c r="AE82" s="30"/>
      <c r="AF82" s="30"/>
    </row>
    <row r="83" spans="1:32" x14ac:dyDescent="0.25">
      <c r="A83" s="62"/>
      <c r="B83" s="71" t="s">
        <v>110</v>
      </c>
      <c r="C83" s="93"/>
      <c r="D83" s="118" t="s">
        <v>111</v>
      </c>
      <c r="E83" s="118"/>
      <c r="F83" s="118"/>
      <c r="G83" s="118"/>
      <c r="H83" s="118"/>
      <c r="I83" s="118"/>
      <c r="J83" s="93"/>
      <c r="K83" s="67"/>
      <c r="L83" s="68">
        <f>L29*AJ8</f>
        <v>319.67861795625004</v>
      </c>
      <c r="M83" s="69" t="s">
        <v>64</v>
      </c>
      <c r="N83" s="1"/>
      <c r="AE83" s="30"/>
      <c r="AF83" s="30"/>
    </row>
    <row r="84" spans="1:32" x14ac:dyDescent="0.25">
      <c r="A84" s="62"/>
      <c r="B84" s="71" t="s">
        <v>112</v>
      </c>
      <c r="C84" s="93"/>
      <c r="D84" s="118" t="s">
        <v>113</v>
      </c>
      <c r="E84" s="118"/>
      <c r="F84" s="118"/>
      <c r="G84" s="118"/>
      <c r="H84" s="118"/>
      <c r="I84" s="118"/>
      <c r="J84" s="93"/>
      <c r="K84" s="67"/>
      <c r="L84" s="68">
        <f>L29*AJ9</f>
        <v>151.31454583262502</v>
      </c>
      <c r="M84" s="69" t="s">
        <v>64</v>
      </c>
      <c r="N84" s="1"/>
      <c r="AE84" s="30"/>
      <c r="AF84" s="30"/>
    </row>
    <row r="85" spans="1:32" x14ac:dyDescent="0.25">
      <c r="A85" s="62"/>
      <c r="B85" s="71" t="s">
        <v>114</v>
      </c>
      <c r="C85" s="93"/>
      <c r="D85" s="118" t="s">
        <v>115</v>
      </c>
      <c r="E85" s="118"/>
      <c r="F85" s="118"/>
      <c r="G85" s="118"/>
      <c r="H85" s="118"/>
      <c r="I85" s="118"/>
      <c r="J85" s="93"/>
      <c r="K85" s="67"/>
      <c r="L85" s="68">
        <f>L29*AJ10</f>
        <v>17.902002605550003</v>
      </c>
      <c r="M85" s="69" t="s">
        <v>64</v>
      </c>
      <c r="N85" s="1"/>
      <c r="AE85" s="30"/>
      <c r="AF85" s="30"/>
    </row>
    <row r="86" spans="1:32" x14ac:dyDescent="0.25">
      <c r="A86" s="1"/>
      <c r="B86" s="105"/>
      <c r="C86" s="93"/>
      <c r="D86" s="118"/>
      <c r="E86" s="118"/>
      <c r="F86" s="118"/>
      <c r="G86" s="118"/>
      <c r="H86" s="118"/>
      <c r="I86" s="118"/>
      <c r="J86" s="93"/>
      <c r="K86" s="67"/>
      <c r="L86" s="93"/>
      <c r="M86" s="69"/>
      <c r="N86" s="1"/>
      <c r="AE86" s="30"/>
      <c r="AF86" s="30"/>
    </row>
    <row r="87" spans="1:32" x14ac:dyDescent="0.25">
      <c r="A87" s="62"/>
      <c r="B87" s="71" t="s">
        <v>112</v>
      </c>
      <c r="C87" s="93"/>
      <c r="D87" s="118" t="s">
        <v>116</v>
      </c>
      <c r="E87" s="118"/>
      <c r="F87" s="118"/>
      <c r="G87" s="118"/>
      <c r="H87" s="118"/>
      <c r="I87" s="118"/>
      <c r="J87" s="93"/>
      <c r="K87" s="67"/>
      <c r="L87" s="68">
        <f>L31*AJ9</f>
        <v>1.2765515999999999</v>
      </c>
      <c r="M87" s="69" t="s">
        <v>73</v>
      </c>
      <c r="N87" s="1"/>
      <c r="AE87" s="30"/>
      <c r="AF87" s="30"/>
    </row>
    <row r="88" spans="1:32" x14ac:dyDescent="0.25">
      <c r="A88" s="62"/>
      <c r="B88" s="71" t="s">
        <v>114</v>
      </c>
      <c r="C88" s="93"/>
      <c r="D88" s="118" t="s">
        <v>117</v>
      </c>
      <c r="E88" s="118"/>
      <c r="F88" s="118"/>
      <c r="G88" s="118"/>
      <c r="H88" s="118"/>
      <c r="I88" s="118"/>
      <c r="J88" s="93"/>
      <c r="K88" s="67"/>
      <c r="L88" s="68">
        <f>(L31+L32+L33+L49)*AJ10</f>
        <v>5.0756141337556562</v>
      </c>
      <c r="M88" s="69" t="s">
        <v>68</v>
      </c>
      <c r="N88" s="1"/>
      <c r="AE88" s="30"/>
      <c r="AF88" s="30"/>
    </row>
    <row r="89" spans="1:32" x14ac:dyDescent="0.25">
      <c r="A89" s="62"/>
      <c r="B89" s="71" t="s">
        <v>112</v>
      </c>
      <c r="C89" s="93"/>
      <c r="D89" s="118" t="s">
        <v>118</v>
      </c>
      <c r="E89" s="118"/>
      <c r="F89" s="118"/>
      <c r="G89" s="118"/>
      <c r="H89" s="118"/>
      <c r="I89" s="118"/>
      <c r="J89" s="93"/>
      <c r="K89" s="67"/>
      <c r="L89" s="68">
        <f>L34*AJ9</f>
        <v>4.4318910000000002</v>
      </c>
      <c r="M89" s="69" t="s">
        <v>73</v>
      </c>
      <c r="N89" s="1"/>
      <c r="AE89" s="30"/>
      <c r="AF89" s="30"/>
    </row>
    <row r="90" spans="1:32" x14ac:dyDescent="0.25">
      <c r="A90" s="62"/>
      <c r="B90" s="71" t="s">
        <v>114</v>
      </c>
      <c r="C90" s="93"/>
      <c r="D90" s="118" t="s">
        <v>119</v>
      </c>
      <c r="E90" s="118"/>
      <c r="F90" s="118"/>
      <c r="G90" s="118"/>
      <c r="H90" s="118"/>
      <c r="I90" s="118"/>
      <c r="J90" s="93"/>
      <c r="K90" s="67"/>
      <c r="L90" s="68">
        <f>(L34+L35-AL4)*AJ10</f>
        <v>1.272384942995739</v>
      </c>
      <c r="M90" s="69" t="s">
        <v>73</v>
      </c>
      <c r="N90" s="1"/>
      <c r="AE90" s="30"/>
      <c r="AF90" s="30"/>
    </row>
    <row r="91" spans="1:32" x14ac:dyDescent="0.25">
      <c r="A91" s="62"/>
      <c r="B91" s="105" t="s">
        <v>120</v>
      </c>
      <c r="C91" s="93"/>
      <c r="D91" s="118" t="s">
        <v>121</v>
      </c>
      <c r="E91" s="118"/>
      <c r="F91" s="118"/>
      <c r="G91" s="118"/>
      <c r="H91" s="118"/>
      <c r="I91" s="118"/>
      <c r="J91" s="93"/>
      <c r="K91" s="67">
        <f>L63</f>
        <v>0</v>
      </c>
      <c r="L91" s="68">
        <f>K91*AJ13</f>
        <v>0</v>
      </c>
      <c r="M91" s="69"/>
      <c r="N91" s="1"/>
      <c r="AE91" s="30"/>
      <c r="AF91" s="30"/>
    </row>
    <row r="92" spans="1:32" x14ac:dyDescent="0.25">
      <c r="A92" s="1"/>
      <c r="B92" s="105"/>
      <c r="C92" s="93"/>
      <c r="D92" s="118"/>
      <c r="E92" s="118"/>
      <c r="F92" s="118"/>
      <c r="G92" s="118"/>
      <c r="H92" s="118"/>
      <c r="I92" s="118"/>
      <c r="J92" s="93"/>
      <c r="K92" s="67"/>
      <c r="L92" s="68"/>
      <c r="M92" s="69"/>
      <c r="N92" s="1"/>
      <c r="AE92" s="30"/>
      <c r="AF92" s="30"/>
    </row>
    <row r="93" spans="1:32" x14ac:dyDescent="0.25">
      <c r="A93" s="1"/>
      <c r="B93" s="105"/>
      <c r="C93" s="93"/>
      <c r="D93" s="118"/>
      <c r="E93" s="118"/>
      <c r="F93" s="118"/>
      <c r="G93" s="118"/>
      <c r="H93" s="118"/>
      <c r="I93" s="118"/>
      <c r="J93" s="93"/>
      <c r="K93" s="67"/>
      <c r="L93" s="68"/>
      <c r="M93" s="69"/>
      <c r="N93" s="1"/>
      <c r="AE93" s="30"/>
      <c r="AF93" s="30"/>
    </row>
    <row r="94" spans="1:32" x14ac:dyDescent="0.25">
      <c r="A94" s="1"/>
      <c r="B94" s="105"/>
      <c r="C94" s="93"/>
      <c r="D94" s="118"/>
      <c r="E94" s="118"/>
      <c r="F94" s="118"/>
      <c r="G94" s="118"/>
      <c r="H94" s="118"/>
      <c r="I94" s="118"/>
      <c r="J94" s="93"/>
      <c r="K94" s="67"/>
      <c r="L94" s="68"/>
      <c r="M94" s="69"/>
      <c r="N94" s="1"/>
      <c r="AE94" s="30"/>
      <c r="AF94" s="30"/>
    </row>
    <row r="95" spans="1:32" x14ac:dyDescent="0.25">
      <c r="A95" s="1"/>
      <c r="B95" s="105"/>
      <c r="C95" s="93"/>
      <c r="D95" s="118"/>
      <c r="E95" s="118"/>
      <c r="F95" s="118"/>
      <c r="G95" s="118"/>
      <c r="H95" s="118"/>
      <c r="I95" s="118"/>
      <c r="J95" s="93"/>
      <c r="K95" s="67"/>
      <c r="L95" s="68"/>
      <c r="M95" s="69"/>
      <c r="N95" s="1"/>
      <c r="AE95" s="30"/>
      <c r="AF95" s="30"/>
    </row>
    <row r="96" spans="1:32" x14ac:dyDescent="0.25">
      <c r="A96" s="1"/>
      <c r="B96" s="105"/>
      <c r="C96" s="93"/>
      <c r="D96" s="118"/>
      <c r="E96" s="118"/>
      <c r="F96" s="118"/>
      <c r="G96" s="118"/>
      <c r="H96" s="118"/>
      <c r="I96" s="118"/>
      <c r="J96" s="93"/>
      <c r="K96" s="67"/>
      <c r="L96" s="68"/>
      <c r="M96" s="69"/>
      <c r="N96" s="1"/>
      <c r="AE96" s="30"/>
      <c r="AF96" s="30"/>
    </row>
    <row r="97" spans="1:32" x14ac:dyDescent="0.25">
      <c r="A97" s="1"/>
      <c r="B97" s="106"/>
      <c r="C97" s="100"/>
      <c r="D97" s="124"/>
      <c r="E97" s="124"/>
      <c r="F97" s="124"/>
      <c r="G97" s="124"/>
      <c r="H97" s="124"/>
      <c r="I97" s="124"/>
      <c r="J97" s="100"/>
      <c r="K97" s="101"/>
      <c r="L97" s="107"/>
      <c r="M97" s="102"/>
      <c r="N97" s="1"/>
      <c r="AE97" s="30"/>
      <c r="AF97" s="30"/>
    </row>
    <row r="98" spans="1:32" ht="20.100000000000001" customHeight="1" x14ac:dyDescent="0.25">
      <c r="A98" s="1"/>
      <c r="B98" s="121" t="s">
        <v>122</v>
      </c>
      <c r="C98" s="122"/>
      <c r="D98" s="122"/>
      <c r="E98" s="122"/>
      <c r="F98" s="122"/>
      <c r="G98" s="122"/>
      <c r="H98" s="122"/>
      <c r="I98" s="123"/>
      <c r="J98" s="50" t="s">
        <v>58</v>
      </c>
      <c r="K98" s="50" t="s">
        <v>59</v>
      </c>
      <c r="L98" s="50" t="s">
        <v>60</v>
      </c>
      <c r="M98" s="50" t="s">
        <v>61</v>
      </c>
      <c r="N98" s="1"/>
      <c r="AE98" s="30"/>
      <c r="AF98" s="30"/>
    </row>
    <row r="99" spans="1:32" x14ac:dyDescent="0.25">
      <c r="A99" s="1"/>
      <c r="B99" s="54"/>
      <c r="C99" s="55"/>
      <c r="D99" s="125"/>
      <c r="E99" s="125"/>
      <c r="F99" s="125"/>
      <c r="G99" s="125"/>
      <c r="H99" s="125"/>
      <c r="I99" s="125"/>
      <c r="J99" s="55"/>
      <c r="K99" s="57"/>
      <c r="L99" s="55"/>
      <c r="M99" s="104"/>
      <c r="N99" s="1"/>
      <c r="AE99" s="30"/>
      <c r="AF99" s="30"/>
    </row>
    <row r="100" spans="1:32" x14ac:dyDescent="0.25">
      <c r="A100" s="62"/>
      <c r="B100" s="105"/>
      <c r="C100" s="93"/>
      <c r="D100" s="118" t="s">
        <v>123</v>
      </c>
      <c r="E100" s="118"/>
      <c r="F100" s="118"/>
      <c r="G100" s="118"/>
      <c r="H100" s="118"/>
      <c r="I100" s="118"/>
      <c r="J100" s="93"/>
      <c r="K100" s="67"/>
      <c r="L100" s="68">
        <f>SUM(L29:L42,L49:L64,L66:L79)</f>
        <v>6975.6427689095135</v>
      </c>
      <c r="M100" s="69"/>
      <c r="N100" s="1"/>
      <c r="AE100" s="30"/>
      <c r="AF100" s="30"/>
    </row>
    <row r="101" spans="1:32" x14ac:dyDescent="0.25">
      <c r="A101" s="62"/>
      <c r="B101" s="105"/>
      <c r="C101" s="93"/>
      <c r="D101" s="118" t="s">
        <v>124</v>
      </c>
      <c r="E101" s="118"/>
      <c r="F101" s="118"/>
      <c r="G101" s="118"/>
      <c r="H101" s="118"/>
      <c r="I101" s="118"/>
      <c r="J101" s="93"/>
      <c r="K101" s="67"/>
      <c r="L101" s="68">
        <f>SUM(AL4,L83:L96)</f>
        <v>578.3120340711763</v>
      </c>
      <c r="M101" s="69"/>
      <c r="N101" s="1"/>
      <c r="AE101" s="30"/>
      <c r="AF101" s="30"/>
    </row>
    <row r="102" spans="1:32" x14ac:dyDescent="0.25">
      <c r="A102" s="1"/>
      <c r="B102" s="105"/>
      <c r="C102" s="93"/>
      <c r="D102" s="118"/>
      <c r="E102" s="118"/>
      <c r="F102" s="118"/>
      <c r="G102" s="118"/>
      <c r="H102" s="118"/>
      <c r="I102" s="118"/>
      <c r="J102" s="93"/>
      <c r="K102" s="67"/>
      <c r="L102" s="93"/>
      <c r="M102" s="69"/>
      <c r="N102" s="1"/>
      <c r="AE102" s="30"/>
      <c r="AF102" s="30"/>
    </row>
    <row r="103" spans="1:32" x14ac:dyDescent="0.25">
      <c r="A103" s="62"/>
      <c r="B103" s="105"/>
      <c r="C103" s="93"/>
      <c r="D103" s="118" t="s">
        <v>125</v>
      </c>
      <c r="E103" s="118"/>
      <c r="F103" s="118"/>
      <c r="G103" s="118"/>
      <c r="H103" s="118"/>
      <c r="I103" s="118"/>
      <c r="J103" s="93"/>
      <c r="K103" s="67"/>
      <c r="L103" s="68">
        <f>L100-L101</f>
        <v>6397.3307348383369</v>
      </c>
      <c r="M103" s="69"/>
      <c r="N103" s="1"/>
      <c r="AE103" s="30"/>
      <c r="AF103" s="30"/>
    </row>
    <row r="104" spans="1:32" ht="15" thickBot="1" x14ac:dyDescent="0.3">
      <c r="A104" s="1"/>
      <c r="B104" s="105"/>
      <c r="C104" s="93"/>
      <c r="D104" s="118"/>
      <c r="E104" s="118"/>
      <c r="F104" s="118"/>
      <c r="G104" s="118"/>
      <c r="H104" s="118"/>
      <c r="I104" s="118"/>
      <c r="J104" s="93"/>
      <c r="K104" s="67"/>
      <c r="L104" s="108"/>
      <c r="M104" s="69"/>
      <c r="N104" s="1"/>
      <c r="AE104" s="30"/>
      <c r="AF104" s="30"/>
    </row>
    <row r="105" spans="1:32" ht="15" thickBot="1" x14ac:dyDescent="0.3">
      <c r="A105" s="62"/>
      <c r="B105" s="105"/>
      <c r="C105" s="93"/>
      <c r="D105" s="118" t="s">
        <v>126</v>
      </c>
      <c r="E105" s="118"/>
      <c r="F105" s="118"/>
      <c r="G105" s="118"/>
      <c r="H105" s="118"/>
      <c r="I105" s="118"/>
      <c r="J105" s="93"/>
      <c r="K105" s="95"/>
      <c r="L105" s="96">
        <v>1645.93</v>
      </c>
      <c r="M105" s="97"/>
      <c r="N105" s="1"/>
      <c r="AE105" s="30"/>
      <c r="AF105" s="30"/>
    </row>
    <row r="106" spans="1:32" x14ac:dyDescent="0.25">
      <c r="A106" s="1"/>
      <c r="B106" s="105"/>
      <c r="C106" s="93"/>
      <c r="D106" s="118" t="s">
        <v>127</v>
      </c>
      <c r="E106" s="118"/>
      <c r="F106" s="118"/>
      <c r="G106" s="118"/>
      <c r="H106" s="118"/>
      <c r="I106" s="118"/>
      <c r="J106" s="93"/>
      <c r="K106" s="67">
        <f>K91-L91</f>
        <v>0</v>
      </c>
      <c r="L106" s="109"/>
      <c r="M106" s="69"/>
      <c r="N106" s="1"/>
      <c r="AD106" s="110"/>
      <c r="AE106" s="110"/>
      <c r="AF106" s="110"/>
    </row>
    <row r="107" spans="1:32" x14ac:dyDescent="0.25">
      <c r="A107" s="1"/>
      <c r="B107" s="105"/>
      <c r="C107" s="93"/>
      <c r="D107" s="118"/>
      <c r="E107" s="118"/>
      <c r="F107" s="118"/>
      <c r="G107" s="118"/>
      <c r="H107" s="118"/>
      <c r="I107" s="118"/>
      <c r="J107" s="93"/>
      <c r="K107" s="67"/>
      <c r="L107" s="93"/>
      <c r="M107" s="69"/>
      <c r="N107" s="1"/>
      <c r="AE107" s="26"/>
      <c r="AF107" s="27"/>
    </row>
    <row r="108" spans="1:32" x14ac:dyDescent="0.25">
      <c r="A108" s="1"/>
      <c r="B108" s="106"/>
      <c r="C108" s="100"/>
      <c r="D108" s="124"/>
      <c r="E108" s="124"/>
      <c r="F108" s="124"/>
      <c r="G108" s="124"/>
      <c r="H108" s="124"/>
      <c r="I108" s="124"/>
      <c r="J108" s="100"/>
      <c r="K108" s="101"/>
      <c r="L108" s="100"/>
      <c r="M108" s="102"/>
      <c r="N108" s="1"/>
      <c r="AF108" s="30"/>
    </row>
    <row r="109" spans="1:32" ht="20.100000000000001" customHeight="1" x14ac:dyDescent="0.25">
      <c r="A109" s="1"/>
      <c r="B109" s="121" t="s">
        <v>128</v>
      </c>
      <c r="C109" s="122"/>
      <c r="D109" s="122"/>
      <c r="E109" s="122"/>
      <c r="F109" s="122"/>
      <c r="G109" s="122"/>
      <c r="H109" s="122"/>
      <c r="I109" s="123"/>
      <c r="J109" s="50" t="s">
        <v>129</v>
      </c>
      <c r="K109" s="50" t="s">
        <v>59</v>
      </c>
      <c r="L109" s="50" t="s">
        <v>60</v>
      </c>
      <c r="M109" s="50" t="s">
        <v>61</v>
      </c>
      <c r="N109" s="1"/>
      <c r="AF109" s="30"/>
    </row>
    <row r="110" spans="1:32" ht="15" thickBot="1" x14ac:dyDescent="0.3">
      <c r="A110" s="1"/>
      <c r="B110" s="54"/>
      <c r="C110" s="55"/>
      <c r="D110" s="118"/>
      <c r="E110" s="118"/>
      <c r="F110" s="118"/>
      <c r="G110" s="118"/>
      <c r="H110" s="118"/>
      <c r="I110" s="118"/>
      <c r="J110" s="111"/>
      <c r="K110" s="57"/>
      <c r="L110" s="55"/>
      <c r="M110" s="104"/>
      <c r="N110" s="1"/>
      <c r="AF110" s="30"/>
    </row>
    <row r="111" spans="1:32" ht="15" thickBot="1" x14ac:dyDescent="0.3">
      <c r="A111" s="62"/>
      <c r="B111" s="71">
        <v>4888</v>
      </c>
      <c r="C111" s="93"/>
      <c r="D111" s="118" t="s">
        <v>130</v>
      </c>
      <c r="E111" s="118"/>
      <c r="F111" s="118"/>
      <c r="G111" s="118"/>
      <c r="H111" s="118"/>
      <c r="I111" s="119"/>
      <c r="J111" s="21">
        <v>20</v>
      </c>
      <c r="K111" s="75">
        <v>1.1200000000000001</v>
      </c>
      <c r="L111" s="68">
        <f>J111*K111</f>
        <v>22.400000000000002</v>
      </c>
      <c r="M111" s="69" t="s">
        <v>73</v>
      </c>
      <c r="N111" s="1"/>
      <c r="AF111" s="30"/>
    </row>
    <row r="112" spans="1:32" x14ac:dyDescent="0.25">
      <c r="A112" s="1"/>
      <c r="B112" s="71"/>
      <c r="C112" s="93"/>
      <c r="D112" s="118"/>
      <c r="E112" s="118"/>
      <c r="F112" s="118"/>
      <c r="G112" s="118"/>
      <c r="H112" s="118"/>
      <c r="I112" s="118"/>
      <c r="J112" s="109"/>
      <c r="K112" s="67"/>
      <c r="L112" s="93"/>
      <c r="M112" s="69"/>
      <c r="N112" s="1"/>
      <c r="AF112" s="30"/>
    </row>
    <row r="113" spans="1:32" x14ac:dyDescent="0.25">
      <c r="A113" s="62"/>
      <c r="B113" s="71" t="s">
        <v>131</v>
      </c>
      <c r="C113" s="93"/>
      <c r="D113" s="118" t="s">
        <v>132</v>
      </c>
      <c r="E113" s="118"/>
      <c r="F113" s="118"/>
      <c r="G113" s="118"/>
      <c r="H113" s="118"/>
      <c r="I113" s="118"/>
      <c r="J113" s="93"/>
      <c r="K113" s="67"/>
      <c r="L113" s="68">
        <f>L29*AJ11</f>
        <v>37.227640656398506</v>
      </c>
      <c r="M113" s="69" t="s">
        <v>64</v>
      </c>
      <c r="N113" s="1"/>
      <c r="AF113" s="30"/>
    </row>
    <row r="114" spans="1:32" ht="15" thickBot="1" x14ac:dyDescent="0.3">
      <c r="A114" s="1"/>
      <c r="B114" s="71"/>
      <c r="C114" s="93"/>
      <c r="D114" s="118"/>
      <c r="E114" s="118"/>
      <c r="F114" s="118"/>
      <c r="G114" s="118"/>
      <c r="H114" s="118"/>
      <c r="I114" s="118"/>
      <c r="J114" s="108"/>
      <c r="K114" s="67"/>
      <c r="L114" s="93"/>
      <c r="M114" s="69"/>
      <c r="N114" s="1"/>
      <c r="AF114" s="30"/>
    </row>
    <row r="115" spans="1:32" ht="15" thickBot="1" x14ac:dyDescent="0.3">
      <c r="A115" s="1"/>
      <c r="B115" s="71">
        <v>4620</v>
      </c>
      <c r="C115" s="93"/>
      <c r="D115" s="118" t="s">
        <v>133</v>
      </c>
      <c r="E115" s="118"/>
      <c r="F115" s="118"/>
      <c r="G115" s="118"/>
      <c r="H115" s="118"/>
      <c r="I115" s="119"/>
      <c r="J115" s="21">
        <v>0</v>
      </c>
      <c r="K115" s="75">
        <v>18.350000000000001</v>
      </c>
      <c r="L115" s="93">
        <f>K115*J115</f>
        <v>0</v>
      </c>
      <c r="M115" s="69" t="s">
        <v>64</v>
      </c>
      <c r="N115" s="1"/>
      <c r="AF115" s="30"/>
    </row>
    <row r="116" spans="1:32" x14ac:dyDescent="0.25">
      <c r="A116" s="1"/>
      <c r="B116" s="71"/>
      <c r="C116" s="93"/>
      <c r="D116" s="118"/>
      <c r="E116" s="118"/>
      <c r="F116" s="118"/>
      <c r="G116" s="118"/>
      <c r="H116" s="118"/>
      <c r="I116" s="118"/>
      <c r="J116" s="109"/>
      <c r="K116" s="67"/>
      <c r="L116" s="93"/>
      <c r="M116" s="69"/>
      <c r="N116" s="1"/>
      <c r="AE116" s="30"/>
      <c r="AF116" s="30"/>
    </row>
    <row r="117" spans="1:32" x14ac:dyDescent="0.25">
      <c r="A117" s="1"/>
      <c r="B117" s="71"/>
      <c r="C117" s="93"/>
      <c r="D117" s="118"/>
      <c r="E117" s="118"/>
      <c r="F117" s="118"/>
      <c r="G117" s="118"/>
      <c r="H117" s="118"/>
      <c r="I117" s="118"/>
      <c r="J117" s="93"/>
      <c r="K117" s="67"/>
      <c r="L117" s="93"/>
      <c r="M117" s="69"/>
      <c r="N117" s="1"/>
    </row>
    <row r="118" spans="1:32" x14ac:dyDescent="0.25">
      <c r="A118" s="1"/>
      <c r="B118" s="71"/>
      <c r="C118" s="93"/>
      <c r="D118" s="118"/>
      <c r="E118" s="118"/>
      <c r="F118" s="118"/>
      <c r="G118" s="118"/>
      <c r="H118" s="118"/>
      <c r="I118" s="118"/>
      <c r="J118" s="93"/>
      <c r="K118" s="67"/>
      <c r="L118" s="93"/>
      <c r="M118" s="69"/>
      <c r="N118" s="1"/>
    </row>
    <row r="119" spans="1:32" x14ac:dyDescent="0.25">
      <c r="A119" s="1"/>
      <c r="B119" s="106"/>
      <c r="C119" s="100"/>
      <c r="D119" s="118"/>
      <c r="E119" s="118"/>
      <c r="F119" s="118"/>
      <c r="G119" s="118"/>
      <c r="H119" s="118"/>
      <c r="I119" s="118"/>
      <c r="J119" s="100"/>
      <c r="K119" s="101"/>
      <c r="L119" s="100"/>
      <c r="M119" s="102"/>
      <c r="N119" s="1"/>
    </row>
    <row r="120" spans="1:32" s="115" customFormat="1" ht="15.75" x14ac:dyDescent="0.25">
      <c r="A120" s="112"/>
      <c r="B120" s="120" t="s">
        <v>134</v>
      </c>
      <c r="C120" s="120"/>
      <c r="D120" s="120"/>
      <c r="E120" s="120"/>
      <c r="F120" s="120"/>
      <c r="G120" s="120"/>
      <c r="H120" s="120"/>
      <c r="I120" s="120"/>
      <c r="J120" s="120"/>
      <c r="K120" s="120"/>
      <c r="L120" s="113">
        <f>L103-L104-L105-L106-L107-L111-L113-L114-L115-L116-L117-L118</f>
        <v>4691.7730941819382</v>
      </c>
      <c r="M120" s="114" t="s">
        <v>64</v>
      </c>
      <c r="N120" s="112"/>
      <c r="AC120" s="2"/>
      <c r="AD120" s="30"/>
      <c r="AE120" s="2"/>
      <c r="AF120" s="2"/>
    </row>
    <row r="121" spans="1:3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16"/>
      <c r="N121" s="1"/>
      <c r="AE121" s="30"/>
      <c r="AF121" s="30"/>
    </row>
    <row r="122" spans="1:32" x14ac:dyDescent="0.25">
      <c r="M122" s="117"/>
      <c r="AE122" s="30"/>
      <c r="AF122" s="30"/>
    </row>
    <row r="123" spans="1:32" x14ac:dyDescent="0.25">
      <c r="M123" s="117"/>
      <c r="AE123" s="30"/>
      <c r="AF123" s="30"/>
    </row>
    <row r="124" spans="1:32" x14ac:dyDescent="0.25">
      <c r="B124" s="2" t="s">
        <v>135</v>
      </c>
      <c r="M124" s="117"/>
      <c r="AE124" s="30"/>
      <c r="AF124" s="30"/>
    </row>
    <row r="125" spans="1:32" x14ac:dyDescent="0.25">
      <c r="M125" s="117"/>
      <c r="AE125" s="30"/>
      <c r="AF125" s="30"/>
    </row>
    <row r="126" spans="1:32" x14ac:dyDescent="0.25">
      <c r="M126" s="117"/>
      <c r="AE126" s="30"/>
      <c r="AF126" s="30"/>
    </row>
    <row r="127" spans="1:32" x14ac:dyDescent="0.25">
      <c r="M127" s="117"/>
      <c r="AE127" s="30"/>
      <c r="AF127" s="30"/>
    </row>
    <row r="128" spans="1:32" x14ac:dyDescent="0.25">
      <c r="M128" s="117"/>
      <c r="AE128" s="30"/>
      <c r="AF128" s="30"/>
    </row>
    <row r="129" spans="13:32" x14ac:dyDescent="0.25">
      <c r="M129" s="117"/>
      <c r="AE129" s="30"/>
      <c r="AF129" s="30"/>
    </row>
    <row r="130" spans="13:32" x14ac:dyDescent="0.25">
      <c r="M130" s="117"/>
      <c r="AD130" s="2" t="s">
        <v>74</v>
      </c>
    </row>
    <row r="131" spans="13:32" x14ac:dyDescent="0.25">
      <c r="M131" s="117"/>
    </row>
    <row r="132" spans="13:32" x14ac:dyDescent="0.25">
      <c r="M132" s="117"/>
    </row>
    <row r="133" spans="13:32" x14ac:dyDescent="0.25">
      <c r="M133" s="117"/>
    </row>
    <row r="134" spans="13:32" x14ac:dyDescent="0.25">
      <c r="M134" s="117"/>
    </row>
    <row r="135" spans="13:32" x14ac:dyDescent="0.25">
      <c r="M135" s="117"/>
    </row>
    <row r="136" spans="13:32" x14ac:dyDescent="0.25">
      <c r="M136" s="117"/>
    </row>
    <row r="137" spans="13:32" x14ac:dyDescent="0.25">
      <c r="M137" s="117"/>
    </row>
    <row r="138" spans="13:32" x14ac:dyDescent="0.25">
      <c r="M138" s="117"/>
    </row>
    <row r="139" spans="13:32" x14ac:dyDescent="0.25">
      <c r="M139" s="117"/>
    </row>
    <row r="140" spans="13:32" x14ac:dyDescent="0.25">
      <c r="M140" s="117"/>
    </row>
    <row r="141" spans="13:32" x14ac:dyDescent="0.25">
      <c r="M141" s="117"/>
    </row>
    <row r="142" spans="13:32" x14ac:dyDescent="0.25">
      <c r="M142" s="117"/>
    </row>
    <row r="143" spans="13:32" x14ac:dyDescent="0.25">
      <c r="M143" s="117"/>
    </row>
    <row r="144" spans="13:32" x14ac:dyDescent="0.25">
      <c r="M144" s="117"/>
    </row>
    <row r="145" spans="13:13" x14ac:dyDescent="0.25">
      <c r="M145" s="117"/>
    </row>
    <row r="146" spans="13:13" x14ac:dyDescent="0.25">
      <c r="M146" s="117"/>
    </row>
    <row r="147" spans="13:13" x14ac:dyDescent="0.25">
      <c r="M147" s="117"/>
    </row>
    <row r="148" spans="13:13" x14ac:dyDescent="0.25">
      <c r="M148" s="117"/>
    </row>
    <row r="149" spans="13:13" x14ac:dyDescent="0.25">
      <c r="M149" s="117"/>
    </row>
    <row r="150" spans="13:13" x14ac:dyDescent="0.25">
      <c r="M150" s="117"/>
    </row>
    <row r="151" spans="13:13" x14ac:dyDescent="0.25">
      <c r="M151" s="117"/>
    </row>
    <row r="152" spans="13:13" x14ac:dyDescent="0.25">
      <c r="M152" s="117"/>
    </row>
    <row r="153" spans="13:13" x14ac:dyDescent="0.25">
      <c r="M153" s="117"/>
    </row>
    <row r="154" spans="13:13" x14ac:dyDescent="0.25">
      <c r="M154" s="117"/>
    </row>
    <row r="155" spans="13:13" x14ac:dyDescent="0.25">
      <c r="M155" s="117"/>
    </row>
    <row r="156" spans="13:13" x14ac:dyDescent="0.25">
      <c r="M156" s="117"/>
    </row>
    <row r="157" spans="13:13" x14ac:dyDescent="0.25">
      <c r="M157" s="117"/>
    </row>
    <row r="158" spans="13:13" x14ac:dyDescent="0.25">
      <c r="M158" s="117"/>
    </row>
    <row r="159" spans="13:13" x14ac:dyDescent="0.25">
      <c r="M159" s="117"/>
    </row>
    <row r="160" spans="13:13" x14ac:dyDescent="0.25">
      <c r="M160" s="117"/>
    </row>
    <row r="161" spans="13:13" x14ac:dyDescent="0.25">
      <c r="M161" s="117"/>
    </row>
    <row r="162" spans="13:13" x14ac:dyDescent="0.25">
      <c r="M162" s="117"/>
    </row>
    <row r="163" spans="13:13" x14ac:dyDescent="0.25">
      <c r="M163" s="117"/>
    </row>
    <row r="164" spans="13:13" x14ac:dyDescent="0.25">
      <c r="M164" s="117"/>
    </row>
    <row r="165" spans="13:13" x14ac:dyDescent="0.25">
      <c r="M165" s="117"/>
    </row>
    <row r="166" spans="13:13" x14ac:dyDescent="0.25">
      <c r="M166" s="117"/>
    </row>
    <row r="167" spans="13:13" x14ac:dyDescent="0.25">
      <c r="M167" s="117"/>
    </row>
    <row r="168" spans="13:13" x14ac:dyDescent="0.25">
      <c r="M168" s="117"/>
    </row>
    <row r="169" spans="13:13" x14ac:dyDescent="0.25">
      <c r="M169" s="117"/>
    </row>
    <row r="170" spans="13:13" x14ac:dyDescent="0.25">
      <c r="M170" s="117"/>
    </row>
    <row r="171" spans="13:13" x14ac:dyDescent="0.25">
      <c r="M171" s="117"/>
    </row>
    <row r="172" spans="13:13" x14ac:dyDescent="0.25">
      <c r="M172" s="117"/>
    </row>
    <row r="173" spans="13:13" x14ac:dyDescent="0.25">
      <c r="M173" s="117"/>
    </row>
    <row r="174" spans="13:13" x14ac:dyDescent="0.25">
      <c r="M174" s="117"/>
    </row>
    <row r="175" spans="13:13" x14ac:dyDescent="0.25">
      <c r="M175" s="117"/>
    </row>
    <row r="176" spans="13:13" x14ac:dyDescent="0.25">
      <c r="M176" s="117"/>
    </row>
    <row r="177" spans="13:13" x14ac:dyDescent="0.25">
      <c r="M177" s="117"/>
    </row>
    <row r="178" spans="13:13" x14ac:dyDescent="0.25">
      <c r="M178" s="117"/>
    </row>
    <row r="179" spans="13:13" x14ac:dyDescent="0.25">
      <c r="M179" s="117"/>
    </row>
    <row r="180" spans="13:13" x14ac:dyDescent="0.25">
      <c r="M180" s="117"/>
    </row>
    <row r="181" spans="13:13" x14ac:dyDescent="0.25">
      <c r="M181" s="117"/>
    </row>
    <row r="182" spans="13:13" x14ac:dyDescent="0.25">
      <c r="M182" s="117"/>
    </row>
    <row r="183" spans="13:13" x14ac:dyDescent="0.25">
      <c r="M183" s="117"/>
    </row>
    <row r="184" spans="13:13" x14ac:dyDescent="0.25">
      <c r="M184" s="117"/>
    </row>
    <row r="185" spans="13:13" x14ac:dyDescent="0.25">
      <c r="M185" s="117"/>
    </row>
    <row r="186" spans="13:13" x14ac:dyDescent="0.25">
      <c r="M186" s="117"/>
    </row>
    <row r="187" spans="13:13" x14ac:dyDescent="0.25">
      <c r="M187" s="117"/>
    </row>
    <row r="188" spans="13:13" x14ac:dyDescent="0.25">
      <c r="M188" s="117"/>
    </row>
    <row r="189" spans="13:13" x14ac:dyDescent="0.25">
      <c r="M189" s="117"/>
    </row>
    <row r="190" spans="13:13" x14ac:dyDescent="0.25">
      <c r="M190" s="117"/>
    </row>
    <row r="191" spans="13:13" x14ac:dyDescent="0.25">
      <c r="M191" s="117"/>
    </row>
    <row r="192" spans="13:13" x14ac:dyDescent="0.25">
      <c r="M192" s="117"/>
    </row>
    <row r="193" spans="13:13" x14ac:dyDescent="0.25">
      <c r="M193" s="117"/>
    </row>
    <row r="194" spans="13:13" x14ac:dyDescent="0.25">
      <c r="M194" s="117"/>
    </row>
    <row r="195" spans="13:13" x14ac:dyDescent="0.25">
      <c r="M195" s="117"/>
    </row>
    <row r="196" spans="13:13" x14ac:dyDescent="0.25">
      <c r="M196" s="117"/>
    </row>
    <row r="197" spans="13:13" x14ac:dyDescent="0.25">
      <c r="M197" s="117"/>
    </row>
    <row r="198" spans="13:13" x14ac:dyDescent="0.25">
      <c r="M198" s="117"/>
    </row>
    <row r="199" spans="13:13" x14ac:dyDescent="0.25">
      <c r="M199" s="117"/>
    </row>
    <row r="200" spans="13:13" x14ac:dyDescent="0.25">
      <c r="M200" s="117"/>
    </row>
    <row r="201" spans="13:13" x14ac:dyDescent="0.25">
      <c r="M201" s="117"/>
    </row>
    <row r="202" spans="13:13" x14ac:dyDescent="0.25">
      <c r="M202" s="117"/>
    </row>
    <row r="203" spans="13:13" x14ac:dyDescent="0.25">
      <c r="M203" s="117"/>
    </row>
    <row r="204" spans="13:13" x14ac:dyDescent="0.25">
      <c r="M204" s="117"/>
    </row>
    <row r="205" spans="13:13" x14ac:dyDescent="0.25">
      <c r="M205" s="117"/>
    </row>
    <row r="206" spans="13:13" x14ac:dyDescent="0.25">
      <c r="M206" s="117"/>
    </row>
    <row r="207" spans="13:13" x14ac:dyDescent="0.25">
      <c r="M207" s="117"/>
    </row>
    <row r="208" spans="13:13" x14ac:dyDescent="0.25">
      <c r="M208" s="117"/>
    </row>
    <row r="209" spans="13:13" x14ac:dyDescent="0.25">
      <c r="M209" s="117"/>
    </row>
    <row r="210" spans="13:13" x14ac:dyDescent="0.25">
      <c r="M210" s="117"/>
    </row>
    <row r="211" spans="13:13" x14ac:dyDescent="0.25">
      <c r="M211" s="117"/>
    </row>
    <row r="212" spans="13:13" x14ac:dyDescent="0.25">
      <c r="M212" s="117"/>
    </row>
    <row r="213" spans="13:13" x14ac:dyDescent="0.25">
      <c r="M213" s="117"/>
    </row>
    <row r="214" spans="13:13" x14ac:dyDescent="0.25">
      <c r="M214" s="117"/>
    </row>
    <row r="215" spans="13:13" x14ac:dyDescent="0.25">
      <c r="M215" s="117"/>
    </row>
    <row r="216" spans="13:13" x14ac:dyDescent="0.25">
      <c r="M216" s="117"/>
    </row>
    <row r="217" spans="13:13" x14ac:dyDescent="0.25">
      <c r="M217" s="117"/>
    </row>
    <row r="218" spans="13:13" x14ac:dyDescent="0.25">
      <c r="M218" s="117"/>
    </row>
    <row r="219" spans="13:13" x14ac:dyDescent="0.25">
      <c r="M219" s="117"/>
    </row>
    <row r="220" spans="13:13" x14ac:dyDescent="0.25">
      <c r="M220" s="117"/>
    </row>
    <row r="221" spans="13:13" x14ac:dyDescent="0.25">
      <c r="M221" s="117"/>
    </row>
    <row r="222" spans="13:13" x14ac:dyDescent="0.25">
      <c r="M222" s="117"/>
    </row>
    <row r="223" spans="13:13" x14ac:dyDescent="0.25">
      <c r="M223" s="117"/>
    </row>
    <row r="224" spans="13:13" x14ac:dyDescent="0.25">
      <c r="M224" s="117"/>
    </row>
    <row r="225" spans="13:13" x14ac:dyDescent="0.25">
      <c r="M225" s="117"/>
    </row>
    <row r="226" spans="13:13" x14ac:dyDescent="0.25">
      <c r="M226" s="117"/>
    </row>
    <row r="227" spans="13:13" x14ac:dyDescent="0.25">
      <c r="M227" s="117"/>
    </row>
    <row r="228" spans="13:13" x14ac:dyDescent="0.25">
      <c r="M228" s="117"/>
    </row>
    <row r="229" spans="13:13" x14ac:dyDescent="0.25">
      <c r="M229" s="117"/>
    </row>
    <row r="230" spans="13:13" x14ac:dyDescent="0.25">
      <c r="M230" s="117"/>
    </row>
    <row r="231" spans="13:13" x14ac:dyDescent="0.25">
      <c r="M231" s="117"/>
    </row>
    <row r="232" spans="13:13" x14ac:dyDescent="0.25">
      <c r="M232" s="117"/>
    </row>
    <row r="233" spans="13:13" x14ac:dyDescent="0.25">
      <c r="M233" s="117"/>
    </row>
    <row r="234" spans="13:13" x14ac:dyDescent="0.25">
      <c r="M234" s="117"/>
    </row>
    <row r="235" spans="13:13" x14ac:dyDescent="0.25">
      <c r="M235" s="117"/>
    </row>
    <row r="236" spans="13:13" x14ac:dyDescent="0.25">
      <c r="M236" s="117"/>
    </row>
    <row r="237" spans="13:13" x14ac:dyDescent="0.25">
      <c r="M237" s="117"/>
    </row>
    <row r="238" spans="13:13" x14ac:dyDescent="0.25">
      <c r="M238" s="117"/>
    </row>
    <row r="239" spans="13:13" x14ac:dyDescent="0.25">
      <c r="M239" s="117"/>
    </row>
    <row r="240" spans="13:13" x14ac:dyDescent="0.25">
      <c r="M240" s="117"/>
    </row>
    <row r="241" spans="13:13" x14ac:dyDescent="0.25">
      <c r="M241" s="117"/>
    </row>
    <row r="242" spans="13:13" x14ac:dyDescent="0.25">
      <c r="M242" s="117"/>
    </row>
    <row r="243" spans="13:13" x14ac:dyDescent="0.25">
      <c r="M243" s="117"/>
    </row>
    <row r="244" spans="13:13" x14ac:dyDescent="0.25">
      <c r="M244" s="117"/>
    </row>
    <row r="245" spans="13:13" x14ac:dyDescent="0.25">
      <c r="M245" s="117"/>
    </row>
    <row r="246" spans="13:13" x14ac:dyDescent="0.25">
      <c r="M246" s="117"/>
    </row>
    <row r="247" spans="13:13" x14ac:dyDescent="0.25">
      <c r="M247" s="117"/>
    </row>
    <row r="248" spans="13:13" x14ac:dyDescent="0.25">
      <c r="M248" s="117"/>
    </row>
    <row r="249" spans="13:13" x14ac:dyDescent="0.25">
      <c r="M249" s="117"/>
    </row>
    <row r="250" spans="13:13" x14ac:dyDescent="0.25">
      <c r="M250" s="117"/>
    </row>
    <row r="251" spans="13:13" x14ac:dyDescent="0.25">
      <c r="M251" s="117"/>
    </row>
    <row r="252" spans="13:13" x14ac:dyDescent="0.25">
      <c r="M252" s="117"/>
    </row>
    <row r="253" spans="13:13" x14ac:dyDescent="0.25">
      <c r="M253" s="117"/>
    </row>
    <row r="254" spans="13:13" x14ac:dyDescent="0.25">
      <c r="M254" s="117"/>
    </row>
    <row r="255" spans="13:13" x14ac:dyDescent="0.25">
      <c r="M255" s="117"/>
    </row>
    <row r="256" spans="13:13" x14ac:dyDescent="0.25">
      <c r="M256" s="117"/>
    </row>
    <row r="257" spans="13:13" x14ac:dyDescent="0.25">
      <c r="M257" s="117"/>
    </row>
    <row r="258" spans="13:13" x14ac:dyDescent="0.25">
      <c r="M258" s="117"/>
    </row>
    <row r="259" spans="13:13" x14ac:dyDescent="0.25">
      <c r="M259" s="117"/>
    </row>
    <row r="260" spans="13:13" x14ac:dyDescent="0.25">
      <c r="M260" s="117"/>
    </row>
    <row r="261" spans="13:13" x14ac:dyDescent="0.25">
      <c r="M261" s="117"/>
    </row>
    <row r="262" spans="13:13" x14ac:dyDescent="0.25">
      <c r="M262" s="117"/>
    </row>
    <row r="263" spans="13:13" x14ac:dyDescent="0.25">
      <c r="M263" s="117"/>
    </row>
    <row r="264" spans="13:13" x14ac:dyDescent="0.25">
      <c r="M264" s="117"/>
    </row>
    <row r="265" spans="13:13" x14ac:dyDescent="0.25">
      <c r="M265" s="117"/>
    </row>
    <row r="266" spans="13:13" x14ac:dyDescent="0.25">
      <c r="M266" s="117"/>
    </row>
    <row r="267" spans="13:13" x14ac:dyDescent="0.25">
      <c r="M267" s="117"/>
    </row>
    <row r="268" spans="13:13" x14ac:dyDescent="0.25">
      <c r="M268" s="117"/>
    </row>
    <row r="269" spans="13:13" x14ac:dyDescent="0.25">
      <c r="M269" s="117"/>
    </row>
    <row r="270" spans="13:13" x14ac:dyDescent="0.25">
      <c r="M270" s="117"/>
    </row>
    <row r="271" spans="13:13" x14ac:dyDescent="0.25">
      <c r="M271" s="117"/>
    </row>
    <row r="272" spans="13:13" x14ac:dyDescent="0.25">
      <c r="M272" s="117"/>
    </row>
    <row r="273" spans="13:13" x14ac:dyDescent="0.25">
      <c r="M273" s="117"/>
    </row>
    <row r="274" spans="13:13" x14ac:dyDescent="0.25">
      <c r="M274" s="117"/>
    </row>
    <row r="275" spans="13:13" x14ac:dyDescent="0.25">
      <c r="M275" s="117"/>
    </row>
  </sheetData>
  <sheetProtection selectLockedCells="1"/>
  <mergeCells count="139">
    <mergeCell ref="AP28:AQ28"/>
    <mergeCell ref="AO5:AQ5"/>
    <mergeCell ref="B6:D6"/>
    <mergeCell ref="G6:H6"/>
    <mergeCell ref="AD7:AF7"/>
    <mergeCell ref="B8:D8"/>
    <mergeCell ref="B10:D10"/>
    <mergeCell ref="B2:M2"/>
    <mergeCell ref="Q2:U2"/>
    <mergeCell ref="Q3:R3"/>
    <mergeCell ref="T3:U3"/>
    <mergeCell ref="AO3:AQ3"/>
    <mergeCell ref="B4:D4"/>
    <mergeCell ref="AI4:AJ4"/>
    <mergeCell ref="AO4:AQ4"/>
    <mergeCell ref="Q17:Q19"/>
    <mergeCell ref="T17:T19"/>
    <mergeCell ref="AC17:AC18"/>
    <mergeCell ref="B18:D18"/>
    <mergeCell ref="H18:J18"/>
    <mergeCell ref="AH19:AI19"/>
    <mergeCell ref="D11:G11"/>
    <mergeCell ref="AC11:AF11"/>
    <mergeCell ref="B12:D12"/>
    <mergeCell ref="E12:I12"/>
    <mergeCell ref="AI12:AJ12"/>
    <mergeCell ref="AC13:AC16"/>
    <mergeCell ref="B14:D14"/>
    <mergeCell ref="G14:H14"/>
    <mergeCell ref="B16:D16"/>
    <mergeCell ref="B26:M26"/>
    <mergeCell ref="B27:I27"/>
    <mergeCell ref="D28:I28"/>
    <mergeCell ref="AC28:AC29"/>
    <mergeCell ref="AI28:AL28"/>
    <mergeCell ref="D29:I29"/>
    <mergeCell ref="H20:J20"/>
    <mergeCell ref="B22:D22"/>
    <mergeCell ref="AC22:AC23"/>
    <mergeCell ref="B24:D24"/>
    <mergeCell ref="Q24:S24"/>
    <mergeCell ref="AC24:AC25"/>
    <mergeCell ref="D33:I33"/>
    <mergeCell ref="D34:I34"/>
    <mergeCell ref="D35:I35"/>
    <mergeCell ref="AI35:AL35"/>
    <mergeCell ref="D36:I36"/>
    <mergeCell ref="D37:I37"/>
    <mergeCell ref="AI37:AK37"/>
    <mergeCell ref="D30:I30"/>
    <mergeCell ref="AC30:AC31"/>
    <mergeCell ref="AI30:AK30"/>
    <mergeCell ref="D31:I31"/>
    <mergeCell ref="D32:I32"/>
    <mergeCell ref="AI32:AK32"/>
    <mergeCell ref="D43:I43"/>
    <mergeCell ref="D44:I44"/>
    <mergeCell ref="D45:I45"/>
    <mergeCell ref="D46:I46"/>
    <mergeCell ref="D47:I47"/>
    <mergeCell ref="D48:I48"/>
    <mergeCell ref="D38:I38"/>
    <mergeCell ref="D39:I39"/>
    <mergeCell ref="AI39:AK39"/>
    <mergeCell ref="D40:I40"/>
    <mergeCell ref="D41:I41"/>
    <mergeCell ref="D42:I42"/>
    <mergeCell ref="D55:I55"/>
    <mergeCell ref="D56:I56"/>
    <mergeCell ref="D57:I57"/>
    <mergeCell ref="D58:I58"/>
    <mergeCell ref="D59:I59"/>
    <mergeCell ref="D60:I60"/>
    <mergeCell ref="D49:I49"/>
    <mergeCell ref="D50:I50"/>
    <mergeCell ref="D51:I51"/>
    <mergeCell ref="D52:I52"/>
    <mergeCell ref="D53:I53"/>
    <mergeCell ref="D54:I54"/>
    <mergeCell ref="D67:I67"/>
    <mergeCell ref="D68:I68"/>
    <mergeCell ref="D69:I69"/>
    <mergeCell ref="D70:I70"/>
    <mergeCell ref="D71:I71"/>
    <mergeCell ref="D72:I72"/>
    <mergeCell ref="D61:I61"/>
    <mergeCell ref="D62:I62"/>
    <mergeCell ref="D63:I63"/>
    <mergeCell ref="D64:I64"/>
    <mergeCell ref="D65:I65"/>
    <mergeCell ref="D66:I66"/>
    <mergeCell ref="D79:I79"/>
    <mergeCell ref="D80:I80"/>
    <mergeCell ref="B81:I81"/>
    <mergeCell ref="D82:I82"/>
    <mergeCell ref="D83:I83"/>
    <mergeCell ref="D84:I84"/>
    <mergeCell ref="D73:I73"/>
    <mergeCell ref="D74:I74"/>
    <mergeCell ref="D75:I75"/>
    <mergeCell ref="D76:I76"/>
    <mergeCell ref="D77:I77"/>
    <mergeCell ref="D78:I78"/>
    <mergeCell ref="D91:I91"/>
    <mergeCell ref="D92:I92"/>
    <mergeCell ref="D93:I93"/>
    <mergeCell ref="D94:I94"/>
    <mergeCell ref="D95:I95"/>
    <mergeCell ref="D96:I96"/>
    <mergeCell ref="D85:I85"/>
    <mergeCell ref="D86:I86"/>
    <mergeCell ref="D87:I87"/>
    <mergeCell ref="D88:I88"/>
    <mergeCell ref="D89:I89"/>
    <mergeCell ref="D90:I90"/>
    <mergeCell ref="D103:I103"/>
    <mergeCell ref="D104:I104"/>
    <mergeCell ref="D105:I105"/>
    <mergeCell ref="D106:I106"/>
    <mergeCell ref="D107:I107"/>
    <mergeCell ref="D108:I108"/>
    <mergeCell ref="D97:I97"/>
    <mergeCell ref="B98:I98"/>
    <mergeCell ref="D99:I99"/>
    <mergeCell ref="D100:I100"/>
    <mergeCell ref="D101:I101"/>
    <mergeCell ref="D102:I102"/>
    <mergeCell ref="D115:I115"/>
    <mergeCell ref="D116:I116"/>
    <mergeCell ref="D117:I117"/>
    <mergeCell ref="D118:I118"/>
    <mergeCell ref="D119:I119"/>
    <mergeCell ref="B120:K120"/>
    <mergeCell ref="B109:I109"/>
    <mergeCell ref="D110:I110"/>
    <mergeCell ref="D111:I111"/>
    <mergeCell ref="D112:I112"/>
    <mergeCell ref="D113:I113"/>
    <mergeCell ref="D114:I1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simulateur fiche de paie</vt:lpstr>
    </vt:vector>
  </TitlesOfParts>
  <Company>NMBS - YPTO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Decleir-Salmon</dc:creator>
  <cp:lastModifiedBy>DjiDji .</cp:lastModifiedBy>
  <dcterms:created xsi:type="dcterms:W3CDTF">2024-08-11T16:27:35Z</dcterms:created>
  <dcterms:modified xsi:type="dcterms:W3CDTF">2024-08-11T17:12:28Z</dcterms:modified>
</cp:coreProperties>
</file>