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19200" windowHeight="11745"/>
  </bookViews>
  <sheets>
    <sheet name="Liste de courses" sheetId="1" r:id="rId1"/>
    <sheet name="Calculs" sheetId="2" state="hidden" r:id="rId2"/>
  </sheets>
  <definedNames>
    <definedName name="AncreTableau">Liste[[#Headers],[ ]]</definedName>
    <definedName name="_xlnm.Print_Titles" localSheetId="0">'Liste de courses'!$4:$4</definedName>
    <definedName name="TotalCourses">Calculs!$L$4</definedName>
  </definedNames>
  <calcPr calcId="145621"/>
</workbook>
</file>

<file path=xl/calcChain.xml><?xml version="1.0" encoding="utf-8"?>
<calcChain xmlns="http://schemas.openxmlformats.org/spreadsheetml/2006/main">
  <c r="L20" i="1" l="1"/>
  <c r="M20" i="1"/>
  <c r="K20" i="1"/>
  <c r="K17" i="1"/>
  <c r="K12" i="1"/>
  <c r="K7" i="1"/>
  <c r="G19" i="1" l="1"/>
  <c r="G20" i="1"/>
  <c r="G21" i="1"/>
  <c r="G22" i="1"/>
  <c r="E6" i="2" l="1" a="1"/>
  <c r="E6" i="2" s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E7" i="2" l="1" a="1"/>
  <c r="E7" i="2" s="1"/>
  <c r="E8" i="2" s="1" a="1"/>
  <c r="E8" i="2" s="1"/>
  <c r="F8" i="2" s="1"/>
  <c r="G8" i="2" s="1"/>
  <c r="F6" i="2"/>
  <c r="G6" i="2" s="1"/>
  <c r="L4" i="2"/>
  <c r="F7" i="2" l="1"/>
  <c r="G7" i="2" s="1"/>
  <c r="E9" i="2" a="1"/>
  <c r="E9" i="2" s="1"/>
  <c r="F9" i="2" s="1"/>
  <c r="G9" i="2" s="1"/>
  <c r="E10" i="2" l="1" a="1"/>
  <c r="E10" i="2" s="1"/>
  <c r="E11" i="2" s="1" a="1"/>
  <c r="E11" i="2" s="1"/>
  <c r="F11" i="2" s="1"/>
  <c r="G11" i="2" s="1"/>
  <c r="E12" i="2" l="1" a="1"/>
  <c r="E12" i="2" s="1"/>
  <c r="F12" i="2" s="1"/>
  <c r="G12" i="2" s="1"/>
  <c r="F10" i="2"/>
  <c r="G10" i="2" s="1"/>
  <c r="E13" i="2" l="1" a="1"/>
  <c r="E13" i="2" s="1"/>
  <c r="F13" i="2" s="1"/>
  <c r="G13" i="2" s="1"/>
  <c r="E14" i="2" l="1" a="1"/>
  <c r="E14" i="2" s="1"/>
  <c r="F14" i="2" s="1"/>
  <c r="G14" i="2" s="1"/>
  <c r="E15" i="2" l="1" a="1"/>
  <c r="E15" i="2" s="1"/>
  <c r="F15" i="2" s="1"/>
  <c r="G15" i="2" s="1"/>
  <c r="E16" i="2" l="1" a="1"/>
  <c r="E16" i="2" s="1"/>
  <c r="F16" i="2" s="1"/>
  <c r="G16" i="2" s="1"/>
  <c r="E17" i="2" l="1" a="1"/>
  <c r="E17" i="2" s="1"/>
  <c r="F17" i="2" s="1"/>
  <c r="G17" i="2" s="1"/>
  <c r="E18" i="2" l="1" a="1"/>
  <c r="E18" i="2" s="1"/>
  <c r="F18" i="2" s="1"/>
  <c r="G18" i="2" s="1"/>
  <c r="E19" i="2" l="1" a="1"/>
  <c r="E19" i="2" s="1"/>
  <c r="F19" i="2" s="1"/>
  <c r="G19" i="2" s="1"/>
  <c r="E20" i="2" l="1" a="1"/>
  <c r="E20" i="2" s="1"/>
  <c r="F20" i="2" s="1"/>
  <c r="G20" i="2" s="1"/>
  <c r="E21" i="2" l="1" a="1"/>
  <c r="E21" i="2" s="1"/>
  <c r="F21" i="2" s="1"/>
  <c r="G21" i="2" s="1"/>
  <c r="H9" i="2" s="1"/>
  <c r="I9" i="2" s="1"/>
  <c r="H7" i="2" l="1"/>
  <c r="I7" i="2" s="1"/>
  <c r="K7" i="2" s="1"/>
  <c r="L7" i="2" s="1"/>
  <c r="H8" i="2"/>
  <c r="I8" i="2" s="1"/>
  <c r="J8" i="2" s="1"/>
  <c r="M8" i="2" s="1"/>
  <c r="H6" i="2"/>
  <c r="I6" i="2" s="1"/>
  <c r="J6" i="2" s="1"/>
  <c r="M6" i="2" s="1"/>
  <c r="K9" i="2"/>
  <c r="L9" i="2" s="1"/>
  <c r="J9" i="2"/>
  <c r="M9" i="2" s="1"/>
  <c r="K6" i="2" l="1"/>
  <c r="L6" i="2" s="1"/>
  <c r="J7" i="2"/>
  <c r="M7" i="2" s="1"/>
  <c r="K8" i="2"/>
  <c r="L8" i="2" s="1"/>
  <c r="K3" i="2" l="1"/>
  <c r="L3" i="2" s="1"/>
</calcChain>
</file>

<file path=xl/sharedStrings.xml><?xml version="1.0" encoding="utf-8"?>
<sst xmlns="http://schemas.openxmlformats.org/spreadsheetml/2006/main" count="42" uniqueCount="30">
  <si>
    <t>*** Cette feuille doit rester masquée ***</t>
  </si>
  <si>
    <t>COMMENTAIRES</t>
  </si>
  <si>
    <t xml:space="preserve"> Liste de courses</t>
  </si>
  <si>
    <t>AUTRE TOTAL</t>
  </si>
  <si>
    <t>TOTAL COURSES</t>
  </si>
  <si>
    <t xml:space="preserve"> </t>
  </si>
  <si>
    <t>ÉLÉMENT</t>
  </si>
  <si>
    <t>Antoine</t>
  </si>
  <si>
    <t>Pierrax</t>
  </si>
  <si>
    <t>Qui ?</t>
  </si>
  <si>
    <t>Huile poèles etc</t>
  </si>
  <si>
    <t>Premieres courses</t>
  </si>
  <si>
    <t>Grosse course carrefour</t>
  </si>
  <si>
    <t>DATE</t>
  </si>
  <si>
    <t>Double de clé</t>
  </si>
  <si>
    <t>Lampe filament</t>
  </si>
  <si>
    <t>A payé en trop</t>
  </si>
  <si>
    <t>Destop - decapsul - tire bouchon</t>
  </si>
  <si>
    <t>Bière BASTION</t>
  </si>
  <si>
    <t>Restau ALTRO</t>
  </si>
  <si>
    <t>Lessive</t>
  </si>
  <si>
    <t>Huile d'olive + crème</t>
  </si>
  <si>
    <t>Bières russes</t>
  </si>
  <si>
    <t xml:space="preserve">Courses </t>
  </si>
  <si>
    <t xml:space="preserve">Scotch </t>
  </si>
  <si>
    <t>Porte miroir</t>
  </si>
  <si>
    <t>Repas BONNE AUBERGine</t>
  </si>
  <si>
    <t>Pierrax total</t>
  </si>
  <si>
    <t>Antoine 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</si>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</sst>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.00"/>
    <numFmt numFmtId="165" formatCode="#,##0.00\ &quot;€&quot;"/>
    <numFmt numFmtId="166" formatCode="#,##0\ &quot;€&quot;"/>
  </numFmts>
  <fonts count="12">
    <font>
      <sz val="10"/>
      <color theme="3"/>
      <name val="Euphemia"/>
      <family val="2"/>
      <scheme val="minor"/>
    </font>
    <font>
      <sz val="11"/>
      <color theme="1"/>
      <name val="Euphemia"/>
      <family val="2"/>
      <scheme val="minor"/>
    </font>
    <font>
      <sz val="36"/>
      <color theme="8"/>
      <name val="Franklin Gothic Medium"/>
      <family val="2"/>
      <scheme val="major"/>
    </font>
    <font>
      <sz val="10"/>
      <color theme="3"/>
      <name val="Franklin Gothic Medium"/>
      <family val="2"/>
      <scheme val="major"/>
    </font>
    <font>
      <b/>
      <sz val="10"/>
      <color theme="3"/>
      <name val="Euphemia"/>
      <family val="2"/>
      <scheme val="minor"/>
    </font>
    <font>
      <sz val="9"/>
      <color theme="8"/>
      <name val="Webdings"/>
      <family val="1"/>
      <charset val="2"/>
    </font>
    <font>
      <sz val="10"/>
      <color theme="3"/>
      <name val="Euphemia"/>
      <family val="2"/>
      <scheme val="minor"/>
    </font>
    <font>
      <sz val="10"/>
      <color theme="8" tint="0.89996032593768116"/>
      <name val="Euphemia"/>
      <family val="2"/>
      <scheme val="minor"/>
    </font>
    <font>
      <b/>
      <sz val="36"/>
      <color theme="8"/>
      <name val="Franklin Gothic Medium"/>
      <family val="2"/>
      <scheme val="major"/>
    </font>
    <font>
      <sz val="9"/>
      <color theme="8"/>
      <name val="Franklin Gothic Medium"/>
      <family val="2"/>
      <scheme val="major"/>
    </font>
    <font>
      <sz val="9"/>
      <color theme="8"/>
      <name val="Franklin Gothic Medium"/>
      <family val="2"/>
      <scheme val="major"/>
    </font>
    <font>
      <sz val="16"/>
      <color theme="3"/>
      <name val="Euphemia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 applyNumberFormat="0" applyFill="0" applyBorder="0" applyAlignment="0" applyProtection="0"/>
    <xf numFmtId="164" fontId="1" fillId="0" borderId="0" applyFont="0" applyFill="0" applyBorder="0" applyProtection="0">
      <alignment horizontal="right"/>
    </xf>
    <xf numFmtId="0" fontId="5" fillId="0" borderId="0" applyNumberFormat="0" applyFill="0" applyBorder="0" applyAlignment="0" applyProtection="0">
      <alignment horizontal="left"/>
    </xf>
    <xf numFmtId="0" fontId="2" fillId="0" borderId="0" applyNumberFormat="0" applyFill="0" applyBorder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Protection="0">
      <alignment horizontal="left"/>
    </xf>
    <xf numFmtId="0" fontId="6" fillId="3" borderId="0" applyNumberFormat="0" applyFont="0" applyBorder="0" applyAlignment="0" applyProtection="0"/>
    <xf numFmtId="0" fontId="7" fillId="2" borderId="0" applyNumberFormat="0" applyBorder="0" applyAlignment="0" applyProtection="0"/>
    <xf numFmtId="0" fontId="6" fillId="0" borderId="0" applyNumberFormat="0" applyFont="0" applyFill="0" applyBorder="0" applyProtection="0">
      <alignment horizontal="left" indent="1"/>
    </xf>
  </cellStyleXfs>
  <cellXfs count="35">
    <xf numFmtId="0" fontId="0" fillId="0" borderId="0" xfId="0"/>
    <xf numFmtId="164" fontId="0" fillId="0" borderId="0" xfId="1" applyFont="1">
      <alignment horizontal="right"/>
    </xf>
    <xf numFmtId="0" fontId="2" fillId="0" borderId="0" xfId="3"/>
    <xf numFmtId="0" fontId="3" fillId="3" borderId="0" xfId="4" applyFill="1"/>
    <xf numFmtId="0" fontId="4" fillId="3" borderId="0" xfId="5" applyFill="1">
      <alignment horizontal="left"/>
    </xf>
    <xf numFmtId="0" fontId="0" fillId="3" borderId="0" xfId="6" applyFont="1"/>
    <xf numFmtId="0" fontId="0" fillId="2" borderId="0" xfId="7" applyFont="1"/>
    <xf numFmtId="0" fontId="2" fillId="3" borderId="0" xfId="6" applyFont="1"/>
    <xf numFmtId="0" fontId="3" fillId="3" borderId="0" xfId="6" applyFont="1"/>
    <xf numFmtId="0" fontId="5" fillId="3" borderId="0" xfId="2" applyFill="1" applyAlignment="1">
      <alignment horizontal="left"/>
    </xf>
    <xf numFmtId="0" fontId="3" fillId="3" borderId="0" xfId="8" applyFont="1" applyFill="1">
      <alignment horizontal="left" indent="1"/>
    </xf>
    <xf numFmtId="0" fontId="0" fillId="3" borderId="0" xfId="8" applyFont="1" applyFill="1">
      <alignment horizontal="left" indent="1"/>
    </xf>
    <xf numFmtId="0" fontId="3" fillId="3" borderId="0" xfId="6" applyFont="1" applyAlignment="1">
      <alignment horizontal="left"/>
    </xf>
    <xf numFmtId="0" fontId="0" fillId="4" borderId="0" xfId="0" applyFill="1"/>
    <xf numFmtId="0" fontId="8" fillId="3" borderId="0" xfId="6" applyFont="1"/>
    <xf numFmtId="165" fontId="0" fillId="3" borderId="0" xfId="1" applyNumberFormat="1" applyFont="1" applyFill="1">
      <alignment horizontal="right"/>
    </xf>
    <xf numFmtId="165" fontId="0" fillId="0" borderId="0" xfId="0" applyNumberFormat="1"/>
    <xf numFmtId="165" fontId="0" fillId="0" borderId="0" xfId="1" applyNumberFormat="1" applyFont="1">
      <alignment horizontal="right"/>
    </xf>
    <xf numFmtId="166" fontId="0" fillId="0" borderId="0" xfId="0" applyNumberFormat="1"/>
    <xf numFmtId="0" fontId="3" fillId="3" borderId="0" xfId="4" applyFont="1" applyFill="1"/>
    <xf numFmtId="0" fontId="3" fillId="2" borderId="0" xfId="7" applyFont="1"/>
    <xf numFmtId="0" fontId="9" fillId="3" borderId="0" xfId="2" applyFont="1" applyFill="1" applyAlignment="1">
      <alignment horizontal="left"/>
    </xf>
    <xf numFmtId="14" fontId="9" fillId="3" borderId="0" xfId="2" applyNumberFormat="1" applyFont="1" applyFill="1" applyAlignment="1">
      <alignment horizontal="left"/>
    </xf>
    <xf numFmtId="14" fontId="10" fillId="3" borderId="0" xfId="2" applyNumberFormat="1" applyFont="1" applyFill="1" applyAlignment="1">
      <alignment horizontal="left"/>
    </xf>
    <xf numFmtId="0" fontId="0" fillId="5" borderId="0" xfId="0" applyFill="1"/>
    <xf numFmtId="0" fontId="11" fillId="5" borderId="0" xfId="0" applyFont="1" applyFill="1"/>
    <xf numFmtId="0" fontId="11" fillId="5" borderId="0" xfId="0" applyFont="1" applyFill="1" applyAlignment="1">
      <alignment horizontal="center"/>
    </xf>
    <xf numFmtId="0" fontId="0" fillId="6" borderId="0" xfId="0" applyFill="1"/>
    <xf numFmtId="0" fontId="11" fillId="6" borderId="0" xfId="0" applyFont="1" applyFill="1"/>
    <xf numFmtId="0" fontId="2" fillId="0" borderId="0" xfId="6" applyFont="1" applyFill="1"/>
    <xf numFmtId="0" fontId="2" fillId="0" borderId="0" xfId="3" applyFill="1"/>
    <xf numFmtId="0" fontId="0" fillId="0" borderId="0" xfId="6" applyFont="1" applyFill="1"/>
    <xf numFmtId="0" fontId="0" fillId="0" borderId="0" xfId="0" applyFill="1"/>
    <xf numFmtId="0" fontId="11" fillId="7" borderId="0" xfId="0" applyFont="1" applyFill="1"/>
    <xf numFmtId="0" fontId="11" fillId="7" borderId="0" xfId="0" applyFont="1" applyFill="1" applyAlignment="1">
      <alignment horizontal="left"/>
    </xf>
  </cellXfs>
  <cellStyles count="9">
    <cellStyle name="Checked" xfId="2"/>
    <cellStyle name="Currency Custom" xfId="1"/>
    <cellStyle name="Indent" xfId="8"/>
    <cellStyle name="Item" xfId="5"/>
    <cellStyle name="Normal" xfId="0" builtinId="0" customBuiltin="1"/>
    <cellStyle name="Purple Background" xfId="7"/>
    <cellStyle name="Table Headers" xfId="4"/>
    <cellStyle name="Titre 1" xfId="3" builtinId="16" customBuiltin="1"/>
    <cellStyle name="White Background" xfId="6"/>
  </cellStyles>
  <dxfs count="8">
    <dxf>
      <numFmt numFmtId="165" formatCode="#,##0.00\ &quot;€&quot;"/>
    </dxf>
    <dxf>
      <font>
        <strike val="0"/>
        <outline val="0"/>
        <shadow val="0"/>
        <u val="none"/>
        <vertAlign val="baseline"/>
        <name val="Franklin Gothic Medium"/>
        <scheme val="maj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8"/>
      </font>
      <border>
        <bottom style="medium">
          <color theme="8"/>
        </bottom>
      </border>
    </dxf>
    <dxf>
      <fill>
        <patternFill>
          <bgColor theme="0"/>
        </patternFill>
      </fill>
    </dxf>
  </dxfs>
  <tableStyles count="1" defaultTableStyle="Grocery List" defaultPivotStyle="PivotStyleLight8">
    <tableStyle name="Grocery List" pivot="0" count="3">
      <tableStyleElement type="wholeTable" dxfId="7"/>
      <tableStyleElement type="headerRow" dxfId="6"/>
      <tableStyleElement type="first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</xdr:colOff>
      <xdr:row>3</xdr:row>
      <xdr:rowOff>114300</xdr:rowOff>
    </xdr:from>
    <xdr:to>
      <xdr:col>2</xdr:col>
      <xdr:colOff>142875</xdr:colOff>
      <xdr:row>3</xdr:row>
      <xdr:rowOff>219075</xdr:rowOff>
    </xdr:to>
    <xdr:sp macro="" textlink="">
      <xdr:nvSpPr>
        <xdr:cNvPr id="1029" name="Forme libre 5" descr="Utilisé comme en-tête de colonne pour le tableau Liste.  La colonne affiche une case à cocher vide pour chaque élément de la liste, qui peut être cochée quand vous êtes au marché." title="Graphisme Coche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SpPr>
          <a:spLocks noChangeAspect="1"/>
        </xdr:cNvSpPr>
      </xdr:nvSpPr>
      <xdr:spPr bwMode="auto">
        <a:xfrm>
          <a:off x="409575" y="962025"/>
          <a:ext cx="114300" cy="104775"/>
        </a:xfrm>
        <a:custGeom>
          <a:avLst/>
          <a:gdLst>
            <a:gd name="T0" fmla="*/ 3078 w 3139"/>
            <a:gd name="T1" fmla="*/ 507 h 2797"/>
            <a:gd name="T2" fmla="*/ 2899 w 3139"/>
            <a:gd name="T3" fmla="*/ 687 h 2797"/>
            <a:gd name="T4" fmla="*/ 2725 w 3139"/>
            <a:gd name="T5" fmla="*/ 885 h 2797"/>
            <a:gd name="T6" fmla="*/ 2558 w 3139"/>
            <a:gd name="T7" fmla="*/ 1098 h 2797"/>
            <a:gd name="T8" fmla="*/ 2397 w 3139"/>
            <a:gd name="T9" fmla="*/ 1318 h 2797"/>
            <a:gd name="T10" fmla="*/ 2247 w 3139"/>
            <a:gd name="T11" fmla="*/ 1541 h 2797"/>
            <a:gd name="T12" fmla="*/ 2108 w 3139"/>
            <a:gd name="T13" fmla="*/ 1762 h 2797"/>
            <a:gd name="T14" fmla="*/ 1980 w 3139"/>
            <a:gd name="T15" fmla="*/ 1974 h 2797"/>
            <a:gd name="T16" fmla="*/ 1866 w 3139"/>
            <a:gd name="T17" fmla="*/ 2174 h 2797"/>
            <a:gd name="T18" fmla="*/ 1767 w 3139"/>
            <a:gd name="T19" fmla="*/ 2355 h 2797"/>
            <a:gd name="T20" fmla="*/ 1684 w 3139"/>
            <a:gd name="T21" fmla="*/ 2512 h 2797"/>
            <a:gd name="T22" fmla="*/ 1619 w 3139"/>
            <a:gd name="T23" fmla="*/ 2640 h 2797"/>
            <a:gd name="T24" fmla="*/ 1573 w 3139"/>
            <a:gd name="T25" fmla="*/ 2733 h 2797"/>
            <a:gd name="T26" fmla="*/ 1548 w 3139"/>
            <a:gd name="T27" fmla="*/ 2786 h 2797"/>
            <a:gd name="T28" fmla="*/ 1482 w 3139"/>
            <a:gd name="T29" fmla="*/ 2743 h 2797"/>
            <a:gd name="T30" fmla="*/ 1293 w 3139"/>
            <a:gd name="T31" fmla="*/ 2586 h 2797"/>
            <a:gd name="T32" fmla="*/ 1098 w 3139"/>
            <a:gd name="T33" fmla="*/ 2438 h 2797"/>
            <a:gd name="T34" fmla="*/ 903 w 3139"/>
            <a:gd name="T35" fmla="*/ 2302 h 2797"/>
            <a:gd name="T36" fmla="*/ 711 w 3139"/>
            <a:gd name="T37" fmla="*/ 2180 h 2797"/>
            <a:gd name="T38" fmla="*/ 532 w 3139"/>
            <a:gd name="T39" fmla="*/ 2072 h 2797"/>
            <a:gd name="T40" fmla="*/ 369 w 3139"/>
            <a:gd name="T41" fmla="*/ 1977 h 2797"/>
            <a:gd name="T42" fmla="*/ 229 w 3139"/>
            <a:gd name="T43" fmla="*/ 1901 h 2797"/>
            <a:gd name="T44" fmla="*/ 118 w 3139"/>
            <a:gd name="T45" fmla="*/ 1843 h 2797"/>
            <a:gd name="T46" fmla="*/ 40 w 3139"/>
            <a:gd name="T47" fmla="*/ 1804 h 2797"/>
            <a:gd name="T48" fmla="*/ 3 w 3139"/>
            <a:gd name="T49" fmla="*/ 1786 h 2797"/>
            <a:gd name="T50" fmla="*/ 441 w 3139"/>
            <a:gd name="T51" fmla="*/ 1197 h 2797"/>
            <a:gd name="T52" fmla="*/ 574 w 3139"/>
            <a:gd name="T53" fmla="*/ 1277 h 2797"/>
            <a:gd name="T54" fmla="*/ 713 w 3139"/>
            <a:gd name="T55" fmla="*/ 1365 h 2797"/>
            <a:gd name="T56" fmla="*/ 852 w 3139"/>
            <a:gd name="T57" fmla="*/ 1456 h 2797"/>
            <a:gd name="T58" fmla="*/ 984 w 3139"/>
            <a:gd name="T59" fmla="*/ 1544 h 2797"/>
            <a:gd name="T60" fmla="*/ 1102 w 3139"/>
            <a:gd name="T61" fmla="*/ 1626 h 2797"/>
            <a:gd name="T62" fmla="*/ 1202 w 3139"/>
            <a:gd name="T63" fmla="*/ 1695 h 2797"/>
            <a:gd name="T64" fmla="*/ 1277 w 3139"/>
            <a:gd name="T65" fmla="*/ 1747 h 2797"/>
            <a:gd name="T66" fmla="*/ 1321 w 3139"/>
            <a:gd name="T67" fmla="*/ 1778 h 2797"/>
            <a:gd name="T68" fmla="*/ 1373 w 3139"/>
            <a:gd name="T69" fmla="*/ 1694 h 2797"/>
            <a:gd name="T70" fmla="*/ 1509 w 3139"/>
            <a:gd name="T71" fmla="*/ 1431 h 2797"/>
            <a:gd name="T72" fmla="*/ 1653 w 3139"/>
            <a:gd name="T73" fmla="*/ 1185 h 2797"/>
            <a:gd name="T74" fmla="*/ 1801 w 3139"/>
            <a:gd name="T75" fmla="*/ 956 h 2797"/>
            <a:gd name="T76" fmla="*/ 1948 w 3139"/>
            <a:gd name="T77" fmla="*/ 747 h 2797"/>
            <a:gd name="T78" fmla="*/ 2089 w 3139"/>
            <a:gd name="T79" fmla="*/ 560 h 2797"/>
            <a:gd name="T80" fmla="*/ 2221 w 3139"/>
            <a:gd name="T81" fmla="*/ 397 h 2797"/>
            <a:gd name="T82" fmla="*/ 2338 w 3139"/>
            <a:gd name="T83" fmla="*/ 259 h 2797"/>
            <a:gd name="T84" fmla="*/ 2437 w 3139"/>
            <a:gd name="T85" fmla="*/ 149 h 2797"/>
            <a:gd name="T86" fmla="*/ 2514 w 3139"/>
            <a:gd name="T87" fmla="*/ 67 h 2797"/>
            <a:gd name="T88" fmla="*/ 2563 w 3139"/>
            <a:gd name="T89" fmla="*/ 17 h 2797"/>
            <a:gd name="T90" fmla="*/ 2580 w 3139"/>
            <a:gd name="T91" fmla="*/ 0 h 27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</a:cxnLst>
          <a:rect l="0" t="0" r="r" b="b"/>
          <a:pathLst>
            <a:path w="3139" h="2797">
              <a:moveTo>
                <a:pt x="2580" y="0"/>
              </a:moveTo>
              <a:lnTo>
                <a:pt x="3139" y="453"/>
              </a:lnTo>
              <a:lnTo>
                <a:pt x="3078" y="507"/>
              </a:lnTo>
              <a:lnTo>
                <a:pt x="3018" y="566"/>
              </a:lnTo>
              <a:lnTo>
                <a:pt x="2958" y="625"/>
              </a:lnTo>
              <a:lnTo>
                <a:pt x="2899" y="687"/>
              </a:lnTo>
              <a:lnTo>
                <a:pt x="2840" y="752"/>
              </a:lnTo>
              <a:lnTo>
                <a:pt x="2782" y="818"/>
              </a:lnTo>
              <a:lnTo>
                <a:pt x="2725" y="885"/>
              </a:lnTo>
              <a:lnTo>
                <a:pt x="2669" y="955"/>
              </a:lnTo>
              <a:lnTo>
                <a:pt x="2613" y="1025"/>
              </a:lnTo>
              <a:lnTo>
                <a:pt x="2558" y="1098"/>
              </a:lnTo>
              <a:lnTo>
                <a:pt x="2504" y="1171"/>
              </a:lnTo>
              <a:lnTo>
                <a:pt x="2450" y="1244"/>
              </a:lnTo>
              <a:lnTo>
                <a:pt x="2397" y="1318"/>
              </a:lnTo>
              <a:lnTo>
                <a:pt x="2346" y="1392"/>
              </a:lnTo>
              <a:lnTo>
                <a:pt x="2296" y="1466"/>
              </a:lnTo>
              <a:lnTo>
                <a:pt x="2247" y="1541"/>
              </a:lnTo>
              <a:lnTo>
                <a:pt x="2199" y="1615"/>
              </a:lnTo>
              <a:lnTo>
                <a:pt x="2153" y="1689"/>
              </a:lnTo>
              <a:lnTo>
                <a:pt x="2108" y="1762"/>
              </a:lnTo>
              <a:lnTo>
                <a:pt x="2064" y="1834"/>
              </a:lnTo>
              <a:lnTo>
                <a:pt x="2021" y="1904"/>
              </a:lnTo>
              <a:lnTo>
                <a:pt x="1980" y="1974"/>
              </a:lnTo>
              <a:lnTo>
                <a:pt x="1941" y="2042"/>
              </a:lnTo>
              <a:lnTo>
                <a:pt x="1903" y="2110"/>
              </a:lnTo>
              <a:lnTo>
                <a:pt x="1866" y="2174"/>
              </a:lnTo>
              <a:lnTo>
                <a:pt x="1832" y="2237"/>
              </a:lnTo>
              <a:lnTo>
                <a:pt x="1798" y="2297"/>
              </a:lnTo>
              <a:lnTo>
                <a:pt x="1767" y="2355"/>
              </a:lnTo>
              <a:lnTo>
                <a:pt x="1738" y="2410"/>
              </a:lnTo>
              <a:lnTo>
                <a:pt x="1710" y="2462"/>
              </a:lnTo>
              <a:lnTo>
                <a:pt x="1684" y="2512"/>
              </a:lnTo>
              <a:lnTo>
                <a:pt x="1661" y="2559"/>
              </a:lnTo>
              <a:lnTo>
                <a:pt x="1639" y="2601"/>
              </a:lnTo>
              <a:lnTo>
                <a:pt x="1619" y="2640"/>
              </a:lnTo>
              <a:lnTo>
                <a:pt x="1602" y="2675"/>
              </a:lnTo>
              <a:lnTo>
                <a:pt x="1586" y="2706"/>
              </a:lnTo>
              <a:lnTo>
                <a:pt x="1573" y="2733"/>
              </a:lnTo>
              <a:lnTo>
                <a:pt x="1562" y="2756"/>
              </a:lnTo>
              <a:lnTo>
                <a:pt x="1554" y="2773"/>
              </a:lnTo>
              <a:lnTo>
                <a:pt x="1548" y="2786"/>
              </a:lnTo>
              <a:lnTo>
                <a:pt x="1544" y="2794"/>
              </a:lnTo>
              <a:lnTo>
                <a:pt x="1543" y="2797"/>
              </a:lnTo>
              <a:lnTo>
                <a:pt x="1482" y="2743"/>
              </a:lnTo>
              <a:lnTo>
                <a:pt x="1420" y="2689"/>
              </a:lnTo>
              <a:lnTo>
                <a:pt x="1357" y="2637"/>
              </a:lnTo>
              <a:lnTo>
                <a:pt x="1293" y="2586"/>
              </a:lnTo>
              <a:lnTo>
                <a:pt x="1229" y="2535"/>
              </a:lnTo>
              <a:lnTo>
                <a:pt x="1164" y="2486"/>
              </a:lnTo>
              <a:lnTo>
                <a:pt x="1098" y="2438"/>
              </a:lnTo>
              <a:lnTo>
                <a:pt x="1033" y="2391"/>
              </a:lnTo>
              <a:lnTo>
                <a:pt x="967" y="2346"/>
              </a:lnTo>
              <a:lnTo>
                <a:pt x="903" y="2302"/>
              </a:lnTo>
              <a:lnTo>
                <a:pt x="838" y="2260"/>
              </a:lnTo>
              <a:lnTo>
                <a:pt x="774" y="2219"/>
              </a:lnTo>
              <a:lnTo>
                <a:pt x="711" y="2180"/>
              </a:lnTo>
              <a:lnTo>
                <a:pt x="650" y="2142"/>
              </a:lnTo>
              <a:lnTo>
                <a:pt x="590" y="2106"/>
              </a:lnTo>
              <a:lnTo>
                <a:pt x="532" y="2072"/>
              </a:lnTo>
              <a:lnTo>
                <a:pt x="475" y="2038"/>
              </a:lnTo>
              <a:lnTo>
                <a:pt x="421" y="2007"/>
              </a:lnTo>
              <a:lnTo>
                <a:pt x="369" y="1977"/>
              </a:lnTo>
              <a:lnTo>
                <a:pt x="320" y="1950"/>
              </a:lnTo>
              <a:lnTo>
                <a:pt x="273" y="1925"/>
              </a:lnTo>
              <a:lnTo>
                <a:pt x="229" y="1901"/>
              </a:lnTo>
              <a:lnTo>
                <a:pt x="188" y="1880"/>
              </a:lnTo>
              <a:lnTo>
                <a:pt x="151" y="1860"/>
              </a:lnTo>
              <a:lnTo>
                <a:pt x="118" y="1843"/>
              </a:lnTo>
              <a:lnTo>
                <a:pt x="88" y="1828"/>
              </a:lnTo>
              <a:lnTo>
                <a:pt x="62" y="1815"/>
              </a:lnTo>
              <a:lnTo>
                <a:pt x="40" y="1804"/>
              </a:lnTo>
              <a:lnTo>
                <a:pt x="23" y="1796"/>
              </a:lnTo>
              <a:lnTo>
                <a:pt x="10" y="1790"/>
              </a:lnTo>
              <a:lnTo>
                <a:pt x="3" y="1786"/>
              </a:lnTo>
              <a:lnTo>
                <a:pt x="0" y="1785"/>
              </a:lnTo>
              <a:lnTo>
                <a:pt x="399" y="1173"/>
              </a:lnTo>
              <a:lnTo>
                <a:pt x="441" y="1197"/>
              </a:lnTo>
              <a:lnTo>
                <a:pt x="484" y="1223"/>
              </a:lnTo>
              <a:lnTo>
                <a:pt x="529" y="1250"/>
              </a:lnTo>
              <a:lnTo>
                <a:pt x="574" y="1277"/>
              </a:lnTo>
              <a:lnTo>
                <a:pt x="620" y="1306"/>
              </a:lnTo>
              <a:lnTo>
                <a:pt x="666" y="1335"/>
              </a:lnTo>
              <a:lnTo>
                <a:pt x="713" y="1365"/>
              </a:lnTo>
              <a:lnTo>
                <a:pt x="759" y="1395"/>
              </a:lnTo>
              <a:lnTo>
                <a:pt x="805" y="1425"/>
              </a:lnTo>
              <a:lnTo>
                <a:pt x="852" y="1456"/>
              </a:lnTo>
              <a:lnTo>
                <a:pt x="897" y="1485"/>
              </a:lnTo>
              <a:lnTo>
                <a:pt x="941" y="1515"/>
              </a:lnTo>
              <a:lnTo>
                <a:pt x="984" y="1544"/>
              </a:lnTo>
              <a:lnTo>
                <a:pt x="1025" y="1573"/>
              </a:lnTo>
              <a:lnTo>
                <a:pt x="1065" y="1600"/>
              </a:lnTo>
              <a:lnTo>
                <a:pt x="1102" y="1626"/>
              </a:lnTo>
              <a:lnTo>
                <a:pt x="1138" y="1650"/>
              </a:lnTo>
              <a:lnTo>
                <a:pt x="1172" y="1673"/>
              </a:lnTo>
              <a:lnTo>
                <a:pt x="1202" y="1695"/>
              </a:lnTo>
              <a:lnTo>
                <a:pt x="1230" y="1715"/>
              </a:lnTo>
              <a:lnTo>
                <a:pt x="1255" y="1732"/>
              </a:lnTo>
              <a:lnTo>
                <a:pt x="1277" y="1747"/>
              </a:lnTo>
              <a:lnTo>
                <a:pt x="1296" y="1760"/>
              </a:lnTo>
              <a:lnTo>
                <a:pt x="1310" y="1771"/>
              </a:lnTo>
              <a:lnTo>
                <a:pt x="1321" y="1778"/>
              </a:lnTo>
              <a:lnTo>
                <a:pt x="1328" y="1783"/>
              </a:lnTo>
              <a:lnTo>
                <a:pt x="1330" y="1785"/>
              </a:lnTo>
              <a:lnTo>
                <a:pt x="1373" y="1694"/>
              </a:lnTo>
              <a:lnTo>
                <a:pt x="1417" y="1605"/>
              </a:lnTo>
              <a:lnTo>
                <a:pt x="1463" y="1516"/>
              </a:lnTo>
              <a:lnTo>
                <a:pt x="1509" y="1431"/>
              </a:lnTo>
              <a:lnTo>
                <a:pt x="1557" y="1347"/>
              </a:lnTo>
              <a:lnTo>
                <a:pt x="1605" y="1265"/>
              </a:lnTo>
              <a:lnTo>
                <a:pt x="1653" y="1185"/>
              </a:lnTo>
              <a:lnTo>
                <a:pt x="1703" y="1107"/>
              </a:lnTo>
              <a:lnTo>
                <a:pt x="1752" y="1029"/>
              </a:lnTo>
              <a:lnTo>
                <a:pt x="1801" y="956"/>
              </a:lnTo>
              <a:lnTo>
                <a:pt x="1850" y="884"/>
              </a:lnTo>
              <a:lnTo>
                <a:pt x="1899" y="814"/>
              </a:lnTo>
              <a:lnTo>
                <a:pt x="1948" y="747"/>
              </a:lnTo>
              <a:lnTo>
                <a:pt x="1996" y="683"/>
              </a:lnTo>
              <a:lnTo>
                <a:pt x="2043" y="620"/>
              </a:lnTo>
              <a:lnTo>
                <a:pt x="2089" y="560"/>
              </a:lnTo>
              <a:lnTo>
                <a:pt x="2134" y="503"/>
              </a:lnTo>
              <a:lnTo>
                <a:pt x="2178" y="448"/>
              </a:lnTo>
              <a:lnTo>
                <a:pt x="2221" y="397"/>
              </a:lnTo>
              <a:lnTo>
                <a:pt x="2262" y="348"/>
              </a:lnTo>
              <a:lnTo>
                <a:pt x="2301" y="302"/>
              </a:lnTo>
              <a:lnTo>
                <a:pt x="2338" y="259"/>
              </a:lnTo>
              <a:lnTo>
                <a:pt x="2373" y="219"/>
              </a:lnTo>
              <a:lnTo>
                <a:pt x="2406" y="183"/>
              </a:lnTo>
              <a:lnTo>
                <a:pt x="2437" y="149"/>
              </a:lnTo>
              <a:lnTo>
                <a:pt x="2465" y="119"/>
              </a:lnTo>
              <a:lnTo>
                <a:pt x="2492" y="92"/>
              </a:lnTo>
              <a:lnTo>
                <a:pt x="2514" y="67"/>
              </a:lnTo>
              <a:lnTo>
                <a:pt x="2534" y="47"/>
              </a:lnTo>
              <a:lnTo>
                <a:pt x="2550" y="30"/>
              </a:lnTo>
              <a:lnTo>
                <a:pt x="2563" y="17"/>
              </a:lnTo>
              <a:lnTo>
                <a:pt x="2573" y="7"/>
              </a:lnTo>
              <a:lnTo>
                <a:pt x="2578" y="2"/>
              </a:lnTo>
              <a:lnTo>
                <a:pt x="2580" y="0"/>
              </a:lnTo>
              <a:close/>
            </a:path>
          </a:pathLst>
        </a:custGeom>
        <a:solidFill>
          <a:schemeClr val="accent5"/>
        </a:solidFill>
        <a:ln w="0">
          <a:noFill/>
          <a:prstDash val="solid"/>
          <a:round/>
          <a:headEnd/>
          <a:tailEnd/>
        </a:ln>
      </xdr:spPr>
    </xdr:sp>
    <xdr:clientData/>
  </xdr:twoCellAnchor>
</xdr:wsDr>
</file>

<file path=xl/tables/table1.xml><?xml version="1.0" encoding="utf-8"?>
<table xmlns="http://schemas.openxmlformats.org/spreadsheetml/2006/main" id="1" name="Liste" displayName="Liste" ref="C4:H22" totalsRowShown="0" headerRowCellStyle="White Background" dataCellStyle="White Background">
  <autoFilter ref="C4:H22"/>
  <tableColumns count="6">
    <tableColumn id="1" name=" " dataCellStyle="Checked">
      <calculatedColumnFormula>"c"</calculatedColumnFormula>
    </tableColumn>
    <tableColumn id="4" name="DATE" dataDxfId="1" dataCellStyle="Checked"/>
    <tableColumn id="2" name="ÉLÉMENT" dataCellStyle="Item"/>
    <tableColumn id="3" name="Qui ?" dataCellStyle="White Background"/>
    <tableColumn id="6" name="A payé en trop" dataDxfId="0" dataCellStyle="Currency Custom">
      <calculatedColumnFormula>IFERROR(#REF!*#REF!,"")</calculatedColumnFormula>
    </tableColumn>
    <tableColumn id="7" name="COMMENTAIRES" dataCellStyle="Indent"/>
  </tableColumns>
  <tableStyleInfo name="Grocery List" showFirstColumn="0" showLastColumn="0" showRowStripes="1" showColumnStripes="0"/>
  <extLst>
    <ext xmlns:x14="http://schemas.microsoft.com/office/spreadsheetml/2009/9/main" uri="{504A1905-F514-4f6f-8877-14C23A59335A}">
      <x14:table altText="Liste de courses" altTextSummary="Liste de courses et informations telles que Magasin, Catégorie, Qté, Unité, Total calculé et Commentaire."/>
    </ext>
  </extLst>
</table>
</file>

<file path=xl/theme/theme1.xml><?xml version="1.0" encoding="utf-8"?>
<a:theme xmlns:a="http://schemas.openxmlformats.org/drawingml/2006/main" name="Office Theme">
  <a:themeElements>
    <a:clrScheme name="151">
      <a:dk1>
        <a:sysClr val="windowText" lastClr="000000"/>
      </a:dk1>
      <a:lt1>
        <a:sysClr val="window" lastClr="FFFFFF"/>
      </a:lt1>
      <a:dk2>
        <a:srgbClr val="554527"/>
      </a:dk2>
      <a:lt2>
        <a:srgbClr val="FAF8F4"/>
      </a:lt2>
      <a:accent1>
        <a:srgbClr val="F4B224"/>
      </a:accent1>
      <a:accent2>
        <a:srgbClr val="F4900B"/>
      </a:accent2>
      <a:accent3>
        <a:srgbClr val="E66B10"/>
      </a:accent3>
      <a:accent4>
        <a:srgbClr val="D64C16"/>
      </a:accent4>
      <a:accent5>
        <a:srgbClr val="4E1747"/>
      </a:accent5>
      <a:accent6>
        <a:srgbClr val="09AA97"/>
      </a:accent6>
      <a:hlink>
        <a:srgbClr val="09AA97"/>
      </a:hlink>
      <a:folHlink>
        <a:srgbClr val="4E1747"/>
      </a:folHlink>
    </a:clrScheme>
    <a:fontScheme name="151">
      <a:majorFont>
        <a:latin typeface="Franklin Gothic Medium"/>
        <a:ea typeface=""/>
        <a:cs typeface=""/>
      </a:majorFont>
      <a:minorFont>
        <a:latin typeface="Euphem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fitToPage="1"/>
  </sheetPr>
  <dimension ref="B1:AM25"/>
  <sheetViews>
    <sheetView showGridLines="0" tabSelected="1" topLeftCell="F1" zoomScaleNormal="100" workbookViewId="0">
      <selection activeCell="L21" sqref="L21"/>
    </sheetView>
  </sheetViews>
  <sheetFormatPr baseColWidth="10" defaultColWidth="9" defaultRowHeight="21" customHeight="1"/>
  <cols>
    <col min="1" max="1" width="2.7109375" customWidth="1"/>
    <col min="2" max="2" width="2.28515625" style="5" customWidth="1"/>
    <col min="3" max="3" width="5" style="5" customWidth="1"/>
    <col min="4" max="4" width="11.28515625" style="8" customWidth="1"/>
    <col min="5" max="5" width="42.140625" style="5" customWidth="1"/>
    <col min="6" max="6" width="11.42578125" style="5" customWidth="1"/>
    <col min="7" max="7" width="15.5703125" style="5" customWidth="1"/>
    <col min="8" max="8" width="18.28515625" style="5" customWidth="1"/>
    <col min="9" max="9" width="31.42578125" style="5" customWidth="1"/>
    <col min="10" max="10" width="2.28515625" style="5" customWidth="1"/>
    <col min="11" max="11" width="18.140625" customWidth="1"/>
    <col min="12" max="12" width="9.7109375" customWidth="1"/>
  </cols>
  <sheetData>
    <row r="1" spans="2:39" ht="7.5" customHeight="1">
      <c r="B1" s="6"/>
      <c r="C1" s="6"/>
      <c r="D1" s="20"/>
      <c r="E1" s="6"/>
      <c r="F1" s="6"/>
      <c r="G1" s="6"/>
      <c r="H1" s="6"/>
      <c r="I1" s="6"/>
      <c r="J1" s="6"/>
    </row>
    <row r="2" spans="2:39" s="2" customFormat="1" ht="53.25" customHeight="1">
      <c r="B2" s="7" t="s">
        <v>2</v>
      </c>
      <c r="C2" s="7"/>
      <c r="D2" s="7"/>
      <c r="E2" s="7"/>
      <c r="F2" s="14"/>
      <c r="G2" s="14"/>
      <c r="H2" s="7"/>
      <c r="I2" s="7"/>
      <c r="J2" s="29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</row>
    <row r="3" spans="2:39" ht="6" customHeight="1">
      <c r="J3" s="31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</row>
    <row r="4" spans="2:39" ht="21" customHeight="1">
      <c r="C4" s="3" t="s">
        <v>5</v>
      </c>
      <c r="D4" s="19" t="s">
        <v>13</v>
      </c>
      <c r="E4" s="12" t="s">
        <v>6</v>
      </c>
      <c r="F4" s="8" t="s">
        <v>9</v>
      </c>
      <c r="G4" s="8" t="s">
        <v>16</v>
      </c>
      <c r="H4" s="10" t="s">
        <v>1</v>
      </c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</row>
    <row r="5" spans="2:39" ht="21" customHeight="1">
      <c r="C5" s="9" t="str">
        <f>"c"</f>
        <v>c</v>
      </c>
      <c r="D5" s="22">
        <v>43222</v>
      </c>
      <c r="E5" s="4" t="s">
        <v>10</v>
      </c>
      <c r="F5" s="5" t="s">
        <v>7</v>
      </c>
      <c r="G5" s="15">
        <v>15</v>
      </c>
      <c r="H5" s="11" t="s">
        <v>11</v>
      </c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</row>
    <row r="6" spans="2:39" ht="21" customHeight="1">
      <c r="C6" s="9" t="str">
        <f>"c"</f>
        <v>c</v>
      </c>
      <c r="D6" s="22">
        <v>43222</v>
      </c>
      <c r="E6" s="4" t="s">
        <v>12</v>
      </c>
      <c r="F6" s="5" t="s">
        <v>8</v>
      </c>
      <c r="G6" s="15">
        <v>6</v>
      </c>
      <c r="H6" s="11"/>
      <c r="J6" s="32"/>
      <c r="K6" s="28" t="s">
        <v>27</v>
      </c>
      <c r="L6" s="27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</row>
    <row r="7" spans="2:39" ht="21" customHeight="1">
      <c r="C7" s="9" t="str">
        <f t="shared" ref="C7:C22" si="0">"c"</f>
        <v>c</v>
      </c>
      <c r="D7" s="22">
        <v>43222</v>
      </c>
      <c r="E7" s="4" t="s">
        <v>14</v>
      </c>
      <c r="F7" s="5" t="s">
        <v>8</v>
      </c>
      <c r="G7" s="15">
        <v>7</v>
      </c>
      <c r="H7" s="11"/>
      <c r="J7" s="32"/>
      <c r="K7" s="28">
        <f>SUMIF($F:$F,"pierrax",$G:$G)</f>
        <v>41.7</v>
      </c>
      <c r="L7" s="27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</row>
    <row r="8" spans="2:39" ht="21" customHeight="1">
      <c r="C8" s="9" t="str">
        <f t="shared" si="0"/>
        <v>c</v>
      </c>
      <c r="D8" s="22">
        <v>43222</v>
      </c>
      <c r="E8" s="4" t="s">
        <v>15</v>
      </c>
      <c r="F8" s="5" t="s">
        <v>8</v>
      </c>
      <c r="G8" s="15">
        <v>15.5</v>
      </c>
      <c r="H8" s="11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</row>
    <row r="9" spans="2:39" ht="21" customHeight="1">
      <c r="C9" s="9" t="str">
        <f t="shared" si="0"/>
        <v>c</v>
      </c>
      <c r="D9" s="22">
        <v>43228</v>
      </c>
      <c r="E9" s="4" t="s">
        <v>17</v>
      </c>
      <c r="F9" s="5" t="s">
        <v>8</v>
      </c>
      <c r="G9" s="15">
        <v>5</v>
      </c>
      <c r="H9" s="11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</row>
    <row r="10" spans="2:39" ht="21" customHeight="1">
      <c r="C10" s="9" t="str">
        <f t="shared" si="0"/>
        <v>c</v>
      </c>
      <c r="D10" s="22">
        <v>43229</v>
      </c>
      <c r="E10" s="4" t="s">
        <v>18</v>
      </c>
      <c r="F10" s="5" t="s">
        <v>7</v>
      </c>
      <c r="G10" s="15">
        <v>6.5</v>
      </c>
      <c r="H10" s="11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</row>
    <row r="11" spans="2:39" ht="21" customHeight="1">
      <c r="C11" s="9" t="str">
        <f t="shared" si="0"/>
        <v>c</v>
      </c>
      <c r="D11" s="22">
        <v>43231</v>
      </c>
      <c r="E11" s="4" t="s">
        <v>19</v>
      </c>
      <c r="F11" s="5" t="s">
        <v>7</v>
      </c>
      <c r="G11" s="15">
        <v>12.5</v>
      </c>
      <c r="H11" s="11"/>
      <c r="J11" s="32"/>
      <c r="K11" s="28" t="s">
        <v>28</v>
      </c>
      <c r="L11" s="28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</row>
    <row r="12" spans="2:39" ht="21" customHeight="1">
      <c r="C12" s="9" t="str">
        <f t="shared" si="0"/>
        <v>c</v>
      </c>
      <c r="D12" s="22">
        <v>43233</v>
      </c>
      <c r="E12" s="4" t="s">
        <v>20</v>
      </c>
      <c r="F12" s="5" t="s">
        <v>7</v>
      </c>
      <c r="G12" s="15">
        <v>5</v>
      </c>
      <c r="H12" s="11"/>
      <c r="J12" s="32"/>
      <c r="K12" s="28">
        <f>SUMIF($F:$F,"Antoine",$G:$G)</f>
        <v>63.3</v>
      </c>
      <c r="L12" s="28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</row>
    <row r="13" spans="2:39" ht="21" customHeight="1">
      <c r="C13" s="9" t="str">
        <f t="shared" si="0"/>
        <v>c</v>
      </c>
      <c r="D13" s="22">
        <v>43234</v>
      </c>
      <c r="E13" s="4" t="s">
        <v>21</v>
      </c>
      <c r="F13" s="5" t="s">
        <v>8</v>
      </c>
      <c r="G13" s="15">
        <v>4.7</v>
      </c>
      <c r="H13" s="11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</row>
    <row r="14" spans="2:39" ht="21" customHeight="1">
      <c r="C14" s="9" t="str">
        <f t="shared" si="0"/>
        <v>c</v>
      </c>
      <c r="D14" s="22">
        <v>43240</v>
      </c>
      <c r="E14" s="4" t="s">
        <v>22</v>
      </c>
      <c r="F14" s="5" t="s">
        <v>7</v>
      </c>
      <c r="G14" s="15">
        <v>3.3</v>
      </c>
      <c r="H14" s="11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</row>
    <row r="15" spans="2:39" ht="21" customHeight="1">
      <c r="C15" s="9" t="str">
        <f t="shared" si="0"/>
        <v>c</v>
      </c>
      <c r="D15" s="22">
        <v>43241</v>
      </c>
      <c r="E15" s="4" t="s">
        <v>23</v>
      </c>
      <c r="F15" s="5" t="s">
        <v>7</v>
      </c>
      <c r="G15" s="15">
        <v>10</v>
      </c>
      <c r="H15" s="11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</row>
    <row r="16" spans="2:39" ht="21" customHeight="1">
      <c r="C16" s="9" t="str">
        <f t="shared" si="0"/>
        <v>c</v>
      </c>
      <c r="D16" s="23">
        <v>43241</v>
      </c>
      <c r="E16" s="4" t="s">
        <v>25</v>
      </c>
      <c r="F16" s="5" t="s">
        <v>7</v>
      </c>
      <c r="G16" s="15">
        <v>5</v>
      </c>
      <c r="H16" s="11"/>
      <c r="J16" s="32"/>
      <c r="K16" s="33" t="s">
        <v>29</v>
      </c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</row>
    <row r="17" spans="3:39" ht="21" customHeight="1">
      <c r="C17" s="9" t="str">
        <f t="shared" si="0"/>
        <v>c</v>
      </c>
      <c r="D17" s="23">
        <v>43240</v>
      </c>
      <c r="E17" s="4" t="s">
        <v>26</v>
      </c>
      <c r="F17" s="5" t="s">
        <v>7</v>
      </c>
      <c r="G17" s="15">
        <v>6</v>
      </c>
      <c r="H17" s="11"/>
      <c r="J17" s="32"/>
      <c r="K17" s="34">
        <f>K7+K12</f>
        <v>105</v>
      </c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</row>
    <row r="18" spans="3:39" ht="21" customHeight="1">
      <c r="C18" s="9" t="str">
        <f t="shared" si="0"/>
        <v>c</v>
      </c>
      <c r="D18" s="22">
        <v>43242</v>
      </c>
      <c r="E18" s="4" t="s">
        <v>24</v>
      </c>
      <c r="F18" s="5" t="s">
        <v>8</v>
      </c>
      <c r="G18" s="15">
        <v>3.5</v>
      </c>
      <c r="H18" s="11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</row>
    <row r="19" spans="3:39" ht="21" customHeight="1">
      <c r="C19" s="9" t="str">
        <f t="shared" si="0"/>
        <v>c</v>
      </c>
      <c r="D19" s="21"/>
      <c r="E19" s="4"/>
      <c r="G19" s="15" t="str">
        <f>IFERROR(#REF!*#REF!,"")</f>
        <v/>
      </c>
      <c r="H19" s="11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</row>
    <row r="20" spans="3:39" ht="21" customHeight="1">
      <c r="C20" s="9" t="str">
        <f t="shared" si="0"/>
        <v>c</v>
      </c>
      <c r="D20" s="21"/>
      <c r="E20" s="4"/>
      <c r="G20" s="15" t="str">
        <f>IFERROR(#REF!*#REF!,"")</f>
        <v/>
      </c>
      <c r="H20" s="11"/>
      <c r="J20" s="32"/>
      <c r="K20" s="25" t="str">
        <f>IF(K7&lt;K12,"Pierrax doit ","Antoine doit")</f>
        <v xml:space="preserve">Pierrax doit </v>
      </c>
      <c r="L20" s="26">
        <f>IF(K7&gt;K12,(K7-K12)/2,(K12-K7)/2)</f>
        <v>10.799999999999997</v>
      </c>
      <c r="M20" s="25" t="str">
        <f>IF(K7&lt;K12,"à Antoine","a Pierrax")</f>
        <v>à Antoine</v>
      </c>
      <c r="N20" s="24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</row>
    <row r="21" spans="3:39" ht="21" customHeight="1">
      <c r="C21" s="9" t="str">
        <f t="shared" si="0"/>
        <v>c</v>
      </c>
      <c r="D21" s="21"/>
      <c r="E21" s="4"/>
      <c r="G21" s="15" t="str">
        <f>IFERROR(#REF!*#REF!,"")</f>
        <v/>
      </c>
      <c r="H21" s="11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</row>
    <row r="22" spans="3:39" ht="21" customHeight="1">
      <c r="C22" s="9" t="str">
        <f t="shared" si="0"/>
        <v>c</v>
      </c>
      <c r="D22" s="21"/>
      <c r="E22" s="4"/>
      <c r="G22" s="15" t="str">
        <f>IFERROR(#REF!*#REF!,"")</f>
        <v/>
      </c>
      <c r="H22" s="11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</row>
    <row r="23" spans="3:39" ht="21" customHeight="1">
      <c r="J23" s="31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</row>
    <row r="24" spans="3:39" ht="21" customHeight="1">
      <c r="J24" s="31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</row>
    <row r="25" spans="3:39" ht="21" customHeight="1">
      <c r="J25" s="31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</row>
  </sheetData>
  <conditionalFormatting sqref="C5:H15 H16 C16:C17 C18:H22">
    <cfRule type="expression" dxfId="4" priority="3">
      <formula>ISODD(ROW(AncreTableau))&lt;&gt;ISODD(ROW(C5))</formula>
    </cfRule>
  </conditionalFormatting>
  <conditionalFormatting sqref="F16">
    <cfRule type="expression" dxfId="3" priority="2">
      <formula>ISODD(ROW(AncreTableau))&lt;&gt;ISODD(ROW(F16))</formula>
    </cfRule>
  </conditionalFormatting>
  <conditionalFormatting sqref="F17">
    <cfRule type="expression" dxfId="2" priority="1">
      <formula>ISODD(ROW(AncreTableau))&lt;&gt;ISODD(ROW(F17))</formula>
    </cfRule>
  </conditionalFormatting>
  <printOptions horizontalCentered="1"/>
  <pageMargins left="0.3" right="0.3" top="0.5" bottom="0.5" header="0.3" footer="0.3"/>
  <pageSetup scale="66" fitToHeight="0" orientation="portrait" r:id="rId1"/>
  <headerFooter differentFirst="1">
    <oddFooter>Page &amp;P of &amp;N</oddFooter>
  </headerFooter>
  <drawing r:id="rId2"/>
  <picture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M21"/>
  <sheetViews>
    <sheetView workbookViewId="0"/>
  </sheetViews>
  <sheetFormatPr baseColWidth="10" defaultColWidth="9" defaultRowHeight="12.75"/>
  <cols>
    <col min="5" max="5" width="18.7109375" customWidth="1"/>
    <col min="10" max="10" width="12.42578125" bestFit="1" customWidth="1"/>
    <col min="11" max="12" width="12.28515625" customWidth="1"/>
    <col min="13" max="13" width="14.42578125" bestFit="1" customWidth="1"/>
  </cols>
  <sheetData>
    <row r="1" spans="1:13">
      <c r="A1" t="s">
        <v>0</v>
      </c>
    </row>
    <row r="3" spans="1:13">
      <c r="K3" s="16">
        <f>SUM(Liste[A payé en trop])-SUM(K6:K9)</f>
        <v>0</v>
      </c>
      <c r="L3" s="18">
        <f>ROUND(K3,0)</f>
        <v>0</v>
      </c>
      <c r="M3" t="s">
        <v>3</v>
      </c>
    </row>
    <row r="4" spans="1:13">
      <c r="K4" s="16"/>
      <c r="L4" s="18">
        <f>ROUNDUP(SUM(Liste[A payé en trop]),0)</f>
        <v>105</v>
      </c>
      <c r="M4" t="s">
        <v>4</v>
      </c>
    </row>
    <row r="5" spans="1:13">
      <c r="K5" s="16"/>
      <c r="L5" s="18"/>
    </row>
    <row r="6" spans="1:13">
      <c r="E6" s="13" t="str">
        <f t="array" ref="E6">IFERROR(INDEX(Liste[Qui ?],MATCH(,COUNTIF($E$5:E5,Liste[Qui ?]),)),"")</f>
        <v>Antoine</v>
      </c>
      <c r="F6">
        <f>SUMIFS(Liste[A payé en trop],Liste[Qui ?],E6)</f>
        <v>63.3</v>
      </c>
      <c r="G6">
        <f>F6+ROW()/1000000</f>
        <v>63.300005999999996</v>
      </c>
      <c r="H6">
        <f>LARGE($G$6:$G$21,1)</f>
        <v>63.300005999999996</v>
      </c>
      <c r="I6">
        <f>MATCH(H6,$G$6:$G$21,0)</f>
        <v>1</v>
      </c>
      <c r="J6" t="str">
        <f>INDEX($E$6:$E$21,$I6)</f>
        <v>Antoine</v>
      </c>
      <c r="K6" s="17">
        <f>INDEX($F$6:$F$21,$I6)</f>
        <v>63.3</v>
      </c>
      <c r="L6" s="18">
        <f>ROUND(K6,0)</f>
        <v>63</v>
      </c>
      <c r="M6" t="str">
        <f>UPPER(J6) &amp; " TOTAL"</f>
        <v>ANTOINE TOTAL</v>
      </c>
    </row>
    <row r="7" spans="1:13">
      <c r="E7" s="13" t="str">
        <f t="array" ref="E7">IFERROR(INDEX(Liste[Qui ?],MATCH(,COUNTIF($E$5:E6,Liste[Qui ?]),)),"")</f>
        <v>Pierrax</v>
      </c>
      <c r="F7">
        <f>SUMIFS(Liste[A payé en trop],Liste[Qui ?],E7)</f>
        <v>41.7</v>
      </c>
      <c r="G7">
        <f t="shared" ref="G7:G21" si="0">F7+ROW()/1000000</f>
        <v>41.700006999999999</v>
      </c>
      <c r="H7">
        <f>LARGE($G$6:$G$21,2)</f>
        <v>41.700006999999999</v>
      </c>
      <c r="I7">
        <f>MATCH(H7,$G$6:$G$21,0)</f>
        <v>2</v>
      </c>
      <c r="J7" t="str">
        <f>INDEX($E$6:$E$21,$I7)</f>
        <v>Pierrax</v>
      </c>
      <c r="K7" s="17">
        <f>INDEX($F$6:$F$21,$I7)</f>
        <v>41.7</v>
      </c>
      <c r="L7" s="18">
        <f>ROUND(K7,0)</f>
        <v>42</v>
      </c>
      <c r="M7" t="str">
        <f>UPPER(J7) &amp; " TOTAL"</f>
        <v>PIERRAX TOTAL</v>
      </c>
    </row>
    <row r="8" spans="1:13">
      <c r="E8" s="13">
        <f t="array" ref="E8">IFERROR(INDEX(Liste[Qui ?],MATCH(,COUNTIF($E$5:E7,Liste[Qui ?]),)),"")</f>
        <v>0</v>
      </c>
      <c r="F8">
        <f>SUMIFS(Liste[A payé en trop],Liste[Qui ?],E8)</f>
        <v>0</v>
      </c>
      <c r="G8">
        <f t="shared" si="0"/>
        <v>7.9999999999999996E-6</v>
      </c>
      <c r="H8">
        <f>LARGE($G$6:$G$21,3)</f>
        <v>2.0999999999999999E-5</v>
      </c>
      <c r="I8">
        <f>MATCH(H8,$G$6:$G$21,0)</f>
        <v>16</v>
      </c>
      <c r="J8" t="str">
        <f>INDEX($E$6:$E$21,$I8)</f>
        <v/>
      </c>
      <c r="K8" s="17">
        <f>INDEX($F$6:$F$21,$I8)</f>
        <v>0</v>
      </c>
      <c r="L8" s="18">
        <f>ROUND(K8,0)</f>
        <v>0</v>
      </c>
      <c r="M8" t="str">
        <f>UPPER(J8) &amp; " TOTAL"</f>
        <v xml:space="preserve"> TOTAL</v>
      </c>
    </row>
    <row r="9" spans="1:13">
      <c r="E9" s="13" t="str">
        <f t="array" ref="E9">IFERROR(INDEX(Liste[Qui ?],MATCH(,COUNTIF($E$5:E8,Liste[Qui ?]),)),"")</f>
        <v/>
      </c>
      <c r="F9">
        <f>SUMIFS(Liste[A payé en trop],Liste[Qui ?],E9)</f>
        <v>0</v>
      </c>
      <c r="G9">
        <f t="shared" si="0"/>
        <v>9.0000000000000002E-6</v>
      </c>
      <c r="H9">
        <f>LARGE($G$6:$G$21,4)</f>
        <v>2.0000000000000002E-5</v>
      </c>
      <c r="I9">
        <f>MATCH(H9,$G$6:$G$21,0)</f>
        <v>15</v>
      </c>
      <c r="J9" t="str">
        <f>INDEX($E$6:$E$21,$I9)</f>
        <v/>
      </c>
      <c r="K9" s="17">
        <f>INDEX($F$6:$F$21,$I9)</f>
        <v>0</v>
      </c>
      <c r="L9" s="18">
        <f>ROUND(K9,0)</f>
        <v>0</v>
      </c>
      <c r="M9" t="str">
        <f>UPPER(J9) &amp; " TOTAL"</f>
        <v xml:space="preserve"> TOTAL</v>
      </c>
    </row>
    <row r="10" spans="1:13">
      <c r="E10" s="13" t="str">
        <f t="array" ref="E10">IFERROR(INDEX(Liste[Qui ?],MATCH(,COUNTIF($E$5:E9,Liste[Qui ?]),)),"")</f>
        <v/>
      </c>
      <c r="F10">
        <f>SUMIFS(Liste[A payé en trop],Liste[Qui ?],E10)</f>
        <v>0</v>
      </c>
      <c r="G10">
        <f t="shared" si="0"/>
        <v>1.0000000000000001E-5</v>
      </c>
      <c r="K10" s="1"/>
      <c r="L10" s="1"/>
    </row>
    <row r="11" spans="1:13">
      <c r="E11" s="13" t="str">
        <f t="array" ref="E11">IFERROR(INDEX(Liste[Qui ?],MATCH(,COUNTIF($E$5:E10,Liste[Qui ?]),)),"")</f>
        <v/>
      </c>
      <c r="F11">
        <f>SUMIFS(Liste[A payé en trop],Liste[Qui ?],E11)</f>
        <v>0</v>
      </c>
      <c r="G11">
        <f t="shared" si="0"/>
        <v>1.1E-5</v>
      </c>
      <c r="K11" s="1"/>
      <c r="L11" s="1"/>
    </row>
    <row r="12" spans="1:13">
      <c r="E12" s="13" t="str">
        <f t="array" ref="E12">IFERROR(INDEX(Liste[Qui ?],MATCH(,COUNTIF($E$5:E11,Liste[Qui ?]),)),"")</f>
        <v/>
      </c>
      <c r="F12">
        <f>SUMIFS(Liste[A payé en trop],Liste[Qui ?],E12)</f>
        <v>0</v>
      </c>
      <c r="G12">
        <f t="shared" si="0"/>
        <v>1.2E-5</v>
      </c>
      <c r="K12" s="1"/>
      <c r="L12" s="1"/>
    </row>
    <row r="13" spans="1:13">
      <c r="E13" s="13" t="str">
        <f t="array" ref="E13">IFERROR(INDEX(Liste[Qui ?],MATCH(,COUNTIF($E$5:E12,Liste[Qui ?]),)),"")</f>
        <v/>
      </c>
      <c r="F13">
        <f>SUMIFS(Liste[A payé en trop],Liste[Qui ?],E13)</f>
        <v>0</v>
      </c>
      <c r="G13">
        <f t="shared" si="0"/>
        <v>1.2999999999999999E-5</v>
      </c>
      <c r="K13" s="1"/>
      <c r="L13" s="1"/>
    </row>
    <row r="14" spans="1:13">
      <c r="E14" s="13" t="str">
        <f t="array" ref="E14">IFERROR(INDEX(Liste[Qui ?],MATCH(,COUNTIF($E$5:E13,Liste[Qui ?]),)),"")</f>
        <v/>
      </c>
      <c r="F14">
        <f>SUMIFS(Liste[A payé en trop],Liste[Qui ?],E14)</f>
        <v>0</v>
      </c>
      <c r="G14">
        <f t="shared" si="0"/>
        <v>1.4E-5</v>
      </c>
      <c r="K14" s="1"/>
      <c r="L14" s="1"/>
    </row>
    <row r="15" spans="1:13">
      <c r="E15" s="13" t="str">
        <f t="array" ref="E15">IFERROR(INDEX(Liste[Qui ?],MATCH(,COUNTIF($E$5:E14,Liste[Qui ?]),)),"")</f>
        <v/>
      </c>
      <c r="F15">
        <f>SUMIFS(Liste[A payé en trop],Liste[Qui ?],E15)</f>
        <v>0</v>
      </c>
      <c r="G15">
        <f t="shared" si="0"/>
        <v>1.5E-5</v>
      </c>
      <c r="K15" s="1"/>
      <c r="L15" s="1"/>
    </row>
    <row r="16" spans="1:13">
      <c r="E16" s="13" t="str">
        <f t="array" ref="E16">IFERROR(INDEX(Liste[Qui ?],MATCH(,COUNTIF($E$5:E15,Liste[Qui ?]),)),"")</f>
        <v/>
      </c>
      <c r="F16">
        <f>SUMIFS(Liste[A payé en trop],Liste[Qui ?],E16)</f>
        <v>0</v>
      </c>
      <c r="G16">
        <f t="shared" si="0"/>
        <v>1.5999999999999999E-5</v>
      </c>
      <c r="K16" s="1"/>
      <c r="L16" s="1"/>
    </row>
    <row r="17" spans="5:12">
      <c r="E17" s="13" t="str">
        <f t="array" ref="E17">IFERROR(INDEX(Liste[Qui ?],MATCH(,COUNTIF($E$5:E16,Liste[Qui ?]),)),"")</f>
        <v/>
      </c>
      <c r="F17">
        <f>SUMIFS(Liste[A payé en trop],Liste[Qui ?],E17)</f>
        <v>0</v>
      </c>
      <c r="G17">
        <f t="shared" si="0"/>
        <v>1.7E-5</v>
      </c>
      <c r="K17" s="1"/>
      <c r="L17" s="1"/>
    </row>
    <row r="18" spans="5:12">
      <c r="E18" s="13" t="str">
        <f t="array" ref="E18">IFERROR(INDEX(Liste[Qui ?],MATCH(,COUNTIF($E$5:E17,Liste[Qui ?]),)),"")</f>
        <v/>
      </c>
      <c r="F18">
        <f>SUMIFS(Liste[A payé en trop],Liste[Qui ?],E18)</f>
        <v>0</v>
      </c>
      <c r="G18">
        <f t="shared" si="0"/>
        <v>1.8E-5</v>
      </c>
      <c r="K18" s="1"/>
      <c r="L18" s="1"/>
    </row>
    <row r="19" spans="5:12">
      <c r="E19" s="13" t="str">
        <f t="array" ref="E19">IFERROR(INDEX(Liste[Qui ?],MATCH(,COUNTIF($E$5:E18,Liste[Qui ?]),)),"")</f>
        <v/>
      </c>
      <c r="F19">
        <f>SUMIFS(Liste[A payé en trop],Liste[Qui ?],E19)</f>
        <v>0</v>
      </c>
      <c r="G19">
        <f t="shared" si="0"/>
        <v>1.9000000000000001E-5</v>
      </c>
      <c r="K19" s="1"/>
      <c r="L19" s="1"/>
    </row>
    <row r="20" spans="5:12">
      <c r="E20" s="13" t="str">
        <f t="array" ref="E20">IFERROR(INDEX(Liste[Qui ?],MATCH(,COUNTIF($E$5:E19,Liste[Qui ?]),)),"")</f>
        <v/>
      </c>
      <c r="F20">
        <f>SUMIFS(Liste[A payé en trop],Liste[Qui ?],E20)</f>
        <v>0</v>
      </c>
      <c r="G20">
        <f t="shared" si="0"/>
        <v>2.0000000000000002E-5</v>
      </c>
      <c r="K20" s="1"/>
      <c r="L20" s="1"/>
    </row>
    <row r="21" spans="5:12">
      <c r="E21" s="13" t="str">
        <f t="array" ref="E21">IFERROR(INDEX(Liste[Qui ?],MATCH(,COUNTIF($E$5:E20,Liste[Qui ?]),)),"")</f>
        <v/>
      </c>
      <c r="F21">
        <f>SUMIFS(Liste[A payé en trop],Liste[Qui ?],E21)</f>
        <v>0</v>
      </c>
      <c r="G21">
        <f t="shared" si="0"/>
        <v>2.0999999999999999E-5</v>
      </c>
      <c r="K21" s="1"/>
      <c r="L21" s="1"/>
    </row>
  </sheetData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E6B562EF-102F-4119-A890-A086077D559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de courses</vt:lpstr>
      <vt:lpstr>Calculs</vt:lpstr>
      <vt:lpstr>AncreTableau</vt:lpstr>
      <vt:lpstr>'Liste de courses'!Impression_des_titres</vt:lpstr>
      <vt:lpstr>TotalCourses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Pierrax</dc:creator>
  <cp:keywords/>
  <cp:lastModifiedBy>leon</cp:lastModifiedBy>
  <dcterms:created xsi:type="dcterms:W3CDTF">2018-05-08T17:36:29Z</dcterms:created>
  <dcterms:modified xsi:type="dcterms:W3CDTF">2018-05-23T17:35:48Z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TC034274779991</vt:lpwstr>
  </property>
</Properties>
</file>