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15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2DFAF79E-EDC1-4ACA-9988-6B1B0FEA07DC}" xr6:coauthVersionLast="47" xr6:coauthVersionMax="47" xr10:uidLastSave="{00000000-0000-0000-0000-000000000000}"/>
  <bookViews>
    <workbookView xWindow="-135" yWindow="75" windowWidth="28800" windowHeight="15375" activeTab="1" xr2:uid="{00000000-000D-0000-FFFF-FFFF00000000}"/>
  </bookViews>
  <sheets>
    <sheet name="EXCEDENT" sheetId="1" r:id="rId1"/>
    <sheet name="RESTES A RECOUVRER" sheetId="2" r:id="rId2"/>
  </sheets>
  <definedNames>
    <definedName name="_xlnm._FilterDatabase" localSheetId="0" hidden="1">EXCEDENT!$A$2:$R$15</definedName>
    <definedName name="_xlnm._FilterDatabase" localSheetId="1" hidden="1">'RESTES A RECOUVRER'!$A$2:$K$2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" i="2" l="1" a="1"/>
  <c r="M4" i="2" s="1"/>
  <c r="M5" i="2" a="1"/>
  <c r="M5" i="2"/>
  <c r="M6" i="2" a="1"/>
  <c r="M6" i="2" s="1"/>
  <c r="M7" i="2" a="1"/>
  <c r="M7" i="2" s="1"/>
  <c r="M8" i="2" a="1"/>
  <c r="M8" i="2" s="1"/>
  <c r="M9" i="2" a="1"/>
  <c r="M9" i="2" s="1"/>
  <c r="M10" i="2" a="1"/>
  <c r="M10" i="2" s="1"/>
  <c r="M11" i="2" a="1"/>
  <c r="M11" i="2"/>
  <c r="M12" i="2" a="1"/>
  <c r="M12" i="2" s="1"/>
  <c r="M13" i="2" a="1"/>
  <c r="M13" i="2"/>
  <c r="M14" i="2" a="1"/>
  <c r="M14" i="2" s="1"/>
  <c r="M15" i="2" a="1"/>
  <c r="M15" i="2" s="1"/>
  <c r="M16" i="2" a="1"/>
  <c r="M16" i="2" s="1"/>
  <c r="M17" i="2" a="1"/>
  <c r="M17" i="2" s="1"/>
  <c r="M18" i="2" a="1"/>
  <c r="M18" i="2" s="1"/>
  <c r="M3" i="2" a="1"/>
  <c r="M3" i="2" s="1"/>
  <c r="N15" i="1"/>
  <c r="I15" i="1"/>
  <c r="F15" i="1"/>
  <c r="E15" i="1"/>
  <c r="N14" i="1"/>
  <c r="I14" i="1"/>
  <c r="F14" i="1"/>
  <c r="E14" i="1"/>
  <c r="N13" i="1"/>
  <c r="I13" i="1"/>
  <c r="F13" i="1"/>
  <c r="E13" i="1"/>
  <c r="N12" i="1"/>
  <c r="I12" i="1"/>
  <c r="F12" i="1"/>
  <c r="E12" i="1"/>
  <c r="N11" i="1"/>
  <c r="I11" i="1"/>
  <c r="F11" i="1"/>
  <c r="E11" i="1"/>
  <c r="N10" i="1"/>
  <c r="I10" i="1"/>
  <c r="F10" i="1"/>
  <c r="E10" i="1"/>
  <c r="N9" i="1"/>
  <c r="I9" i="1"/>
  <c r="F9" i="1"/>
  <c r="E9" i="1"/>
  <c r="N8" i="1"/>
  <c r="I8" i="1"/>
  <c r="F8" i="1"/>
  <c r="E8" i="1"/>
  <c r="N7" i="1"/>
  <c r="I7" i="1"/>
  <c r="F7" i="1"/>
  <c r="E7" i="1"/>
  <c r="N6" i="1"/>
  <c r="I6" i="1"/>
  <c r="F6" i="1"/>
  <c r="E6" i="1"/>
  <c r="N5" i="1"/>
  <c r="I5" i="1"/>
  <c r="F5" i="1"/>
  <c r="E5" i="1"/>
  <c r="N4" i="1"/>
  <c r="I4" i="1"/>
  <c r="F4" i="1"/>
  <c r="E4" i="1"/>
  <c r="N3" i="1"/>
  <c r="I3" i="1"/>
  <c r="F3" i="1"/>
  <c r="E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<sst xmlns="http://schemas.openxmlformats.org/spreadsheetml/2006/main" count="217" uniqueCount="39">
  <si>
    <t>CODE_BUDGET</t>
  </si>
  <si>
    <t>NUM_COMPTE</t>
  </si>
  <si>
    <t>TYPE_PIECE</t>
  </si>
  <si>
    <t>EXERCICE</t>
  </si>
  <si>
    <t>NUM_PIECE</t>
  </si>
  <si>
    <t>NUM_LIGNE</t>
  </si>
  <si>
    <t>TIERS</t>
  </si>
  <si>
    <t>DATE_CREATION</t>
  </si>
  <si>
    <t>OBJET</t>
  </si>
  <si>
    <t>COMPLEMENT_OPERATION</t>
  </si>
  <si>
    <t>EXO_TITRE</t>
  </si>
  <si>
    <t>NUM_LIGNE_TITRE</t>
  </si>
  <si>
    <t>DATE_DEBUT_FACT</t>
  </si>
  <si>
    <t>DATE_FIN_FACT</t>
  </si>
  <si>
    <t>NOM_MALADE</t>
  </si>
  <si>
    <t>NUM_ASSURE</t>
  </si>
  <si>
    <t>ANNULATION</t>
  </si>
  <si>
    <t>XXX</t>
  </si>
  <si>
    <t>XXXXX</t>
  </si>
  <si>
    <t>XX</t>
  </si>
  <si>
    <t>XXXXXXXX</t>
  </si>
  <si>
    <t>X</t>
  </si>
  <si>
    <t>XXXXXXXXXXXXX</t>
  </si>
  <si>
    <t>FACTURE</t>
  </si>
  <si>
    <t>BC</t>
  </si>
  <si>
    <t>ETAB</t>
  </si>
  <si>
    <t>DATE_EMISSION</t>
  </si>
  <si>
    <t>PRODUIT_LOCAL</t>
  </si>
  <si>
    <t>DEBITEUR</t>
  </si>
  <si>
    <t>ADRESSE_TIERS</t>
  </si>
  <si>
    <t>COMPLEMENT_ADRESSE_TIERS</t>
  </si>
  <si>
    <t>CODE_POSTAL_TIERS</t>
  </si>
  <si>
    <t>ANNEE</t>
  </si>
  <si>
    <t>XXXX</t>
  </si>
  <si>
    <t>XXXXXXX</t>
  </si>
  <si>
    <t>XXXXXXXXXXX</t>
  </si>
  <si>
    <t>XXXXXX</t>
  </si>
  <si>
    <t>MONTANT</t>
  </si>
  <si>
    <t>solution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</si>
</sst>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164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123825</xdr:colOff>
          <xdr:row>9</xdr:row>
          <xdr:rowOff>19050</xdr:rowOff>
        </xdr:from>
        <xdr:to>
          <xdr:col>13</xdr:col>
          <xdr:colOff>1181100</xdr:colOff>
          <xdr:row>15</xdr:row>
          <xdr:rowOff>9525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9B71E529-C012-667A-E998-F56D106EE579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RESTES A RECOUVRER'!$C$3:$C$8" spid="_x0000_s104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8459450" y="1733550"/>
              <a:ext cx="1057275" cy="11334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R15"/>
  <sheetViews>
    <sheetView topLeftCell="F8" workbookViewId="0">
      <selection activeCell="I30" sqref="I30"/>
    </sheetView>
  </sheetViews>
  <sheetFormatPr baseColWidth="10" defaultRowHeight="15" x14ac:dyDescent="0.25"/>
  <cols>
    <col min="1" max="2" width="18.42578125" bestFit="1" customWidth="1"/>
    <col min="3" max="3" width="17.7109375" bestFit="1" customWidth="1"/>
    <col min="4" max="4" width="13.7109375" bestFit="1" customWidth="1"/>
    <col min="5" max="5" width="15.85546875" bestFit="1" customWidth="1"/>
    <col min="6" max="6" width="16.140625" bestFit="1" customWidth="1"/>
    <col min="7" max="7" width="35" bestFit="1" customWidth="1"/>
    <col min="8" max="8" width="16.7109375" style="5" bestFit="1" customWidth="1"/>
    <col min="9" max="9" width="20.140625" bestFit="1" customWidth="1"/>
    <col min="10" max="10" width="42.5703125" bestFit="1" customWidth="1"/>
    <col min="11" max="11" width="29.7109375" bestFit="1" customWidth="1"/>
    <col min="12" max="12" width="14.85546875" style="5" bestFit="1" customWidth="1"/>
    <col min="13" max="13" width="15.7109375" style="5" bestFit="1" customWidth="1"/>
    <col min="14" max="14" width="22" bestFit="1" customWidth="1"/>
    <col min="15" max="15" width="22.42578125" bestFit="1" customWidth="1"/>
    <col min="16" max="16" width="19.5703125" bestFit="1" customWidth="1"/>
    <col min="17" max="17" width="21.42578125" bestFit="1" customWidth="1"/>
    <col min="18" max="18" width="17.7109375" bestFit="1" customWidth="1"/>
  </cols>
  <sheetData>
    <row r="2" spans="1:18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4" t="s">
        <v>37</v>
      </c>
      <c r="I2" s="2" t="s">
        <v>7</v>
      </c>
      <c r="J2" s="2" t="s">
        <v>8</v>
      </c>
      <c r="K2" s="2" t="s">
        <v>9</v>
      </c>
      <c r="L2" s="4" t="s">
        <v>10</v>
      </c>
      <c r="M2" s="4" t="s">
        <v>23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15</v>
      </c>
    </row>
    <row r="3" spans="1:18" x14ac:dyDescent="0.25">
      <c r="A3" s="1">
        <v>2000</v>
      </c>
      <c r="B3" s="1">
        <v>471411</v>
      </c>
      <c r="C3" s="1" t="s">
        <v>16</v>
      </c>
      <c r="D3" s="1">
        <v>2022</v>
      </c>
      <c r="E3" s="1" t="str">
        <f>"601560"</f>
        <v>601560</v>
      </c>
      <c r="F3" s="1" t="str">
        <f t="shared" ref="F3:F15" si="0">"1"</f>
        <v>1</v>
      </c>
      <c r="G3" s="1" t="s">
        <v>17</v>
      </c>
      <c r="H3" s="6">
        <v>6</v>
      </c>
      <c r="I3" s="1" t="str">
        <f>"19/11/2022"</f>
        <v>19/11/2022</v>
      </c>
      <c r="J3" s="1" t="s">
        <v>17</v>
      </c>
      <c r="K3" s="1"/>
      <c r="L3" s="4">
        <v>2022</v>
      </c>
      <c r="M3" s="7">
        <v>108977</v>
      </c>
      <c r="N3" s="1" t="str">
        <f t="shared" ref="N3:N15" si="1">"1"</f>
        <v>1</v>
      </c>
      <c r="O3" s="1" t="s">
        <v>17</v>
      </c>
      <c r="P3" s="1" t="s">
        <v>17</v>
      </c>
      <c r="Q3" s="1" t="s">
        <v>17</v>
      </c>
      <c r="R3" s="1" t="s">
        <v>17</v>
      </c>
    </row>
    <row r="4" spans="1:18" x14ac:dyDescent="0.25">
      <c r="A4" s="3">
        <v>2000</v>
      </c>
      <c r="B4" s="3">
        <v>471411</v>
      </c>
      <c r="C4" s="3" t="s">
        <v>16</v>
      </c>
      <c r="D4" s="3">
        <v>2023</v>
      </c>
      <c r="E4" s="3" t="str">
        <f>"600758"</f>
        <v>600758</v>
      </c>
      <c r="F4" s="3" t="str">
        <f t="shared" si="0"/>
        <v>1</v>
      </c>
      <c r="G4" s="3" t="s">
        <v>18</v>
      </c>
      <c r="H4" s="6">
        <v>6</v>
      </c>
      <c r="I4" s="3" t="str">
        <f>"12/05/2023"</f>
        <v>12/05/2023</v>
      </c>
      <c r="J4" s="3" t="s">
        <v>18</v>
      </c>
      <c r="K4" s="3"/>
      <c r="L4" s="4">
        <v>2023</v>
      </c>
      <c r="M4" s="7">
        <v>100027</v>
      </c>
      <c r="N4" s="3" t="str">
        <f t="shared" si="1"/>
        <v>1</v>
      </c>
      <c r="O4" s="3" t="s">
        <v>18</v>
      </c>
      <c r="P4" s="3" t="s">
        <v>18</v>
      </c>
      <c r="Q4" s="3" t="s">
        <v>18</v>
      </c>
      <c r="R4" s="3" t="s">
        <v>18</v>
      </c>
    </row>
    <row r="5" spans="1:18" x14ac:dyDescent="0.25">
      <c r="A5" s="1">
        <v>2000</v>
      </c>
      <c r="B5" s="1">
        <v>471411</v>
      </c>
      <c r="C5" s="1" t="s">
        <v>16</v>
      </c>
      <c r="D5" s="1">
        <v>2023</v>
      </c>
      <c r="E5" s="1" t="str">
        <f>"600858"</f>
        <v>600858</v>
      </c>
      <c r="F5" s="1" t="str">
        <f t="shared" si="0"/>
        <v>1</v>
      </c>
      <c r="G5" s="1" t="s">
        <v>19</v>
      </c>
      <c r="H5" s="6">
        <v>13.48</v>
      </c>
      <c r="I5" s="1" t="str">
        <f>"24/05/2023"</f>
        <v>24/05/2023</v>
      </c>
      <c r="J5" s="1" t="s">
        <v>19</v>
      </c>
      <c r="K5" s="1"/>
      <c r="L5" s="4">
        <v>2023</v>
      </c>
      <c r="M5" s="7">
        <v>102685</v>
      </c>
      <c r="N5" s="1" t="str">
        <f t="shared" si="1"/>
        <v>1</v>
      </c>
      <c r="O5" s="1" t="s">
        <v>19</v>
      </c>
      <c r="P5" s="1" t="s">
        <v>19</v>
      </c>
      <c r="Q5" s="1" t="s">
        <v>19</v>
      </c>
      <c r="R5" s="1" t="s">
        <v>19</v>
      </c>
    </row>
    <row r="6" spans="1:18" x14ac:dyDescent="0.25">
      <c r="A6" s="1">
        <v>2000</v>
      </c>
      <c r="B6" s="1">
        <v>471411</v>
      </c>
      <c r="C6" s="1" t="s">
        <v>16</v>
      </c>
      <c r="D6" s="1">
        <v>2023</v>
      </c>
      <c r="E6" s="1" t="str">
        <f>"600885"</f>
        <v>600885</v>
      </c>
      <c r="F6" s="1" t="str">
        <f t="shared" si="0"/>
        <v>1</v>
      </c>
      <c r="G6" s="1" t="s">
        <v>20</v>
      </c>
      <c r="H6" s="6">
        <v>9</v>
      </c>
      <c r="I6" s="1" t="str">
        <f>"03/06/2023"</f>
        <v>03/06/2023</v>
      </c>
      <c r="J6" s="1" t="s">
        <v>20</v>
      </c>
      <c r="K6" s="1"/>
      <c r="L6" s="4">
        <v>2023</v>
      </c>
      <c r="M6" s="7">
        <v>113433</v>
      </c>
      <c r="N6" s="1" t="str">
        <f t="shared" si="1"/>
        <v>1</v>
      </c>
      <c r="O6" s="1" t="s">
        <v>20</v>
      </c>
      <c r="P6" s="1" t="s">
        <v>20</v>
      </c>
      <c r="Q6" s="1" t="s">
        <v>20</v>
      </c>
      <c r="R6" s="1" t="s">
        <v>20</v>
      </c>
    </row>
    <row r="7" spans="1:18" x14ac:dyDescent="0.25">
      <c r="A7" s="1">
        <v>2000</v>
      </c>
      <c r="B7" s="1">
        <v>471411</v>
      </c>
      <c r="C7" s="1" t="s">
        <v>16</v>
      </c>
      <c r="D7" s="1">
        <v>2023</v>
      </c>
      <c r="E7" s="1" t="str">
        <f>"601819"</f>
        <v>601819</v>
      </c>
      <c r="F7" s="1" t="str">
        <f t="shared" si="0"/>
        <v>1</v>
      </c>
      <c r="G7" s="1" t="s">
        <v>20</v>
      </c>
      <c r="H7" s="6">
        <v>19.61</v>
      </c>
      <c r="I7" s="1" t="str">
        <f>"12/08/2023"</f>
        <v>12/08/2023</v>
      </c>
      <c r="J7" s="1" t="s">
        <v>20</v>
      </c>
      <c r="K7" s="1"/>
      <c r="L7" s="4">
        <v>2023</v>
      </c>
      <c r="M7" s="7">
        <v>125365</v>
      </c>
      <c r="N7" s="1" t="str">
        <f t="shared" si="1"/>
        <v>1</v>
      </c>
      <c r="O7" s="1" t="s">
        <v>20</v>
      </c>
      <c r="P7" s="1" t="s">
        <v>20</v>
      </c>
      <c r="Q7" s="1" t="s">
        <v>20</v>
      </c>
      <c r="R7" s="1" t="s">
        <v>20</v>
      </c>
    </row>
    <row r="8" spans="1:18" x14ac:dyDescent="0.25">
      <c r="A8" s="1">
        <v>2000</v>
      </c>
      <c r="B8" s="1">
        <v>471411</v>
      </c>
      <c r="C8" s="1" t="s">
        <v>16</v>
      </c>
      <c r="D8" s="1">
        <v>2023</v>
      </c>
      <c r="E8" s="1" t="str">
        <f>"601929"</f>
        <v>601929</v>
      </c>
      <c r="F8" s="1" t="str">
        <f t="shared" si="0"/>
        <v>1</v>
      </c>
      <c r="G8" s="1" t="s">
        <v>20</v>
      </c>
      <c r="H8" s="6">
        <v>19.61</v>
      </c>
      <c r="I8" s="1" t="str">
        <f>"03/09/2023"</f>
        <v>03/09/2023</v>
      </c>
      <c r="J8" s="1" t="s">
        <v>20</v>
      </c>
      <c r="K8" s="1"/>
      <c r="L8" s="4">
        <v>2023</v>
      </c>
      <c r="M8" s="7">
        <v>118968</v>
      </c>
      <c r="N8" s="1" t="str">
        <f t="shared" si="1"/>
        <v>1</v>
      </c>
      <c r="O8" s="1" t="s">
        <v>20</v>
      </c>
      <c r="P8" s="1" t="s">
        <v>20</v>
      </c>
      <c r="Q8" s="1" t="s">
        <v>20</v>
      </c>
      <c r="R8" s="1" t="s">
        <v>20</v>
      </c>
    </row>
    <row r="9" spans="1:18" x14ac:dyDescent="0.25">
      <c r="A9" s="1">
        <v>2000</v>
      </c>
      <c r="B9" s="1">
        <v>471411</v>
      </c>
      <c r="C9" s="1" t="s">
        <v>16</v>
      </c>
      <c r="D9" s="1">
        <v>2023</v>
      </c>
      <c r="E9" s="1" t="str">
        <f>"602289"</f>
        <v>602289</v>
      </c>
      <c r="F9" s="1" t="str">
        <f t="shared" si="0"/>
        <v>1</v>
      </c>
      <c r="G9" s="1" t="s">
        <v>17</v>
      </c>
      <c r="H9" s="6">
        <v>6</v>
      </c>
      <c r="I9" s="1" t="str">
        <f>"08/10/2023"</f>
        <v>08/10/2023</v>
      </c>
      <c r="J9" s="1" t="s">
        <v>17</v>
      </c>
      <c r="K9" s="1"/>
      <c r="L9" s="4">
        <v>2023</v>
      </c>
      <c r="M9" s="7">
        <v>140246</v>
      </c>
      <c r="N9" s="1" t="str">
        <f t="shared" si="1"/>
        <v>1</v>
      </c>
      <c r="O9" s="1" t="s">
        <v>17</v>
      </c>
      <c r="P9" s="1" t="s">
        <v>17</v>
      </c>
      <c r="Q9" s="1" t="s">
        <v>17</v>
      </c>
      <c r="R9" s="1" t="s">
        <v>17</v>
      </c>
    </row>
    <row r="10" spans="1:18" x14ac:dyDescent="0.25">
      <c r="A10" s="1">
        <v>2000</v>
      </c>
      <c r="B10" s="1">
        <v>471412</v>
      </c>
      <c r="C10" s="1" t="s">
        <v>16</v>
      </c>
      <c r="D10" s="1">
        <v>2021</v>
      </c>
      <c r="E10" s="1" t="str">
        <f>"601193"</f>
        <v>601193</v>
      </c>
      <c r="F10" s="1" t="str">
        <f t="shared" si="0"/>
        <v>1</v>
      </c>
      <c r="G10" s="1" t="s">
        <v>21</v>
      </c>
      <c r="H10" s="6">
        <v>9</v>
      </c>
      <c r="I10" s="1" t="str">
        <f>"12/10/2021"</f>
        <v>12/10/2021</v>
      </c>
      <c r="J10" s="1" t="s">
        <v>21</v>
      </c>
      <c r="K10" s="1"/>
      <c r="L10" s="4">
        <v>2021</v>
      </c>
      <c r="M10" s="7">
        <v>143386</v>
      </c>
      <c r="N10" s="1" t="str">
        <f t="shared" si="1"/>
        <v>1</v>
      </c>
      <c r="O10" s="1" t="s">
        <v>21</v>
      </c>
      <c r="P10" s="1" t="s">
        <v>21</v>
      </c>
      <c r="Q10" s="1" t="s">
        <v>21</v>
      </c>
      <c r="R10" s="1" t="s">
        <v>21</v>
      </c>
    </row>
    <row r="11" spans="1:18" x14ac:dyDescent="0.25">
      <c r="A11" s="1">
        <v>2000</v>
      </c>
      <c r="B11" s="1">
        <v>471412</v>
      </c>
      <c r="C11" s="1" t="s">
        <v>16</v>
      </c>
      <c r="D11" s="1">
        <v>2021</v>
      </c>
      <c r="E11" s="1" t="str">
        <f>"601199"</f>
        <v>601199</v>
      </c>
      <c r="F11" s="1" t="str">
        <f t="shared" si="0"/>
        <v>1</v>
      </c>
      <c r="G11" s="1" t="s">
        <v>19</v>
      </c>
      <c r="H11" s="6">
        <v>13.8</v>
      </c>
      <c r="I11" s="1" t="str">
        <f>"12/10/2021"</f>
        <v>12/10/2021</v>
      </c>
      <c r="J11" s="1" t="s">
        <v>19</v>
      </c>
      <c r="K11" s="1"/>
      <c r="L11" s="4">
        <v>2021</v>
      </c>
      <c r="M11" s="7">
        <v>142106</v>
      </c>
      <c r="N11" s="1" t="str">
        <f t="shared" si="1"/>
        <v>1</v>
      </c>
      <c r="O11" s="1" t="s">
        <v>19</v>
      </c>
      <c r="P11" s="1" t="s">
        <v>19</v>
      </c>
      <c r="Q11" s="1" t="s">
        <v>19</v>
      </c>
      <c r="R11" s="1" t="s">
        <v>19</v>
      </c>
    </row>
    <row r="12" spans="1:18" x14ac:dyDescent="0.25">
      <c r="A12" s="1">
        <v>2000</v>
      </c>
      <c r="B12" s="1">
        <v>471412</v>
      </c>
      <c r="C12" s="1" t="s">
        <v>16</v>
      </c>
      <c r="D12" s="1">
        <v>2021</v>
      </c>
      <c r="E12" s="1" t="str">
        <f>"601214"</f>
        <v>601214</v>
      </c>
      <c r="F12" s="1" t="str">
        <f t="shared" si="0"/>
        <v>1</v>
      </c>
      <c r="G12" s="1" t="s">
        <v>22</v>
      </c>
      <c r="H12" s="6">
        <v>8.15</v>
      </c>
      <c r="I12" s="1" t="str">
        <f>"12/10/2021"</f>
        <v>12/10/2021</v>
      </c>
      <c r="J12" s="1" t="s">
        <v>22</v>
      </c>
      <c r="K12" s="1"/>
      <c r="L12" s="4">
        <v>2021</v>
      </c>
      <c r="M12" s="7">
        <v>142503</v>
      </c>
      <c r="N12" s="1" t="str">
        <f t="shared" si="1"/>
        <v>1</v>
      </c>
      <c r="O12" s="1" t="s">
        <v>22</v>
      </c>
      <c r="P12" s="1" t="s">
        <v>22</v>
      </c>
      <c r="Q12" s="1" t="s">
        <v>22</v>
      </c>
      <c r="R12" s="1" t="s">
        <v>22</v>
      </c>
    </row>
    <row r="13" spans="1:18" x14ac:dyDescent="0.25">
      <c r="A13" s="3">
        <v>2000</v>
      </c>
      <c r="B13" s="3">
        <v>471412</v>
      </c>
      <c r="C13" s="3" t="s">
        <v>16</v>
      </c>
      <c r="D13" s="3">
        <v>2021</v>
      </c>
      <c r="E13" s="3" t="str">
        <f>"601216"</f>
        <v>601216</v>
      </c>
      <c r="F13" s="3" t="str">
        <f t="shared" si="0"/>
        <v>1</v>
      </c>
      <c r="G13" s="3" t="s">
        <v>17</v>
      </c>
      <c r="H13" s="6">
        <v>9</v>
      </c>
      <c r="I13" s="3" t="str">
        <f>"12/10/2021"</f>
        <v>12/10/2021</v>
      </c>
      <c r="J13" s="3" t="s">
        <v>17</v>
      </c>
      <c r="K13" s="3"/>
      <c r="L13" s="4">
        <v>2021</v>
      </c>
      <c r="M13" s="7">
        <v>143681</v>
      </c>
      <c r="N13" s="3" t="str">
        <f t="shared" si="1"/>
        <v>1</v>
      </c>
      <c r="O13" s="3" t="s">
        <v>17</v>
      </c>
      <c r="P13" s="3" t="s">
        <v>17</v>
      </c>
      <c r="Q13" s="3" t="s">
        <v>17</v>
      </c>
      <c r="R13" s="3" t="s">
        <v>17</v>
      </c>
    </row>
    <row r="14" spans="1:18" x14ac:dyDescent="0.25">
      <c r="A14" s="3">
        <v>2000</v>
      </c>
      <c r="B14" s="3">
        <v>471412</v>
      </c>
      <c r="C14" s="3" t="s">
        <v>16</v>
      </c>
      <c r="D14" s="3">
        <v>2021</v>
      </c>
      <c r="E14" s="3" t="str">
        <f>"601300"</f>
        <v>601300</v>
      </c>
      <c r="F14" s="3" t="str">
        <f t="shared" si="0"/>
        <v>1</v>
      </c>
      <c r="G14" s="3" t="s">
        <v>18</v>
      </c>
      <c r="H14" s="6">
        <v>17.28</v>
      </c>
      <c r="I14" s="3" t="str">
        <f>"22/10/2021"</f>
        <v>22/10/2021</v>
      </c>
      <c r="J14" s="3" t="s">
        <v>18</v>
      </c>
      <c r="K14" s="3"/>
      <c r="L14" s="4">
        <v>2021</v>
      </c>
      <c r="M14" s="7">
        <v>144900</v>
      </c>
      <c r="N14" s="3" t="str">
        <f t="shared" si="1"/>
        <v>1</v>
      </c>
      <c r="O14" s="3" t="s">
        <v>18</v>
      </c>
      <c r="P14" s="3" t="s">
        <v>18</v>
      </c>
      <c r="Q14" s="3" t="s">
        <v>18</v>
      </c>
      <c r="R14" s="3" t="s">
        <v>18</v>
      </c>
    </row>
    <row r="15" spans="1:18" x14ac:dyDescent="0.25">
      <c r="A15" s="3">
        <v>2000</v>
      </c>
      <c r="B15" s="3">
        <v>471412</v>
      </c>
      <c r="C15" s="3" t="s">
        <v>16</v>
      </c>
      <c r="D15" s="3">
        <v>2021</v>
      </c>
      <c r="E15" s="3" t="str">
        <f>"601303"</f>
        <v>601303</v>
      </c>
      <c r="F15" s="3" t="str">
        <f t="shared" si="0"/>
        <v>1</v>
      </c>
      <c r="G15" s="3" t="s">
        <v>21</v>
      </c>
      <c r="H15" s="6">
        <v>9</v>
      </c>
      <c r="I15" s="3" t="str">
        <f>"22/10/2021"</f>
        <v>22/10/2021</v>
      </c>
      <c r="J15" s="3" t="s">
        <v>21</v>
      </c>
      <c r="K15" s="3"/>
      <c r="L15" s="4">
        <v>2021</v>
      </c>
      <c r="M15" s="7">
        <v>146151</v>
      </c>
      <c r="N15" s="3" t="str">
        <f t="shared" si="1"/>
        <v>1</v>
      </c>
      <c r="O15" s="3" t="s">
        <v>21</v>
      </c>
      <c r="P15" s="3" t="s">
        <v>21</v>
      </c>
      <c r="Q15" s="3" t="s">
        <v>21</v>
      </c>
      <c r="R15" s="3" t="s">
        <v>21</v>
      </c>
    </row>
  </sheetData>
  <autoFilter ref="A2:R15" xr:uid="{00000000-0009-0000-0000-000000000000}"/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E2125D6-463E-43CD-864A-55006AE1953E}">
            <xm:f>COUNTIF($M$3:$M$15,'RESTES A RECOUVRER'!$C$3)=1</xm:f>
            <x14:dxf>
              <fill>
                <patternFill>
                  <bgColor theme="9" tint="0.39994506668294322"/>
                </patternFill>
              </fill>
            </x14:dxf>
          </x14:cfRule>
          <xm:sqref>M3:M15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M18"/>
  <sheetViews>
    <sheetView tabSelected="1" topLeftCell="A4" workbookViewId="0">
      <selection activeCell="F29" sqref="F29"/>
    </sheetView>
  </sheetViews>
  <sheetFormatPr baseColWidth="10" defaultRowHeight="15" x14ac:dyDescent="0.25"/>
  <cols>
    <col min="1" max="1" width="7.85546875" bestFit="1" customWidth="1"/>
    <col min="2" max="2" width="10" bestFit="1" customWidth="1"/>
    <col min="3" max="3" width="15.7109375" style="5" bestFit="1" customWidth="1"/>
    <col min="4" max="4" width="19.85546875" bestFit="1" customWidth="1"/>
    <col min="5" max="5" width="20" bestFit="1" customWidth="1"/>
    <col min="6" max="6" width="17.5703125" bestFit="1" customWidth="1"/>
    <col min="7" max="7" width="28.7109375" bestFit="1" customWidth="1"/>
    <col min="8" max="8" width="32.85546875" bestFit="1" customWidth="1"/>
    <col min="9" max="9" width="24" bestFit="1" customWidth="1"/>
    <col min="10" max="10" width="24" style="5" customWidth="1"/>
    <col min="11" max="11" width="11.7109375" style="5" bestFit="1" customWidth="1"/>
  </cols>
  <sheetData>
    <row r="2" spans="1:13" x14ac:dyDescent="0.25">
      <c r="A2" s="2" t="s">
        <v>24</v>
      </c>
      <c r="B2" s="2" t="s">
        <v>25</v>
      </c>
      <c r="C2" s="4" t="s">
        <v>23</v>
      </c>
      <c r="D2" s="2" t="s">
        <v>26</v>
      </c>
      <c r="E2" s="2" t="s">
        <v>27</v>
      </c>
      <c r="F2" s="2" t="s">
        <v>28</v>
      </c>
      <c r="G2" s="2" t="s">
        <v>29</v>
      </c>
      <c r="H2" s="2" t="s">
        <v>30</v>
      </c>
      <c r="I2" s="2" t="s">
        <v>31</v>
      </c>
      <c r="J2" s="6" t="s">
        <v>37</v>
      </c>
      <c r="K2" s="4" t="s">
        <v>32</v>
      </c>
      <c r="M2" t="s">
        <v>38</v>
      </c>
    </row>
    <row r="3" spans="1:13" x14ac:dyDescent="0.25">
      <c r="A3" s="1">
        <v>2000</v>
      </c>
      <c r="B3" s="1">
        <v>1</v>
      </c>
      <c r="C3" s="5">
        <v>138250</v>
      </c>
      <c r="D3" s="1" t="s">
        <v>19</v>
      </c>
      <c r="E3" s="1" t="s">
        <v>19</v>
      </c>
      <c r="F3" s="1" t="s">
        <v>19</v>
      </c>
      <c r="G3" s="1" t="s">
        <v>19</v>
      </c>
      <c r="H3" s="1" t="s">
        <v>19</v>
      </c>
      <c r="I3" s="1" t="s">
        <v>19</v>
      </c>
      <c r="J3" s="6">
        <v>1531.68</v>
      </c>
      <c r="K3" s="4">
        <v>2021</v>
      </c>
      <c r="M3" cm="1">
        <f t="array" ref="M3">SUMPRODUCT((EXCEDENT!$M$3:$M$15='RESTES A RECOUVRER'!$C3)*(EXCEDENT!$L$3:$L$15='RESTES A RECOUVRER'!$K3)*(EXCEDENT!$H$3:$H$15))</f>
        <v>0</v>
      </c>
    </row>
    <row r="4" spans="1:13" x14ac:dyDescent="0.25">
      <c r="A4" s="1">
        <v>2000</v>
      </c>
      <c r="B4" s="1">
        <v>1</v>
      </c>
      <c r="C4" s="5">
        <v>9219754</v>
      </c>
      <c r="D4" s="1" t="s">
        <v>19</v>
      </c>
      <c r="E4" s="1" t="s">
        <v>19</v>
      </c>
      <c r="F4" s="1" t="s">
        <v>19</v>
      </c>
      <c r="G4" s="1" t="s">
        <v>19</v>
      </c>
      <c r="H4" s="1" t="s">
        <v>19</v>
      </c>
      <c r="I4" s="1" t="s">
        <v>19</v>
      </c>
      <c r="J4" s="6">
        <v>126</v>
      </c>
      <c r="K4" s="4">
        <v>2021</v>
      </c>
      <c r="M4" cm="1">
        <f t="array" ref="M4">SUMPRODUCT((EXCEDENT!$M$3:$M$15='RESTES A RECOUVRER'!$C4)*(EXCEDENT!$L$3:$L$15='RESTES A RECOUVRER'!$K4)*(EXCEDENT!$H$3:$H$15))</f>
        <v>0</v>
      </c>
    </row>
    <row r="5" spans="1:13" x14ac:dyDescent="0.25">
      <c r="A5" s="3">
        <v>2000</v>
      </c>
      <c r="B5" s="3">
        <v>1</v>
      </c>
      <c r="C5" s="5">
        <v>143681</v>
      </c>
      <c r="D5" s="3" t="s">
        <v>33</v>
      </c>
      <c r="E5" s="3" t="s">
        <v>33</v>
      </c>
      <c r="F5" s="3" t="s">
        <v>33</v>
      </c>
      <c r="G5" s="3" t="s">
        <v>33</v>
      </c>
      <c r="H5" s="3" t="s">
        <v>33</v>
      </c>
      <c r="I5" s="3" t="s">
        <v>33</v>
      </c>
      <c r="J5" s="6">
        <v>9</v>
      </c>
      <c r="K5" s="4">
        <v>2021</v>
      </c>
      <c r="M5" cm="1">
        <f t="array" ref="M5">SUMPRODUCT((EXCEDENT!$M$3:$M$15='RESTES A RECOUVRER'!$C5)*(EXCEDENT!$L$3:$L$15='RESTES A RECOUVRER'!$K5)*(EXCEDENT!$H$3:$H$15))</f>
        <v>9</v>
      </c>
    </row>
    <row r="6" spans="1:13" x14ac:dyDescent="0.25">
      <c r="A6" s="3">
        <v>2000</v>
      </c>
      <c r="B6" s="3">
        <v>1</v>
      </c>
      <c r="C6" s="5">
        <v>144900</v>
      </c>
      <c r="D6" s="3" t="s">
        <v>34</v>
      </c>
      <c r="E6" s="3" t="s">
        <v>34</v>
      </c>
      <c r="F6" s="3" t="s">
        <v>34</v>
      </c>
      <c r="G6" s="3" t="s">
        <v>34</v>
      </c>
      <c r="H6" s="3" t="s">
        <v>34</v>
      </c>
      <c r="I6" s="3" t="s">
        <v>34</v>
      </c>
      <c r="J6" s="6">
        <v>17.28</v>
      </c>
      <c r="K6" s="4">
        <v>2021</v>
      </c>
      <c r="M6" cm="1">
        <f t="array" ref="M6">SUMPRODUCT((EXCEDENT!$M$3:$M$15='RESTES A RECOUVRER'!$C6)*(EXCEDENT!$L$3:$L$15='RESTES A RECOUVRER'!$K6)*(EXCEDENT!$H$3:$H$15))</f>
        <v>17.28</v>
      </c>
    </row>
    <row r="7" spans="1:13" x14ac:dyDescent="0.25">
      <c r="A7" s="3">
        <v>2000</v>
      </c>
      <c r="B7" s="3">
        <v>1</v>
      </c>
      <c r="C7" s="5">
        <v>146151</v>
      </c>
      <c r="D7" s="3" t="s">
        <v>21</v>
      </c>
      <c r="E7" s="3" t="s">
        <v>21</v>
      </c>
      <c r="F7" s="3" t="s">
        <v>21</v>
      </c>
      <c r="G7" s="3" t="s">
        <v>21</v>
      </c>
      <c r="H7" s="3" t="s">
        <v>21</v>
      </c>
      <c r="I7" s="3" t="s">
        <v>21</v>
      </c>
      <c r="J7" s="6">
        <v>9</v>
      </c>
      <c r="K7" s="4">
        <v>2021</v>
      </c>
      <c r="M7" cm="1">
        <f t="array" ref="M7">SUMPRODUCT((EXCEDENT!$M$3:$M$15='RESTES A RECOUVRER'!$C7)*(EXCEDENT!$L$3:$L$15='RESTES A RECOUVRER'!$K7)*(EXCEDENT!$H$3:$H$15))</f>
        <v>9</v>
      </c>
    </row>
    <row r="8" spans="1:13" x14ac:dyDescent="0.25">
      <c r="A8" s="1">
        <v>2000</v>
      </c>
      <c r="B8" s="1">
        <v>1</v>
      </c>
      <c r="C8" s="5">
        <v>9203526</v>
      </c>
      <c r="D8" s="1" t="s">
        <v>18</v>
      </c>
      <c r="E8" s="1" t="s">
        <v>18</v>
      </c>
      <c r="F8" s="1" t="s">
        <v>18</v>
      </c>
      <c r="G8" s="1" t="s">
        <v>18</v>
      </c>
      <c r="H8" s="1" t="s">
        <v>18</v>
      </c>
      <c r="I8" s="1" t="s">
        <v>18</v>
      </c>
      <c r="J8" s="6">
        <v>180</v>
      </c>
      <c r="K8" s="4">
        <v>2021</v>
      </c>
      <c r="M8" cm="1">
        <f t="array" ref="M8">SUMPRODUCT((EXCEDENT!$M$3:$M$15='RESTES A RECOUVRER'!$C8)*(EXCEDENT!$L$3:$L$15='RESTES A RECOUVRER'!$K8)*(EXCEDENT!$H$3:$H$15))</f>
        <v>0</v>
      </c>
    </row>
    <row r="9" spans="1:13" x14ac:dyDescent="0.25">
      <c r="A9" s="1">
        <v>2000</v>
      </c>
      <c r="B9" s="1">
        <v>1</v>
      </c>
      <c r="C9" s="5">
        <v>9203527</v>
      </c>
      <c r="D9" s="1" t="s">
        <v>34</v>
      </c>
      <c r="E9" s="1" t="s">
        <v>34</v>
      </c>
      <c r="F9" s="1" t="s">
        <v>34</v>
      </c>
      <c r="G9" s="1" t="s">
        <v>34</v>
      </c>
      <c r="H9" s="1" t="s">
        <v>34</v>
      </c>
      <c r="I9" s="1" t="s">
        <v>34</v>
      </c>
      <c r="J9" s="6">
        <v>250</v>
      </c>
      <c r="K9" s="4">
        <v>2022</v>
      </c>
      <c r="M9" cm="1">
        <f t="array" ref="M9">SUMPRODUCT((EXCEDENT!$M$3:$M$15='RESTES A RECOUVRER'!$C9)*(EXCEDENT!$L$3:$L$15='RESTES A RECOUVRER'!$K9)*(EXCEDENT!$H$3:$H$15))</f>
        <v>0</v>
      </c>
    </row>
    <row r="10" spans="1:13" x14ac:dyDescent="0.25">
      <c r="A10" s="1">
        <v>2000</v>
      </c>
      <c r="B10" s="1">
        <v>1</v>
      </c>
      <c r="C10" s="5">
        <v>140152</v>
      </c>
      <c r="D10" s="1" t="s">
        <v>17</v>
      </c>
      <c r="E10" s="1" t="s">
        <v>17</v>
      </c>
      <c r="F10" s="1" t="s">
        <v>17</v>
      </c>
      <c r="G10" s="1" t="s">
        <v>17</v>
      </c>
      <c r="H10" s="1" t="s">
        <v>17</v>
      </c>
      <c r="I10" s="1" t="s">
        <v>17</v>
      </c>
      <c r="J10" s="6">
        <v>108</v>
      </c>
      <c r="K10" s="4">
        <v>2022</v>
      </c>
      <c r="M10" cm="1">
        <f t="array" ref="M10">SUMPRODUCT((EXCEDENT!$M$3:$M$15='RESTES A RECOUVRER'!$C10)*(EXCEDENT!$L$3:$L$15='RESTES A RECOUVRER'!$K10)*(EXCEDENT!$H$3:$H$15))</f>
        <v>0</v>
      </c>
    </row>
    <row r="11" spans="1:13" x14ac:dyDescent="0.25">
      <c r="A11" s="1">
        <v>2000</v>
      </c>
      <c r="B11" s="1">
        <v>1</v>
      </c>
      <c r="C11" s="5">
        <v>140153</v>
      </c>
      <c r="D11" s="1" t="s">
        <v>19</v>
      </c>
      <c r="E11" s="1" t="s">
        <v>19</v>
      </c>
      <c r="F11" s="1" t="s">
        <v>19</v>
      </c>
      <c r="G11" s="1" t="s">
        <v>19</v>
      </c>
      <c r="H11" s="1" t="s">
        <v>19</v>
      </c>
      <c r="I11" s="1" t="s">
        <v>19</v>
      </c>
      <c r="J11" s="6">
        <v>50</v>
      </c>
      <c r="K11" s="4">
        <v>2022</v>
      </c>
      <c r="M11" cm="1">
        <f t="array" ref="M11">SUMPRODUCT((EXCEDENT!$M$3:$M$15='RESTES A RECOUVRER'!$C11)*(EXCEDENT!$L$3:$L$15='RESTES A RECOUVRER'!$K11)*(EXCEDENT!$H$3:$H$15))</f>
        <v>0</v>
      </c>
    </row>
    <row r="12" spans="1:13" x14ac:dyDescent="0.25">
      <c r="A12" s="1">
        <v>2000</v>
      </c>
      <c r="B12" s="1">
        <v>1</v>
      </c>
      <c r="C12" s="5">
        <v>155624</v>
      </c>
      <c r="D12" s="1" t="s">
        <v>19</v>
      </c>
      <c r="E12" s="1" t="s">
        <v>19</v>
      </c>
      <c r="F12" s="1" t="s">
        <v>19</v>
      </c>
      <c r="G12" s="1" t="s">
        <v>19</v>
      </c>
      <c r="H12" s="1" t="s">
        <v>19</v>
      </c>
      <c r="I12" s="1" t="s">
        <v>19</v>
      </c>
      <c r="J12" s="6">
        <v>72</v>
      </c>
      <c r="K12" s="4">
        <v>2022</v>
      </c>
      <c r="M12" cm="1">
        <f t="array" ref="M12">SUMPRODUCT((EXCEDENT!$M$3:$M$15='RESTES A RECOUVRER'!$C12)*(EXCEDENT!$L$3:$L$15='RESTES A RECOUVRER'!$K12)*(EXCEDENT!$H$3:$H$15))</f>
        <v>0</v>
      </c>
    </row>
    <row r="13" spans="1:13" x14ac:dyDescent="0.25">
      <c r="A13" s="1">
        <v>2000</v>
      </c>
      <c r="B13" s="1">
        <v>1</v>
      </c>
      <c r="C13" s="5">
        <v>156239</v>
      </c>
      <c r="D13" s="1" t="s">
        <v>33</v>
      </c>
      <c r="E13" s="1" t="s">
        <v>33</v>
      </c>
      <c r="F13" s="1" t="s">
        <v>33</v>
      </c>
      <c r="G13" s="1" t="s">
        <v>33</v>
      </c>
      <c r="H13" s="1" t="s">
        <v>33</v>
      </c>
      <c r="I13" s="1" t="s">
        <v>33</v>
      </c>
      <c r="J13" s="6">
        <v>28.95</v>
      </c>
      <c r="K13" s="4">
        <v>2022</v>
      </c>
      <c r="M13" cm="1">
        <f t="array" ref="M13">SUMPRODUCT((EXCEDENT!$M$3:$M$15='RESTES A RECOUVRER'!$C13)*(EXCEDENT!$L$3:$L$15='RESTES A RECOUVRER'!$K13)*(EXCEDENT!$H$3:$H$15))</f>
        <v>0</v>
      </c>
    </row>
    <row r="14" spans="1:13" x14ac:dyDescent="0.25">
      <c r="A14" s="1">
        <v>2000</v>
      </c>
      <c r="B14" s="1">
        <v>1</v>
      </c>
      <c r="C14" s="5">
        <v>101253</v>
      </c>
      <c r="D14" s="1" t="s">
        <v>35</v>
      </c>
      <c r="E14" s="1" t="s">
        <v>35</v>
      </c>
      <c r="F14" s="1" t="s">
        <v>35</v>
      </c>
      <c r="G14" s="1" t="s">
        <v>35</v>
      </c>
      <c r="H14" s="1" t="s">
        <v>35</v>
      </c>
      <c r="I14" s="1" t="s">
        <v>35</v>
      </c>
      <c r="J14" s="6">
        <v>439.6</v>
      </c>
      <c r="K14" s="4">
        <v>2023</v>
      </c>
      <c r="M14" cm="1">
        <f t="array" ref="M14">SUMPRODUCT((EXCEDENT!$M$3:$M$15='RESTES A RECOUVRER'!$C14)*(EXCEDENT!$L$3:$L$15='RESTES A RECOUVRER'!$K14)*(EXCEDENT!$H$3:$H$15))</f>
        <v>0</v>
      </c>
    </row>
    <row r="15" spans="1:13" x14ac:dyDescent="0.25">
      <c r="A15" s="1">
        <v>2000</v>
      </c>
      <c r="B15" s="1">
        <v>1</v>
      </c>
      <c r="C15" s="5">
        <v>103789</v>
      </c>
      <c r="D15" s="1" t="s">
        <v>35</v>
      </c>
      <c r="E15" s="1" t="s">
        <v>35</v>
      </c>
      <c r="F15" s="1" t="s">
        <v>35</v>
      </c>
      <c r="G15" s="1" t="s">
        <v>35</v>
      </c>
      <c r="H15" s="1" t="s">
        <v>35</v>
      </c>
      <c r="I15" s="1" t="s">
        <v>35</v>
      </c>
      <c r="J15" s="6">
        <v>36</v>
      </c>
      <c r="K15" s="4">
        <v>2023</v>
      </c>
      <c r="M15" cm="1">
        <f t="array" ref="M15">SUMPRODUCT((EXCEDENT!$M$3:$M$15='RESTES A RECOUVRER'!$C15)*(EXCEDENT!$L$3:$L$15='RESTES A RECOUVRER'!$K15)*(EXCEDENT!$H$3:$H$15))</f>
        <v>0</v>
      </c>
    </row>
    <row r="16" spans="1:13" x14ac:dyDescent="0.25">
      <c r="A16" s="3">
        <v>2000</v>
      </c>
      <c r="B16" s="3">
        <v>1</v>
      </c>
      <c r="C16" s="5">
        <v>100027</v>
      </c>
      <c r="D16" s="3" t="s">
        <v>17</v>
      </c>
      <c r="E16" s="3" t="s">
        <v>17</v>
      </c>
      <c r="F16" s="3" t="s">
        <v>17</v>
      </c>
      <c r="G16" s="3" t="s">
        <v>17</v>
      </c>
      <c r="H16" s="3" t="s">
        <v>17</v>
      </c>
      <c r="I16" s="3" t="s">
        <v>17</v>
      </c>
      <c r="J16" s="6">
        <v>15</v>
      </c>
      <c r="K16" s="4">
        <v>2023</v>
      </c>
      <c r="M16" cm="1">
        <f t="array" ref="M16">SUMPRODUCT((EXCEDENT!$M$3:$M$15='RESTES A RECOUVRER'!$C16)*(EXCEDENT!$L$3:$L$15='RESTES A RECOUVRER'!$K16)*(EXCEDENT!$H$3:$H$15))</f>
        <v>6</v>
      </c>
    </row>
    <row r="17" spans="1:13" x14ac:dyDescent="0.25">
      <c r="A17" s="1">
        <v>2000</v>
      </c>
      <c r="B17" s="1">
        <v>1</v>
      </c>
      <c r="C17" s="5">
        <v>125641</v>
      </c>
      <c r="D17" s="1" t="s">
        <v>21</v>
      </c>
      <c r="E17" s="1" t="s">
        <v>21</v>
      </c>
      <c r="F17" s="1" t="s">
        <v>21</v>
      </c>
      <c r="G17" s="1" t="s">
        <v>21</v>
      </c>
      <c r="H17" s="1" t="s">
        <v>21</v>
      </c>
      <c r="I17" s="1" t="s">
        <v>21</v>
      </c>
      <c r="J17" s="6">
        <v>180</v>
      </c>
      <c r="K17" s="4">
        <v>2023</v>
      </c>
      <c r="M17" cm="1">
        <f t="array" ref="M17">SUMPRODUCT((EXCEDENT!$M$3:$M$15='RESTES A RECOUVRER'!$C17)*(EXCEDENT!$L$3:$L$15='RESTES A RECOUVRER'!$K17)*(EXCEDENT!$H$3:$H$15))</f>
        <v>0</v>
      </c>
    </row>
    <row r="18" spans="1:13" x14ac:dyDescent="0.25">
      <c r="A18" s="1">
        <v>2000</v>
      </c>
      <c r="B18" s="1">
        <v>1</v>
      </c>
      <c r="C18" s="5">
        <v>126983</v>
      </c>
      <c r="D18" s="1" t="s">
        <v>36</v>
      </c>
      <c r="E18" s="1" t="s">
        <v>36</v>
      </c>
      <c r="F18" s="1" t="s">
        <v>36</v>
      </c>
      <c r="G18" s="1" t="s">
        <v>36</v>
      </c>
      <c r="H18" s="1" t="s">
        <v>36</v>
      </c>
      <c r="I18" s="1" t="s">
        <v>36</v>
      </c>
      <c r="J18" s="6">
        <v>1521.8</v>
      </c>
      <c r="K18" s="4">
        <v>2023</v>
      </c>
      <c r="M18" cm="1">
        <f t="array" ref="M18">SUMPRODUCT((EXCEDENT!$M$3:$M$15='RESTES A RECOUVRER'!$C18)*(EXCEDENT!$L$3:$L$15='RESTES A RECOUVRER'!$K18)*(EXCEDENT!$H$3:$H$15))</f>
        <v>0</v>
      </c>
    </row>
  </sheetData>
  <autoFilter ref="A2:K2" xr:uid="{00000000-0009-0000-0000-000001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EXCEDENT</vt:lpstr>
      <vt:lpstr>RESTES A RECOUVRER</vt:lpstr>
    </vt:vector>
  </TitlesOfParts>
  <Company>DGFiP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Boitelle</dc:creator>
  <cp:lastModifiedBy>DjiDji .</cp:lastModifiedBy>
  <dcterms:created xsi:type="dcterms:W3CDTF">2024-01-24T10:30:00Z</dcterms:created>
  <dcterms:modified xsi:type="dcterms:W3CDTF">2024-01-24T12:21:05Z</dcterms:modified>
</cp:coreProperties>
</file>