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07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B42D4618-14D0-4F80-A776-01CB8B172460}" xr6:coauthVersionLast="47" xr6:coauthVersionMax="47" xr10:uidLastSave="{00000000-0000-0000-0000-000000000000}"/>
  <bookViews>
    <workbookView xWindow="105" yWindow="0" windowWidth="28695" windowHeight="15600" xr2:uid="{00000000-000D-0000-FFFF-FFFF00000000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" i="1" l="1" a="1"/>
  <c r="J6" i="1" s="1"/>
  <c r="J7" i="1" a="1"/>
  <c r="J7" i="1" s="1"/>
  <c r="J8" i="1" a="1"/>
  <c r="J8" i="1" s="1"/>
  <c r="J9" i="1" a="1"/>
  <c r="J9" i="1" s="1"/>
  <c r="J10" i="1" a="1"/>
  <c r="J10" i="1" s="1"/>
  <c r="J11" i="1" a="1"/>
  <c r="J11" i="1" s="1"/>
  <c r="J12" i="1" a="1"/>
  <c r="J12" i="1" s="1"/>
  <c r="J13" i="1" a="1"/>
  <c r="J13" i="1" s="1"/>
  <c r="J14" i="1" a="1"/>
  <c r="J14" i="1" s="1"/>
  <c r="J15" i="1" a="1"/>
  <c r="J15" i="1" s="1"/>
  <c r="J16" i="1" a="1"/>
  <c r="J16" i="1" s="1"/>
  <c r="J17" i="1" a="1"/>
  <c r="J17" i="1" s="1"/>
  <c r="J18" i="1" a="1"/>
  <c r="J18" i="1" s="1"/>
  <c r="J19" i="1" a="1"/>
  <c r="J19" i="1" s="1"/>
  <c r="J20" i="1" a="1"/>
  <c r="J20" i="1" s="1"/>
  <c r="J21" i="1" a="1"/>
  <c r="J21" i="1" s="1"/>
  <c r="J22" i="1" a="1"/>
  <c r="J22" i="1" s="1"/>
  <c r="J23" i="1" a="1"/>
  <c r="J23" i="1" s="1"/>
  <c r="J24" i="1" a="1"/>
  <c r="J24" i="1" s="1"/>
  <c r="J25" i="1" a="1"/>
  <c r="J25" i="1" s="1"/>
  <c r="J26" i="1" a="1"/>
  <c r="J26" i="1" s="1"/>
  <c r="J27" i="1" a="1"/>
  <c r="J27" i="1" s="1"/>
  <c r="J28" i="1" a="1"/>
  <c r="J28" i="1" s="1"/>
  <c r="J29" i="1" a="1"/>
  <c r="J29" i="1" s="1"/>
  <c r="J30" i="1" a="1"/>
  <c r="J30" i="1" s="1"/>
  <c r="J31" i="1" a="1"/>
  <c r="J31" i="1" s="1"/>
  <c r="J32" i="1" a="1"/>
  <c r="J32" i="1" s="1"/>
  <c r="J33" i="1" a="1"/>
  <c r="J33" i="1" s="1"/>
  <c r="J34" i="1" a="1"/>
  <c r="J34" i="1" s="1"/>
  <c r="J35" i="1" a="1"/>
  <c r="J35" i="1" s="1"/>
  <c r="J36" i="1" a="1"/>
  <c r="J36" i="1" s="1"/>
  <c r="J37" i="1" a="1"/>
  <c r="J37" i="1" s="1"/>
  <c r="J38" i="1" a="1"/>
  <c r="J38" i="1" s="1"/>
  <c r="J39" i="1" a="1"/>
  <c r="J39" i="1" s="1"/>
  <c r="J40" i="1" a="1"/>
  <c r="J40" i="1" s="1"/>
  <c r="J41" i="1" a="1"/>
  <c r="J41" i="1" s="1"/>
  <c r="J42" i="1" a="1"/>
  <c r="J42" i="1" s="1"/>
  <c r="J43" i="1" a="1"/>
  <c r="J43" i="1" s="1"/>
  <c r="J44" i="1" a="1"/>
  <c r="J44" i="1" s="1"/>
  <c r="J45" i="1" a="1"/>
  <c r="J45" i="1" s="1"/>
  <c r="J46" i="1" a="1"/>
  <c r="J46" i="1" s="1"/>
  <c r="J47" i="1" a="1"/>
  <c r="J47" i="1" s="1"/>
  <c r="J48" i="1" a="1"/>
  <c r="J48" i="1" s="1"/>
  <c r="J49" i="1" a="1"/>
  <c r="J49" i="1" s="1"/>
  <c r="J50" i="1" a="1"/>
  <c r="J50" i="1" s="1"/>
  <c r="J51" i="1" a="1"/>
  <c r="J51" i="1" s="1"/>
  <c r="J52" i="1" a="1"/>
  <c r="J52" i="1" s="1"/>
  <c r="J53" i="1" a="1"/>
  <c r="J53" i="1" s="1"/>
  <c r="J54" i="1" a="1"/>
  <c r="J54" i="1" s="1"/>
  <c r="J55" i="1" a="1"/>
  <c r="J55" i="1" s="1"/>
  <c r="J56" i="1" a="1"/>
  <c r="J56" i="1" s="1"/>
  <c r="J57" i="1" a="1"/>
  <c r="J57" i="1" s="1"/>
  <c r="J58" i="1" a="1"/>
  <c r="J58" i="1" s="1"/>
  <c r="J59" i="1" a="1"/>
  <c r="J59" i="1" s="1"/>
  <c r="J60" i="1" a="1"/>
  <c r="J60" i="1" s="1"/>
  <c r="J61" i="1" a="1"/>
  <c r="J61" i="1" s="1"/>
  <c r="J62" i="1" a="1"/>
  <c r="J62" i="1" s="1"/>
  <c r="J63" i="1" a="1"/>
  <c r="J63" i="1" s="1"/>
  <c r="J64" i="1" a="1"/>
  <c r="J64" i="1" s="1"/>
  <c r="J65" i="1" a="1"/>
  <c r="J65" i="1" s="1"/>
  <c r="J66" i="1" a="1"/>
  <c r="J66" i="1" s="1"/>
  <c r="J67" i="1" a="1"/>
  <c r="J67" i="1" s="1"/>
  <c r="I67" i="1"/>
  <c r="H67" i="1"/>
  <c r="D67" i="1"/>
  <c r="E67" i="1" s="1"/>
  <c r="I66" i="1"/>
  <c r="H66" i="1"/>
  <c r="D66" i="1"/>
  <c r="E66" i="1" s="1"/>
  <c r="I65" i="1"/>
  <c r="H65" i="1"/>
  <c r="D65" i="1"/>
  <c r="E65" i="1" s="1"/>
  <c r="I64" i="1"/>
  <c r="H64" i="1"/>
  <c r="D64" i="1"/>
  <c r="E64" i="1" s="1"/>
  <c r="I63" i="1"/>
  <c r="H63" i="1"/>
  <c r="D63" i="1"/>
  <c r="E63" i="1" s="1"/>
  <c r="I62" i="1"/>
  <c r="H62" i="1"/>
  <c r="D62" i="1"/>
  <c r="E62" i="1" s="1"/>
  <c r="I61" i="1"/>
  <c r="H61" i="1"/>
  <c r="D61" i="1"/>
  <c r="E61" i="1" s="1"/>
  <c r="I60" i="1"/>
  <c r="H60" i="1"/>
  <c r="D60" i="1"/>
  <c r="E60" i="1" s="1"/>
  <c r="I59" i="1"/>
  <c r="H59" i="1"/>
  <c r="D59" i="1"/>
  <c r="E59" i="1" s="1"/>
  <c r="I58" i="1"/>
  <c r="H58" i="1"/>
  <c r="D58" i="1"/>
  <c r="E58" i="1" s="1"/>
  <c r="I57" i="1"/>
  <c r="H57" i="1"/>
  <c r="D57" i="1"/>
  <c r="E57" i="1" s="1"/>
  <c r="G56" i="1"/>
  <c r="I56" i="1" s="1"/>
  <c r="E56" i="1"/>
  <c r="D56" i="1"/>
  <c r="I55" i="1"/>
  <c r="H55" i="1"/>
  <c r="E55" i="1"/>
  <c r="D55" i="1"/>
  <c r="I54" i="1"/>
  <c r="H54" i="1"/>
  <c r="E54" i="1"/>
  <c r="D54" i="1"/>
  <c r="I53" i="1"/>
  <c r="H53" i="1"/>
  <c r="E53" i="1"/>
  <c r="D53" i="1"/>
  <c r="I52" i="1"/>
  <c r="H52" i="1"/>
  <c r="E52" i="1"/>
  <c r="D52" i="1"/>
  <c r="I51" i="1"/>
  <c r="H51" i="1"/>
  <c r="E51" i="1"/>
  <c r="D51" i="1"/>
  <c r="I50" i="1"/>
  <c r="H50" i="1"/>
  <c r="E50" i="1"/>
  <c r="D50" i="1"/>
  <c r="I49" i="1"/>
  <c r="H49" i="1"/>
  <c r="E49" i="1"/>
  <c r="D49" i="1"/>
  <c r="I48" i="1"/>
  <c r="H48" i="1"/>
  <c r="E48" i="1"/>
  <c r="D48" i="1"/>
  <c r="I47" i="1"/>
  <c r="H47" i="1"/>
  <c r="E47" i="1"/>
  <c r="D47" i="1"/>
  <c r="I46" i="1"/>
  <c r="H46" i="1"/>
  <c r="E46" i="1"/>
  <c r="D46" i="1"/>
  <c r="G45" i="1"/>
  <c r="I45" i="1" s="1"/>
  <c r="D45" i="1"/>
  <c r="E45" i="1" s="1"/>
  <c r="I44" i="1"/>
  <c r="H44" i="1"/>
  <c r="D44" i="1"/>
  <c r="E44" i="1" s="1"/>
  <c r="I43" i="1"/>
  <c r="H43" i="1"/>
  <c r="D43" i="1"/>
  <c r="E43" i="1" s="1"/>
  <c r="I42" i="1"/>
  <c r="H42" i="1"/>
  <c r="D42" i="1"/>
  <c r="E42" i="1" s="1"/>
  <c r="I41" i="1"/>
  <c r="H41" i="1"/>
  <c r="D41" i="1"/>
  <c r="E41" i="1" s="1"/>
  <c r="I40" i="1"/>
  <c r="H40" i="1"/>
  <c r="D40" i="1"/>
  <c r="E40" i="1" s="1"/>
  <c r="I39" i="1"/>
  <c r="H39" i="1"/>
  <c r="D39" i="1"/>
  <c r="E39" i="1" s="1"/>
  <c r="I38" i="1"/>
  <c r="H38" i="1"/>
  <c r="D38" i="1"/>
  <c r="E38" i="1" s="1"/>
  <c r="I37" i="1"/>
  <c r="H37" i="1"/>
  <c r="D37" i="1"/>
  <c r="E37" i="1" s="1"/>
  <c r="I36" i="1"/>
  <c r="H36" i="1"/>
  <c r="D36" i="1"/>
  <c r="E36" i="1" s="1"/>
  <c r="I35" i="1"/>
  <c r="H35" i="1"/>
  <c r="D35" i="1"/>
  <c r="E35" i="1" s="1"/>
  <c r="I34" i="1"/>
  <c r="H34" i="1"/>
  <c r="D34" i="1"/>
  <c r="E34" i="1" s="1"/>
  <c r="I33" i="1"/>
  <c r="H33" i="1"/>
  <c r="D33" i="1"/>
  <c r="E33" i="1" s="1"/>
  <c r="I32" i="1"/>
  <c r="H32" i="1"/>
  <c r="D32" i="1"/>
  <c r="E32" i="1" s="1"/>
  <c r="H31" i="1"/>
  <c r="G31" i="1"/>
  <c r="I31" i="1" s="1"/>
  <c r="D31" i="1"/>
  <c r="E31" i="1" s="1"/>
  <c r="I30" i="1"/>
  <c r="H30" i="1"/>
  <c r="D30" i="1"/>
  <c r="E30" i="1" s="1"/>
  <c r="I29" i="1"/>
  <c r="H29" i="1"/>
  <c r="D29" i="1"/>
  <c r="E29" i="1" s="1"/>
  <c r="I28" i="1"/>
  <c r="H28" i="1"/>
  <c r="D28" i="1"/>
  <c r="E28" i="1" s="1"/>
  <c r="I27" i="1"/>
  <c r="H27" i="1"/>
  <c r="D27" i="1"/>
  <c r="E27" i="1" s="1"/>
  <c r="I26" i="1"/>
  <c r="H26" i="1"/>
  <c r="D26" i="1"/>
  <c r="E26" i="1" s="1"/>
  <c r="I25" i="1"/>
  <c r="H25" i="1"/>
  <c r="D25" i="1"/>
  <c r="E25" i="1" s="1"/>
  <c r="I24" i="1"/>
  <c r="H24" i="1"/>
  <c r="D24" i="1"/>
  <c r="E24" i="1" s="1"/>
  <c r="I23" i="1"/>
  <c r="H23" i="1"/>
  <c r="D23" i="1"/>
  <c r="E23" i="1" s="1"/>
  <c r="I22" i="1"/>
  <c r="H22" i="1"/>
  <c r="D22" i="1"/>
  <c r="E22" i="1" s="1"/>
  <c r="I21" i="1"/>
  <c r="H21" i="1"/>
  <c r="D21" i="1"/>
  <c r="E21" i="1" s="1"/>
  <c r="I20" i="1"/>
  <c r="H20" i="1"/>
  <c r="D20" i="1"/>
  <c r="E20" i="1" s="1"/>
  <c r="I19" i="1"/>
  <c r="H19" i="1"/>
  <c r="D19" i="1"/>
  <c r="E19" i="1" s="1"/>
  <c r="I18" i="1"/>
  <c r="H18" i="1"/>
  <c r="D18" i="1"/>
  <c r="E18" i="1" s="1"/>
  <c r="I17" i="1"/>
  <c r="H17" i="1"/>
  <c r="D17" i="1"/>
  <c r="E17" i="1" s="1"/>
  <c r="I16" i="1"/>
  <c r="H16" i="1"/>
  <c r="D16" i="1"/>
  <c r="E16" i="1" s="1"/>
  <c r="I15" i="1"/>
  <c r="H15" i="1"/>
  <c r="D15" i="1"/>
  <c r="E15" i="1" s="1"/>
  <c r="I14" i="1"/>
  <c r="H14" i="1"/>
  <c r="D14" i="1"/>
  <c r="E14" i="1" s="1"/>
  <c r="I13" i="1"/>
  <c r="H13" i="1"/>
  <c r="D13" i="1"/>
  <c r="E13" i="1" s="1"/>
  <c r="I12" i="1"/>
  <c r="H12" i="1"/>
  <c r="D12" i="1"/>
  <c r="E12" i="1" s="1"/>
  <c r="I11" i="1"/>
  <c r="H11" i="1"/>
  <c r="D11" i="1"/>
  <c r="E11" i="1" s="1"/>
  <c r="I10" i="1"/>
  <c r="H10" i="1"/>
  <c r="D10" i="1"/>
  <c r="E10" i="1" s="1"/>
  <c r="I9" i="1"/>
  <c r="H9" i="1"/>
  <c r="D9" i="1"/>
  <c r="E9" i="1" s="1"/>
  <c r="I8" i="1"/>
  <c r="H8" i="1"/>
  <c r="D8" i="1"/>
  <c r="E8" i="1" s="1"/>
  <c r="I7" i="1"/>
  <c r="H7" i="1"/>
  <c r="D7" i="1"/>
  <c r="E7" i="1" s="1"/>
  <c r="I6" i="1"/>
  <c r="H6" i="1"/>
  <c r="D6" i="1"/>
  <c r="E6" i="1" s="1"/>
  <c r="H45" i="1" l="1"/>
  <c r="H5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<sst xmlns="http://schemas.openxmlformats.org/spreadsheetml/2006/main" count="1119" uniqueCount="224">
  <si>
    <t xml:space="preserve">Gestion stock Rack de picking CT1601 </t>
  </si>
  <si>
    <t xml:space="preserve">NB Kits </t>
  </si>
  <si>
    <t>Article</t>
  </si>
  <si>
    <t>Désignation</t>
  </si>
  <si>
    <t>Qtéenstock</t>
  </si>
  <si>
    <t xml:space="preserve">Stockfinal </t>
  </si>
  <si>
    <t>Emplacement</t>
  </si>
  <si>
    <t xml:space="preserve">1kit </t>
  </si>
  <si>
    <t xml:space="preserve">Sortie </t>
  </si>
  <si>
    <t xml:space="preserve">Stock mini </t>
  </si>
  <si>
    <t>Lot</t>
  </si>
  <si>
    <t>Statut Article</t>
  </si>
  <si>
    <t>Unité de stock</t>
  </si>
  <si>
    <t>Qté en stock</t>
  </si>
  <si>
    <t>Qté Allouée</t>
  </si>
  <si>
    <t>Disponible</t>
  </si>
  <si>
    <t>Statut</t>
  </si>
  <si>
    <t>Lot fournisseur</t>
  </si>
  <si>
    <t>10600109</t>
  </si>
  <si>
    <t>VIS CHC - M3x8 INOXA4 - -</t>
  </si>
  <si>
    <t>CT1601</t>
  </si>
  <si>
    <t>Actif</t>
  </si>
  <si>
    <t>UN</t>
  </si>
  <si>
    <t>A</t>
  </si>
  <si>
    <t>10600169</t>
  </si>
  <si>
    <t>VIS CHC - M3x12 INOXA2 - - -</t>
  </si>
  <si>
    <t>10600207</t>
  </si>
  <si>
    <t>VIS CS - M1.6x10 INOXA2 - - -</t>
  </si>
  <si>
    <t>10600226</t>
  </si>
  <si>
    <t>VIS FS - M3x6 INOXA2 - - -</t>
  </si>
  <si>
    <t>10600558</t>
  </si>
  <si>
    <t>RONDELLE PL 1.7x3.5x0.5INOXA2 - Z1.6 -</t>
  </si>
  <si>
    <t>B250696SF22G172</t>
  </si>
  <si>
    <t>10600757</t>
  </si>
  <si>
    <t>RONDELLE PL M1.6 INOXA2 - ISO 7089</t>
  </si>
  <si>
    <t>10601061</t>
  </si>
  <si>
    <t>VIS FS - M2.5x6 INOXA2 - - -</t>
  </si>
  <si>
    <t>S39124</t>
  </si>
  <si>
    <t>10602126</t>
  </si>
  <si>
    <t>VIS FHC - M3x12 INOXA2 - -</t>
  </si>
  <si>
    <t>10605717</t>
  </si>
  <si>
    <t>VIS CHC - M1.6x4 INOXA2 - - -</t>
  </si>
  <si>
    <t>10605763</t>
  </si>
  <si>
    <t>VIS CHC - M3x5 INOXA2 - -</t>
  </si>
  <si>
    <t>10605827</t>
  </si>
  <si>
    <t>RONDELLE FS 57.15x49x4.3 ACIER - SSR-0225 -</t>
  </si>
  <si>
    <t>2950265A</t>
  </si>
  <si>
    <t>10606169</t>
  </si>
  <si>
    <t>VIS CHC - M3x12 INOXA4 - - -</t>
  </si>
  <si>
    <t>10606174</t>
  </si>
  <si>
    <t>VIS CHC - M1.6x8 INOXA4 - NFE 25-125</t>
  </si>
  <si>
    <t>10606577</t>
  </si>
  <si>
    <t>RONDELLE SP 1.7x5x1.5PEEK_GF - L1 1601-25/B -</t>
  </si>
  <si>
    <t>10606703</t>
  </si>
  <si>
    <t>VIS CS - MM1.6x5 INOXA4 -ISO 1207 -</t>
  </si>
  <si>
    <t>10606854</t>
  </si>
  <si>
    <t>VIS CHC M2x4 INOXA4 - NF E25-125</t>
  </si>
  <si>
    <t>10705683</t>
  </si>
  <si>
    <t>GOUPILLE CP 1m6x6 INOXA2 -NF EN ISO 2338</t>
  </si>
  <si>
    <t>10706583</t>
  </si>
  <si>
    <t>ROULEMENT 6 45x58x7 ACIER -2S 61809-RS2 -</t>
  </si>
  <si>
    <t>10708645</t>
  </si>
  <si>
    <t>BRIDE 30x45x5 Al_2017 Cr3 L1 1601-17/A</t>
  </si>
  <si>
    <t>MG312220900154</t>
  </si>
  <si>
    <t>10708656</t>
  </si>
  <si>
    <t>BRIDE 54x70x1.5 INOX304 - L1 1601-22/A</t>
  </si>
  <si>
    <t>L1160122</t>
  </si>
  <si>
    <t>L11601-22</t>
  </si>
  <si>
    <t>10708685</t>
  </si>
  <si>
    <t>ll</t>
  </si>
  <si>
    <t>ISOLANT SP Ø40.4xØ45x0.19UP_mylar - P1 STD 2019-019-10</t>
  </si>
  <si>
    <t>10708730</t>
  </si>
  <si>
    <t>SUP BRIN SP 48x26x1.6 FR4Cu2 SnR L1 1601-26/A</t>
  </si>
  <si>
    <t>10708736</t>
  </si>
  <si>
    <t>JOINT VRIN 88--x6.8 NBR70 90VA R (SKF) -</t>
  </si>
  <si>
    <t>10708738</t>
  </si>
  <si>
    <t>GOUPILLE E 5x20 INOX - NF ENISO 8752</t>
  </si>
  <si>
    <t>10708746</t>
  </si>
  <si>
    <t>GUIDE Ø5.5xØ30x22 Al_2017Cr3 L1 1601-07/A</t>
  </si>
  <si>
    <t>221028-0920</t>
  </si>
  <si>
    <t>10708771</t>
  </si>
  <si>
    <t>PASSE FIL 65x16.3x0.4 CuNi18 - L1 1601-28/A</t>
  </si>
  <si>
    <t>10708774</t>
  </si>
  <si>
    <t>CANON 2.7x3x3.5 L_CuZn39 Ni L1 1601-30/A</t>
  </si>
  <si>
    <t>10709890</t>
  </si>
  <si>
    <t>ETIQUETTE 45x25x0.5 - - P1STD-2023/A</t>
  </si>
  <si>
    <t>1241517-1</t>
  </si>
  <si>
    <t>10710187</t>
  </si>
  <si>
    <t>SUP BRIN SP 48x6x3 L_CuZn39 SnR L1 1601-23/B</t>
  </si>
  <si>
    <t>220311-1152</t>
  </si>
  <si>
    <t>10710188</t>
  </si>
  <si>
    <t>SUP BRIN SP 48x29x1.6 FR4Cu2 SnR L1 1601-27/B</t>
  </si>
  <si>
    <t>44/22</t>
  </si>
  <si>
    <t>10710189</t>
  </si>
  <si>
    <t>CANON 1.7x3x4.5 PEEK_GF - L1 1601-24/B</t>
  </si>
  <si>
    <t>10810223</t>
  </si>
  <si>
    <t>CAPOT SP 109x-x2 Al_2017 Cr3 L1 1601-10/A</t>
  </si>
  <si>
    <t>OF221137842</t>
  </si>
  <si>
    <t>10810234</t>
  </si>
  <si>
    <t>FL SP 45x109.8x38 Al_2017Cr3 L1 1601-18/A</t>
  </si>
  <si>
    <t>MG312210500069</t>
  </si>
  <si>
    <t>10810656</t>
  </si>
  <si>
    <t>FL SP M12x106x21 Al_2017 Cr3 L1 1601-16/B avec pose Hélicoils</t>
  </si>
  <si>
    <t>10810657</t>
  </si>
  <si>
    <t>TUBE SP 106x109x86 Al_2017 Cr3 L1 1601-08/B</t>
  </si>
  <si>
    <t>10810658</t>
  </si>
  <si>
    <t>CORPS SP 58x105.6x74.5Al_2017 Cr3 L1 1601-19/B</t>
  </si>
  <si>
    <t>11000190</t>
  </si>
  <si>
    <t>PIECE TH -x- - NOI202K-121-25/225-0</t>
  </si>
  <si>
    <t>11000545</t>
  </si>
  <si>
    <t>SER CABLE - 3x206 INOX304 -- - MICRO BAND 600-057</t>
  </si>
  <si>
    <t>11008312</t>
  </si>
  <si>
    <t>PRESSE ET SP M10x7 INOX - -- L1 1045-13/A</t>
  </si>
  <si>
    <t>11008567</t>
  </si>
  <si>
    <t>PRESSE ET - M12x1.5x PA6IP68 GRI - A1576.12.06 (Ø</t>
  </si>
  <si>
    <t>11008716</t>
  </si>
  <si>
    <t>SER CABLE - -x- - -Band-Master A31089</t>
  </si>
  <si>
    <t>21-31388-00/03</t>
  </si>
  <si>
    <t>21-31388-00/02</t>
  </si>
  <si>
    <t>11008819</t>
  </si>
  <si>
    <t>PRESSE ET SP L1 1133-80/CFlash nickel PRESSE ET SP M16xØ11 L_CuZn39 IP66 - - L1 1133-</t>
  </si>
  <si>
    <t>11100384</t>
  </si>
  <si>
    <t>COSSE OEILLET NUE AWG16 M3S1.5-M3</t>
  </si>
  <si>
    <t>11101793</t>
  </si>
  <si>
    <t>COSSE OEILLET NUE AWG12 M3SOLISTRAND</t>
  </si>
  <si>
    <t>11102763</t>
  </si>
  <si>
    <t>CONNECTEUR - M 22D38999/24ZC35PN -</t>
  </si>
  <si>
    <t>11102765</t>
  </si>
  <si>
    <t>CONNECTEUR - F 13D38999/24ZB35SN -</t>
  </si>
  <si>
    <t>11102767</t>
  </si>
  <si>
    <t>CONNECTEUR - F 1 8D7E09Z01BN-</t>
  </si>
  <si>
    <t>11102769</t>
  </si>
  <si>
    <t>PIN OPT - 1 ELIO20WELA -</t>
  </si>
  <si>
    <t>11102775</t>
  </si>
  <si>
    <t>CONNECTEUR SUB-D F 13DB-13W3SA00LF -</t>
  </si>
  <si>
    <t>11102777</t>
  </si>
  <si>
    <t>CONNECTEUR SUB-D F 27DC-27W2SA00LF -</t>
  </si>
  <si>
    <t>2232-6751683</t>
  </si>
  <si>
    <t>11102779</t>
  </si>
  <si>
    <t>SOCKET SUB-D F 18638PSS4005LF -</t>
  </si>
  <si>
    <t>11102879</t>
  </si>
  <si>
    <t>COSSE PLATE SP AWG08 L11601-34/A -</t>
  </si>
  <si>
    <t>11102986</t>
  </si>
  <si>
    <t>CONNECTEUR - M 8D719Z18PN251</t>
  </si>
  <si>
    <t>11102992</t>
  </si>
  <si>
    <t>BOUCHON - D38999/33Z11N</t>
  </si>
  <si>
    <t>11103057</t>
  </si>
  <si>
    <t>CONNECTEUR SUB-D M 9L717SDE09P (Amphenol) -</t>
  </si>
  <si>
    <t>11103058</t>
  </si>
  <si>
    <t>CAPOT SUB-D - 98655MH0902BKLF (FCI) -</t>
  </si>
  <si>
    <t>11103198</t>
  </si>
  <si>
    <t>FIXATION SUB-D 863005A UNC 4-4FIXATION SUB-D M -  863005A UNC 4-40 -</t>
  </si>
  <si>
    <t>520TRANSIT</t>
  </si>
  <si>
    <t>53CMKCCSA1</t>
  </si>
  <si>
    <t>314-1981396</t>
  </si>
  <si>
    <t>J106B</t>
  </si>
  <si>
    <t>C22BA</t>
  </si>
  <si>
    <t>D11B</t>
  </si>
  <si>
    <t>F44BB</t>
  </si>
  <si>
    <t>E51AA</t>
  </si>
  <si>
    <t>CT1407</t>
  </si>
  <si>
    <t>F24BA</t>
  </si>
  <si>
    <t>C43BB</t>
  </si>
  <si>
    <t>D62AA</t>
  </si>
  <si>
    <t>E14AB</t>
  </si>
  <si>
    <t>F34AA</t>
  </si>
  <si>
    <t>E42BA</t>
  </si>
  <si>
    <t>A11C</t>
  </si>
  <si>
    <t>D65AA</t>
  </si>
  <si>
    <t>A62C</t>
  </si>
  <si>
    <t>MG520230300225</t>
  </si>
  <si>
    <t>D11A04</t>
  </si>
  <si>
    <t>D22B</t>
  </si>
  <si>
    <t>C11E</t>
  </si>
  <si>
    <t>PRISONCE</t>
  </si>
  <si>
    <t>D65AB</t>
  </si>
  <si>
    <t>E15AB</t>
  </si>
  <si>
    <t>E52BB</t>
  </si>
  <si>
    <t>D11A07</t>
  </si>
  <si>
    <t>D13B</t>
  </si>
  <si>
    <t>MG312221000140</t>
  </si>
  <si>
    <t>RETOURF</t>
  </si>
  <si>
    <t>CONTROLE</t>
  </si>
  <si>
    <t>B62C</t>
  </si>
  <si>
    <t>MG312220900178</t>
  </si>
  <si>
    <t>D62B</t>
  </si>
  <si>
    <t>A13C</t>
  </si>
  <si>
    <t>A63C</t>
  </si>
  <si>
    <t>E52AA</t>
  </si>
  <si>
    <t>A71BB</t>
  </si>
  <si>
    <t>D74BB</t>
  </si>
  <si>
    <t>E55BB</t>
  </si>
  <si>
    <t>E56BB</t>
  </si>
  <si>
    <t>F16BA</t>
  </si>
  <si>
    <t>D24B</t>
  </si>
  <si>
    <t>D52A</t>
  </si>
  <si>
    <t>NC</t>
  </si>
  <si>
    <t>D73BA</t>
  </si>
  <si>
    <t>C32BC</t>
  </si>
  <si>
    <t>A43B</t>
  </si>
  <si>
    <t>D51C18</t>
  </si>
  <si>
    <t>D12C</t>
  </si>
  <si>
    <t>D22A</t>
  </si>
  <si>
    <t>D32C</t>
  </si>
  <si>
    <t>A62A</t>
  </si>
  <si>
    <t>D63BB</t>
  </si>
  <si>
    <t>D22C</t>
  </si>
  <si>
    <t>A15AB</t>
  </si>
  <si>
    <t>E41BA</t>
  </si>
  <si>
    <t>C11D</t>
  </si>
  <si>
    <t>F56BA</t>
  </si>
  <si>
    <t>F42AB</t>
  </si>
  <si>
    <t>F15AB</t>
  </si>
  <si>
    <t>F14BA</t>
  </si>
  <si>
    <t>E14BB</t>
  </si>
  <si>
    <t>A72AB</t>
  </si>
  <si>
    <t>C71BB</t>
  </si>
  <si>
    <t>C43BA</t>
  </si>
  <si>
    <t>D43B</t>
  </si>
  <si>
    <t>D33B</t>
  </si>
  <si>
    <t>C21F</t>
  </si>
  <si>
    <t>D11A15</t>
  </si>
  <si>
    <t>D31C30</t>
  </si>
  <si>
    <t>D65BB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</si>
</sst>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i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4" fillId="2" borderId="1" xfId="0" applyFont="1" applyFill="1" applyBorder="1"/>
    <xf numFmtId="0" fontId="4" fillId="0" borderId="1" xfId="0" applyFont="1" applyBorder="1"/>
    <xf numFmtId="0" fontId="0" fillId="3" borderId="2" xfId="0" applyFill="1" applyBorder="1"/>
    <xf numFmtId="0" fontId="0" fillId="3" borderId="3" xfId="0" applyFill="1" applyBorder="1"/>
    <xf numFmtId="0" fontId="1" fillId="4" borderId="2" xfId="0" applyFont="1" applyFill="1" applyBorder="1"/>
    <xf numFmtId="0" fontId="1" fillId="4" borderId="3" xfId="0" applyFont="1" applyFill="1" applyBorder="1"/>
    <xf numFmtId="49" fontId="0" fillId="0" borderId="4" xfId="0" applyNumberFormat="1" applyBorder="1"/>
    <xf numFmtId="0" fontId="0" fillId="0" borderId="1" xfId="0" applyBorder="1"/>
    <xf numFmtId="0" fontId="0" fillId="0" borderId="3" xfId="0" applyBorder="1"/>
    <xf numFmtId="49" fontId="0" fillId="5" borderId="4" xfId="0" applyNumberFormat="1" applyFill="1" applyBorder="1"/>
    <xf numFmtId="0" fontId="0" fillId="5" borderId="1" xfId="0" applyFill="1" applyBorder="1"/>
    <xf numFmtId="49" fontId="0" fillId="0" borderId="5" xfId="0" applyNumberFormat="1" applyBorder="1"/>
    <xf numFmtId="0" fontId="0" fillId="0" borderId="6" xfId="0" applyBorder="1"/>
    <xf numFmtId="49" fontId="0" fillId="0" borderId="2" xfId="0" applyNumberFormat="1" applyBorder="1"/>
    <xf numFmtId="0" fontId="0" fillId="0" borderId="7" xfId="0" applyBorder="1"/>
    <xf numFmtId="0" fontId="0" fillId="0" borderId="8" xfId="0" applyBorder="1"/>
    <xf numFmtId="0" fontId="0" fillId="0" borderId="1" xfId="0" applyBorder="1" applyAlignment="1">
      <alignment horizontal="right"/>
    </xf>
    <xf numFmtId="0" fontId="0" fillId="0" borderId="9" xfId="0" applyBorder="1"/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38"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right style="thin">
          <color indexed="64"/>
        </right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92D05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95250</xdr:colOff>
          <xdr:row>7</xdr:row>
          <xdr:rowOff>66675</xdr:rowOff>
        </xdr:from>
        <xdr:to>
          <xdr:col>14</xdr:col>
          <xdr:colOff>57150</xdr:colOff>
          <xdr:row>12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Préparation 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33336</xdr:colOff>
      <xdr:row>1</xdr:row>
      <xdr:rowOff>138112</xdr:rowOff>
    </xdr:from>
    <xdr:to>
      <xdr:col>18</xdr:col>
      <xdr:colOff>495299</xdr:colOff>
      <xdr:row>5</xdr:row>
      <xdr:rowOff>42862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8415336" y="328612"/>
          <a:ext cx="5795963" cy="914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souhaite quand la colonne stock final égale a la colonne stock mini dans la feuille calculs, une formule ou une macrco qui me permettra de chercher la petite valeur de Article dans la colonne Lot tableau 6 et ce résultat sera afficher dans lot tableau 2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mina.amroun\Desktop\Fichier%2016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uls"/>
      <sheetName val="Fichier 1601"/>
    </sheetNames>
    <definedNames>
      <definedName name="Préparation"/>
    </definedNames>
    <sheetDataSet>
      <sheetData sheetId="0"/>
      <sheetData sheetId="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2" displayName="Tableau2" ref="B5:J67" totalsRowShown="0" headerRowDxfId="37" headerRowBorderDxfId="36" tableBorderDxfId="35">
  <autoFilter ref="B5:J67" xr:uid="{00000000-0009-0000-0100-000001000000}"/>
  <tableColumns count="9">
    <tableColumn id="1" xr3:uid="{00000000-0010-0000-0000-000001000000}" name="Article" dataDxfId="34"/>
    <tableColumn id="2" xr3:uid="{00000000-0010-0000-0000-000002000000}" name="Désignation" dataDxfId="33"/>
    <tableColumn id="3" xr3:uid="{00000000-0010-0000-0000-000003000000}" name="Qtéenstock" dataDxfId="32">
      <calculatedColumnFormula>VLOOKUP(Tableau2[[#This Row],[Article]],W6:AA68,5,FALSE)</calculatedColumnFormula>
    </tableColumn>
    <tableColumn id="7" xr3:uid="{00000000-0010-0000-0000-000007000000}" name="Stockfinal " dataDxfId="31">
      <calculatedColumnFormula>Tableau2[[#This Row],[Qtéenstock]]</calculatedColumnFormula>
    </tableColumn>
    <tableColumn id="4" xr3:uid="{00000000-0010-0000-0000-000004000000}" name="Emplacement" dataDxfId="30"/>
    <tableColumn id="5" xr3:uid="{00000000-0010-0000-0000-000005000000}" name="1kit " dataDxfId="29"/>
    <tableColumn id="6" xr3:uid="{00000000-0010-0000-0000-000006000000}" name="Sortie " dataDxfId="28">
      <calculatedColumnFormula>$J$3*Tableau2[[#This Row],[1kit ]]</calculatedColumnFormula>
    </tableColumn>
    <tableColumn id="8" xr3:uid="{00000000-0010-0000-0000-000008000000}" name="Stock mini " dataDxfId="27">
      <calculatedColumnFormula>Tableau2[[#This Row],[1kit ]]*10</calculatedColumnFormula>
    </tableColumn>
    <tableColumn id="9" xr3:uid="{00000000-0010-0000-0000-000009000000}" name="Lot" dataDxfId="0">
      <calculatedColumnFormula array="1">IF(Tableau2[[#This Row],[Stockfinal ]]&lt;=Tableau2[[#This Row],[Stock mini ]],INDEX(Tableau4[Lot],SMALL(IF(Tableau4[Article]=Tableau2[[#This Row],[Article]],ROW(Tableau4[Article])-5),1)),"")</calculatedColumnFormula>
    </tableColumn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4" displayName="Tableau4" ref="W5:AG67" totalsRowShown="0" headerRowDxfId="26" dataDxfId="24" headerRowBorderDxfId="25" tableBorderDxfId="23" totalsRowBorderDxfId="22">
  <autoFilter ref="W5:AG67" xr:uid="{00000000-0009-0000-0100-000002000000}"/>
  <tableColumns count="11">
    <tableColumn id="1" xr3:uid="{00000000-0010-0000-0100-000001000000}" name="Article" dataDxfId="21"/>
    <tableColumn id="2" xr3:uid="{00000000-0010-0000-0100-000002000000}" name="Désignation" dataDxfId="20"/>
    <tableColumn id="3" xr3:uid="{00000000-0010-0000-0100-000003000000}" name="Statut Article" dataDxfId="19"/>
    <tableColumn id="4" xr3:uid="{00000000-0010-0000-0100-000004000000}" name="Unité de stock" dataDxfId="18"/>
    <tableColumn id="5" xr3:uid="{00000000-0010-0000-0100-000005000000}" name="Qté en stock" dataDxfId="17"/>
    <tableColumn id="6" xr3:uid="{00000000-0010-0000-0100-000006000000}" name="Qté Allouée" dataDxfId="16"/>
    <tableColumn id="7" xr3:uid="{00000000-0010-0000-0100-000007000000}" name="Disponible" dataDxfId="15"/>
    <tableColumn id="8" xr3:uid="{00000000-0010-0000-0100-000008000000}" name="Lot" dataDxfId="14"/>
    <tableColumn id="9" xr3:uid="{00000000-0010-0000-0100-000009000000}" name="Statut" dataDxfId="13"/>
    <tableColumn id="10" xr3:uid="{00000000-0010-0000-0100-00000A000000}" name="Lot fournisseur" dataDxfId="12"/>
    <tableColumn id="11" xr3:uid="{00000000-0010-0000-0100-00000B000000}" name="Emplacement" dataDxfId="1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6" displayName="Tableau6" ref="B75:G244" totalsRowShown="0" headerRowDxfId="10" headerRowBorderDxfId="9" tableBorderDxfId="8" totalsRowBorderDxfId="7">
  <autoFilter ref="B75:G244" xr:uid="{00000000-0009-0000-0100-000003000000}"/>
  <tableColumns count="6">
    <tableColumn id="1" xr3:uid="{00000000-0010-0000-0200-000001000000}" name="Article" dataDxfId="6"/>
    <tableColumn id="2" xr3:uid="{00000000-0010-0000-0200-000002000000}" name="Désignation" dataDxfId="5"/>
    <tableColumn id="3" xr3:uid="{00000000-0010-0000-0200-000003000000}" name="Qté en stock" dataDxfId="4"/>
    <tableColumn id="4" xr3:uid="{00000000-0010-0000-0200-000004000000}" name="Qté Allouée" dataDxfId="3"/>
    <tableColumn id="5" xr3:uid="{00000000-0010-0000-0200-000005000000}" name="Lot" dataDxfId="2"/>
    <tableColumn id="6" xr3:uid="{00000000-0010-0000-0200-000006000000}" name="Emplacement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AG244"/>
  <sheetViews>
    <sheetView tabSelected="1" topLeftCell="A21" workbookViewId="0">
      <selection activeCell="J6" sqref="J6"/>
    </sheetView>
  </sheetViews>
  <sheetFormatPr baseColWidth="10" defaultRowHeight="15" x14ac:dyDescent="0.25"/>
  <sheetData>
    <row r="2" spans="2:33" ht="23.25" x14ac:dyDescent="0.25">
      <c r="C2" s="19" t="s">
        <v>0</v>
      </c>
      <c r="D2" s="19"/>
      <c r="E2" s="19"/>
      <c r="F2" s="19"/>
      <c r="G2" s="19"/>
      <c r="H2" s="19"/>
    </row>
    <row r="3" spans="2:33" ht="26.25" x14ac:dyDescent="0.4">
      <c r="I3" s="1" t="s">
        <v>1</v>
      </c>
      <c r="J3" s="2">
        <v>2</v>
      </c>
    </row>
    <row r="5" spans="2:33" x14ac:dyDescent="0.25">
      <c r="B5" s="3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4" t="s">
        <v>8</v>
      </c>
      <c r="I5" s="4" t="s">
        <v>9</v>
      </c>
      <c r="J5" s="4" t="s">
        <v>10</v>
      </c>
      <c r="W5" s="5" t="s">
        <v>2</v>
      </c>
      <c r="X5" s="6" t="s">
        <v>3</v>
      </c>
      <c r="Y5" s="6" t="s">
        <v>11</v>
      </c>
      <c r="Z5" s="6" t="s">
        <v>12</v>
      </c>
      <c r="AA5" s="6" t="s">
        <v>13</v>
      </c>
      <c r="AB5" s="6" t="s">
        <v>14</v>
      </c>
      <c r="AC5" s="6" t="s">
        <v>15</v>
      </c>
      <c r="AD5" s="6" t="s">
        <v>10</v>
      </c>
      <c r="AE5" s="6" t="s">
        <v>16</v>
      </c>
      <c r="AF5" s="6" t="s">
        <v>17</v>
      </c>
      <c r="AG5" s="6" t="s">
        <v>6</v>
      </c>
    </row>
    <row r="6" spans="2:33" x14ac:dyDescent="0.25">
      <c r="B6" s="7" t="s">
        <v>18</v>
      </c>
      <c r="C6" s="8" t="s">
        <v>19</v>
      </c>
      <c r="D6" s="8">
        <f>VLOOKUP(Tableau2[[#This Row],[Article]],W6:AA68,5,FALSE)</f>
        <v>3618</v>
      </c>
      <c r="E6" s="8">
        <f>Tableau2[[#This Row],[Qtéenstock]]</f>
        <v>3618</v>
      </c>
      <c r="F6" s="8" t="s">
        <v>20</v>
      </c>
      <c r="G6" s="8">
        <v>12</v>
      </c>
      <c r="H6" s="8">
        <f>$J$3*Tableau2[[#This Row],[1kit ]]</f>
        <v>24</v>
      </c>
      <c r="I6" s="9">
        <f>Tableau2[[#This Row],[1kit ]]*10</f>
        <v>120</v>
      </c>
      <c r="J6" s="9" t="str" cm="1">
        <f t="array" ref="J6">IF(Tableau2[[#This Row],[Stockfinal ]]&lt;=Tableau2[[#This Row],[Stock mini ]],INDEX(Tableau4[Lot],SMALL(IF(Tableau4[Article]=Tableau2[[#This Row],[Article]],ROW(Tableau4[Article])-5),1)),"")</f>
        <v/>
      </c>
      <c r="W6" s="10" t="s">
        <v>18</v>
      </c>
      <c r="X6" s="11" t="s">
        <v>19</v>
      </c>
      <c r="Y6" s="11" t="s">
        <v>21</v>
      </c>
      <c r="Z6" s="11" t="s">
        <v>22</v>
      </c>
      <c r="AA6" s="11">
        <v>3618</v>
      </c>
      <c r="AB6" s="11">
        <v>60</v>
      </c>
      <c r="AC6" s="11">
        <v>3618</v>
      </c>
      <c r="AD6" s="11">
        <v>3132203192</v>
      </c>
      <c r="AE6" s="11" t="s">
        <v>23</v>
      </c>
      <c r="AF6" s="11"/>
      <c r="AG6" s="11" t="s">
        <v>20</v>
      </c>
    </row>
    <row r="7" spans="2:33" x14ac:dyDescent="0.25">
      <c r="B7" s="7" t="s">
        <v>24</v>
      </c>
      <c r="C7" s="8" t="s">
        <v>25</v>
      </c>
      <c r="D7" s="8">
        <f>VLOOKUP(Tableau2[[#This Row],[Article]],W7:AA69,5,FALSE)</f>
        <v>1754</v>
      </c>
      <c r="E7" s="8">
        <f>Tableau2[[#This Row],[Qtéenstock]]</f>
        <v>1754</v>
      </c>
      <c r="F7" s="8" t="s">
        <v>20</v>
      </c>
      <c r="G7" s="8">
        <v>4</v>
      </c>
      <c r="H7" s="8">
        <f>$J$3*Tableau2[[#This Row],[1kit ]]</f>
        <v>8</v>
      </c>
      <c r="I7" s="8">
        <f>Tableau2[[#This Row],[1kit ]]*10</f>
        <v>40</v>
      </c>
      <c r="J7" s="8" t="str" cm="1">
        <f t="array" ref="J7">IF(Tableau2[[#This Row],[Stockfinal ]]&lt;=Tableau2[[#This Row],[Stock mini ]],INDEX(Tableau4[Lot],SMALL(IF(Tableau4[Article]=Tableau2[[#This Row],[Article]],ROW(Tableau4[Article])-5),1)),"")</f>
        <v/>
      </c>
      <c r="W7" s="7" t="s">
        <v>24</v>
      </c>
      <c r="X7" s="8" t="s">
        <v>25</v>
      </c>
      <c r="Y7" s="8" t="s">
        <v>21</v>
      </c>
      <c r="Z7" s="8" t="s">
        <v>22</v>
      </c>
      <c r="AA7" s="8">
        <v>1754</v>
      </c>
      <c r="AB7" s="8">
        <v>20</v>
      </c>
      <c r="AC7" s="8">
        <v>1734</v>
      </c>
      <c r="AD7" s="8">
        <v>3132111388</v>
      </c>
      <c r="AE7" s="8" t="s">
        <v>23</v>
      </c>
      <c r="AF7" s="8"/>
      <c r="AG7" s="8" t="s">
        <v>20</v>
      </c>
    </row>
    <row r="8" spans="2:33" x14ac:dyDescent="0.25">
      <c r="B8" s="7" t="s">
        <v>26</v>
      </c>
      <c r="C8" s="8" t="s">
        <v>27</v>
      </c>
      <c r="D8" s="8">
        <f>VLOOKUP(Tableau2[[#This Row],[Article]],W8:AA70,5,FALSE)</f>
        <v>1508</v>
      </c>
      <c r="E8" s="8">
        <f>Tableau2[[#This Row],[Qtéenstock]]</f>
        <v>1508</v>
      </c>
      <c r="F8" s="8" t="s">
        <v>20</v>
      </c>
      <c r="G8" s="8">
        <v>12</v>
      </c>
      <c r="H8" s="8">
        <f>$J$3*Tableau2[[#This Row],[1kit ]]</f>
        <v>24</v>
      </c>
      <c r="I8" s="8">
        <f>Tableau2[[#This Row],[1kit ]]*10</f>
        <v>120</v>
      </c>
      <c r="J8" s="8" t="str" cm="1">
        <f t="array" ref="J8">IF(Tableau2[[#This Row],[Stockfinal ]]&lt;=Tableau2[[#This Row],[Stock mini ]],INDEX(Tableau4[Lot],SMALL(IF(Tableau4[Article]=Tableau2[[#This Row],[Article]],ROW(Tableau4[Article])-5),1)),"")</f>
        <v/>
      </c>
      <c r="W8" s="10" t="s">
        <v>26</v>
      </c>
      <c r="X8" s="11" t="s">
        <v>27</v>
      </c>
      <c r="Y8" s="11" t="s">
        <v>21</v>
      </c>
      <c r="Z8" s="11" t="s">
        <v>22</v>
      </c>
      <c r="AA8" s="11">
        <v>1508</v>
      </c>
      <c r="AB8" s="11">
        <v>60</v>
      </c>
      <c r="AC8" s="11">
        <v>1448</v>
      </c>
      <c r="AD8" s="11">
        <v>3132206130</v>
      </c>
      <c r="AE8" s="11" t="s">
        <v>23</v>
      </c>
      <c r="AF8" s="11"/>
      <c r="AG8" s="11" t="s">
        <v>20</v>
      </c>
    </row>
    <row r="9" spans="2:33" x14ac:dyDescent="0.25">
      <c r="B9" s="7" t="s">
        <v>28</v>
      </c>
      <c r="C9" s="8" t="s">
        <v>29</v>
      </c>
      <c r="D9" s="8">
        <f>VLOOKUP(Tableau2[[#This Row],[Article]],W9:AA71,5,FALSE)</f>
        <v>1816</v>
      </c>
      <c r="E9" s="8">
        <f>Tableau2[[#This Row],[Qtéenstock]]</f>
        <v>1816</v>
      </c>
      <c r="F9" s="8" t="s">
        <v>20</v>
      </c>
      <c r="G9" s="8">
        <v>4</v>
      </c>
      <c r="H9" s="8">
        <f>$J$3*Tableau2[[#This Row],[1kit ]]</f>
        <v>8</v>
      </c>
      <c r="I9" s="8">
        <f>Tableau2[[#This Row],[1kit ]]*10</f>
        <v>40</v>
      </c>
      <c r="J9" s="8" t="str" cm="1">
        <f t="array" ref="J9">IF(Tableau2[[#This Row],[Stockfinal ]]&lt;=Tableau2[[#This Row],[Stock mini ]],INDEX(Tableau4[Lot],SMALL(IF(Tableau4[Article]=Tableau2[[#This Row],[Article]],ROW(Tableau4[Article])-5),1)),"")</f>
        <v/>
      </c>
      <c r="W9" s="7" t="s">
        <v>28</v>
      </c>
      <c r="X9" s="8" t="s">
        <v>29</v>
      </c>
      <c r="Y9" s="8" t="s">
        <v>21</v>
      </c>
      <c r="Z9" s="8" t="s">
        <v>22</v>
      </c>
      <c r="AA9" s="8">
        <v>1816</v>
      </c>
      <c r="AB9" s="8">
        <v>20</v>
      </c>
      <c r="AC9" s="8">
        <v>1796</v>
      </c>
      <c r="AD9" s="8">
        <v>3132206128</v>
      </c>
      <c r="AE9" s="8" t="s">
        <v>23</v>
      </c>
      <c r="AF9" s="8"/>
      <c r="AG9" s="8" t="s">
        <v>20</v>
      </c>
    </row>
    <row r="10" spans="2:33" x14ac:dyDescent="0.25">
      <c r="B10" s="7" t="s">
        <v>30</v>
      </c>
      <c r="C10" s="8" t="s">
        <v>31</v>
      </c>
      <c r="D10" s="8">
        <f>VLOOKUP(Tableau2[[#This Row],[Article]],W10:AA72,5,FALSE)</f>
        <v>15740</v>
      </c>
      <c r="E10" s="8">
        <f>Tableau2[[#This Row],[Qtéenstock]]</f>
        <v>15740</v>
      </c>
      <c r="F10" s="8" t="s">
        <v>20</v>
      </c>
      <c r="G10" s="8">
        <v>8</v>
      </c>
      <c r="H10" s="8">
        <f>$J$3*Tableau2[[#This Row],[1kit ]]</f>
        <v>16</v>
      </c>
      <c r="I10" s="8">
        <f>Tableau2[[#This Row],[1kit ]]*10</f>
        <v>80</v>
      </c>
      <c r="J10" s="8" t="str" cm="1">
        <f t="array" ref="J10">IF(Tableau2[[#This Row],[Stockfinal ]]&lt;=Tableau2[[#This Row],[Stock mini ]],INDEX(Tableau4[Lot],SMALL(IF(Tableau4[Article]=Tableau2[[#This Row],[Article]],ROW(Tableau4[Article])-5),1)),"")</f>
        <v/>
      </c>
      <c r="W10" s="10" t="s">
        <v>30</v>
      </c>
      <c r="X10" s="11" t="s">
        <v>31</v>
      </c>
      <c r="Y10" s="11" t="s">
        <v>21</v>
      </c>
      <c r="Z10" s="11" t="s">
        <v>22</v>
      </c>
      <c r="AA10" s="11">
        <v>15740</v>
      </c>
      <c r="AB10" s="11">
        <v>92</v>
      </c>
      <c r="AC10" s="11">
        <v>15648</v>
      </c>
      <c r="AD10" s="11">
        <v>3132304043</v>
      </c>
      <c r="AE10" s="11" t="s">
        <v>23</v>
      </c>
      <c r="AF10" s="11" t="s">
        <v>32</v>
      </c>
      <c r="AG10" s="11" t="s">
        <v>20</v>
      </c>
    </row>
    <row r="11" spans="2:33" x14ac:dyDescent="0.25">
      <c r="B11" s="7" t="s">
        <v>33</v>
      </c>
      <c r="C11" s="8" t="s">
        <v>34</v>
      </c>
      <c r="D11" s="8">
        <f>VLOOKUP(Tableau2[[#This Row],[Article]],W11:AA73,5,FALSE)</f>
        <v>1598</v>
      </c>
      <c r="E11" s="8">
        <f>Tableau2[[#This Row],[Qtéenstock]]</f>
        <v>1598</v>
      </c>
      <c r="F11" s="8" t="s">
        <v>20</v>
      </c>
      <c r="G11" s="8">
        <v>12</v>
      </c>
      <c r="H11" s="8">
        <f>$J$3*Tableau2[[#This Row],[1kit ]]</f>
        <v>24</v>
      </c>
      <c r="I11" s="8">
        <f>Tableau2[[#This Row],[1kit ]]*10</f>
        <v>120</v>
      </c>
      <c r="J11" s="8" t="str" cm="1">
        <f t="array" ref="J11">IF(Tableau2[[#This Row],[Stockfinal ]]&lt;=Tableau2[[#This Row],[Stock mini ]],INDEX(Tableau4[Lot],SMALL(IF(Tableau4[Article]=Tableau2[[#This Row],[Article]],ROW(Tableau4[Article])-5),1)),"")</f>
        <v/>
      </c>
      <c r="W11" s="7" t="s">
        <v>33</v>
      </c>
      <c r="X11" s="8" t="s">
        <v>34</v>
      </c>
      <c r="Y11" s="8" t="s">
        <v>21</v>
      </c>
      <c r="Z11" s="8" t="s">
        <v>22</v>
      </c>
      <c r="AA11" s="8">
        <v>1598</v>
      </c>
      <c r="AB11" s="8">
        <v>60</v>
      </c>
      <c r="AC11" s="8">
        <v>1538</v>
      </c>
      <c r="AD11" s="8">
        <v>3132206309</v>
      </c>
      <c r="AE11" s="8" t="s">
        <v>23</v>
      </c>
      <c r="AF11" s="8">
        <v>201220</v>
      </c>
      <c r="AG11" s="8" t="s">
        <v>20</v>
      </c>
    </row>
    <row r="12" spans="2:33" x14ac:dyDescent="0.25">
      <c r="B12" s="7" t="s">
        <v>35</v>
      </c>
      <c r="C12" s="8" t="s">
        <v>36</v>
      </c>
      <c r="D12" s="8">
        <f>VLOOKUP(Tableau2[[#This Row],[Article]],W12:AA74,5,FALSE)</f>
        <v>99</v>
      </c>
      <c r="E12" s="8">
        <f>Tableau2[[#This Row],[Qtéenstock]]</f>
        <v>99</v>
      </c>
      <c r="F12" s="8" t="s">
        <v>20</v>
      </c>
      <c r="G12" s="8">
        <v>6</v>
      </c>
      <c r="H12" s="8">
        <f>$J$3*Tableau2[[#This Row],[1kit ]]</f>
        <v>12</v>
      </c>
      <c r="I12" s="8">
        <f>Tableau2[[#This Row],[1kit ]]*10</f>
        <v>60</v>
      </c>
      <c r="J12" s="8" t="str" cm="1">
        <f t="array" ref="J12">IF(Tableau2[[#This Row],[Stockfinal ]]&lt;=Tableau2[[#This Row],[Stock mini ]],INDEX(Tableau4[Lot],SMALL(IF(Tableau4[Article]=Tableau2[[#This Row],[Article]],ROW(Tableau4[Article])-5),1)),"")</f>
        <v/>
      </c>
      <c r="W12" s="10" t="s">
        <v>35</v>
      </c>
      <c r="X12" s="11" t="s">
        <v>36</v>
      </c>
      <c r="Y12" s="11" t="s">
        <v>21</v>
      </c>
      <c r="Z12" s="11" t="s">
        <v>22</v>
      </c>
      <c r="AA12" s="11">
        <v>99</v>
      </c>
      <c r="AB12" s="11">
        <v>30</v>
      </c>
      <c r="AC12" s="11">
        <v>69</v>
      </c>
      <c r="AD12" s="11">
        <v>3132203403</v>
      </c>
      <c r="AE12" s="11" t="s">
        <v>23</v>
      </c>
      <c r="AF12" s="11" t="s">
        <v>37</v>
      </c>
      <c r="AG12" s="11" t="s">
        <v>20</v>
      </c>
    </row>
    <row r="13" spans="2:33" x14ac:dyDescent="0.25">
      <c r="B13" s="7" t="s">
        <v>38</v>
      </c>
      <c r="C13" s="8" t="s">
        <v>39</v>
      </c>
      <c r="D13" s="8">
        <f>VLOOKUP(Tableau2[[#This Row],[Article]],W13:AA75,5,FALSE)</f>
        <v>476</v>
      </c>
      <c r="E13" s="8">
        <f>Tableau2[[#This Row],[Qtéenstock]]</f>
        <v>476</v>
      </c>
      <c r="F13" s="8" t="s">
        <v>20</v>
      </c>
      <c r="G13" s="8">
        <v>4</v>
      </c>
      <c r="H13" s="8">
        <f>$J$3*Tableau2[[#This Row],[1kit ]]</f>
        <v>8</v>
      </c>
      <c r="I13" s="8">
        <f>Tableau2[[#This Row],[1kit ]]*10</f>
        <v>40</v>
      </c>
      <c r="J13" s="8" t="str" cm="1">
        <f t="array" ref="J13">IF(Tableau2[[#This Row],[Stockfinal ]]&lt;=Tableau2[[#This Row],[Stock mini ]],INDEX(Tableau4[Lot],SMALL(IF(Tableau4[Article]=Tableau2[[#This Row],[Article]],ROW(Tableau4[Article])-5),1)),"")</f>
        <v/>
      </c>
      <c r="W13" s="7" t="s">
        <v>38</v>
      </c>
      <c r="X13" s="8" t="s">
        <v>39</v>
      </c>
      <c r="Y13" s="8" t="s">
        <v>21</v>
      </c>
      <c r="Z13" s="8" t="s">
        <v>22</v>
      </c>
      <c r="AA13" s="8">
        <v>476</v>
      </c>
      <c r="AB13" s="8">
        <v>20</v>
      </c>
      <c r="AC13" s="8">
        <v>456</v>
      </c>
      <c r="AD13" s="8">
        <v>3132205455</v>
      </c>
      <c r="AE13" s="8" t="s">
        <v>23</v>
      </c>
      <c r="AF13" s="8">
        <v>60614</v>
      </c>
      <c r="AG13" s="8" t="s">
        <v>20</v>
      </c>
    </row>
    <row r="14" spans="2:33" x14ac:dyDescent="0.25">
      <c r="B14" s="7" t="s">
        <v>40</v>
      </c>
      <c r="C14" s="8" t="s">
        <v>41</v>
      </c>
      <c r="D14" s="8">
        <f>VLOOKUP(Tableau2[[#This Row],[Article]],W14:AA76,5,FALSE)</f>
        <v>824</v>
      </c>
      <c r="E14" s="8">
        <f>Tableau2[[#This Row],[Qtéenstock]]</f>
        <v>824</v>
      </c>
      <c r="F14" s="8" t="s">
        <v>20</v>
      </c>
      <c r="G14" s="8">
        <v>4</v>
      </c>
      <c r="H14" s="8">
        <f>$J$3*Tableau2[[#This Row],[1kit ]]</f>
        <v>8</v>
      </c>
      <c r="I14" s="8">
        <f>Tableau2[[#This Row],[1kit ]]*10</f>
        <v>40</v>
      </c>
      <c r="J14" s="8" t="str" cm="1">
        <f t="array" ref="J14">IF(Tableau2[[#This Row],[Stockfinal ]]&lt;=Tableau2[[#This Row],[Stock mini ]],INDEX(Tableau4[Lot],SMALL(IF(Tableau4[Article]=Tableau2[[#This Row],[Article]],ROW(Tableau4[Article])-5),1)),"")</f>
        <v/>
      </c>
      <c r="W14" s="10" t="s">
        <v>40</v>
      </c>
      <c r="X14" s="11" t="s">
        <v>41</v>
      </c>
      <c r="Y14" s="11" t="s">
        <v>21</v>
      </c>
      <c r="Z14" s="11" t="s">
        <v>22</v>
      </c>
      <c r="AA14" s="11">
        <v>824</v>
      </c>
      <c r="AB14" s="11">
        <v>20</v>
      </c>
      <c r="AC14" s="11">
        <v>804</v>
      </c>
      <c r="AD14" s="11">
        <v>3132304156</v>
      </c>
      <c r="AE14" s="11" t="s">
        <v>23</v>
      </c>
      <c r="AF14" s="11"/>
      <c r="AG14" s="11" t="s">
        <v>20</v>
      </c>
    </row>
    <row r="15" spans="2:33" x14ac:dyDescent="0.25">
      <c r="B15" s="7" t="s">
        <v>42</v>
      </c>
      <c r="C15" s="8" t="s">
        <v>43</v>
      </c>
      <c r="D15" s="8">
        <f>VLOOKUP(Tableau2[[#This Row],[Article]],W15:AA77,5,FALSE)</f>
        <v>10</v>
      </c>
      <c r="E15" s="8">
        <f>Tableau2[[#This Row],[Qtéenstock]]</f>
        <v>10</v>
      </c>
      <c r="F15" s="8" t="s">
        <v>20</v>
      </c>
      <c r="G15" s="8">
        <v>4</v>
      </c>
      <c r="H15" s="8">
        <f>$J$3*Tableau2[[#This Row],[1kit ]]</f>
        <v>8</v>
      </c>
      <c r="I15" s="8">
        <f>Tableau2[[#This Row],[1kit ]]*10</f>
        <v>40</v>
      </c>
      <c r="J15" s="8" cm="1">
        <f t="array" ref="J15">IF(Tableau2[[#This Row],[Stockfinal ]]&lt;=Tableau2[[#This Row],[Stock mini ]],INDEX(Tableau4[Lot],SMALL(IF(Tableau4[Article]=Tableau2[[#This Row],[Article]],ROW(Tableau4[Article])-5),1)),"")</f>
        <v>3132202105</v>
      </c>
      <c r="W15" s="7" t="s">
        <v>42</v>
      </c>
      <c r="X15" s="8" t="s">
        <v>43</v>
      </c>
      <c r="Y15" s="8" t="s">
        <v>21</v>
      </c>
      <c r="Z15" s="8" t="s">
        <v>22</v>
      </c>
      <c r="AA15" s="8">
        <v>10</v>
      </c>
      <c r="AB15" s="8">
        <v>8</v>
      </c>
      <c r="AC15" s="8">
        <v>2</v>
      </c>
      <c r="AD15" s="8">
        <v>3132202105</v>
      </c>
      <c r="AE15" s="8" t="s">
        <v>23</v>
      </c>
      <c r="AF15" s="8"/>
      <c r="AG15" s="8" t="s">
        <v>20</v>
      </c>
    </row>
    <row r="16" spans="2:33" x14ac:dyDescent="0.25">
      <c r="B16" s="7" t="s">
        <v>42</v>
      </c>
      <c r="C16" s="8" t="s">
        <v>43</v>
      </c>
      <c r="D16" s="8">
        <f>VLOOKUP(Tableau2[[#This Row],[Article]],W16:AA78,5,FALSE)</f>
        <v>992</v>
      </c>
      <c r="E16" s="8">
        <f>Tableau2[[#This Row],[Qtéenstock]]</f>
        <v>992</v>
      </c>
      <c r="F16" s="8" t="s">
        <v>20</v>
      </c>
      <c r="G16" s="8">
        <v>4</v>
      </c>
      <c r="H16" s="8">
        <f>$J$3*Tableau2[[#This Row],[1kit ]]</f>
        <v>8</v>
      </c>
      <c r="I16" s="8">
        <f>Tableau2[[#This Row],[1kit ]]*10</f>
        <v>40</v>
      </c>
      <c r="J16" s="8" t="str" cm="1">
        <f t="array" ref="J16">IF(Tableau2[[#This Row],[Stockfinal ]]&lt;=Tableau2[[#This Row],[Stock mini ]],INDEX(Tableau4[Lot],SMALL(IF(Tableau4[Article]=Tableau2[[#This Row],[Article]],ROW(Tableau4[Article])-5),1)),"")</f>
        <v/>
      </c>
      <c r="W16" s="10" t="s">
        <v>42</v>
      </c>
      <c r="X16" s="11" t="s">
        <v>43</v>
      </c>
      <c r="Y16" s="11" t="s">
        <v>21</v>
      </c>
      <c r="Z16" s="11" t="s">
        <v>22</v>
      </c>
      <c r="AA16" s="11">
        <v>992</v>
      </c>
      <c r="AB16" s="11">
        <v>12</v>
      </c>
      <c r="AC16" s="11">
        <v>980</v>
      </c>
      <c r="AD16" s="11">
        <v>3132206179</v>
      </c>
      <c r="AE16" s="11" t="s">
        <v>23</v>
      </c>
      <c r="AF16" s="11"/>
      <c r="AG16" s="11" t="s">
        <v>20</v>
      </c>
    </row>
    <row r="17" spans="2:33" x14ac:dyDescent="0.25">
      <c r="B17" s="7" t="s">
        <v>44</v>
      </c>
      <c r="C17" s="8" t="s">
        <v>45</v>
      </c>
      <c r="D17" s="8">
        <f>VLOOKUP(Tableau2[[#This Row],[Article]],W17:AA79,5,FALSE)</f>
        <v>9</v>
      </c>
      <c r="E17" s="8">
        <f>Tableau2[[#This Row],[Qtéenstock]]</f>
        <v>9</v>
      </c>
      <c r="F17" s="8" t="s">
        <v>20</v>
      </c>
      <c r="G17" s="8">
        <v>1</v>
      </c>
      <c r="H17" s="8">
        <f>$J$3*Tableau2[[#This Row],[1kit ]]</f>
        <v>2</v>
      </c>
      <c r="I17" s="8">
        <f>Tableau2[[#This Row],[1kit ]]*10</f>
        <v>10</v>
      </c>
      <c r="J17" s="8" cm="1">
        <f t="array" ref="J17">IF(Tableau2[[#This Row],[Stockfinal ]]&lt;=Tableau2[[#This Row],[Stock mini ]],INDEX(Tableau4[Lot],SMALL(IF(Tableau4[Article]=Tableau2[[#This Row],[Article]],ROW(Tableau4[Article])-5),1)),"")</f>
        <v>3132204298</v>
      </c>
      <c r="W17" s="7" t="s">
        <v>44</v>
      </c>
      <c r="X17" s="8" t="s">
        <v>45</v>
      </c>
      <c r="Y17" s="8" t="s">
        <v>21</v>
      </c>
      <c r="Z17" s="8" t="s">
        <v>22</v>
      </c>
      <c r="AA17" s="8">
        <v>9</v>
      </c>
      <c r="AB17" s="8">
        <v>5</v>
      </c>
      <c r="AC17" s="8">
        <v>4</v>
      </c>
      <c r="AD17" s="8">
        <v>3132204298</v>
      </c>
      <c r="AE17" s="8" t="s">
        <v>23</v>
      </c>
      <c r="AF17" s="8" t="s">
        <v>46</v>
      </c>
      <c r="AG17" s="8" t="s">
        <v>20</v>
      </c>
    </row>
    <row r="18" spans="2:33" x14ac:dyDescent="0.25">
      <c r="B18" s="7" t="s">
        <v>47</v>
      </c>
      <c r="C18" s="8" t="s">
        <v>48</v>
      </c>
      <c r="D18" s="8">
        <f>VLOOKUP(Tableau2[[#This Row],[Article]],W18:AA80,5,FALSE)</f>
        <v>419</v>
      </c>
      <c r="E18" s="8">
        <f>Tableau2[[#This Row],[Qtéenstock]]</f>
        <v>419</v>
      </c>
      <c r="F18" s="8" t="s">
        <v>20</v>
      </c>
      <c r="G18" s="8">
        <v>4</v>
      </c>
      <c r="H18" s="8">
        <f>$J$3*Tableau2[[#This Row],[1kit ]]</f>
        <v>8</v>
      </c>
      <c r="I18" s="8">
        <f>Tableau2[[#This Row],[1kit ]]*10</f>
        <v>40</v>
      </c>
      <c r="J18" s="8" t="str" cm="1">
        <f t="array" ref="J18">IF(Tableau2[[#This Row],[Stockfinal ]]&lt;=Tableau2[[#This Row],[Stock mini ]],INDEX(Tableau4[Lot],SMALL(IF(Tableau4[Article]=Tableau2[[#This Row],[Article]],ROW(Tableau4[Article])-5),1)),"")</f>
        <v/>
      </c>
      <c r="W18" s="10" t="s">
        <v>47</v>
      </c>
      <c r="X18" s="11" t="s">
        <v>48</v>
      </c>
      <c r="Y18" s="11" t="s">
        <v>21</v>
      </c>
      <c r="Z18" s="11" t="s">
        <v>22</v>
      </c>
      <c r="AA18" s="11">
        <v>419</v>
      </c>
      <c r="AB18" s="11">
        <v>20</v>
      </c>
      <c r="AC18" s="11">
        <v>399</v>
      </c>
      <c r="AD18" s="11">
        <v>3132111394</v>
      </c>
      <c r="AE18" s="11" t="s">
        <v>23</v>
      </c>
      <c r="AF18" s="11"/>
      <c r="AG18" s="11" t="s">
        <v>20</v>
      </c>
    </row>
    <row r="19" spans="2:33" x14ac:dyDescent="0.25">
      <c r="B19" s="7" t="s">
        <v>49</v>
      </c>
      <c r="C19" s="8" t="s">
        <v>50</v>
      </c>
      <c r="D19" s="8">
        <f>VLOOKUP(Tableau2[[#This Row],[Article]],W19:AA81,5,FALSE)</f>
        <v>486</v>
      </c>
      <c r="E19" s="8">
        <f>Tableau2[[#This Row],[Qtéenstock]]</f>
        <v>486</v>
      </c>
      <c r="F19" s="8" t="s">
        <v>20</v>
      </c>
      <c r="G19" s="8">
        <v>4</v>
      </c>
      <c r="H19" s="8">
        <f>$J$3*Tableau2[[#This Row],[1kit ]]</f>
        <v>8</v>
      </c>
      <c r="I19" s="8">
        <f>Tableau2[[#This Row],[1kit ]]*10</f>
        <v>40</v>
      </c>
      <c r="J19" s="8" t="str" cm="1">
        <f t="array" ref="J19">IF(Tableau2[[#This Row],[Stockfinal ]]&lt;=Tableau2[[#This Row],[Stock mini ]],INDEX(Tableau4[Lot],SMALL(IF(Tableau4[Article]=Tableau2[[#This Row],[Article]],ROW(Tableau4[Article])-5),1)),"")</f>
        <v/>
      </c>
      <c r="W19" s="7" t="s">
        <v>49</v>
      </c>
      <c r="X19" s="8" t="s">
        <v>50</v>
      </c>
      <c r="Y19" s="8" t="s">
        <v>21</v>
      </c>
      <c r="Z19" s="8" t="s">
        <v>22</v>
      </c>
      <c r="AA19" s="8">
        <v>486</v>
      </c>
      <c r="AB19" s="8">
        <v>20</v>
      </c>
      <c r="AC19" s="8">
        <v>466</v>
      </c>
      <c r="AD19" s="8">
        <v>3132111395</v>
      </c>
      <c r="AE19" s="8" t="s">
        <v>23</v>
      </c>
      <c r="AF19" s="8"/>
      <c r="AG19" s="8" t="s">
        <v>20</v>
      </c>
    </row>
    <row r="20" spans="2:33" x14ac:dyDescent="0.25">
      <c r="B20" s="7" t="s">
        <v>51</v>
      </c>
      <c r="C20" s="8" t="s">
        <v>52</v>
      </c>
      <c r="D20" s="8">
        <f>VLOOKUP(Tableau2[[#This Row],[Article]],W20:AA82,5,FALSE)</f>
        <v>340</v>
      </c>
      <c r="E20" s="8">
        <f>Tableau2[[#This Row],[Qtéenstock]]</f>
        <v>340</v>
      </c>
      <c r="F20" s="8" t="s">
        <v>20</v>
      </c>
      <c r="G20" s="8">
        <v>10</v>
      </c>
      <c r="H20" s="8">
        <f>$J$3*Tableau2[[#This Row],[1kit ]]</f>
        <v>20</v>
      </c>
      <c r="I20" s="8">
        <f>Tableau2[[#This Row],[1kit ]]*10</f>
        <v>100</v>
      </c>
      <c r="J20" s="8" t="str" cm="1">
        <f t="array" ref="J20">IF(Tableau2[[#This Row],[Stockfinal ]]&lt;=Tableau2[[#This Row],[Stock mini ]],INDEX(Tableau4[Lot],SMALL(IF(Tableau4[Article]=Tableau2[[#This Row],[Article]],ROW(Tableau4[Article])-5),1)),"")</f>
        <v/>
      </c>
      <c r="W20" s="10" t="s">
        <v>51</v>
      </c>
      <c r="X20" s="11" t="s">
        <v>52</v>
      </c>
      <c r="Y20" s="11" t="s">
        <v>21</v>
      </c>
      <c r="Z20" s="11" t="s">
        <v>22</v>
      </c>
      <c r="AA20" s="11">
        <v>340</v>
      </c>
      <c r="AB20" s="11">
        <v>50</v>
      </c>
      <c r="AC20" s="11">
        <v>290</v>
      </c>
      <c r="AD20" s="11">
        <v>3132302419</v>
      </c>
      <c r="AE20" s="11" t="s">
        <v>23</v>
      </c>
      <c r="AF20" s="11">
        <v>145774</v>
      </c>
      <c r="AG20" s="11" t="s">
        <v>20</v>
      </c>
    </row>
    <row r="21" spans="2:33" x14ac:dyDescent="0.25">
      <c r="B21" s="7" t="s">
        <v>53</v>
      </c>
      <c r="C21" s="8" t="s">
        <v>54</v>
      </c>
      <c r="D21" s="8">
        <f>VLOOKUP(Tableau2[[#This Row],[Article]],W21:AA83,5,FALSE)</f>
        <v>480</v>
      </c>
      <c r="E21" s="8">
        <f>Tableau2[[#This Row],[Qtéenstock]]</f>
        <v>480</v>
      </c>
      <c r="F21" s="8" t="s">
        <v>20</v>
      </c>
      <c r="G21" s="8">
        <v>8</v>
      </c>
      <c r="H21" s="8">
        <f>$J$3*Tableau2[[#This Row],[1kit ]]</f>
        <v>16</v>
      </c>
      <c r="I21" s="8">
        <f>Tableau2[[#This Row],[1kit ]]*10</f>
        <v>80</v>
      </c>
      <c r="J21" s="8" t="str" cm="1">
        <f t="array" ref="J21">IF(Tableau2[[#This Row],[Stockfinal ]]&lt;=Tableau2[[#This Row],[Stock mini ]],INDEX(Tableau4[Lot],SMALL(IF(Tableau4[Article]=Tableau2[[#This Row],[Article]],ROW(Tableau4[Article])-5),1)),"")</f>
        <v/>
      </c>
      <c r="W21" s="7" t="s">
        <v>53</v>
      </c>
      <c r="X21" s="8" t="s">
        <v>54</v>
      </c>
      <c r="Y21" s="8" t="s">
        <v>21</v>
      </c>
      <c r="Z21" s="8" t="s">
        <v>22</v>
      </c>
      <c r="AA21" s="8">
        <v>480</v>
      </c>
      <c r="AB21" s="8">
        <v>40</v>
      </c>
      <c r="AC21" s="8">
        <v>440</v>
      </c>
      <c r="AD21" s="8">
        <v>3132206129</v>
      </c>
      <c r="AE21" s="8" t="s">
        <v>23</v>
      </c>
      <c r="AF21" s="8"/>
      <c r="AG21" s="8" t="s">
        <v>20</v>
      </c>
    </row>
    <row r="22" spans="2:33" x14ac:dyDescent="0.25">
      <c r="B22" s="7" t="s">
        <v>55</v>
      </c>
      <c r="C22" s="8" t="s">
        <v>56</v>
      </c>
      <c r="D22" s="8">
        <f>VLOOKUP(Tableau2[[#This Row],[Article]],W22:AA84,5,FALSE)</f>
        <v>1552</v>
      </c>
      <c r="E22" s="8">
        <f>Tableau2[[#This Row],[Qtéenstock]]</f>
        <v>1552</v>
      </c>
      <c r="F22" s="8" t="s">
        <v>20</v>
      </c>
      <c r="G22" s="8">
        <v>12</v>
      </c>
      <c r="H22" s="8">
        <f>$J$3*Tableau2[[#This Row],[1kit ]]</f>
        <v>24</v>
      </c>
      <c r="I22" s="8">
        <f>Tableau2[[#This Row],[1kit ]]*10</f>
        <v>120</v>
      </c>
      <c r="J22" s="8" t="str" cm="1">
        <f t="array" ref="J22">IF(Tableau2[[#This Row],[Stockfinal ]]&lt;=Tableau2[[#This Row],[Stock mini ]],INDEX(Tableau4[Lot],SMALL(IF(Tableau4[Article]=Tableau2[[#This Row],[Article]],ROW(Tableau4[Article])-5),1)),"")</f>
        <v/>
      </c>
      <c r="W22" s="10" t="s">
        <v>55</v>
      </c>
      <c r="X22" s="11" t="s">
        <v>56</v>
      </c>
      <c r="Y22" s="11" t="s">
        <v>21</v>
      </c>
      <c r="Z22" s="11" t="s">
        <v>22</v>
      </c>
      <c r="AA22" s="11">
        <v>1552</v>
      </c>
      <c r="AB22" s="11">
        <v>60</v>
      </c>
      <c r="AC22" s="11">
        <v>1492</v>
      </c>
      <c r="AD22" s="11">
        <v>3132206174</v>
      </c>
      <c r="AE22" s="11" t="s">
        <v>23</v>
      </c>
      <c r="AF22" s="11"/>
      <c r="AG22" s="11" t="s">
        <v>20</v>
      </c>
    </row>
    <row r="23" spans="2:33" x14ac:dyDescent="0.25">
      <c r="B23" s="7" t="s">
        <v>57</v>
      </c>
      <c r="C23" s="8" t="s">
        <v>58</v>
      </c>
      <c r="D23" s="8">
        <f>VLOOKUP(Tableau2[[#This Row],[Article]],W23:AA85,5,FALSE)</f>
        <v>494</v>
      </c>
      <c r="E23" s="8">
        <f>Tableau2[[#This Row],[Qtéenstock]]</f>
        <v>494</v>
      </c>
      <c r="F23" s="8" t="s">
        <v>20</v>
      </c>
      <c r="G23" s="8">
        <v>1</v>
      </c>
      <c r="H23" s="8">
        <f>$J$3*Tableau2[[#This Row],[1kit ]]</f>
        <v>2</v>
      </c>
      <c r="I23" s="8">
        <f>Tableau2[[#This Row],[1kit ]]*10</f>
        <v>10</v>
      </c>
      <c r="J23" s="8" t="str" cm="1">
        <f t="array" ref="J23">IF(Tableau2[[#This Row],[Stockfinal ]]&lt;=Tableau2[[#This Row],[Stock mini ]],INDEX(Tableau4[Lot],SMALL(IF(Tableau4[Article]=Tableau2[[#This Row],[Article]],ROW(Tableau4[Article])-5),1)),"")</f>
        <v/>
      </c>
      <c r="W23" s="7" t="s">
        <v>57</v>
      </c>
      <c r="X23" s="8" t="s">
        <v>58</v>
      </c>
      <c r="Y23" s="8" t="s">
        <v>21</v>
      </c>
      <c r="Z23" s="8" t="s">
        <v>22</v>
      </c>
      <c r="AA23" s="8">
        <v>494</v>
      </c>
      <c r="AB23" s="8">
        <v>5</v>
      </c>
      <c r="AC23" s="8">
        <v>489</v>
      </c>
      <c r="AD23" s="8">
        <v>3132206131</v>
      </c>
      <c r="AE23" s="8" t="s">
        <v>23</v>
      </c>
      <c r="AF23" s="8"/>
      <c r="AG23" s="8" t="s">
        <v>20</v>
      </c>
    </row>
    <row r="24" spans="2:33" x14ac:dyDescent="0.25">
      <c r="B24" s="7" t="s">
        <v>59</v>
      </c>
      <c r="C24" s="8" t="s">
        <v>60</v>
      </c>
      <c r="D24" s="8">
        <f>VLOOKUP(Tableau2[[#This Row],[Article]],W24:AA86,5,FALSE)</f>
        <v>42</v>
      </c>
      <c r="E24" s="8">
        <f>Tableau2[[#This Row],[Qtéenstock]]</f>
        <v>42</v>
      </c>
      <c r="F24" s="8" t="s">
        <v>20</v>
      </c>
      <c r="G24" s="8">
        <v>2</v>
      </c>
      <c r="H24" s="8">
        <f>$J$3*Tableau2[[#This Row],[1kit ]]</f>
        <v>4</v>
      </c>
      <c r="I24" s="8">
        <f>Tableau2[[#This Row],[1kit ]]*10</f>
        <v>20</v>
      </c>
      <c r="J24" s="8" t="str" cm="1">
        <f t="array" ref="J24">IF(Tableau2[[#This Row],[Stockfinal ]]&lt;=Tableau2[[#This Row],[Stock mini ]],INDEX(Tableau4[Lot],SMALL(IF(Tableau4[Article]=Tableau2[[#This Row],[Article]],ROW(Tableau4[Article])-5),1)),"")</f>
        <v/>
      </c>
      <c r="W24" s="10" t="s">
        <v>59</v>
      </c>
      <c r="X24" s="11" t="s">
        <v>60</v>
      </c>
      <c r="Y24" s="11" t="s">
        <v>21</v>
      </c>
      <c r="Z24" s="11" t="s">
        <v>22</v>
      </c>
      <c r="AA24" s="11">
        <v>42</v>
      </c>
      <c r="AB24" s="11">
        <v>10</v>
      </c>
      <c r="AC24" s="11">
        <v>32</v>
      </c>
      <c r="AD24" s="11">
        <v>3132305067</v>
      </c>
      <c r="AE24" s="11" t="s">
        <v>23</v>
      </c>
      <c r="AF24" s="11">
        <v>743373</v>
      </c>
      <c r="AG24" s="11" t="s">
        <v>20</v>
      </c>
    </row>
    <row r="25" spans="2:33" x14ac:dyDescent="0.25">
      <c r="B25" s="7" t="s">
        <v>61</v>
      </c>
      <c r="C25" s="8" t="s">
        <v>62</v>
      </c>
      <c r="D25" s="8">
        <f>VLOOKUP(Tableau2[[#This Row],[Article]],W25:AA87,5,FALSE)</f>
        <v>7</v>
      </c>
      <c r="E25" s="8">
        <f>Tableau2[[#This Row],[Qtéenstock]]</f>
        <v>7</v>
      </c>
      <c r="F25" s="8" t="s">
        <v>20</v>
      </c>
      <c r="G25" s="8">
        <v>1</v>
      </c>
      <c r="H25" s="8">
        <f>$J$3*Tableau2[[#This Row],[1kit ]]</f>
        <v>2</v>
      </c>
      <c r="I25" s="8">
        <f>Tableau2[[#This Row],[1kit ]]*10</f>
        <v>10</v>
      </c>
      <c r="J25" s="8" t="str" cm="1">
        <f t="array" ref="J25">IF(Tableau2[[#This Row],[Stockfinal ]]&lt;=Tableau2[[#This Row],[Stock mini ]],INDEX(Tableau4[Lot],SMALL(IF(Tableau4[Article]=Tableau2[[#This Row],[Article]],ROW(Tableau4[Article])-5),1)),"")</f>
        <v>MG312220900154</v>
      </c>
      <c r="W25" s="7" t="s">
        <v>61</v>
      </c>
      <c r="X25" s="8" t="s">
        <v>62</v>
      </c>
      <c r="Y25" s="8" t="s">
        <v>21</v>
      </c>
      <c r="Z25" s="8" t="s">
        <v>22</v>
      </c>
      <c r="AA25" s="8">
        <v>7</v>
      </c>
      <c r="AB25" s="8">
        <v>5</v>
      </c>
      <c r="AC25" s="8">
        <v>2</v>
      </c>
      <c r="AD25" s="8" t="s">
        <v>63</v>
      </c>
      <c r="AE25" s="8" t="s">
        <v>23</v>
      </c>
      <c r="AF25" s="8"/>
      <c r="AG25" s="8" t="s">
        <v>20</v>
      </c>
    </row>
    <row r="26" spans="2:33" x14ac:dyDescent="0.25">
      <c r="B26" s="7" t="s">
        <v>64</v>
      </c>
      <c r="C26" s="8" t="s">
        <v>65</v>
      </c>
      <c r="D26" s="8">
        <f>VLOOKUP(Tableau2[[#This Row],[Article]],W26:AA88,5,FALSE)</f>
        <v>5</v>
      </c>
      <c r="E26" s="8">
        <f>Tableau2[[#This Row],[Qtéenstock]]</f>
        <v>5</v>
      </c>
      <c r="F26" s="8" t="s">
        <v>20</v>
      </c>
      <c r="G26" s="8">
        <v>1</v>
      </c>
      <c r="H26" s="8">
        <f>$J$3*Tableau2[[#This Row],[1kit ]]</f>
        <v>2</v>
      </c>
      <c r="I26" s="8">
        <f>Tableau2[[#This Row],[1kit ]]*10</f>
        <v>10</v>
      </c>
      <c r="J26" s="8" t="str" cm="1">
        <f t="array" ref="J26">IF(Tableau2[[#This Row],[Stockfinal ]]&lt;=Tableau2[[#This Row],[Stock mini ]],INDEX(Tableau4[Lot],SMALL(IF(Tableau4[Article]=Tableau2[[#This Row],[Article]],ROW(Tableau4[Article])-5),1)),"")</f>
        <v>L1160122</v>
      </c>
      <c r="W26" s="10" t="s">
        <v>64</v>
      </c>
      <c r="X26" s="11" t="s">
        <v>65</v>
      </c>
      <c r="Y26" s="11" t="s">
        <v>21</v>
      </c>
      <c r="Z26" s="11" t="s">
        <v>22</v>
      </c>
      <c r="AA26" s="11">
        <v>5</v>
      </c>
      <c r="AB26" s="11">
        <v>5</v>
      </c>
      <c r="AC26" s="11">
        <v>0</v>
      </c>
      <c r="AD26" s="11" t="s">
        <v>66</v>
      </c>
      <c r="AE26" s="11" t="s">
        <v>23</v>
      </c>
      <c r="AF26" s="11" t="s">
        <v>67</v>
      </c>
      <c r="AG26" s="11" t="s">
        <v>20</v>
      </c>
    </row>
    <row r="27" spans="2:33" x14ac:dyDescent="0.25">
      <c r="B27" s="7" t="s">
        <v>68</v>
      </c>
      <c r="C27" s="8" t="s">
        <v>69</v>
      </c>
      <c r="D27" s="8">
        <f>VLOOKUP(Tableau2[[#This Row],[Article]],W27:AA89,5,FALSE)</f>
        <v>52</v>
      </c>
      <c r="E27" s="8">
        <f>Tableau2[[#This Row],[Qtéenstock]]</f>
        <v>52</v>
      </c>
      <c r="F27" s="8" t="s">
        <v>20</v>
      </c>
      <c r="G27" s="8">
        <v>64</v>
      </c>
      <c r="H27" s="8">
        <f>$J$3*Tableau2[[#This Row],[1kit ]]</f>
        <v>128</v>
      </c>
      <c r="I27" s="8">
        <f>Tableau2[[#This Row],[1kit ]]*10</f>
        <v>640</v>
      </c>
      <c r="J27" s="8" cm="1">
        <f t="array" ref="J27">IF(Tableau2[[#This Row],[Stockfinal ]]&lt;=Tableau2[[#This Row],[Stock mini ]],INDEX(Tableau4[Lot],SMALL(IF(Tableau4[Article]=Tableau2[[#This Row],[Article]],ROW(Tableau4[Article])-5),1)),"")</f>
        <v>5202305009</v>
      </c>
      <c r="W27" s="7" t="s">
        <v>68</v>
      </c>
      <c r="X27" s="8" t="s">
        <v>70</v>
      </c>
      <c r="Y27" s="8" t="s">
        <v>21</v>
      </c>
      <c r="Z27" s="8" t="s">
        <v>22</v>
      </c>
      <c r="AA27" s="8">
        <v>52</v>
      </c>
      <c r="AB27" s="8">
        <v>52</v>
      </c>
      <c r="AC27" s="8">
        <v>0</v>
      </c>
      <c r="AD27" s="8">
        <v>5202305009</v>
      </c>
      <c r="AE27" s="8" t="s">
        <v>23</v>
      </c>
      <c r="AF27" s="8"/>
      <c r="AG27" s="8" t="s">
        <v>20</v>
      </c>
    </row>
    <row r="28" spans="2:33" x14ac:dyDescent="0.25">
      <c r="B28" s="7" t="s">
        <v>68</v>
      </c>
      <c r="C28" s="8" t="s">
        <v>70</v>
      </c>
      <c r="D28" s="8">
        <f>VLOOKUP(Tableau2[[#This Row],[Article]],W28:AA90,5,FALSE)</f>
        <v>3350</v>
      </c>
      <c r="E28" s="8">
        <f>Tableau2[[#This Row],[Qtéenstock]]</f>
        <v>3350</v>
      </c>
      <c r="F28" s="8" t="s">
        <v>20</v>
      </c>
      <c r="G28" s="8"/>
      <c r="H28" s="8">
        <f>$J$3*Tableau2[[#This Row],[1kit ]]</f>
        <v>0</v>
      </c>
      <c r="I28" s="8">
        <f>Tableau2[[#This Row],[1kit ]]*10</f>
        <v>0</v>
      </c>
      <c r="J28" s="8" t="str" cm="1">
        <f t="array" ref="J28">IF(Tableau2[[#This Row],[Stockfinal ]]&lt;=Tableau2[[#This Row],[Stock mini ]],INDEX(Tableau4[Lot],SMALL(IF(Tableau4[Article]=Tableau2[[#This Row],[Article]],ROW(Tableau4[Article])-5),1)),"")</f>
        <v/>
      </c>
      <c r="W28" s="10" t="s">
        <v>68</v>
      </c>
      <c r="X28" s="11" t="s">
        <v>70</v>
      </c>
      <c r="Y28" s="11" t="s">
        <v>21</v>
      </c>
      <c r="Z28" s="11" t="s">
        <v>22</v>
      </c>
      <c r="AA28" s="11">
        <v>3350</v>
      </c>
      <c r="AB28" s="11">
        <v>268</v>
      </c>
      <c r="AC28" s="11">
        <v>3082</v>
      </c>
      <c r="AD28" s="11">
        <v>5202307005</v>
      </c>
      <c r="AE28" s="11" t="s">
        <v>23</v>
      </c>
      <c r="AF28" s="11"/>
      <c r="AG28" s="11" t="s">
        <v>20</v>
      </c>
    </row>
    <row r="29" spans="2:33" x14ac:dyDescent="0.25">
      <c r="B29" s="7" t="s">
        <v>71</v>
      </c>
      <c r="C29" s="8" t="s">
        <v>72</v>
      </c>
      <c r="D29" s="8">
        <f>VLOOKUP(Tableau2[[#This Row],[Article]],W29:AA91,5,FALSE)</f>
        <v>20</v>
      </c>
      <c r="E29" s="8">
        <f>Tableau2[[#This Row],[Qtéenstock]]</f>
        <v>20</v>
      </c>
      <c r="F29" s="8" t="s">
        <v>20</v>
      </c>
      <c r="G29" s="8">
        <v>1</v>
      </c>
      <c r="H29" s="8">
        <f>$J$3*Tableau2[[#This Row],[1kit ]]</f>
        <v>2</v>
      </c>
      <c r="I29" s="8">
        <f>Tableau2[[#This Row],[1kit ]]*10</f>
        <v>10</v>
      </c>
      <c r="J29" s="8" t="str" cm="1">
        <f t="array" ref="J29">IF(Tableau2[[#This Row],[Stockfinal ]]&lt;=Tableau2[[#This Row],[Stock mini ]],INDEX(Tableau4[Lot],SMALL(IF(Tableau4[Article]=Tableau2[[#This Row],[Article]],ROW(Tableau4[Article])-5),1)),"")</f>
        <v/>
      </c>
      <c r="W29" s="7" t="s">
        <v>71</v>
      </c>
      <c r="X29" s="8" t="s">
        <v>72</v>
      </c>
      <c r="Y29" s="8" t="s">
        <v>21</v>
      </c>
      <c r="Z29" s="8" t="s">
        <v>22</v>
      </c>
      <c r="AA29" s="8">
        <v>20</v>
      </c>
      <c r="AB29" s="8">
        <v>5</v>
      </c>
      <c r="AC29" s="8">
        <v>15</v>
      </c>
      <c r="AD29" s="8">
        <v>3132203316</v>
      </c>
      <c r="AE29" s="8" t="s">
        <v>23</v>
      </c>
      <c r="AF29" s="8"/>
      <c r="AG29" s="8" t="s">
        <v>20</v>
      </c>
    </row>
    <row r="30" spans="2:33" x14ac:dyDescent="0.25">
      <c r="B30" s="7" t="s">
        <v>73</v>
      </c>
      <c r="C30" s="8" t="s">
        <v>74</v>
      </c>
      <c r="D30" s="8">
        <f>VLOOKUP(Tableau2[[#This Row],[Article]],W30:AA92,5,FALSE)</f>
        <v>37</v>
      </c>
      <c r="E30" s="8">
        <f>Tableau2[[#This Row],[Qtéenstock]]</f>
        <v>37</v>
      </c>
      <c r="F30" s="8" t="s">
        <v>20</v>
      </c>
      <c r="G30" s="8">
        <v>1</v>
      </c>
      <c r="H30" s="8">
        <f>$J$3*Tableau2[[#This Row],[1kit ]]</f>
        <v>2</v>
      </c>
      <c r="I30" s="8">
        <f>Tableau2[[#This Row],[1kit ]]*10</f>
        <v>10</v>
      </c>
      <c r="J30" s="8" t="str" cm="1">
        <f t="array" ref="J30">IF(Tableau2[[#This Row],[Stockfinal ]]&lt;=Tableau2[[#This Row],[Stock mini ]],INDEX(Tableau4[Lot],SMALL(IF(Tableau4[Article]=Tableau2[[#This Row],[Article]],ROW(Tableau4[Article])-5),1)),"")</f>
        <v/>
      </c>
      <c r="W30" s="10" t="s">
        <v>73</v>
      </c>
      <c r="X30" s="11" t="s">
        <v>74</v>
      </c>
      <c r="Y30" s="11" t="s">
        <v>21</v>
      </c>
      <c r="Z30" s="11" t="s">
        <v>22</v>
      </c>
      <c r="AA30" s="11">
        <v>37</v>
      </c>
      <c r="AB30" s="11">
        <v>5</v>
      </c>
      <c r="AC30" s="11">
        <v>32</v>
      </c>
      <c r="AD30" s="11">
        <v>3132205180</v>
      </c>
      <c r="AE30" s="11" t="s">
        <v>23</v>
      </c>
      <c r="AF30" s="11"/>
      <c r="AG30" s="11" t="s">
        <v>20</v>
      </c>
    </row>
    <row r="31" spans="2:33" x14ac:dyDescent="0.25">
      <c r="B31" s="7" t="s">
        <v>75</v>
      </c>
      <c r="C31" s="8" t="s">
        <v>76</v>
      </c>
      <c r="D31" s="8">
        <f>VLOOKUP(Tableau2[[#This Row],[Article]],W31:AA93,5,FALSE)</f>
        <v>275</v>
      </c>
      <c r="E31" s="8">
        <f>Tableau2[[#This Row],[Qtéenstock]]</f>
        <v>275</v>
      </c>
      <c r="F31" s="8" t="s">
        <v>20</v>
      </c>
      <c r="G31" s="8">
        <f>2*J3</f>
        <v>4</v>
      </c>
      <c r="H31" s="8">
        <f>$J$3*Tableau2[[#This Row],[1kit ]]</f>
        <v>8</v>
      </c>
      <c r="I31" s="8">
        <f>Tableau2[[#This Row],[1kit ]]*10</f>
        <v>40</v>
      </c>
      <c r="J31" s="8" t="str" cm="1">
        <f t="array" ref="J31">IF(Tableau2[[#This Row],[Stockfinal ]]&lt;=Tableau2[[#This Row],[Stock mini ]],INDEX(Tableau4[Lot],SMALL(IF(Tableau4[Article]=Tableau2[[#This Row],[Article]],ROW(Tableau4[Article])-5),1)),"")</f>
        <v/>
      </c>
      <c r="W31" s="7" t="s">
        <v>75</v>
      </c>
      <c r="X31" s="8" t="s">
        <v>76</v>
      </c>
      <c r="Y31" s="8" t="s">
        <v>21</v>
      </c>
      <c r="Z31" s="8" t="s">
        <v>22</v>
      </c>
      <c r="AA31" s="8">
        <v>275</v>
      </c>
      <c r="AB31" s="8">
        <v>10</v>
      </c>
      <c r="AC31" s="8">
        <v>265</v>
      </c>
      <c r="AD31" s="8">
        <v>3132111397</v>
      </c>
      <c r="AE31" s="8" t="s">
        <v>23</v>
      </c>
      <c r="AF31" s="8"/>
      <c r="AG31" s="8" t="s">
        <v>20</v>
      </c>
    </row>
    <row r="32" spans="2:33" x14ac:dyDescent="0.25">
      <c r="B32" s="7" t="s">
        <v>77</v>
      </c>
      <c r="C32" s="8" t="s">
        <v>78</v>
      </c>
      <c r="D32" s="8">
        <f>VLOOKUP(Tableau2[[#This Row],[Article]],W32:AA94,5,FALSE)</f>
        <v>20</v>
      </c>
      <c r="E32" s="8">
        <f>Tableau2[[#This Row],[Qtéenstock]]</f>
        <v>20</v>
      </c>
      <c r="F32" s="8" t="s">
        <v>20</v>
      </c>
      <c r="G32" s="8">
        <v>1</v>
      </c>
      <c r="H32" s="8">
        <f>$J$3*Tableau2[[#This Row],[1kit ]]</f>
        <v>2</v>
      </c>
      <c r="I32" s="8">
        <f>Tableau2[[#This Row],[1kit ]]*10</f>
        <v>10</v>
      </c>
      <c r="J32" s="8" t="str" cm="1">
        <f t="array" ref="J32">IF(Tableau2[[#This Row],[Stockfinal ]]&lt;=Tableau2[[#This Row],[Stock mini ]],INDEX(Tableau4[Lot],SMALL(IF(Tableau4[Article]=Tableau2[[#This Row],[Article]],ROW(Tableau4[Article])-5),1)),"")</f>
        <v/>
      </c>
      <c r="W32" s="10" t="s">
        <v>77</v>
      </c>
      <c r="X32" s="11" t="s">
        <v>78</v>
      </c>
      <c r="Y32" s="11" t="s">
        <v>21</v>
      </c>
      <c r="Z32" s="11" t="s">
        <v>22</v>
      </c>
      <c r="AA32" s="11">
        <v>20</v>
      </c>
      <c r="AB32" s="11">
        <v>5</v>
      </c>
      <c r="AC32" s="11">
        <v>15</v>
      </c>
      <c r="AD32" s="11">
        <v>3132301242</v>
      </c>
      <c r="AE32" s="11" t="s">
        <v>23</v>
      </c>
      <c r="AF32" s="11" t="s">
        <v>79</v>
      </c>
      <c r="AG32" s="11" t="s">
        <v>20</v>
      </c>
    </row>
    <row r="33" spans="2:33" x14ac:dyDescent="0.25">
      <c r="B33" s="7" t="s">
        <v>80</v>
      </c>
      <c r="C33" s="8" t="s">
        <v>81</v>
      </c>
      <c r="D33" s="8">
        <f>VLOOKUP(Tableau2[[#This Row],[Article]],W33:AA95,5,FALSE)</f>
        <v>54</v>
      </c>
      <c r="E33" s="8">
        <f>Tableau2[[#This Row],[Qtéenstock]]</f>
        <v>54</v>
      </c>
      <c r="F33" s="8" t="s">
        <v>20</v>
      </c>
      <c r="G33" s="8">
        <v>2</v>
      </c>
      <c r="H33" s="8">
        <f>$J$3*Tableau2[[#This Row],[1kit ]]</f>
        <v>4</v>
      </c>
      <c r="I33" s="8">
        <f>Tableau2[[#This Row],[1kit ]]*10</f>
        <v>20</v>
      </c>
      <c r="J33" s="8" t="str" cm="1">
        <f t="array" ref="J33">IF(Tableau2[[#This Row],[Stockfinal ]]&lt;=Tableau2[[#This Row],[Stock mini ]],INDEX(Tableau4[Lot],SMALL(IF(Tableau4[Article]=Tableau2[[#This Row],[Article]],ROW(Tableau4[Article])-5),1)),"")</f>
        <v/>
      </c>
      <c r="W33" s="7" t="s">
        <v>80</v>
      </c>
      <c r="X33" s="8" t="s">
        <v>81</v>
      </c>
      <c r="Y33" s="8" t="s">
        <v>21</v>
      </c>
      <c r="Z33" s="8" t="s">
        <v>22</v>
      </c>
      <c r="AA33" s="8">
        <v>54</v>
      </c>
      <c r="AB33" s="8">
        <v>10</v>
      </c>
      <c r="AC33" s="8">
        <v>44</v>
      </c>
      <c r="AD33" s="8">
        <v>3132306270</v>
      </c>
      <c r="AE33" s="8" t="s">
        <v>23</v>
      </c>
      <c r="AF33" s="8">
        <v>6254020</v>
      </c>
      <c r="AG33" s="8" t="s">
        <v>20</v>
      </c>
    </row>
    <row r="34" spans="2:33" x14ac:dyDescent="0.25">
      <c r="B34" s="7" t="s">
        <v>82</v>
      </c>
      <c r="C34" s="8" t="s">
        <v>83</v>
      </c>
      <c r="D34" s="8">
        <f>VLOOKUP(Tableau2[[#This Row],[Article]],W34:AA96,5,FALSE)</f>
        <v>8</v>
      </c>
      <c r="E34" s="8">
        <f>Tableau2[[#This Row],[Qtéenstock]]</f>
        <v>8</v>
      </c>
      <c r="F34" s="8" t="s">
        <v>20</v>
      </c>
      <c r="G34" s="8">
        <v>2</v>
      </c>
      <c r="H34" s="8">
        <f>$J$3*Tableau2[[#This Row],[1kit ]]</f>
        <v>4</v>
      </c>
      <c r="I34" s="8">
        <f>Tableau2[[#This Row],[1kit ]]*10</f>
        <v>20</v>
      </c>
      <c r="J34" s="8" cm="1">
        <f t="array" ref="J34">IF(Tableau2[[#This Row],[Stockfinal ]]&lt;=Tableau2[[#This Row],[Stock mini ]],INDEX(Tableau4[Lot],SMALL(IF(Tableau4[Article]=Tableau2[[#This Row],[Article]],ROW(Tableau4[Article])-5),1)),"")</f>
        <v>3132301191</v>
      </c>
      <c r="W34" s="10" t="s">
        <v>82</v>
      </c>
      <c r="X34" s="11" t="s">
        <v>83</v>
      </c>
      <c r="Y34" s="11" t="s">
        <v>21</v>
      </c>
      <c r="Z34" s="11" t="s">
        <v>22</v>
      </c>
      <c r="AA34" s="11">
        <v>8</v>
      </c>
      <c r="AB34" s="11">
        <v>8</v>
      </c>
      <c r="AC34" s="11">
        <v>0</v>
      </c>
      <c r="AD34" s="11">
        <v>3132301191</v>
      </c>
      <c r="AE34" s="11" t="s">
        <v>23</v>
      </c>
      <c r="AF34" s="11"/>
      <c r="AG34" s="11" t="s">
        <v>20</v>
      </c>
    </row>
    <row r="35" spans="2:33" x14ac:dyDescent="0.25">
      <c r="B35" s="7" t="s">
        <v>84</v>
      </c>
      <c r="C35" s="8" t="s">
        <v>85</v>
      </c>
      <c r="D35" s="8">
        <f>VLOOKUP(Tableau2[[#This Row],[Article]],W35:AA97,5,FALSE)</f>
        <v>187</v>
      </c>
      <c r="E35" s="8">
        <f>Tableau2[[#This Row],[Qtéenstock]]</f>
        <v>187</v>
      </c>
      <c r="F35" s="8" t="s">
        <v>20</v>
      </c>
      <c r="G35" s="8">
        <v>1</v>
      </c>
      <c r="H35" s="8">
        <f>$J$3*Tableau2[[#This Row],[1kit ]]</f>
        <v>2</v>
      </c>
      <c r="I35" s="8">
        <f>Tableau2[[#This Row],[1kit ]]*10</f>
        <v>10</v>
      </c>
      <c r="J35" s="8" t="str" cm="1">
        <f t="array" ref="J35">IF(Tableau2[[#This Row],[Stockfinal ]]&lt;=Tableau2[[#This Row],[Stock mini ]],INDEX(Tableau4[Lot],SMALL(IF(Tableau4[Article]=Tableau2[[#This Row],[Article]],ROW(Tableau4[Article])-5),1)),"")</f>
        <v/>
      </c>
      <c r="W35" s="7" t="s">
        <v>84</v>
      </c>
      <c r="X35" s="8" t="s">
        <v>85</v>
      </c>
      <c r="Y35" s="8" t="s">
        <v>21</v>
      </c>
      <c r="Z35" s="8" t="s">
        <v>22</v>
      </c>
      <c r="AA35" s="8">
        <v>187</v>
      </c>
      <c r="AB35" s="8">
        <v>10</v>
      </c>
      <c r="AC35" s="8">
        <v>177</v>
      </c>
      <c r="AD35" s="8">
        <v>3132202381</v>
      </c>
      <c r="AE35" s="8" t="s">
        <v>23</v>
      </c>
      <c r="AF35" s="8" t="s">
        <v>86</v>
      </c>
      <c r="AG35" s="8" t="s">
        <v>20</v>
      </c>
    </row>
    <row r="36" spans="2:33" x14ac:dyDescent="0.25">
      <c r="B36" s="7" t="s">
        <v>87</v>
      </c>
      <c r="C36" s="8" t="s">
        <v>88</v>
      </c>
      <c r="D36" s="8">
        <f>VLOOKUP(Tableau2[[#This Row],[Article]],W36:AA98,5,FALSE)</f>
        <v>5</v>
      </c>
      <c r="E36" s="8">
        <f>Tableau2[[#This Row],[Qtéenstock]]</f>
        <v>5</v>
      </c>
      <c r="F36" s="8" t="s">
        <v>20</v>
      </c>
      <c r="G36" s="8">
        <v>6</v>
      </c>
      <c r="H36" s="8">
        <f>$J$3*Tableau2[[#This Row],[1kit ]]</f>
        <v>12</v>
      </c>
      <c r="I36" s="8">
        <f>Tableau2[[#This Row],[1kit ]]*10</f>
        <v>60</v>
      </c>
      <c r="J36" s="8" cm="1">
        <f t="array" ref="J36">IF(Tableau2[[#This Row],[Stockfinal ]]&lt;=Tableau2[[#This Row],[Stock mini ]],INDEX(Tableau4[Lot],SMALL(IF(Tableau4[Article]=Tableau2[[#This Row],[Article]],ROW(Tableau4[Article])-5),1)),"")</f>
        <v>3132301340</v>
      </c>
      <c r="W36" s="10" t="s">
        <v>87</v>
      </c>
      <c r="X36" s="11" t="s">
        <v>88</v>
      </c>
      <c r="Y36" s="11" t="s">
        <v>21</v>
      </c>
      <c r="Z36" s="11" t="s">
        <v>22</v>
      </c>
      <c r="AA36" s="11">
        <v>5</v>
      </c>
      <c r="AB36" s="11">
        <v>5</v>
      </c>
      <c r="AC36" s="11">
        <v>0</v>
      </c>
      <c r="AD36" s="11">
        <v>3132301340</v>
      </c>
      <c r="AE36" s="11" t="s">
        <v>23</v>
      </c>
      <c r="AF36" s="11" t="s">
        <v>89</v>
      </c>
      <c r="AG36" s="11" t="s">
        <v>20</v>
      </c>
    </row>
    <row r="37" spans="2:33" x14ac:dyDescent="0.25">
      <c r="B37" s="7" t="s">
        <v>87</v>
      </c>
      <c r="C37" s="8" t="s">
        <v>88</v>
      </c>
      <c r="D37" s="8">
        <f>VLOOKUP(Tableau2[[#This Row],[Article]],W37:AA99,5,FALSE)</f>
        <v>64</v>
      </c>
      <c r="E37" s="8">
        <f>Tableau2[[#This Row],[Qtéenstock]]</f>
        <v>64</v>
      </c>
      <c r="F37" s="8" t="s">
        <v>20</v>
      </c>
      <c r="G37" s="8"/>
      <c r="H37" s="8">
        <f>$J$3*Tableau2[[#This Row],[1kit ]]</f>
        <v>0</v>
      </c>
      <c r="I37" s="8">
        <f>Tableau2[[#This Row],[1kit ]]*10</f>
        <v>0</v>
      </c>
      <c r="J37" s="8" t="str" cm="1">
        <f t="array" ref="J37">IF(Tableau2[[#This Row],[Stockfinal ]]&lt;=Tableau2[[#This Row],[Stock mini ]],INDEX(Tableau4[Lot],SMALL(IF(Tableau4[Article]=Tableau2[[#This Row],[Article]],ROW(Tableau4[Article])-5),1)),"")</f>
        <v/>
      </c>
      <c r="W37" s="7" t="s">
        <v>87</v>
      </c>
      <c r="X37" s="8" t="s">
        <v>88</v>
      </c>
      <c r="Y37" s="8" t="s">
        <v>21</v>
      </c>
      <c r="Z37" s="8" t="s">
        <v>22</v>
      </c>
      <c r="AA37" s="8">
        <v>64</v>
      </c>
      <c r="AB37" s="8">
        <v>25</v>
      </c>
      <c r="AC37" s="8">
        <v>39</v>
      </c>
      <c r="AD37" s="8">
        <v>3132301343</v>
      </c>
      <c r="AE37" s="8" t="s">
        <v>23</v>
      </c>
      <c r="AF37" s="8">
        <v>201141150</v>
      </c>
      <c r="AG37" s="8" t="s">
        <v>20</v>
      </c>
    </row>
    <row r="38" spans="2:33" x14ac:dyDescent="0.25">
      <c r="B38" s="7" t="s">
        <v>90</v>
      </c>
      <c r="C38" s="8" t="s">
        <v>91</v>
      </c>
      <c r="D38" s="8">
        <f>VLOOKUP(Tableau2[[#This Row],[Article]],W38:AA100,5,FALSE)</f>
        <v>147</v>
      </c>
      <c r="E38" s="8">
        <f>Tableau2[[#This Row],[Qtéenstock]]</f>
        <v>147</v>
      </c>
      <c r="F38" s="8" t="s">
        <v>20</v>
      </c>
      <c r="G38" s="8">
        <v>1</v>
      </c>
      <c r="H38" s="8">
        <f>$J$3*Tableau2[[#This Row],[1kit ]]</f>
        <v>2</v>
      </c>
      <c r="I38" s="8">
        <f>Tableau2[[#This Row],[1kit ]]*10</f>
        <v>10</v>
      </c>
      <c r="J38" s="8" t="str" cm="1">
        <f t="array" ref="J38">IF(Tableau2[[#This Row],[Stockfinal ]]&lt;=Tableau2[[#This Row],[Stock mini ]],INDEX(Tableau4[Lot],SMALL(IF(Tableau4[Article]=Tableau2[[#This Row],[Article]],ROW(Tableau4[Article])-5),1)),"")</f>
        <v/>
      </c>
      <c r="W38" s="10" t="s">
        <v>90</v>
      </c>
      <c r="X38" s="11" t="s">
        <v>91</v>
      </c>
      <c r="Y38" s="11" t="s">
        <v>21</v>
      </c>
      <c r="Z38" s="11" t="s">
        <v>22</v>
      </c>
      <c r="AA38" s="11">
        <v>147</v>
      </c>
      <c r="AB38" s="11">
        <v>5</v>
      </c>
      <c r="AC38" s="11">
        <v>142</v>
      </c>
      <c r="AD38" s="11">
        <v>3132301113</v>
      </c>
      <c r="AE38" s="11" t="s">
        <v>23</v>
      </c>
      <c r="AF38" s="11" t="s">
        <v>92</v>
      </c>
      <c r="AG38" s="11" t="s">
        <v>20</v>
      </c>
    </row>
    <row r="39" spans="2:33" x14ac:dyDescent="0.25">
      <c r="B39" s="7" t="s">
        <v>93</v>
      </c>
      <c r="C39" s="8" t="s">
        <v>94</v>
      </c>
      <c r="D39" s="8">
        <f>VLOOKUP(Tableau2[[#This Row],[Article]],W39:AA101,5,FALSE)</f>
        <v>297</v>
      </c>
      <c r="E39" s="8">
        <f>Tableau2[[#This Row],[Qtéenstock]]</f>
        <v>297</v>
      </c>
      <c r="F39" s="8" t="s">
        <v>20</v>
      </c>
      <c r="G39" s="8">
        <v>10</v>
      </c>
      <c r="H39" s="8">
        <f>$J$3*Tableau2[[#This Row],[1kit ]]</f>
        <v>20</v>
      </c>
      <c r="I39" s="8">
        <f>Tableau2[[#This Row],[1kit ]]*10</f>
        <v>100</v>
      </c>
      <c r="J39" s="8" t="str" cm="1">
        <f t="array" ref="J39">IF(Tableau2[[#This Row],[Stockfinal ]]&lt;=Tableau2[[#This Row],[Stock mini ]],INDEX(Tableau4[Lot],SMALL(IF(Tableau4[Article]=Tableau2[[#This Row],[Article]],ROW(Tableau4[Article])-5),1)),"")</f>
        <v/>
      </c>
      <c r="W39" s="7" t="s">
        <v>93</v>
      </c>
      <c r="X39" s="8" t="s">
        <v>94</v>
      </c>
      <c r="Y39" s="8" t="s">
        <v>21</v>
      </c>
      <c r="Z39" s="8" t="s">
        <v>22</v>
      </c>
      <c r="AA39" s="8">
        <v>297</v>
      </c>
      <c r="AB39" s="8">
        <v>50</v>
      </c>
      <c r="AC39" s="8">
        <v>247</v>
      </c>
      <c r="AD39" s="8">
        <v>3132301396</v>
      </c>
      <c r="AE39" s="8" t="s">
        <v>23</v>
      </c>
      <c r="AF39" s="8">
        <v>134809</v>
      </c>
      <c r="AG39" s="8" t="s">
        <v>20</v>
      </c>
    </row>
    <row r="40" spans="2:33" x14ac:dyDescent="0.25">
      <c r="B40" s="7" t="s">
        <v>95</v>
      </c>
      <c r="C40" s="8" t="s">
        <v>96</v>
      </c>
      <c r="D40" s="8">
        <f>VLOOKUP(Tableau2[[#This Row],[Article]],W40:AA102,5,FALSE)</f>
        <v>11</v>
      </c>
      <c r="E40" s="8">
        <f>Tableau2[[#This Row],[Qtéenstock]]</f>
        <v>11</v>
      </c>
      <c r="F40" s="8" t="s">
        <v>20</v>
      </c>
      <c r="G40" s="8">
        <v>1</v>
      </c>
      <c r="H40" s="8">
        <f>$J$3*Tableau2[[#This Row],[1kit ]]</f>
        <v>2</v>
      </c>
      <c r="I40" s="8">
        <f>Tableau2[[#This Row],[1kit ]]*10</f>
        <v>10</v>
      </c>
      <c r="J40" s="8" t="str" cm="1">
        <f t="array" ref="J40">IF(Tableau2[[#This Row],[Stockfinal ]]&lt;=Tableau2[[#This Row],[Stock mini ]],INDEX(Tableau4[Lot],SMALL(IF(Tableau4[Article]=Tableau2[[#This Row],[Article]],ROW(Tableau4[Article])-5),1)),"")</f>
        <v/>
      </c>
      <c r="W40" s="10" t="s">
        <v>95</v>
      </c>
      <c r="X40" s="11" t="s">
        <v>96</v>
      </c>
      <c r="Y40" s="11" t="s">
        <v>21</v>
      </c>
      <c r="Z40" s="11" t="s">
        <v>22</v>
      </c>
      <c r="AA40" s="11">
        <v>11</v>
      </c>
      <c r="AB40" s="11">
        <v>5</v>
      </c>
      <c r="AC40" s="11">
        <v>6</v>
      </c>
      <c r="AD40" s="11" t="s">
        <v>97</v>
      </c>
      <c r="AE40" s="11" t="s">
        <v>23</v>
      </c>
      <c r="AF40" s="11" t="s">
        <v>97</v>
      </c>
      <c r="AG40" s="11" t="s">
        <v>20</v>
      </c>
    </row>
    <row r="41" spans="2:33" x14ac:dyDescent="0.25">
      <c r="B41" s="7" t="s">
        <v>98</v>
      </c>
      <c r="C41" s="8" t="s">
        <v>99</v>
      </c>
      <c r="D41" s="8">
        <f>VLOOKUP(Tableau2[[#This Row],[Article]],W41:AA103,5,FALSE)</f>
        <v>5</v>
      </c>
      <c r="E41" s="8">
        <f>Tableau2[[#This Row],[Qtéenstock]]</f>
        <v>5</v>
      </c>
      <c r="F41" s="8" t="s">
        <v>20</v>
      </c>
      <c r="G41" s="8">
        <v>1</v>
      </c>
      <c r="H41" s="8">
        <f>$J$3*Tableau2[[#This Row],[1kit ]]</f>
        <v>2</v>
      </c>
      <c r="I41" s="8">
        <f>Tableau2[[#This Row],[1kit ]]*10</f>
        <v>10</v>
      </c>
      <c r="J41" s="8" t="str" cm="1">
        <f t="array" ref="J41">IF(Tableau2[[#This Row],[Stockfinal ]]&lt;=Tableau2[[#This Row],[Stock mini ]],INDEX(Tableau4[Lot],SMALL(IF(Tableau4[Article]=Tableau2[[#This Row],[Article]],ROW(Tableau4[Article])-5),1)),"")</f>
        <v>MG312210500069</v>
      </c>
      <c r="W41" s="7" t="s">
        <v>98</v>
      </c>
      <c r="X41" s="8" t="s">
        <v>99</v>
      </c>
      <c r="Y41" s="8" t="s">
        <v>21</v>
      </c>
      <c r="Z41" s="8" t="s">
        <v>22</v>
      </c>
      <c r="AA41" s="8">
        <v>5</v>
      </c>
      <c r="AB41" s="8">
        <v>5</v>
      </c>
      <c r="AC41" s="8">
        <v>0</v>
      </c>
      <c r="AD41" s="8" t="s">
        <v>100</v>
      </c>
      <c r="AE41" s="8" t="s">
        <v>23</v>
      </c>
      <c r="AF41" s="8"/>
      <c r="AG41" s="8" t="s">
        <v>20</v>
      </c>
    </row>
    <row r="42" spans="2:33" x14ac:dyDescent="0.25">
      <c r="B42" s="7" t="s">
        <v>101</v>
      </c>
      <c r="C42" s="8" t="s">
        <v>102</v>
      </c>
      <c r="D42" s="8">
        <f>VLOOKUP(Tableau2[[#This Row],[Article]],W42:AA104,5,FALSE)</f>
        <v>22</v>
      </c>
      <c r="E42" s="8">
        <f>Tableau2[[#This Row],[Qtéenstock]]</f>
        <v>22</v>
      </c>
      <c r="F42" s="8" t="s">
        <v>20</v>
      </c>
      <c r="G42" s="8">
        <v>1</v>
      </c>
      <c r="H42" s="8">
        <f>$J$3*Tableau2[[#This Row],[1kit ]]</f>
        <v>2</v>
      </c>
      <c r="I42" s="8">
        <f>Tableau2[[#This Row],[1kit ]]*10</f>
        <v>10</v>
      </c>
      <c r="J42" s="8" t="str" cm="1">
        <f t="array" ref="J42">IF(Tableau2[[#This Row],[Stockfinal ]]&lt;=Tableau2[[#This Row],[Stock mini ]],INDEX(Tableau4[Lot],SMALL(IF(Tableau4[Article]=Tableau2[[#This Row],[Article]],ROW(Tableau4[Article])-5),1)),"")</f>
        <v/>
      </c>
      <c r="W42" s="10" t="s">
        <v>101</v>
      </c>
      <c r="X42" s="11" t="s">
        <v>102</v>
      </c>
      <c r="Y42" s="11" t="s">
        <v>21</v>
      </c>
      <c r="Z42" s="11" t="s">
        <v>22</v>
      </c>
      <c r="AA42" s="11">
        <v>22</v>
      </c>
      <c r="AB42" s="11">
        <v>5</v>
      </c>
      <c r="AC42" s="11">
        <v>17</v>
      </c>
      <c r="AD42" s="11">
        <v>168378</v>
      </c>
      <c r="AE42" s="11" t="s">
        <v>23</v>
      </c>
      <c r="AF42" s="11"/>
      <c r="AG42" s="11" t="s">
        <v>20</v>
      </c>
    </row>
    <row r="43" spans="2:33" x14ac:dyDescent="0.25">
      <c r="B43" s="7" t="s">
        <v>103</v>
      </c>
      <c r="C43" s="8" t="s">
        <v>104</v>
      </c>
      <c r="D43" s="8">
        <f>VLOOKUP(Tableau2[[#This Row],[Article]],W43:AA105,5,FALSE)</f>
        <v>4</v>
      </c>
      <c r="E43" s="8">
        <f>Tableau2[[#This Row],[Qtéenstock]]</f>
        <v>4</v>
      </c>
      <c r="F43" s="8" t="s">
        <v>20</v>
      </c>
      <c r="G43" s="8">
        <v>1</v>
      </c>
      <c r="H43" s="8">
        <f>$J$3*Tableau2[[#This Row],[1kit ]]</f>
        <v>2</v>
      </c>
      <c r="I43" s="8">
        <f>Tableau2[[#This Row],[1kit ]]*10</f>
        <v>10</v>
      </c>
      <c r="J43" s="8" cm="1">
        <f t="array" ref="J43">IF(Tableau2[[#This Row],[Stockfinal ]]&lt;=Tableau2[[#This Row],[Stock mini ]],INDEX(Tableau4[Lot],SMALL(IF(Tableau4[Article]=Tableau2[[#This Row],[Article]],ROW(Tableau4[Article])-5),1)),"")</f>
        <v>3132211193</v>
      </c>
      <c r="W43" s="7" t="s">
        <v>103</v>
      </c>
      <c r="X43" s="8" t="s">
        <v>104</v>
      </c>
      <c r="Y43" s="8" t="s">
        <v>21</v>
      </c>
      <c r="Z43" s="8" t="s">
        <v>22</v>
      </c>
      <c r="AA43" s="8">
        <v>4</v>
      </c>
      <c r="AB43" s="8">
        <v>4</v>
      </c>
      <c r="AC43" s="8">
        <v>0</v>
      </c>
      <c r="AD43" s="8">
        <v>3132211193</v>
      </c>
      <c r="AE43" s="8" t="s">
        <v>23</v>
      </c>
      <c r="AF43" s="8"/>
      <c r="AG43" s="8" t="s">
        <v>20</v>
      </c>
    </row>
    <row r="44" spans="2:33" x14ac:dyDescent="0.25">
      <c r="B44" s="7" t="s">
        <v>105</v>
      </c>
      <c r="C44" s="8" t="s">
        <v>106</v>
      </c>
      <c r="D44" s="8">
        <f>VLOOKUP(Tableau2[[#This Row],[Article]],W44:AA106,5,FALSE)</f>
        <v>3</v>
      </c>
      <c r="E44" s="8">
        <f>Tableau2[[#This Row],[Qtéenstock]]</f>
        <v>3</v>
      </c>
      <c r="F44" s="8" t="s">
        <v>20</v>
      </c>
      <c r="G44" s="8">
        <v>1</v>
      </c>
      <c r="H44" s="8">
        <f>$J$3*Tableau2[[#This Row],[1kit ]]</f>
        <v>2</v>
      </c>
      <c r="I44" s="8">
        <f>Tableau2[[#This Row],[1kit ]]*10</f>
        <v>10</v>
      </c>
      <c r="J44" s="8" cm="1">
        <f t="array" ref="J44">IF(Tableau2[[#This Row],[Stockfinal ]]&lt;=Tableau2[[#This Row],[Stock mini ]],INDEX(Tableau4[Lot],SMALL(IF(Tableau4[Article]=Tableau2[[#This Row],[Article]],ROW(Tableau4[Article])-5),1)),"")</f>
        <v>10810658</v>
      </c>
      <c r="W44" s="10" t="s">
        <v>105</v>
      </c>
      <c r="X44" s="11" t="s">
        <v>106</v>
      </c>
      <c r="Y44" s="11" t="s">
        <v>21</v>
      </c>
      <c r="Z44" s="11" t="s">
        <v>22</v>
      </c>
      <c r="AA44" s="11">
        <v>3</v>
      </c>
      <c r="AB44" s="11">
        <v>3</v>
      </c>
      <c r="AC44" s="11">
        <v>0</v>
      </c>
      <c r="AD44" s="11">
        <v>10810658</v>
      </c>
      <c r="AE44" s="11" t="s">
        <v>23</v>
      </c>
      <c r="AF44" s="11"/>
      <c r="AG44" s="11" t="s">
        <v>20</v>
      </c>
    </row>
    <row r="45" spans="2:33" x14ac:dyDescent="0.25">
      <c r="B45" s="7" t="s">
        <v>107</v>
      </c>
      <c r="C45" s="8" t="s">
        <v>108</v>
      </c>
      <c r="D45" s="8">
        <f>VLOOKUP(Tableau2[[#This Row],[Article]],W45:AA107,5,FALSE)</f>
        <v>7</v>
      </c>
      <c r="E45" s="8">
        <f>Tableau2[[#This Row],[Qtéenstock]]</f>
        <v>7</v>
      </c>
      <c r="F45" s="8" t="s">
        <v>20</v>
      </c>
      <c r="G45" s="8">
        <f>J3*1</f>
        <v>2</v>
      </c>
      <c r="H45" s="8">
        <f>$J$3*Tableau2[[#This Row],[1kit ]]</f>
        <v>4</v>
      </c>
      <c r="I45" s="8">
        <f>Tableau2[[#This Row],[1kit ]]*10</f>
        <v>20</v>
      </c>
      <c r="J45" s="8" cm="1">
        <f t="array" ref="J45">IF(Tableau2[[#This Row],[Stockfinal ]]&lt;=Tableau2[[#This Row],[Stock mini ]],INDEX(Tableau4[Lot],SMALL(IF(Tableau4[Article]=Tableau2[[#This Row],[Article]],ROW(Tableau4[Article])-5),1)),"")</f>
        <v>3132205386</v>
      </c>
      <c r="W45" s="7" t="s">
        <v>107</v>
      </c>
      <c r="X45" s="8" t="s">
        <v>108</v>
      </c>
      <c r="Y45" s="8" t="s">
        <v>21</v>
      </c>
      <c r="Z45" s="8" t="s">
        <v>22</v>
      </c>
      <c r="AA45" s="8">
        <v>7</v>
      </c>
      <c r="AB45" s="8">
        <v>5</v>
      </c>
      <c r="AC45" s="8">
        <v>2</v>
      </c>
      <c r="AD45" s="8">
        <v>3132205386</v>
      </c>
      <c r="AE45" s="8" t="s">
        <v>23</v>
      </c>
      <c r="AF45" s="8"/>
      <c r="AG45" s="8" t="s">
        <v>20</v>
      </c>
    </row>
    <row r="46" spans="2:33" x14ac:dyDescent="0.25">
      <c r="B46" s="7" t="s">
        <v>109</v>
      </c>
      <c r="C46" s="8" t="s">
        <v>110</v>
      </c>
      <c r="D46" s="8">
        <f>VLOOKUP(Tableau2[[#This Row],[Article]],W46:AA108,5,FALSE)</f>
        <v>64</v>
      </c>
      <c r="E46" s="8">
        <f>Tableau2[[#This Row],[Qtéenstock]]</f>
        <v>64</v>
      </c>
      <c r="F46" s="8" t="s">
        <v>20</v>
      </c>
      <c r="G46" s="8">
        <v>2</v>
      </c>
      <c r="H46" s="8">
        <f>$J$3*Tableau2[[#This Row],[1kit ]]</f>
        <v>4</v>
      </c>
      <c r="I46" s="8">
        <f>Tableau2[[#This Row],[1kit ]]*10</f>
        <v>20</v>
      </c>
      <c r="J46" s="8" t="str" cm="1">
        <f t="array" ref="J46">IF(Tableau2[[#This Row],[Stockfinal ]]&lt;=Tableau2[[#This Row],[Stock mini ]],INDEX(Tableau4[Lot],SMALL(IF(Tableau4[Article]=Tableau2[[#This Row],[Article]],ROW(Tableau4[Article])-5),1)),"")</f>
        <v/>
      </c>
      <c r="W46" s="10" t="s">
        <v>109</v>
      </c>
      <c r="X46" s="11" t="s">
        <v>110</v>
      </c>
      <c r="Y46" s="11" t="s">
        <v>21</v>
      </c>
      <c r="Z46" s="11" t="s">
        <v>22</v>
      </c>
      <c r="AA46" s="11">
        <v>64</v>
      </c>
      <c r="AB46" s="11">
        <v>10</v>
      </c>
      <c r="AC46" s="11">
        <v>54</v>
      </c>
      <c r="AD46" s="11">
        <v>3132212032</v>
      </c>
      <c r="AE46" s="11" t="s">
        <v>23</v>
      </c>
      <c r="AF46" s="11"/>
      <c r="AG46" s="11" t="s">
        <v>20</v>
      </c>
    </row>
    <row r="47" spans="2:33" x14ac:dyDescent="0.25">
      <c r="B47" s="7" t="s">
        <v>111</v>
      </c>
      <c r="C47" s="8" t="s">
        <v>112</v>
      </c>
      <c r="D47" s="8">
        <f>VLOOKUP(Tableau2[[#This Row],[Article]],W47:AA109,5,FALSE)</f>
        <v>7</v>
      </c>
      <c r="E47" s="8">
        <f>Tableau2[[#This Row],[Qtéenstock]]</f>
        <v>7</v>
      </c>
      <c r="F47" s="8" t="s">
        <v>20</v>
      </c>
      <c r="G47" s="8">
        <v>1</v>
      </c>
      <c r="H47" s="8">
        <f>$J$3*Tableau2[[#This Row],[1kit ]]</f>
        <v>2</v>
      </c>
      <c r="I47" s="8">
        <f>Tableau2[[#This Row],[1kit ]]*10</f>
        <v>10</v>
      </c>
      <c r="J47" s="8" cm="1">
        <f t="array" ref="J47">IF(Tableau2[[#This Row],[Stockfinal ]]&lt;=Tableau2[[#This Row],[Stock mini ]],INDEX(Tableau4[Lot],SMALL(IF(Tableau4[Article]=Tableau2[[#This Row],[Article]],ROW(Tableau4[Article])-5),1)),"")</f>
        <v>3132212095</v>
      </c>
      <c r="W47" s="7" t="s">
        <v>111</v>
      </c>
      <c r="X47" s="8" t="s">
        <v>112</v>
      </c>
      <c r="Y47" s="8" t="s">
        <v>21</v>
      </c>
      <c r="Z47" s="8" t="s">
        <v>22</v>
      </c>
      <c r="AA47" s="8">
        <v>7</v>
      </c>
      <c r="AB47" s="8">
        <v>5</v>
      </c>
      <c r="AC47" s="8">
        <v>2</v>
      </c>
      <c r="AD47" s="8">
        <v>3132212095</v>
      </c>
      <c r="AE47" s="8" t="s">
        <v>23</v>
      </c>
      <c r="AF47" s="8"/>
      <c r="AG47" s="8" t="s">
        <v>20</v>
      </c>
    </row>
    <row r="48" spans="2:33" x14ac:dyDescent="0.25">
      <c r="B48" s="7" t="s">
        <v>113</v>
      </c>
      <c r="C48" s="8" t="s">
        <v>114</v>
      </c>
      <c r="D48" s="8">
        <f>VLOOKUP(Tableau2[[#This Row],[Article]],W48:AA110,5,FALSE)</f>
        <v>43</v>
      </c>
      <c r="E48" s="8">
        <f>Tableau2[[#This Row],[Qtéenstock]]</f>
        <v>43</v>
      </c>
      <c r="F48" s="8" t="s">
        <v>20</v>
      </c>
      <c r="G48" s="8">
        <v>2</v>
      </c>
      <c r="H48" s="8">
        <f>$J$3*Tableau2[[#This Row],[1kit ]]</f>
        <v>4</v>
      </c>
      <c r="I48" s="8">
        <f>Tableau2[[#This Row],[1kit ]]*10</f>
        <v>20</v>
      </c>
      <c r="J48" s="8" t="str" cm="1">
        <f t="array" ref="J48">IF(Tableau2[[#This Row],[Stockfinal ]]&lt;=Tableau2[[#This Row],[Stock mini ]],INDEX(Tableau4[Lot],SMALL(IF(Tableau4[Article]=Tableau2[[#This Row],[Article]],ROW(Tableau4[Article])-5),1)),"")</f>
        <v/>
      </c>
      <c r="W48" s="10" t="s">
        <v>113</v>
      </c>
      <c r="X48" s="11" t="s">
        <v>114</v>
      </c>
      <c r="Y48" s="11" t="s">
        <v>21</v>
      </c>
      <c r="Z48" s="11" t="s">
        <v>22</v>
      </c>
      <c r="AA48" s="11">
        <v>43</v>
      </c>
      <c r="AB48" s="11">
        <v>10</v>
      </c>
      <c r="AC48" s="11">
        <v>33</v>
      </c>
      <c r="AD48" s="11">
        <v>3132207025</v>
      </c>
      <c r="AE48" s="11" t="s">
        <v>23</v>
      </c>
      <c r="AF48" s="11"/>
      <c r="AG48" s="11" t="s">
        <v>20</v>
      </c>
    </row>
    <row r="49" spans="2:33" x14ac:dyDescent="0.25">
      <c r="B49" s="7" t="s">
        <v>115</v>
      </c>
      <c r="C49" s="8" t="s">
        <v>116</v>
      </c>
      <c r="D49" s="8">
        <f>VLOOKUP(Tableau2[[#This Row],[Article]],W49:AA111,5,FALSE)</f>
        <v>263</v>
      </c>
      <c r="E49" s="8">
        <f>Tableau2[[#This Row],[Qtéenstock]]</f>
        <v>263</v>
      </c>
      <c r="F49" s="8" t="s">
        <v>20</v>
      </c>
      <c r="G49" s="8">
        <v>1</v>
      </c>
      <c r="H49" s="8">
        <f>$J$3*Tableau2[[#This Row],[1kit ]]</f>
        <v>2</v>
      </c>
      <c r="I49" s="8">
        <f>Tableau2[[#This Row],[1kit ]]*10</f>
        <v>10</v>
      </c>
      <c r="J49" s="8" t="str" cm="1">
        <f t="array" ref="J49">IF(Tableau2[[#This Row],[Stockfinal ]]&lt;=Tableau2[[#This Row],[Stock mini ]],INDEX(Tableau4[Lot],SMALL(IF(Tableau4[Article]=Tableau2[[#This Row],[Article]],ROW(Tableau4[Article])-5),1)),"")</f>
        <v/>
      </c>
      <c r="W49" s="7" t="s">
        <v>115</v>
      </c>
      <c r="X49" s="8" t="s">
        <v>116</v>
      </c>
      <c r="Y49" s="8" t="s">
        <v>21</v>
      </c>
      <c r="Z49" s="8" t="s">
        <v>22</v>
      </c>
      <c r="AA49" s="8">
        <v>263</v>
      </c>
      <c r="AB49" s="8">
        <v>5</v>
      </c>
      <c r="AC49" s="8">
        <v>258</v>
      </c>
      <c r="AD49" s="8">
        <v>3132111100</v>
      </c>
      <c r="AE49" s="8" t="s">
        <v>23</v>
      </c>
      <c r="AF49" s="8" t="s">
        <v>117</v>
      </c>
      <c r="AG49" s="8" t="s">
        <v>20</v>
      </c>
    </row>
    <row r="50" spans="2:33" x14ac:dyDescent="0.25">
      <c r="B50" s="7" t="s">
        <v>115</v>
      </c>
      <c r="C50" s="8" t="s">
        <v>116</v>
      </c>
      <c r="D50" s="8">
        <f>VLOOKUP(Tableau2[[#This Row],[Article]],W50:AA112,5,FALSE)</f>
        <v>2</v>
      </c>
      <c r="E50" s="8">
        <f>Tableau2[[#This Row],[Qtéenstock]]</f>
        <v>2</v>
      </c>
      <c r="F50" s="8" t="s">
        <v>20</v>
      </c>
      <c r="G50" s="8">
        <v>1</v>
      </c>
      <c r="H50" s="8">
        <f>$J$3*Tableau2[[#This Row],[1kit ]]</f>
        <v>2</v>
      </c>
      <c r="I50" s="8">
        <f>Tableau2[[#This Row],[1kit ]]*10</f>
        <v>10</v>
      </c>
      <c r="J50" s="8" cm="1">
        <f t="array" ref="J50">IF(Tableau2[[#This Row],[Stockfinal ]]&lt;=Tableau2[[#This Row],[Stock mini ]],INDEX(Tableau4[Lot],SMALL(IF(Tableau4[Article]=Tableau2[[#This Row],[Article]],ROW(Tableau4[Article])-5),1)),"")</f>
        <v>3132111100</v>
      </c>
      <c r="W50" s="10" t="s">
        <v>115</v>
      </c>
      <c r="X50" s="11" t="s">
        <v>116</v>
      </c>
      <c r="Y50" s="11" t="s">
        <v>21</v>
      </c>
      <c r="Z50" s="11" t="s">
        <v>22</v>
      </c>
      <c r="AA50" s="11">
        <v>2</v>
      </c>
      <c r="AB50" s="11">
        <v>2</v>
      </c>
      <c r="AC50" s="11">
        <v>0</v>
      </c>
      <c r="AD50" s="11">
        <v>3132106178</v>
      </c>
      <c r="AE50" s="11" t="s">
        <v>23</v>
      </c>
      <c r="AF50" s="11" t="s">
        <v>118</v>
      </c>
      <c r="AG50" s="11" t="s">
        <v>20</v>
      </c>
    </row>
    <row r="51" spans="2:33" x14ac:dyDescent="0.25">
      <c r="B51" s="7" t="s">
        <v>119</v>
      </c>
      <c r="C51" s="8" t="s">
        <v>120</v>
      </c>
      <c r="D51" s="8">
        <f>VLOOKUP(Tableau2[[#This Row],[Article]],W51:AA113,5,FALSE)</f>
        <v>19</v>
      </c>
      <c r="E51" s="8">
        <f>Tableau2[[#This Row],[Qtéenstock]]</f>
        <v>19</v>
      </c>
      <c r="F51" s="8" t="s">
        <v>20</v>
      </c>
      <c r="G51" s="8">
        <v>2</v>
      </c>
      <c r="H51" s="8">
        <f>$J$3*Tableau2[[#This Row],[1kit ]]</f>
        <v>4</v>
      </c>
      <c r="I51" s="8">
        <f>Tableau2[[#This Row],[1kit ]]*10</f>
        <v>20</v>
      </c>
      <c r="J51" s="8" cm="1">
        <f t="array" ref="J51">IF(Tableau2[[#This Row],[Stockfinal ]]&lt;=Tableau2[[#This Row],[Stock mini ]],INDEX(Tableau4[Lot],SMALL(IF(Tableau4[Article]=Tableau2[[#This Row],[Article]],ROW(Tableau4[Article])-5),1)),"")</f>
        <v>3132211208</v>
      </c>
      <c r="W51" s="7" t="s">
        <v>119</v>
      </c>
      <c r="X51" s="8" t="s">
        <v>120</v>
      </c>
      <c r="Y51" s="8" t="s">
        <v>21</v>
      </c>
      <c r="Z51" s="8" t="s">
        <v>22</v>
      </c>
      <c r="AA51" s="8">
        <v>19</v>
      </c>
      <c r="AB51" s="8">
        <v>10</v>
      </c>
      <c r="AC51" s="8">
        <v>9</v>
      </c>
      <c r="AD51" s="8">
        <v>3132211208</v>
      </c>
      <c r="AE51" s="8" t="s">
        <v>23</v>
      </c>
      <c r="AF51" s="8">
        <v>12268</v>
      </c>
      <c r="AG51" s="8" t="s">
        <v>20</v>
      </c>
    </row>
    <row r="52" spans="2:33" x14ac:dyDescent="0.25">
      <c r="B52" s="7" t="s">
        <v>121</v>
      </c>
      <c r="C52" s="8" t="s">
        <v>122</v>
      </c>
      <c r="D52" s="8">
        <f>VLOOKUP(Tableau2[[#This Row],[Article]],W52:AA114,5,FALSE)</f>
        <v>1310</v>
      </c>
      <c r="E52" s="8">
        <f>Tableau2[[#This Row],[Qtéenstock]]</f>
        <v>1310</v>
      </c>
      <c r="F52" s="8" t="s">
        <v>20</v>
      </c>
      <c r="G52" s="8">
        <v>4</v>
      </c>
      <c r="H52" s="8">
        <f>$J$3*Tableau2[[#This Row],[1kit ]]</f>
        <v>8</v>
      </c>
      <c r="I52" s="8">
        <f>Tableau2[[#This Row],[1kit ]]*10</f>
        <v>40</v>
      </c>
      <c r="J52" s="8" t="str" cm="1">
        <f t="array" ref="J52">IF(Tableau2[[#This Row],[Stockfinal ]]&lt;=Tableau2[[#This Row],[Stock mini ]],INDEX(Tableau4[Lot],SMALL(IF(Tableau4[Article]=Tableau2[[#This Row],[Article]],ROW(Tableau4[Article])-5),1)),"")</f>
        <v/>
      </c>
      <c r="W52" s="10" t="s">
        <v>121</v>
      </c>
      <c r="X52" s="11" t="s">
        <v>122</v>
      </c>
      <c r="Y52" s="11" t="s">
        <v>21</v>
      </c>
      <c r="Z52" s="11" t="s">
        <v>22</v>
      </c>
      <c r="AA52" s="11">
        <v>1310</v>
      </c>
      <c r="AB52" s="11">
        <v>23</v>
      </c>
      <c r="AC52" s="11">
        <v>1287</v>
      </c>
      <c r="AD52" s="11">
        <v>3132209022</v>
      </c>
      <c r="AE52" s="11" t="s">
        <v>23</v>
      </c>
      <c r="AF52" s="11"/>
      <c r="AG52" s="11" t="s">
        <v>20</v>
      </c>
    </row>
    <row r="53" spans="2:33" x14ac:dyDescent="0.25">
      <c r="B53" s="7" t="s">
        <v>123</v>
      </c>
      <c r="C53" s="8" t="s">
        <v>124</v>
      </c>
      <c r="D53" s="8">
        <f>VLOOKUP(Tableau2[[#This Row],[Article]],W53:AA115,5,FALSE)</f>
        <v>472</v>
      </c>
      <c r="E53" s="8">
        <f>Tableau2[[#This Row],[Qtéenstock]]</f>
        <v>472</v>
      </c>
      <c r="F53" s="8" t="s">
        <v>20</v>
      </c>
      <c r="G53" s="8">
        <v>2</v>
      </c>
      <c r="H53" s="8">
        <f>$J$3*Tableau2[[#This Row],[1kit ]]</f>
        <v>4</v>
      </c>
      <c r="I53" s="8">
        <f>Tableau2[[#This Row],[1kit ]]*10</f>
        <v>20</v>
      </c>
      <c r="J53" s="8" t="str" cm="1">
        <f t="array" ref="J53">IF(Tableau2[[#This Row],[Stockfinal ]]&lt;=Tableau2[[#This Row],[Stock mini ]],INDEX(Tableau4[Lot],SMALL(IF(Tableau4[Article]=Tableau2[[#This Row],[Article]],ROW(Tableau4[Article])-5),1)),"")</f>
        <v/>
      </c>
      <c r="W53" s="7" t="s">
        <v>123</v>
      </c>
      <c r="X53" s="8" t="s">
        <v>124</v>
      </c>
      <c r="Y53" s="8" t="s">
        <v>21</v>
      </c>
      <c r="Z53" s="8" t="s">
        <v>22</v>
      </c>
      <c r="AA53" s="8">
        <v>472</v>
      </c>
      <c r="AB53" s="8">
        <v>10</v>
      </c>
      <c r="AC53" s="8">
        <v>462</v>
      </c>
      <c r="AD53" s="8">
        <v>3132104170</v>
      </c>
      <c r="AE53" s="8" t="s">
        <v>23</v>
      </c>
      <c r="AF53" s="8"/>
      <c r="AG53" s="8" t="s">
        <v>20</v>
      </c>
    </row>
    <row r="54" spans="2:33" x14ac:dyDescent="0.25">
      <c r="B54" s="7" t="s">
        <v>125</v>
      </c>
      <c r="C54" s="8" t="s">
        <v>126</v>
      </c>
      <c r="D54" s="8">
        <f>VLOOKUP(Tableau2[[#This Row],[Article]],W54:AA116,5,FALSE)</f>
        <v>3</v>
      </c>
      <c r="E54" s="8">
        <f>Tableau2[[#This Row],[Qtéenstock]]</f>
        <v>3</v>
      </c>
      <c r="F54" s="8" t="s">
        <v>20</v>
      </c>
      <c r="G54" s="8">
        <v>1</v>
      </c>
      <c r="H54" s="8">
        <f>$J$3*Tableau2[[#This Row],[1kit ]]</f>
        <v>2</v>
      </c>
      <c r="I54" s="8">
        <f>Tableau2[[#This Row],[1kit ]]*10</f>
        <v>10</v>
      </c>
      <c r="J54" s="8" cm="1">
        <f t="array" ref="J54">IF(Tableau2[[#This Row],[Stockfinal ]]&lt;=Tableau2[[#This Row],[Stock mini ]],INDEX(Tableau4[Lot],SMALL(IF(Tableau4[Article]=Tableau2[[#This Row],[Article]],ROW(Tableau4[Article])-5),1)),"")</f>
        <v>3132301197</v>
      </c>
      <c r="W54" s="10" t="s">
        <v>125</v>
      </c>
      <c r="X54" s="11" t="s">
        <v>126</v>
      </c>
      <c r="Y54" s="11" t="s">
        <v>21</v>
      </c>
      <c r="Z54" s="11" t="s">
        <v>22</v>
      </c>
      <c r="AA54" s="11">
        <v>3</v>
      </c>
      <c r="AB54" s="11">
        <v>3</v>
      </c>
      <c r="AC54" s="11">
        <v>0</v>
      </c>
      <c r="AD54" s="11">
        <v>3132301197</v>
      </c>
      <c r="AE54" s="11" t="s">
        <v>23</v>
      </c>
      <c r="AF54" s="11"/>
      <c r="AG54" s="11" t="s">
        <v>20</v>
      </c>
    </row>
    <row r="55" spans="2:33" x14ac:dyDescent="0.25">
      <c r="B55" s="7" t="s">
        <v>127</v>
      </c>
      <c r="C55" s="8" t="s">
        <v>128</v>
      </c>
      <c r="D55" s="8">
        <f>VLOOKUP(Tableau2[[#This Row],[Article]],W55:AA117,5,FALSE)</f>
        <v>8</v>
      </c>
      <c r="E55" s="8">
        <f>Tableau2[[#This Row],[Qtéenstock]]</f>
        <v>8</v>
      </c>
      <c r="F55" s="8" t="s">
        <v>20</v>
      </c>
      <c r="G55" s="8">
        <v>1</v>
      </c>
      <c r="H55" s="8">
        <f>$J$3*Tableau2[[#This Row],[1kit ]]</f>
        <v>2</v>
      </c>
      <c r="I55" s="8">
        <f>Tableau2[[#This Row],[1kit ]]*10</f>
        <v>10</v>
      </c>
      <c r="J55" s="8" cm="1">
        <f t="array" ref="J55">IF(Tableau2[[#This Row],[Stockfinal ]]&lt;=Tableau2[[#This Row],[Stock mini ]],INDEX(Tableau4[Lot],SMALL(IF(Tableau4[Article]=Tableau2[[#This Row],[Article]],ROW(Tableau4[Article])-5),1)),"")</f>
        <v>3132301446</v>
      </c>
      <c r="W55" s="7" t="s">
        <v>127</v>
      </c>
      <c r="X55" s="8" t="s">
        <v>128</v>
      </c>
      <c r="Y55" s="8" t="s">
        <v>21</v>
      </c>
      <c r="Z55" s="8" t="s">
        <v>22</v>
      </c>
      <c r="AA55" s="8">
        <v>8</v>
      </c>
      <c r="AB55" s="8">
        <v>5</v>
      </c>
      <c r="AC55" s="8">
        <v>3</v>
      </c>
      <c r="AD55" s="8">
        <v>3132301446</v>
      </c>
      <c r="AE55" s="8" t="s">
        <v>23</v>
      </c>
      <c r="AF55" s="8">
        <v>17364201</v>
      </c>
      <c r="AG55" s="8" t="s">
        <v>20</v>
      </c>
    </row>
    <row r="56" spans="2:33" x14ac:dyDescent="0.25">
      <c r="B56" s="7" t="s">
        <v>129</v>
      </c>
      <c r="C56" s="8" t="s">
        <v>130</v>
      </c>
      <c r="D56" s="8">
        <f>VLOOKUP(Tableau2[[#This Row],[Article]],W56:AA118,5,FALSE)</f>
        <v>35</v>
      </c>
      <c r="E56" s="8">
        <f>Tableau2[[#This Row],[Qtéenstock]]</f>
        <v>35</v>
      </c>
      <c r="F56" s="8" t="s">
        <v>20</v>
      </c>
      <c r="G56" s="8">
        <f>2*J3</f>
        <v>4</v>
      </c>
      <c r="H56" s="8">
        <f>$J$3*Tableau2[[#This Row],[1kit ]]</f>
        <v>8</v>
      </c>
      <c r="I56" s="8">
        <f>Tableau2[[#This Row],[1kit ]]*10</f>
        <v>40</v>
      </c>
      <c r="J56" s="8" cm="1">
        <f t="array" ref="J56">IF(Tableau2[[#This Row],[Stockfinal ]]&lt;=Tableau2[[#This Row],[Stock mini ]],INDEX(Tableau4[Lot],SMALL(IF(Tableau4[Article]=Tableau2[[#This Row],[Article]],ROW(Tableau4[Article])-5),1)),"")</f>
        <v>3132206311</v>
      </c>
      <c r="W56" s="10" t="s">
        <v>129</v>
      </c>
      <c r="X56" s="11" t="s">
        <v>130</v>
      </c>
      <c r="Y56" s="11" t="s">
        <v>21</v>
      </c>
      <c r="Z56" s="11" t="s">
        <v>22</v>
      </c>
      <c r="AA56" s="11">
        <v>35</v>
      </c>
      <c r="AB56" s="11">
        <v>10</v>
      </c>
      <c r="AC56" s="11">
        <v>25</v>
      </c>
      <c r="AD56" s="11">
        <v>3132206311</v>
      </c>
      <c r="AE56" s="11" t="s">
        <v>23</v>
      </c>
      <c r="AF56" s="11">
        <v>47618362</v>
      </c>
      <c r="AG56" s="11" t="s">
        <v>20</v>
      </c>
    </row>
    <row r="57" spans="2:33" x14ac:dyDescent="0.25">
      <c r="B57" s="7" t="s">
        <v>131</v>
      </c>
      <c r="C57" s="8" t="s">
        <v>132</v>
      </c>
      <c r="D57" s="8">
        <f>VLOOKUP(Tableau2[[#This Row],[Article]],W57:AA119,5,FALSE)</f>
        <v>28</v>
      </c>
      <c r="E57" s="8">
        <f>Tableau2[[#This Row],[Qtéenstock]]</f>
        <v>28</v>
      </c>
      <c r="F57" s="8" t="s">
        <v>20</v>
      </c>
      <c r="G57" s="8">
        <v>2</v>
      </c>
      <c r="H57" s="8">
        <f>$J$3*Tableau2[[#This Row],[1kit ]]</f>
        <v>4</v>
      </c>
      <c r="I57" s="8">
        <f>Tableau2[[#This Row],[1kit ]]*10</f>
        <v>20</v>
      </c>
      <c r="J57" s="8" t="str" cm="1">
        <f t="array" ref="J57">IF(Tableau2[[#This Row],[Stockfinal ]]&lt;=Tableau2[[#This Row],[Stock mini ]],INDEX(Tableau4[Lot],SMALL(IF(Tableau4[Article]=Tableau2[[#This Row],[Article]],ROW(Tableau4[Article])-5),1)),"")</f>
        <v/>
      </c>
      <c r="W57" s="7" t="s">
        <v>131</v>
      </c>
      <c r="X57" s="8" t="s">
        <v>132</v>
      </c>
      <c r="Y57" s="8" t="s">
        <v>21</v>
      </c>
      <c r="Z57" s="8" t="s">
        <v>22</v>
      </c>
      <c r="AA57" s="8">
        <v>28</v>
      </c>
      <c r="AB57" s="8">
        <v>10</v>
      </c>
      <c r="AC57" s="8">
        <v>18</v>
      </c>
      <c r="AD57" s="8">
        <v>3132305150</v>
      </c>
      <c r="AE57" s="8" t="s">
        <v>23</v>
      </c>
      <c r="AF57" s="8">
        <v>48672609</v>
      </c>
      <c r="AG57" s="8" t="s">
        <v>20</v>
      </c>
    </row>
    <row r="58" spans="2:33" x14ac:dyDescent="0.25">
      <c r="B58" s="7" t="s">
        <v>133</v>
      </c>
      <c r="C58" s="8" t="s">
        <v>134</v>
      </c>
      <c r="D58" s="8">
        <f>VLOOKUP(Tableau2[[#This Row],[Article]],W58:AA120,5,FALSE)</f>
        <v>21</v>
      </c>
      <c r="E58" s="8">
        <f>Tableau2[[#This Row],[Qtéenstock]]</f>
        <v>21</v>
      </c>
      <c r="F58" s="8" t="s">
        <v>20</v>
      </c>
      <c r="G58" s="8">
        <v>1</v>
      </c>
      <c r="H58" s="8">
        <f>$J$3*Tableau2[[#This Row],[1kit ]]</f>
        <v>2</v>
      </c>
      <c r="I58" s="8">
        <f>Tableau2[[#This Row],[1kit ]]*10</f>
        <v>10</v>
      </c>
      <c r="J58" s="8" t="str" cm="1">
        <f t="array" ref="J58">IF(Tableau2[[#This Row],[Stockfinal ]]&lt;=Tableau2[[#This Row],[Stock mini ]],INDEX(Tableau4[Lot],SMALL(IF(Tableau4[Article]=Tableau2[[#This Row],[Article]],ROW(Tableau4[Article])-5),1)),"")</f>
        <v/>
      </c>
      <c r="W58" s="10" t="s">
        <v>133</v>
      </c>
      <c r="X58" s="11" t="s">
        <v>134</v>
      </c>
      <c r="Y58" s="11" t="s">
        <v>21</v>
      </c>
      <c r="Z58" s="11" t="s">
        <v>22</v>
      </c>
      <c r="AA58" s="11">
        <v>21</v>
      </c>
      <c r="AB58" s="11">
        <v>5</v>
      </c>
      <c r="AC58" s="11">
        <v>16</v>
      </c>
      <c r="AD58" s="11">
        <v>3132212207</v>
      </c>
      <c r="AE58" s="11" t="s">
        <v>23</v>
      </c>
      <c r="AF58" s="11"/>
      <c r="AG58" s="11" t="s">
        <v>20</v>
      </c>
    </row>
    <row r="59" spans="2:33" x14ac:dyDescent="0.25">
      <c r="B59" s="7" t="s">
        <v>135</v>
      </c>
      <c r="C59" s="8" t="s">
        <v>136</v>
      </c>
      <c r="D59" s="8">
        <f>VLOOKUP(Tableau2[[#This Row],[Article]],W59:AA121,5,FALSE)</f>
        <v>47</v>
      </c>
      <c r="E59" s="8">
        <f>Tableau2[[#This Row],[Qtéenstock]]</f>
        <v>47</v>
      </c>
      <c r="F59" s="8" t="s">
        <v>20</v>
      </c>
      <c r="G59" s="8">
        <v>1</v>
      </c>
      <c r="H59" s="8">
        <f>$J$3*Tableau2[[#This Row],[1kit ]]</f>
        <v>2</v>
      </c>
      <c r="I59" s="8">
        <f>Tableau2[[#This Row],[1kit ]]*10</f>
        <v>10</v>
      </c>
      <c r="J59" s="8" t="str" cm="1">
        <f t="array" ref="J59">IF(Tableau2[[#This Row],[Stockfinal ]]&lt;=Tableau2[[#This Row],[Stock mini ]],INDEX(Tableau4[Lot],SMALL(IF(Tableau4[Article]=Tableau2[[#This Row],[Article]],ROW(Tableau4[Article])-5),1)),"")</f>
        <v/>
      </c>
      <c r="W59" s="7" t="s">
        <v>135</v>
      </c>
      <c r="X59" s="8" t="s">
        <v>136</v>
      </c>
      <c r="Y59" s="8" t="s">
        <v>21</v>
      </c>
      <c r="Z59" s="8" t="s">
        <v>22</v>
      </c>
      <c r="AA59" s="8">
        <v>47</v>
      </c>
      <c r="AB59" s="8">
        <v>5</v>
      </c>
      <c r="AC59" s="8">
        <v>42</v>
      </c>
      <c r="AD59" s="8">
        <v>3132305055</v>
      </c>
      <c r="AE59" s="8" t="s">
        <v>23</v>
      </c>
      <c r="AF59" s="8" t="s">
        <v>137</v>
      </c>
      <c r="AG59" s="8" t="s">
        <v>20</v>
      </c>
    </row>
    <row r="60" spans="2:33" x14ac:dyDescent="0.25">
      <c r="B60" s="7" t="s">
        <v>138</v>
      </c>
      <c r="C60" s="8" t="s">
        <v>139</v>
      </c>
      <c r="D60" s="8">
        <f>VLOOKUP(Tableau2[[#This Row],[Article]],W60:AA122,5,FALSE)</f>
        <v>180</v>
      </c>
      <c r="E60" s="8">
        <f>Tableau2[[#This Row],[Qtéenstock]]</f>
        <v>180</v>
      </c>
      <c r="F60" s="8" t="s">
        <v>20</v>
      </c>
      <c r="G60" s="8">
        <v>5</v>
      </c>
      <c r="H60" s="8">
        <f>$J$3*Tableau2[[#This Row],[1kit ]]</f>
        <v>10</v>
      </c>
      <c r="I60" s="8">
        <f>Tableau2[[#This Row],[1kit ]]*10</f>
        <v>50</v>
      </c>
      <c r="J60" s="8" t="str" cm="1">
        <f t="array" ref="J60">IF(Tableau2[[#This Row],[Stockfinal ]]&lt;=Tableau2[[#This Row],[Stock mini ]],INDEX(Tableau4[Lot],SMALL(IF(Tableau4[Article]=Tableau2[[#This Row],[Article]],ROW(Tableau4[Article])-5),1)),"")</f>
        <v/>
      </c>
      <c r="W60" s="10" t="s">
        <v>138</v>
      </c>
      <c r="X60" s="11" t="s">
        <v>139</v>
      </c>
      <c r="Y60" s="11" t="s">
        <v>21</v>
      </c>
      <c r="Z60" s="11" t="s">
        <v>22</v>
      </c>
      <c r="AA60" s="11">
        <v>180</v>
      </c>
      <c r="AB60" s="11">
        <v>30</v>
      </c>
      <c r="AC60" s="11">
        <v>150</v>
      </c>
      <c r="AD60" s="11">
        <v>3132301202</v>
      </c>
      <c r="AE60" s="11" t="s">
        <v>23</v>
      </c>
      <c r="AF60" s="11"/>
      <c r="AG60" s="11" t="s">
        <v>20</v>
      </c>
    </row>
    <row r="61" spans="2:33" x14ac:dyDescent="0.25">
      <c r="B61" s="7" t="s">
        <v>140</v>
      </c>
      <c r="C61" s="8" t="s">
        <v>141</v>
      </c>
      <c r="D61" s="8">
        <f>VLOOKUP(Tableau2[[#This Row],[Article]],W61:AA123,5,FALSE)</f>
        <v>77</v>
      </c>
      <c r="E61" s="8">
        <f>Tableau2[[#This Row],[Qtéenstock]]</f>
        <v>77</v>
      </c>
      <c r="F61" s="8" t="s">
        <v>20</v>
      </c>
      <c r="G61" s="8">
        <v>6</v>
      </c>
      <c r="H61" s="8">
        <f>$J$3*Tableau2[[#This Row],[1kit ]]</f>
        <v>12</v>
      </c>
      <c r="I61" s="8">
        <f>Tableau2[[#This Row],[1kit ]]*10</f>
        <v>60</v>
      </c>
      <c r="J61" s="8" t="str" cm="1">
        <f t="array" ref="J61">IF(Tableau2[[#This Row],[Stockfinal ]]&lt;=Tableau2[[#This Row],[Stock mini ]],INDEX(Tableau4[Lot],SMALL(IF(Tableau4[Article]=Tableau2[[#This Row],[Article]],ROW(Tableau4[Article])-5),1)),"")</f>
        <v/>
      </c>
      <c r="W61" s="7" t="s">
        <v>140</v>
      </c>
      <c r="X61" s="8" t="s">
        <v>141</v>
      </c>
      <c r="Y61" s="8" t="s">
        <v>21</v>
      </c>
      <c r="Z61" s="8" t="s">
        <v>22</v>
      </c>
      <c r="AA61" s="8">
        <v>77</v>
      </c>
      <c r="AB61" s="8">
        <v>24</v>
      </c>
      <c r="AC61" s="8">
        <v>53</v>
      </c>
      <c r="AD61" s="8">
        <v>3132302230</v>
      </c>
      <c r="AE61" s="8" t="s">
        <v>23</v>
      </c>
      <c r="AF61" s="8"/>
      <c r="AG61" s="8" t="s">
        <v>20</v>
      </c>
    </row>
    <row r="62" spans="2:33" x14ac:dyDescent="0.25">
      <c r="B62" s="7" t="s">
        <v>140</v>
      </c>
      <c r="C62" s="8" t="s">
        <v>141</v>
      </c>
      <c r="D62" s="8">
        <f>VLOOKUP(Tableau2[[#This Row],[Article]],W62:AA124,5,FALSE)</f>
        <v>10</v>
      </c>
      <c r="E62" s="8">
        <f>Tableau2[[#This Row],[Qtéenstock]]</f>
        <v>10</v>
      </c>
      <c r="F62" s="8" t="s">
        <v>20</v>
      </c>
      <c r="G62" s="8"/>
      <c r="H62" s="8">
        <f>$J$3*Tableau2[[#This Row],[1kit ]]</f>
        <v>0</v>
      </c>
      <c r="I62" s="8">
        <f>Tableau2[[#This Row],[1kit ]]*10</f>
        <v>0</v>
      </c>
      <c r="J62" s="8" t="str" cm="1">
        <f t="array" ref="J62">IF(Tableau2[[#This Row],[Stockfinal ]]&lt;=Tableau2[[#This Row],[Stock mini ]],INDEX(Tableau4[Lot],SMALL(IF(Tableau4[Article]=Tableau2[[#This Row],[Article]],ROW(Tableau4[Article])-5),1)),"")</f>
        <v/>
      </c>
      <c r="W62" s="10" t="s">
        <v>140</v>
      </c>
      <c r="X62" s="11" t="s">
        <v>141</v>
      </c>
      <c r="Y62" s="11" t="s">
        <v>21</v>
      </c>
      <c r="Z62" s="11" t="s">
        <v>22</v>
      </c>
      <c r="AA62" s="11">
        <v>10</v>
      </c>
      <c r="AB62" s="11">
        <v>6</v>
      </c>
      <c r="AC62" s="11">
        <v>4</v>
      </c>
      <c r="AD62" s="11">
        <v>3132301413</v>
      </c>
      <c r="AE62" s="11" t="s">
        <v>23</v>
      </c>
      <c r="AF62" s="11"/>
      <c r="AG62" s="11" t="s">
        <v>20</v>
      </c>
    </row>
    <row r="63" spans="2:33" x14ac:dyDescent="0.25">
      <c r="B63" s="7" t="s">
        <v>142</v>
      </c>
      <c r="C63" s="8" t="s">
        <v>143</v>
      </c>
      <c r="D63" s="8">
        <f>VLOOKUP(Tableau2[[#This Row],[Article]],W63:AA125,5,FALSE)</f>
        <v>7</v>
      </c>
      <c r="E63" s="8">
        <f>Tableau2[[#This Row],[Qtéenstock]]</f>
        <v>7</v>
      </c>
      <c r="F63" s="8" t="s">
        <v>20</v>
      </c>
      <c r="G63" s="8">
        <v>1</v>
      </c>
      <c r="H63" s="8">
        <f>$J$3*Tableau2[[#This Row],[1kit ]]</f>
        <v>2</v>
      </c>
      <c r="I63" s="8">
        <f>Tableau2[[#This Row],[1kit ]]*10</f>
        <v>10</v>
      </c>
      <c r="J63" s="8" cm="1">
        <f t="array" ref="J63">IF(Tableau2[[#This Row],[Stockfinal ]]&lt;=Tableau2[[#This Row],[Stock mini ]],INDEX(Tableau4[Lot],SMALL(IF(Tableau4[Article]=Tableau2[[#This Row],[Article]],ROW(Tableau4[Article])-5),1)),"")</f>
        <v>3132301200</v>
      </c>
      <c r="W63" s="7" t="s">
        <v>142</v>
      </c>
      <c r="X63" s="8" t="s">
        <v>143</v>
      </c>
      <c r="Y63" s="8" t="s">
        <v>21</v>
      </c>
      <c r="Z63" s="8" t="s">
        <v>22</v>
      </c>
      <c r="AA63" s="8">
        <v>7</v>
      </c>
      <c r="AB63" s="8">
        <v>5</v>
      </c>
      <c r="AC63" s="8">
        <v>2</v>
      </c>
      <c r="AD63" s="8">
        <v>3132301200</v>
      </c>
      <c r="AE63" s="8" t="s">
        <v>23</v>
      </c>
      <c r="AF63" s="8"/>
      <c r="AG63" s="8" t="s">
        <v>20</v>
      </c>
    </row>
    <row r="64" spans="2:33" x14ac:dyDescent="0.25">
      <c r="B64" s="7" t="s">
        <v>144</v>
      </c>
      <c r="C64" s="8" t="s">
        <v>145</v>
      </c>
      <c r="D64" s="8">
        <f>VLOOKUP(Tableau2[[#This Row],[Article]],W64:AA126,5,FALSE)</f>
        <v>22</v>
      </c>
      <c r="E64" s="8">
        <f>Tableau2[[#This Row],[Qtéenstock]]</f>
        <v>22</v>
      </c>
      <c r="F64" s="8" t="s">
        <v>20</v>
      </c>
      <c r="G64" s="8">
        <v>1</v>
      </c>
      <c r="H64" s="8">
        <f>$J$3*Tableau2[[#This Row],[1kit ]]</f>
        <v>2</v>
      </c>
      <c r="I64" s="8">
        <f>Tableau2[[#This Row],[1kit ]]*10</f>
        <v>10</v>
      </c>
      <c r="J64" s="8" t="str" cm="1">
        <f t="array" ref="J64">IF(Tableau2[[#This Row],[Stockfinal ]]&lt;=Tableau2[[#This Row],[Stock mini ]],INDEX(Tableau4[Lot],SMALL(IF(Tableau4[Article]=Tableau2[[#This Row],[Article]],ROW(Tableau4[Article])-5),1)),"")</f>
        <v/>
      </c>
      <c r="W64" s="10" t="s">
        <v>144</v>
      </c>
      <c r="X64" s="11" t="s">
        <v>145</v>
      </c>
      <c r="Y64" s="11" t="s">
        <v>21</v>
      </c>
      <c r="Z64" s="11" t="s">
        <v>22</v>
      </c>
      <c r="AA64" s="11">
        <v>22</v>
      </c>
      <c r="AB64" s="11">
        <v>5</v>
      </c>
      <c r="AC64" s="11">
        <v>17</v>
      </c>
      <c r="AD64" s="11">
        <v>3132208050</v>
      </c>
      <c r="AE64" s="11" t="s">
        <v>23</v>
      </c>
      <c r="AF64" s="11"/>
      <c r="AG64" s="11" t="s">
        <v>20</v>
      </c>
    </row>
    <row r="65" spans="2:33" x14ac:dyDescent="0.25">
      <c r="B65" s="7" t="s">
        <v>146</v>
      </c>
      <c r="C65" s="8" t="s">
        <v>147</v>
      </c>
      <c r="D65" s="8">
        <f>VLOOKUP(Tableau2[[#This Row],[Article]],W65:AA127,5,FALSE)</f>
        <v>29</v>
      </c>
      <c r="E65" s="8">
        <f>Tableau2[[#This Row],[Qtéenstock]]</f>
        <v>29</v>
      </c>
      <c r="F65" s="8" t="s">
        <v>20</v>
      </c>
      <c r="G65" s="8">
        <v>1</v>
      </c>
      <c r="H65" s="8">
        <f>$J$3*Tableau2[[#This Row],[1kit ]]</f>
        <v>2</v>
      </c>
      <c r="I65" s="8">
        <f>Tableau2[[#This Row],[1kit ]]*10</f>
        <v>10</v>
      </c>
      <c r="J65" s="8" t="str" cm="1">
        <f t="array" ref="J65">IF(Tableau2[[#This Row],[Stockfinal ]]&lt;=Tableau2[[#This Row],[Stock mini ]],INDEX(Tableau4[Lot],SMALL(IF(Tableau4[Article]=Tableau2[[#This Row],[Article]],ROW(Tableau4[Article])-5),1)),"")</f>
        <v/>
      </c>
      <c r="W65" s="7" t="s">
        <v>146</v>
      </c>
      <c r="X65" s="8" t="s">
        <v>147</v>
      </c>
      <c r="Y65" s="8" t="s">
        <v>21</v>
      </c>
      <c r="Z65" s="8" t="s">
        <v>22</v>
      </c>
      <c r="AA65" s="8">
        <v>29</v>
      </c>
      <c r="AB65" s="8">
        <v>5</v>
      </c>
      <c r="AC65" s="8">
        <v>24</v>
      </c>
      <c r="AD65" s="8">
        <v>3132203351</v>
      </c>
      <c r="AE65" s="8" t="s">
        <v>23</v>
      </c>
      <c r="AF65" s="8">
        <v>29060493</v>
      </c>
      <c r="AG65" s="8" t="s">
        <v>20</v>
      </c>
    </row>
    <row r="66" spans="2:33" x14ac:dyDescent="0.25">
      <c r="B66" s="7" t="s">
        <v>148</v>
      </c>
      <c r="C66" s="8" t="s">
        <v>149</v>
      </c>
      <c r="D66" s="8">
        <f>VLOOKUP(Tableau2[[#This Row],[Article]],W66:AA128,5,FALSE)</f>
        <v>39</v>
      </c>
      <c r="E66" s="8">
        <f>Tableau2[[#This Row],[Qtéenstock]]</f>
        <v>39</v>
      </c>
      <c r="F66" s="8" t="s">
        <v>20</v>
      </c>
      <c r="G66" s="8">
        <v>1</v>
      </c>
      <c r="H66" s="8">
        <f>$J$3*Tableau2[[#This Row],[1kit ]]</f>
        <v>2</v>
      </c>
      <c r="I66" s="8">
        <f>Tableau2[[#This Row],[1kit ]]*10</f>
        <v>10</v>
      </c>
      <c r="J66" s="8" t="str" cm="1">
        <f t="array" ref="J66">IF(Tableau2[[#This Row],[Stockfinal ]]&lt;=Tableau2[[#This Row],[Stock mini ]],INDEX(Tableau4[Lot],SMALL(IF(Tableau4[Article]=Tableau2[[#This Row],[Article]],ROW(Tableau4[Article])-5),1)),"")</f>
        <v/>
      </c>
      <c r="W66" s="10" t="s">
        <v>148</v>
      </c>
      <c r="X66" s="11" t="s">
        <v>149</v>
      </c>
      <c r="Y66" s="11" t="s">
        <v>21</v>
      </c>
      <c r="Z66" s="11" t="s">
        <v>22</v>
      </c>
      <c r="AA66" s="11">
        <v>39</v>
      </c>
      <c r="AB66" s="11">
        <v>5</v>
      </c>
      <c r="AC66" s="11">
        <v>34</v>
      </c>
      <c r="AD66" s="11">
        <v>3132301203</v>
      </c>
      <c r="AE66" s="11" t="s">
        <v>23</v>
      </c>
      <c r="AF66" s="11"/>
      <c r="AG66" s="11" t="s">
        <v>20</v>
      </c>
    </row>
    <row r="67" spans="2:33" x14ac:dyDescent="0.25">
      <c r="B67" s="12" t="s">
        <v>150</v>
      </c>
      <c r="C67" s="13" t="s">
        <v>151</v>
      </c>
      <c r="D67" s="8">
        <f>VLOOKUP(Tableau2[[#This Row],[Article]],W67:AA129,5,FALSE)</f>
        <v>299</v>
      </c>
      <c r="E67" s="8">
        <f>Tableau2[[#This Row],[Qtéenstock]]</f>
        <v>299</v>
      </c>
      <c r="F67" s="13" t="s">
        <v>20</v>
      </c>
      <c r="G67" s="13">
        <v>4</v>
      </c>
      <c r="H67" s="13">
        <f>$J$3*Tableau2[[#This Row],[1kit ]]</f>
        <v>8</v>
      </c>
      <c r="I67" s="13">
        <f>Tableau2[[#This Row],[1kit ]]*10</f>
        <v>40</v>
      </c>
      <c r="J67" s="13" t="str" cm="1">
        <f t="array" ref="J67">IF(Tableau2[[#This Row],[Stockfinal ]]&lt;=Tableau2[[#This Row],[Stock mini ]],INDEX(Tableau4[Lot],SMALL(IF(Tableau4[Article]=Tableau2[[#This Row],[Article]],ROW(Tableau4[Article])-5),1)),"")</f>
        <v/>
      </c>
      <c r="W67" s="12" t="s">
        <v>150</v>
      </c>
      <c r="X67" s="13" t="s">
        <v>151</v>
      </c>
      <c r="Y67" s="13" t="s">
        <v>21</v>
      </c>
      <c r="Z67" s="13" t="s">
        <v>22</v>
      </c>
      <c r="AA67" s="13">
        <v>299</v>
      </c>
      <c r="AB67" s="13">
        <v>20</v>
      </c>
      <c r="AC67" s="13">
        <v>279</v>
      </c>
      <c r="AD67" s="13">
        <v>3132205136</v>
      </c>
      <c r="AE67" s="13" t="s">
        <v>23</v>
      </c>
      <c r="AF67" s="13"/>
      <c r="AG67" s="13" t="s">
        <v>20</v>
      </c>
    </row>
    <row r="75" spans="2:33" x14ac:dyDescent="0.25">
      <c r="B75" s="14" t="s">
        <v>2</v>
      </c>
      <c r="C75" s="9" t="s">
        <v>3</v>
      </c>
      <c r="D75" s="9" t="s">
        <v>13</v>
      </c>
      <c r="E75" s="9" t="s">
        <v>14</v>
      </c>
      <c r="F75" s="9" t="s">
        <v>10</v>
      </c>
      <c r="G75" s="15" t="s">
        <v>6</v>
      </c>
    </row>
    <row r="76" spans="2:33" x14ac:dyDescent="0.25">
      <c r="B76" s="7" t="s">
        <v>18</v>
      </c>
      <c r="C76" s="8" t="s">
        <v>19</v>
      </c>
      <c r="D76" s="8">
        <v>73</v>
      </c>
      <c r="E76" s="8">
        <v>73</v>
      </c>
      <c r="F76" s="8">
        <v>3132203192</v>
      </c>
      <c r="G76" s="16" t="s">
        <v>152</v>
      </c>
    </row>
    <row r="77" spans="2:33" x14ac:dyDescent="0.25">
      <c r="B77" s="7" t="s">
        <v>18</v>
      </c>
      <c r="C77" s="8" t="s">
        <v>19</v>
      </c>
      <c r="D77" s="8">
        <v>1</v>
      </c>
      <c r="E77" s="8">
        <v>1</v>
      </c>
      <c r="F77" s="8">
        <v>3132203192</v>
      </c>
      <c r="G77" s="16" t="s">
        <v>153</v>
      </c>
    </row>
    <row r="78" spans="2:33" x14ac:dyDescent="0.25">
      <c r="B78" s="7" t="s">
        <v>18</v>
      </c>
      <c r="C78" s="8" t="s">
        <v>19</v>
      </c>
      <c r="D78" s="8">
        <v>10</v>
      </c>
      <c r="E78" s="8">
        <v>0</v>
      </c>
      <c r="F78" s="17" t="s">
        <v>154</v>
      </c>
      <c r="G78" s="16" t="s">
        <v>155</v>
      </c>
    </row>
    <row r="79" spans="2:33" x14ac:dyDescent="0.25">
      <c r="B79" s="7" t="s">
        <v>18</v>
      </c>
      <c r="C79" s="8" t="s">
        <v>19</v>
      </c>
      <c r="D79" s="8">
        <v>5000</v>
      </c>
      <c r="E79" s="8">
        <v>0</v>
      </c>
      <c r="F79" s="8">
        <v>3132205348</v>
      </c>
      <c r="G79" s="16" t="s">
        <v>156</v>
      </c>
    </row>
    <row r="80" spans="2:33" x14ac:dyDescent="0.25">
      <c r="B80" s="7" t="s">
        <v>24</v>
      </c>
      <c r="C80" s="8" t="s">
        <v>25</v>
      </c>
      <c r="D80" s="8">
        <v>2353</v>
      </c>
      <c r="E80" s="8">
        <v>0</v>
      </c>
      <c r="F80" s="8">
        <v>3132111388</v>
      </c>
      <c r="G80" s="16" t="s">
        <v>157</v>
      </c>
    </row>
    <row r="81" spans="2:7" x14ac:dyDescent="0.25">
      <c r="B81" s="7" t="s">
        <v>24</v>
      </c>
      <c r="C81" s="8" t="s">
        <v>25</v>
      </c>
      <c r="D81" s="8">
        <v>24</v>
      </c>
      <c r="E81" s="8">
        <v>24</v>
      </c>
      <c r="F81" s="8">
        <v>3132111388</v>
      </c>
      <c r="G81" s="16" t="s">
        <v>152</v>
      </c>
    </row>
    <row r="82" spans="2:7" x14ac:dyDescent="0.25">
      <c r="B82" s="7" t="s">
        <v>26</v>
      </c>
      <c r="C82" s="8" t="s">
        <v>27</v>
      </c>
      <c r="D82" s="8">
        <v>74</v>
      </c>
      <c r="E82" s="8">
        <v>74</v>
      </c>
      <c r="F82" s="8">
        <v>3132206130</v>
      </c>
      <c r="G82" s="16" t="s">
        <v>152</v>
      </c>
    </row>
    <row r="83" spans="2:7" x14ac:dyDescent="0.25">
      <c r="B83" s="7" t="s">
        <v>28</v>
      </c>
      <c r="C83" s="8" t="s">
        <v>29</v>
      </c>
      <c r="D83" s="8">
        <v>24</v>
      </c>
      <c r="E83" s="8">
        <v>24</v>
      </c>
      <c r="F83" s="8">
        <v>3132206128</v>
      </c>
      <c r="G83" s="16" t="s">
        <v>152</v>
      </c>
    </row>
    <row r="84" spans="2:7" x14ac:dyDescent="0.25">
      <c r="B84" s="7" t="s">
        <v>30</v>
      </c>
      <c r="C84" s="8" t="s">
        <v>31</v>
      </c>
      <c r="D84" s="8">
        <v>214</v>
      </c>
      <c r="E84" s="8">
        <v>0</v>
      </c>
      <c r="F84" s="8">
        <v>3132012239</v>
      </c>
      <c r="G84" s="16" t="s">
        <v>153</v>
      </c>
    </row>
    <row r="85" spans="2:7" x14ac:dyDescent="0.25">
      <c r="B85" s="7" t="s">
        <v>30</v>
      </c>
      <c r="C85" s="8" t="s">
        <v>31</v>
      </c>
      <c r="D85" s="8">
        <v>240</v>
      </c>
      <c r="E85" s="8">
        <v>240</v>
      </c>
      <c r="F85" s="8">
        <v>3132304043</v>
      </c>
      <c r="G85" s="16" t="s">
        <v>152</v>
      </c>
    </row>
    <row r="86" spans="2:7" x14ac:dyDescent="0.25">
      <c r="B86" s="7" t="s">
        <v>30</v>
      </c>
      <c r="C86" s="8" t="s">
        <v>31</v>
      </c>
      <c r="D86" s="8">
        <v>236</v>
      </c>
      <c r="E86" s="8">
        <v>236</v>
      </c>
      <c r="F86" s="8">
        <v>3132206308</v>
      </c>
      <c r="G86" s="16" t="s">
        <v>152</v>
      </c>
    </row>
    <row r="87" spans="2:7" x14ac:dyDescent="0.25">
      <c r="B87" s="7" t="s">
        <v>30</v>
      </c>
      <c r="C87" s="8" t="s">
        <v>31</v>
      </c>
      <c r="D87" s="8">
        <v>186</v>
      </c>
      <c r="E87" s="8">
        <v>186</v>
      </c>
      <c r="F87" s="8">
        <v>3132206308</v>
      </c>
      <c r="G87" s="16" t="s">
        <v>153</v>
      </c>
    </row>
    <row r="88" spans="2:7" x14ac:dyDescent="0.25">
      <c r="B88" s="7" t="s">
        <v>30</v>
      </c>
      <c r="C88" s="8" t="s">
        <v>31</v>
      </c>
      <c r="D88" s="8">
        <v>3962</v>
      </c>
      <c r="E88" s="8">
        <v>172</v>
      </c>
      <c r="F88" s="8">
        <v>3132304209</v>
      </c>
      <c r="G88" s="16" t="s">
        <v>158</v>
      </c>
    </row>
    <row r="89" spans="2:7" x14ac:dyDescent="0.25">
      <c r="B89" s="7" t="s">
        <v>33</v>
      </c>
      <c r="C89" s="8" t="s">
        <v>34</v>
      </c>
      <c r="D89" s="8">
        <v>72</v>
      </c>
      <c r="E89" s="8">
        <v>72</v>
      </c>
      <c r="F89" s="8">
        <v>3132206309</v>
      </c>
      <c r="G89" s="16" t="s">
        <v>152</v>
      </c>
    </row>
    <row r="90" spans="2:7" x14ac:dyDescent="0.25">
      <c r="B90" s="7" t="s">
        <v>35</v>
      </c>
      <c r="C90" s="8" t="s">
        <v>36</v>
      </c>
      <c r="D90" s="8">
        <v>1000</v>
      </c>
      <c r="E90" s="8">
        <v>0</v>
      </c>
      <c r="F90" s="8">
        <v>3132206177</v>
      </c>
      <c r="G90" s="16" t="s">
        <v>159</v>
      </c>
    </row>
    <row r="91" spans="2:7" x14ac:dyDescent="0.25">
      <c r="B91" s="7" t="s">
        <v>35</v>
      </c>
      <c r="C91" s="8" t="s">
        <v>36</v>
      </c>
      <c r="D91" s="8">
        <v>36</v>
      </c>
      <c r="E91" s="8">
        <v>36</v>
      </c>
      <c r="F91" s="8">
        <v>3132203403</v>
      </c>
      <c r="G91" s="16" t="s">
        <v>152</v>
      </c>
    </row>
    <row r="92" spans="2:7" x14ac:dyDescent="0.25">
      <c r="B92" s="7" t="s">
        <v>38</v>
      </c>
      <c r="C92" s="8" t="s">
        <v>39</v>
      </c>
      <c r="D92" s="8">
        <v>24</v>
      </c>
      <c r="E92" s="8">
        <v>24</v>
      </c>
      <c r="F92" s="8">
        <v>3132205455</v>
      </c>
      <c r="G92" s="16" t="s">
        <v>152</v>
      </c>
    </row>
    <row r="93" spans="2:7" x14ac:dyDescent="0.25">
      <c r="B93" s="7" t="s">
        <v>40</v>
      </c>
      <c r="C93" s="8" t="s">
        <v>41</v>
      </c>
      <c r="D93" s="8">
        <v>24</v>
      </c>
      <c r="E93" s="8">
        <v>24</v>
      </c>
      <c r="F93" s="8">
        <v>3132304156</v>
      </c>
      <c r="G93" s="16" t="s">
        <v>152</v>
      </c>
    </row>
    <row r="94" spans="2:7" x14ac:dyDescent="0.25">
      <c r="B94" s="7" t="s">
        <v>40</v>
      </c>
      <c r="C94" s="8" t="s">
        <v>41</v>
      </c>
      <c r="D94" s="8">
        <v>4</v>
      </c>
      <c r="E94" s="8">
        <v>0</v>
      </c>
      <c r="F94" s="8">
        <v>3132112175</v>
      </c>
      <c r="G94" s="16" t="s">
        <v>153</v>
      </c>
    </row>
    <row r="95" spans="2:7" x14ac:dyDescent="0.25">
      <c r="B95" s="7" t="s">
        <v>40</v>
      </c>
      <c r="C95" s="8" t="s">
        <v>41</v>
      </c>
      <c r="D95" s="8">
        <v>129</v>
      </c>
      <c r="E95" s="8">
        <v>12</v>
      </c>
      <c r="F95" s="8">
        <v>3132112175</v>
      </c>
      <c r="G95" s="16" t="s">
        <v>160</v>
      </c>
    </row>
    <row r="96" spans="2:7" x14ac:dyDescent="0.25">
      <c r="B96" s="7" t="s">
        <v>40</v>
      </c>
      <c r="C96" s="8" t="s">
        <v>41</v>
      </c>
      <c r="D96" s="8">
        <v>1020</v>
      </c>
      <c r="E96" s="8">
        <v>0</v>
      </c>
      <c r="F96" s="8">
        <v>3132307043</v>
      </c>
      <c r="G96" s="16" t="s">
        <v>160</v>
      </c>
    </row>
    <row r="97" spans="2:7" x14ac:dyDescent="0.25">
      <c r="B97" s="7" t="s">
        <v>42</v>
      </c>
      <c r="C97" s="8" t="s">
        <v>43</v>
      </c>
      <c r="D97" s="8">
        <v>8</v>
      </c>
      <c r="E97" s="8">
        <v>8</v>
      </c>
      <c r="F97" s="8">
        <v>3132206179</v>
      </c>
      <c r="G97" s="16" t="s">
        <v>152</v>
      </c>
    </row>
    <row r="98" spans="2:7" x14ac:dyDescent="0.25">
      <c r="B98" s="7" t="s">
        <v>42</v>
      </c>
      <c r="C98" s="8" t="s">
        <v>43</v>
      </c>
      <c r="D98" s="8">
        <v>16</v>
      </c>
      <c r="E98" s="8">
        <v>16</v>
      </c>
      <c r="F98" s="8">
        <v>3132202105</v>
      </c>
      <c r="G98" s="16" t="s">
        <v>152</v>
      </c>
    </row>
    <row r="99" spans="2:7" x14ac:dyDescent="0.25">
      <c r="B99" s="7" t="s">
        <v>44</v>
      </c>
      <c r="C99" s="8" t="s">
        <v>45</v>
      </c>
      <c r="D99" s="8">
        <v>99</v>
      </c>
      <c r="E99" s="8">
        <v>0</v>
      </c>
      <c r="F99" s="8">
        <v>3132211310</v>
      </c>
      <c r="G99" s="16" t="s">
        <v>161</v>
      </c>
    </row>
    <row r="100" spans="2:7" x14ac:dyDescent="0.25">
      <c r="B100" s="7" t="s">
        <v>44</v>
      </c>
      <c r="C100" s="8" t="s">
        <v>45</v>
      </c>
      <c r="D100" s="8">
        <v>100</v>
      </c>
      <c r="E100" s="8">
        <v>0</v>
      </c>
      <c r="F100" s="8">
        <v>3132211309</v>
      </c>
      <c r="G100" s="16" t="s">
        <v>161</v>
      </c>
    </row>
    <row r="101" spans="2:7" x14ac:dyDescent="0.25">
      <c r="B101" s="7" t="s">
        <v>44</v>
      </c>
      <c r="C101" s="8" t="s">
        <v>45</v>
      </c>
      <c r="D101" s="8">
        <v>1</v>
      </c>
      <c r="E101" s="8">
        <v>0</v>
      </c>
      <c r="F101" s="8">
        <v>3132211311</v>
      </c>
      <c r="G101" s="16" t="s">
        <v>161</v>
      </c>
    </row>
    <row r="102" spans="2:7" x14ac:dyDescent="0.25">
      <c r="B102" s="7" t="s">
        <v>44</v>
      </c>
      <c r="C102" s="8" t="s">
        <v>45</v>
      </c>
      <c r="D102" s="8">
        <v>6</v>
      </c>
      <c r="E102" s="8">
        <v>6</v>
      </c>
      <c r="F102" s="8">
        <v>3132204298</v>
      </c>
      <c r="G102" s="16" t="s">
        <v>152</v>
      </c>
    </row>
    <row r="103" spans="2:7" x14ac:dyDescent="0.25">
      <c r="B103" s="7" t="s">
        <v>47</v>
      </c>
      <c r="C103" s="8" t="s">
        <v>48</v>
      </c>
      <c r="D103" s="8">
        <v>1000</v>
      </c>
      <c r="E103" s="8">
        <v>0</v>
      </c>
      <c r="F103" s="8">
        <v>3132206180</v>
      </c>
      <c r="G103" s="16" t="s">
        <v>162</v>
      </c>
    </row>
    <row r="104" spans="2:7" x14ac:dyDescent="0.25">
      <c r="B104" s="7" t="s">
        <v>47</v>
      </c>
      <c r="C104" s="8" t="s">
        <v>48</v>
      </c>
      <c r="D104" s="8">
        <v>4</v>
      </c>
      <c r="E104" s="8">
        <v>0</v>
      </c>
      <c r="F104" s="8">
        <v>3132111394</v>
      </c>
      <c r="G104" s="16" t="s">
        <v>153</v>
      </c>
    </row>
    <row r="105" spans="2:7" x14ac:dyDescent="0.25">
      <c r="B105" s="7" t="s">
        <v>47</v>
      </c>
      <c r="C105" s="8" t="s">
        <v>48</v>
      </c>
      <c r="D105" s="8">
        <v>24</v>
      </c>
      <c r="E105" s="8">
        <v>24</v>
      </c>
      <c r="F105" s="8">
        <v>3132111394</v>
      </c>
      <c r="G105" s="16" t="s">
        <v>152</v>
      </c>
    </row>
    <row r="106" spans="2:7" x14ac:dyDescent="0.25">
      <c r="B106" s="7" t="s">
        <v>49</v>
      </c>
      <c r="C106" s="8" t="s">
        <v>50</v>
      </c>
      <c r="D106" s="8">
        <v>24</v>
      </c>
      <c r="E106" s="8">
        <v>24</v>
      </c>
      <c r="F106" s="8">
        <v>3132111395</v>
      </c>
      <c r="G106" s="16" t="s">
        <v>152</v>
      </c>
    </row>
    <row r="107" spans="2:7" x14ac:dyDescent="0.25">
      <c r="B107" s="7" t="s">
        <v>49</v>
      </c>
      <c r="C107" s="8" t="s">
        <v>50</v>
      </c>
      <c r="D107" s="8">
        <v>966</v>
      </c>
      <c r="E107" s="8">
        <v>0</v>
      </c>
      <c r="F107" s="8">
        <v>3132206310</v>
      </c>
      <c r="G107" s="16" t="s">
        <v>163</v>
      </c>
    </row>
    <row r="108" spans="2:7" x14ac:dyDescent="0.25">
      <c r="B108" s="7" t="s">
        <v>51</v>
      </c>
      <c r="C108" s="8" t="s">
        <v>52</v>
      </c>
      <c r="D108" s="8">
        <v>1</v>
      </c>
      <c r="E108" s="8">
        <v>0</v>
      </c>
      <c r="F108" s="8">
        <v>3132211183</v>
      </c>
      <c r="G108" s="16" t="s">
        <v>164</v>
      </c>
    </row>
    <row r="109" spans="2:7" x14ac:dyDescent="0.25">
      <c r="B109" s="7" t="s">
        <v>51</v>
      </c>
      <c r="C109" s="8" t="s">
        <v>52</v>
      </c>
      <c r="D109" s="8">
        <v>405</v>
      </c>
      <c r="E109" s="8">
        <v>0</v>
      </c>
      <c r="F109" s="8">
        <v>3132306060</v>
      </c>
      <c r="G109" s="16" t="s">
        <v>165</v>
      </c>
    </row>
    <row r="110" spans="2:7" x14ac:dyDescent="0.25">
      <c r="B110" s="7" t="s">
        <v>51</v>
      </c>
      <c r="C110" s="8" t="s">
        <v>52</v>
      </c>
      <c r="D110" s="8">
        <v>60</v>
      </c>
      <c r="E110" s="8">
        <v>60</v>
      </c>
      <c r="F110" s="8">
        <v>3132302419</v>
      </c>
      <c r="G110" s="16" t="s">
        <v>152</v>
      </c>
    </row>
    <row r="111" spans="2:7" x14ac:dyDescent="0.25">
      <c r="B111" s="7" t="s">
        <v>53</v>
      </c>
      <c r="C111" s="8" t="s">
        <v>54</v>
      </c>
      <c r="D111" s="8">
        <v>48</v>
      </c>
      <c r="E111" s="8">
        <v>48</v>
      </c>
      <c r="F111" s="8">
        <v>3132206129</v>
      </c>
      <c r="G111" s="16" t="s">
        <v>152</v>
      </c>
    </row>
    <row r="112" spans="2:7" x14ac:dyDescent="0.25">
      <c r="B112" s="7" t="s">
        <v>53</v>
      </c>
      <c r="C112" s="8" t="s">
        <v>54</v>
      </c>
      <c r="D112" s="8">
        <v>1</v>
      </c>
      <c r="E112" s="8">
        <v>0</v>
      </c>
      <c r="F112" s="8">
        <v>3132201237</v>
      </c>
      <c r="G112" s="16" t="s">
        <v>153</v>
      </c>
    </row>
    <row r="113" spans="2:7" x14ac:dyDescent="0.25">
      <c r="B113" s="7" t="s">
        <v>53</v>
      </c>
      <c r="C113" s="8" t="s">
        <v>54</v>
      </c>
      <c r="D113" s="8">
        <v>1240</v>
      </c>
      <c r="E113" s="8">
        <v>2</v>
      </c>
      <c r="F113" s="8">
        <v>3132201237</v>
      </c>
      <c r="G113" s="16" t="s">
        <v>160</v>
      </c>
    </row>
    <row r="114" spans="2:7" x14ac:dyDescent="0.25">
      <c r="B114" s="7" t="s">
        <v>55</v>
      </c>
      <c r="C114" s="8" t="s">
        <v>56</v>
      </c>
      <c r="D114" s="8">
        <v>72</v>
      </c>
      <c r="E114" s="8">
        <v>72</v>
      </c>
      <c r="F114" s="8">
        <v>3132206174</v>
      </c>
      <c r="G114" s="16" t="s">
        <v>152</v>
      </c>
    </row>
    <row r="115" spans="2:7" x14ac:dyDescent="0.25">
      <c r="B115" s="7" t="s">
        <v>57</v>
      </c>
      <c r="C115" s="8" t="s">
        <v>58</v>
      </c>
      <c r="D115" s="8">
        <v>1</v>
      </c>
      <c r="E115" s="8">
        <v>0</v>
      </c>
      <c r="F115" s="8">
        <v>3132109106</v>
      </c>
      <c r="G115" s="16" t="s">
        <v>153</v>
      </c>
    </row>
    <row r="116" spans="2:7" x14ac:dyDescent="0.25">
      <c r="B116" s="7" t="s">
        <v>57</v>
      </c>
      <c r="C116" s="8" t="s">
        <v>58</v>
      </c>
      <c r="D116" s="8">
        <v>11</v>
      </c>
      <c r="E116" s="8">
        <v>2</v>
      </c>
      <c r="F116" s="8">
        <v>3132109106</v>
      </c>
      <c r="G116" s="16" t="s">
        <v>160</v>
      </c>
    </row>
    <row r="117" spans="2:7" x14ac:dyDescent="0.25">
      <c r="B117" s="7" t="s">
        <v>57</v>
      </c>
      <c r="C117" s="8" t="s">
        <v>58</v>
      </c>
      <c r="D117" s="8">
        <v>2</v>
      </c>
      <c r="E117" s="8">
        <v>2</v>
      </c>
      <c r="F117" s="8">
        <v>3132109106</v>
      </c>
      <c r="G117" s="16" t="s">
        <v>152</v>
      </c>
    </row>
    <row r="118" spans="2:7" x14ac:dyDescent="0.25">
      <c r="B118" s="7" t="s">
        <v>57</v>
      </c>
      <c r="C118" s="8" t="s">
        <v>58</v>
      </c>
      <c r="D118" s="8">
        <v>4</v>
      </c>
      <c r="E118" s="8">
        <v>4</v>
      </c>
      <c r="F118" s="8">
        <v>3132206131</v>
      </c>
      <c r="G118" s="16" t="s">
        <v>152</v>
      </c>
    </row>
    <row r="119" spans="2:7" x14ac:dyDescent="0.25">
      <c r="B119" s="7" t="s">
        <v>59</v>
      </c>
      <c r="C119" s="8" t="s">
        <v>60</v>
      </c>
      <c r="D119" s="8">
        <v>50</v>
      </c>
      <c r="E119" s="8">
        <v>0</v>
      </c>
      <c r="F119" s="8">
        <v>3132306110</v>
      </c>
      <c r="G119" s="16" t="s">
        <v>166</v>
      </c>
    </row>
    <row r="120" spans="2:7" x14ac:dyDescent="0.25">
      <c r="B120" s="7" t="s">
        <v>59</v>
      </c>
      <c r="C120" s="8" t="s">
        <v>60</v>
      </c>
      <c r="D120" s="8">
        <v>50</v>
      </c>
      <c r="E120" s="8">
        <v>0</v>
      </c>
      <c r="F120" s="8">
        <v>3132308017</v>
      </c>
      <c r="G120" s="16" t="s">
        <v>167</v>
      </c>
    </row>
    <row r="121" spans="2:7" x14ac:dyDescent="0.25">
      <c r="B121" s="7" t="s">
        <v>59</v>
      </c>
      <c r="C121" s="8" t="s">
        <v>60</v>
      </c>
      <c r="D121" s="8">
        <v>50</v>
      </c>
      <c r="E121" s="8">
        <v>0</v>
      </c>
      <c r="F121" s="8">
        <v>3132307040</v>
      </c>
      <c r="G121" s="16" t="s">
        <v>168</v>
      </c>
    </row>
    <row r="122" spans="2:7" x14ac:dyDescent="0.25">
      <c r="B122" s="7" t="s">
        <v>59</v>
      </c>
      <c r="C122" s="8" t="s">
        <v>60</v>
      </c>
      <c r="D122" s="8">
        <v>4</v>
      </c>
      <c r="E122" s="8">
        <v>4</v>
      </c>
      <c r="F122" s="8">
        <v>3132304117</v>
      </c>
      <c r="G122" s="16" t="s">
        <v>152</v>
      </c>
    </row>
    <row r="123" spans="2:7" x14ac:dyDescent="0.25">
      <c r="B123" s="7" t="s">
        <v>59</v>
      </c>
      <c r="C123" s="8" t="s">
        <v>60</v>
      </c>
      <c r="D123" s="8">
        <v>8</v>
      </c>
      <c r="E123" s="8">
        <v>8</v>
      </c>
      <c r="F123" s="8">
        <v>3132305067</v>
      </c>
      <c r="G123" s="16" t="s">
        <v>152</v>
      </c>
    </row>
    <row r="124" spans="2:7" x14ac:dyDescent="0.25">
      <c r="B124" s="7" t="s">
        <v>59</v>
      </c>
      <c r="C124" s="8" t="s">
        <v>60</v>
      </c>
      <c r="D124" s="8">
        <v>1</v>
      </c>
      <c r="E124" s="8">
        <v>0</v>
      </c>
      <c r="F124" s="8">
        <v>3132304117</v>
      </c>
      <c r="G124" s="16" t="s">
        <v>164</v>
      </c>
    </row>
    <row r="125" spans="2:7" x14ac:dyDescent="0.25">
      <c r="B125" s="7" t="s">
        <v>61</v>
      </c>
      <c r="C125" s="8" t="s">
        <v>62</v>
      </c>
      <c r="D125" s="8">
        <v>6</v>
      </c>
      <c r="E125" s="8">
        <v>6</v>
      </c>
      <c r="F125" s="8" t="s">
        <v>63</v>
      </c>
      <c r="G125" s="16" t="s">
        <v>152</v>
      </c>
    </row>
    <row r="126" spans="2:7" x14ac:dyDescent="0.25">
      <c r="B126" s="7" t="s">
        <v>61</v>
      </c>
      <c r="C126" s="8" t="s">
        <v>62</v>
      </c>
      <c r="D126" s="8">
        <v>1</v>
      </c>
      <c r="E126" s="8">
        <v>0</v>
      </c>
      <c r="F126" s="8">
        <v>112080800</v>
      </c>
      <c r="G126" s="16" t="s">
        <v>153</v>
      </c>
    </row>
    <row r="127" spans="2:7" x14ac:dyDescent="0.25">
      <c r="B127" s="7" t="s">
        <v>61</v>
      </c>
      <c r="C127" s="8" t="s">
        <v>62</v>
      </c>
      <c r="D127" s="8">
        <v>102</v>
      </c>
      <c r="E127" s="8">
        <v>0</v>
      </c>
      <c r="F127" s="8" t="s">
        <v>63</v>
      </c>
      <c r="G127" s="16" t="s">
        <v>169</v>
      </c>
    </row>
    <row r="128" spans="2:7" x14ac:dyDescent="0.25">
      <c r="B128" s="7" t="s">
        <v>64</v>
      </c>
      <c r="C128" s="8" t="s">
        <v>65</v>
      </c>
      <c r="D128" s="8">
        <v>6</v>
      </c>
      <c r="E128" s="8">
        <v>6</v>
      </c>
      <c r="F128" s="8" t="s">
        <v>66</v>
      </c>
      <c r="G128" s="16" t="s">
        <v>152</v>
      </c>
    </row>
    <row r="129" spans="2:7" x14ac:dyDescent="0.25">
      <c r="B129" s="7" t="s">
        <v>68</v>
      </c>
      <c r="C129" s="8" t="s">
        <v>70</v>
      </c>
      <c r="D129" s="8">
        <v>1000</v>
      </c>
      <c r="E129" s="8">
        <v>0</v>
      </c>
      <c r="F129" s="8" t="s">
        <v>170</v>
      </c>
      <c r="G129" s="16" t="s">
        <v>153</v>
      </c>
    </row>
    <row r="130" spans="2:7" x14ac:dyDescent="0.25">
      <c r="B130" s="7" t="s">
        <v>68</v>
      </c>
      <c r="C130" s="8" t="s">
        <v>70</v>
      </c>
      <c r="D130" s="8">
        <v>384</v>
      </c>
      <c r="E130" s="8">
        <v>384</v>
      </c>
      <c r="F130" s="8">
        <v>5202307005</v>
      </c>
      <c r="G130" s="16" t="s">
        <v>152</v>
      </c>
    </row>
    <row r="131" spans="2:7" x14ac:dyDescent="0.25">
      <c r="B131" s="7" t="s">
        <v>68</v>
      </c>
      <c r="C131" s="8" t="s">
        <v>70</v>
      </c>
      <c r="D131" s="8">
        <v>64</v>
      </c>
      <c r="E131" s="8">
        <v>0</v>
      </c>
      <c r="F131" s="8">
        <v>5202202007</v>
      </c>
      <c r="G131" s="16" t="s">
        <v>152</v>
      </c>
    </row>
    <row r="132" spans="2:7" x14ac:dyDescent="0.25">
      <c r="B132" s="7" t="s">
        <v>71</v>
      </c>
      <c r="C132" s="8" t="s">
        <v>72</v>
      </c>
      <c r="D132" s="8">
        <v>6</v>
      </c>
      <c r="E132" s="8">
        <v>6</v>
      </c>
      <c r="F132" s="8">
        <v>3132203316</v>
      </c>
      <c r="G132" s="16" t="s">
        <v>152</v>
      </c>
    </row>
    <row r="133" spans="2:7" x14ac:dyDescent="0.25">
      <c r="B133" s="7" t="s">
        <v>71</v>
      </c>
      <c r="C133" s="8" t="s">
        <v>72</v>
      </c>
      <c r="D133" s="8">
        <v>248</v>
      </c>
      <c r="E133" s="8">
        <v>0</v>
      </c>
      <c r="F133" s="8">
        <v>3132302309</v>
      </c>
      <c r="G133" s="16" t="s">
        <v>171</v>
      </c>
    </row>
    <row r="134" spans="2:7" x14ac:dyDescent="0.25">
      <c r="B134" s="7" t="s">
        <v>73</v>
      </c>
      <c r="C134" s="8" t="s">
        <v>74</v>
      </c>
      <c r="D134" s="8">
        <v>6</v>
      </c>
      <c r="E134" s="8">
        <v>6</v>
      </c>
      <c r="F134" s="8">
        <v>3132205180</v>
      </c>
      <c r="G134" s="16" t="s">
        <v>152</v>
      </c>
    </row>
    <row r="135" spans="2:7" x14ac:dyDescent="0.25">
      <c r="B135" s="7" t="s">
        <v>73</v>
      </c>
      <c r="C135" s="8" t="s">
        <v>74</v>
      </c>
      <c r="D135" s="8">
        <v>158</v>
      </c>
      <c r="E135" s="8">
        <v>0</v>
      </c>
      <c r="F135" s="8">
        <v>3132205180</v>
      </c>
      <c r="G135" s="16" t="s">
        <v>172</v>
      </c>
    </row>
    <row r="136" spans="2:7" x14ac:dyDescent="0.25">
      <c r="B136" s="7" t="s">
        <v>75</v>
      </c>
      <c r="C136" s="8" t="s">
        <v>76</v>
      </c>
      <c r="D136" s="8">
        <v>12</v>
      </c>
      <c r="E136" s="8">
        <v>12</v>
      </c>
      <c r="F136" s="8">
        <v>3132111397</v>
      </c>
      <c r="G136" s="16" t="s">
        <v>152</v>
      </c>
    </row>
    <row r="137" spans="2:7" x14ac:dyDescent="0.25">
      <c r="B137" s="7" t="s">
        <v>77</v>
      </c>
      <c r="C137" s="8" t="s">
        <v>78</v>
      </c>
      <c r="D137" s="8">
        <v>50</v>
      </c>
      <c r="E137" s="8">
        <v>0</v>
      </c>
      <c r="F137" s="8">
        <v>3132303046</v>
      </c>
      <c r="G137" s="16" t="s">
        <v>173</v>
      </c>
    </row>
    <row r="138" spans="2:7" x14ac:dyDescent="0.25">
      <c r="B138" s="7" t="s">
        <v>77</v>
      </c>
      <c r="C138" s="8" t="s">
        <v>78</v>
      </c>
      <c r="D138" s="8">
        <v>6</v>
      </c>
      <c r="E138" s="8">
        <v>6</v>
      </c>
      <c r="F138" s="8">
        <v>3132301242</v>
      </c>
      <c r="G138" s="16" t="s">
        <v>152</v>
      </c>
    </row>
    <row r="139" spans="2:7" x14ac:dyDescent="0.25">
      <c r="B139" s="7" t="s">
        <v>80</v>
      </c>
      <c r="C139" s="8" t="s">
        <v>81</v>
      </c>
      <c r="D139" s="8">
        <v>100</v>
      </c>
      <c r="E139" s="8">
        <v>0</v>
      </c>
      <c r="F139" s="8">
        <v>3132307045</v>
      </c>
      <c r="G139" s="16" t="s">
        <v>174</v>
      </c>
    </row>
    <row r="140" spans="2:7" x14ac:dyDescent="0.25">
      <c r="B140" s="7" t="s">
        <v>80</v>
      </c>
      <c r="C140" s="8" t="s">
        <v>81</v>
      </c>
      <c r="D140" s="8">
        <v>12</v>
      </c>
      <c r="E140" s="8">
        <v>12</v>
      </c>
      <c r="F140" s="8">
        <v>3132306270</v>
      </c>
      <c r="G140" s="16" t="s">
        <v>152</v>
      </c>
    </row>
    <row r="141" spans="2:7" x14ac:dyDescent="0.25">
      <c r="B141" s="7" t="s">
        <v>80</v>
      </c>
      <c r="C141" s="8" t="s">
        <v>81</v>
      </c>
      <c r="D141" s="8">
        <v>1</v>
      </c>
      <c r="E141" s="8">
        <v>0</v>
      </c>
      <c r="F141" s="8">
        <v>3132212141</v>
      </c>
      <c r="G141" s="16" t="s">
        <v>175</v>
      </c>
    </row>
    <row r="142" spans="2:7" x14ac:dyDescent="0.25">
      <c r="B142" s="7" t="s">
        <v>82</v>
      </c>
      <c r="C142" s="8" t="s">
        <v>83</v>
      </c>
      <c r="D142" s="8">
        <v>80</v>
      </c>
      <c r="E142" s="8">
        <v>2</v>
      </c>
      <c r="F142" s="8">
        <v>3132306333</v>
      </c>
      <c r="G142" s="16" t="s">
        <v>176</v>
      </c>
    </row>
    <row r="143" spans="2:7" x14ac:dyDescent="0.25">
      <c r="B143" s="7" t="s">
        <v>82</v>
      </c>
      <c r="C143" s="8" t="s">
        <v>83</v>
      </c>
      <c r="D143" s="8">
        <v>2</v>
      </c>
      <c r="E143" s="8">
        <v>0</v>
      </c>
      <c r="F143" s="8">
        <v>3132209060</v>
      </c>
      <c r="G143" s="16" t="s">
        <v>153</v>
      </c>
    </row>
    <row r="144" spans="2:7" x14ac:dyDescent="0.25">
      <c r="B144" s="7" t="s">
        <v>82</v>
      </c>
      <c r="C144" s="8" t="s">
        <v>83</v>
      </c>
      <c r="D144" s="8">
        <v>12</v>
      </c>
      <c r="E144" s="8">
        <v>12</v>
      </c>
      <c r="F144" s="8">
        <v>3132301191</v>
      </c>
      <c r="G144" s="16" t="s">
        <v>152</v>
      </c>
    </row>
    <row r="145" spans="2:7" x14ac:dyDescent="0.25">
      <c r="B145" s="7" t="s">
        <v>82</v>
      </c>
      <c r="C145" s="8" t="s">
        <v>83</v>
      </c>
      <c r="D145" s="8">
        <v>1</v>
      </c>
      <c r="E145" s="8">
        <v>0</v>
      </c>
      <c r="F145" s="8">
        <v>3132211192</v>
      </c>
      <c r="G145" s="16" t="s">
        <v>164</v>
      </c>
    </row>
    <row r="146" spans="2:7" x14ac:dyDescent="0.25">
      <c r="B146" s="7" t="s">
        <v>84</v>
      </c>
      <c r="C146" s="8" t="s">
        <v>85</v>
      </c>
      <c r="D146" s="8">
        <v>15</v>
      </c>
      <c r="E146" s="8">
        <v>15</v>
      </c>
      <c r="F146" s="8">
        <v>3132202381</v>
      </c>
      <c r="G146" s="16" t="s">
        <v>152</v>
      </c>
    </row>
    <row r="147" spans="2:7" x14ac:dyDescent="0.25">
      <c r="B147" s="7" t="s">
        <v>84</v>
      </c>
      <c r="C147" s="8" t="s">
        <v>85</v>
      </c>
      <c r="D147" s="8">
        <v>4</v>
      </c>
      <c r="E147" s="8">
        <v>0</v>
      </c>
      <c r="F147" s="8">
        <v>1241079</v>
      </c>
      <c r="G147" s="16" t="s">
        <v>153</v>
      </c>
    </row>
    <row r="148" spans="2:7" x14ac:dyDescent="0.25">
      <c r="B148" s="7" t="s">
        <v>84</v>
      </c>
      <c r="C148" s="8" t="s">
        <v>85</v>
      </c>
      <c r="D148" s="8">
        <v>4</v>
      </c>
      <c r="E148" s="8">
        <v>4</v>
      </c>
      <c r="F148" s="8">
        <v>3132202381</v>
      </c>
      <c r="G148" s="16" t="s">
        <v>153</v>
      </c>
    </row>
    <row r="149" spans="2:7" x14ac:dyDescent="0.25">
      <c r="B149" s="7" t="s">
        <v>87</v>
      </c>
      <c r="C149" s="8" t="s">
        <v>88</v>
      </c>
      <c r="D149" s="8">
        <v>74</v>
      </c>
      <c r="E149" s="8">
        <v>0</v>
      </c>
      <c r="F149" s="8">
        <v>3132307329</v>
      </c>
      <c r="G149" s="16" t="s">
        <v>177</v>
      </c>
    </row>
    <row r="150" spans="2:7" x14ac:dyDescent="0.25">
      <c r="B150" s="7" t="s">
        <v>87</v>
      </c>
      <c r="C150" s="8" t="s">
        <v>88</v>
      </c>
      <c r="D150" s="8">
        <v>246</v>
      </c>
      <c r="E150" s="8">
        <v>0</v>
      </c>
      <c r="F150" s="8">
        <v>3132307330</v>
      </c>
      <c r="G150" s="16" t="s">
        <v>178</v>
      </c>
    </row>
    <row r="151" spans="2:7" x14ac:dyDescent="0.25">
      <c r="B151" s="7" t="s">
        <v>87</v>
      </c>
      <c r="C151" s="8" t="s">
        <v>88</v>
      </c>
      <c r="D151" s="8">
        <v>36</v>
      </c>
      <c r="E151" s="8">
        <v>36</v>
      </c>
      <c r="F151" s="8">
        <v>3132301343</v>
      </c>
      <c r="G151" s="16" t="s">
        <v>152</v>
      </c>
    </row>
    <row r="152" spans="2:7" x14ac:dyDescent="0.25">
      <c r="B152" s="7" t="s">
        <v>90</v>
      </c>
      <c r="C152" s="8" t="s">
        <v>91</v>
      </c>
      <c r="D152" s="8">
        <v>6</v>
      </c>
      <c r="E152" s="8">
        <v>6</v>
      </c>
      <c r="F152" s="8">
        <v>3132301113</v>
      </c>
      <c r="G152" s="16" t="s">
        <v>152</v>
      </c>
    </row>
    <row r="153" spans="2:7" x14ac:dyDescent="0.25">
      <c r="B153" s="7" t="s">
        <v>93</v>
      </c>
      <c r="C153" s="8" t="s">
        <v>94</v>
      </c>
      <c r="D153" s="8">
        <v>238</v>
      </c>
      <c r="E153" s="8">
        <v>0</v>
      </c>
      <c r="F153" s="8">
        <v>3132307271</v>
      </c>
      <c r="G153" s="16" t="s">
        <v>167</v>
      </c>
    </row>
    <row r="154" spans="2:7" x14ac:dyDescent="0.25">
      <c r="B154" s="7" t="s">
        <v>93</v>
      </c>
      <c r="C154" s="8" t="s">
        <v>94</v>
      </c>
      <c r="D154" s="8">
        <v>162</v>
      </c>
      <c r="E154" s="8">
        <v>0</v>
      </c>
      <c r="F154" s="8">
        <v>3132309024</v>
      </c>
      <c r="G154" s="16" t="s">
        <v>167</v>
      </c>
    </row>
    <row r="155" spans="2:7" x14ac:dyDescent="0.25">
      <c r="B155" s="7" t="s">
        <v>93</v>
      </c>
      <c r="C155" s="8" t="s">
        <v>94</v>
      </c>
      <c r="D155" s="8">
        <v>7</v>
      </c>
      <c r="E155" s="8">
        <v>7</v>
      </c>
      <c r="F155" s="8">
        <v>3132210134</v>
      </c>
      <c r="G155" s="16" t="s">
        <v>152</v>
      </c>
    </row>
    <row r="156" spans="2:7" x14ac:dyDescent="0.25">
      <c r="B156" s="7" t="s">
        <v>93</v>
      </c>
      <c r="C156" s="8" t="s">
        <v>94</v>
      </c>
      <c r="D156" s="8">
        <v>10</v>
      </c>
      <c r="E156" s="8">
        <v>0</v>
      </c>
      <c r="F156" s="8">
        <v>3132205288</v>
      </c>
      <c r="G156" s="16" t="s">
        <v>153</v>
      </c>
    </row>
    <row r="157" spans="2:7" x14ac:dyDescent="0.25">
      <c r="B157" s="7" t="s">
        <v>93</v>
      </c>
      <c r="C157" s="8" t="s">
        <v>94</v>
      </c>
      <c r="D157" s="8">
        <v>53</v>
      </c>
      <c r="E157" s="8">
        <v>53</v>
      </c>
      <c r="F157" s="8">
        <v>3132301396</v>
      </c>
      <c r="G157" s="16" t="s">
        <v>152</v>
      </c>
    </row>
    <row r="158" spans="2:7" x14ac:dyDescent="0.25">
      <c r="B158" s="7" t="s">
        <v>95</v>
      </c>
      <c r="C158" s="8" t="s">
        <v>96</v>
      </c>
      <c r="D158" s="8">
        <v>6</v>
      </c>
      <c r="E158" s="8">
        <v>6</v>
      </c>
      <c r="F158" s="8" t="s">
        <v>97</v>
      </c>
      <c r="G158" s="16" t="s">
        <v>152</v>
      </c>
    </row>
    <row r="159" spans="2:7" x14ac:dyDescent="0.25">
      <c r="B159" s="7" t="s">
        <v>95</v>
      </c>
      <c r="C159" s="8" t="s">
        <v>96</v>
      </c>
      <c r="D159" s="8">
        <v>50</v>
      </c>
      <c r="E159" s="8">
        <v>0</v>
      </c>
      <c r="F159" s="8">
        <v>221137842</v>
      </c>
      <c r="G159" s="16" t="s">
        <v>179</v>
      </c>
    </row>
    <row r="160" spans="2:7" x14ac:dyDescent="0.25">
      <c r="B160" s="7" t="s">
        <v>98</v>
      </c>
      <c r="C160" s="8" t="s">
        <v>99</v>
      </c>
      <c r="D160" s="8">
        <v>62</v>
      </c>
      <c r="E160" s="8">
        <v>0</v>
      </c>
      <c r="F160" s="8" t="s">
        <v>180</v>
      </c>
      <c r="G160" s="16" t="s">
        <v>167</v>
      </c>
    </row>
    <row r="161" spans="2:7" x14ac:dyDescent="0.25">
      <c r="B161" s="7" t="s">
        <v>98</v>
      </c>
      <c r="C161" s="8" t="s">
        <v>99</v>
      </c>
      <c r="D161" s="8">
        <v>6</v>
      </c>
      <c r="E161" s="8">
        <v>6</v>
      </c>
      <c r="F161" s="8" t="s">
        <v>100</v>
      </c>
      <c r="G161" s="16" t="s">
        <v>152</v>
      </c>
    </row>
    <row r="162" spans="2:7" x14ac:dyDescent="0.25">
      <c r="B162" s="7" t="s">
        <v>101</v>
      </c>
      <c r="C162" s="8" t="s">
        <v>102</v>
      </c>
      <c r="D162" s="8">
        <v>6</v>
      </c>
      <c r="E162" s="8">
        <v>6</v>
      </c>
      <c r="F162" s="8">
        <v>168378</v>
      </c>
      <c r="G162" s="16" t="s">
        <v>152</v>
      </c>
    </row>
    <row r="163" spans="2:7" x14ac:dyDescent="0.25">
      <c r="B163" s="7" t="s">
        <v>101</v>
      </c>
      <c r="C163" s="8" t="s">
        <v>102</v>
      </c>
      <c r="D163" s="8">
        <v>1</v>
      </c>
      <c r="E163" s="8">
        <v>0</v>
      </c>
      <c r="F163" s="8">
        <v>3132103220</v>
      </c>
      <c r="G163" s="16" t="s">
        <v>181</v>
      </c>
    </row>
    <row r="164" spans="2:7" x14ac:dyDescent="0.25">
      <c r="B164" s="7" t="s">
        <v>101</v>
      </c>
      <c r="C164" s="8" t="s">
        <v>102</v>
      </c>
      <c r="D164" s="8">
        <v>20</v>
      </c>
      <c r="E164" s="8">
        <v>0</v>
      </c>
      <c r="F164" s="8">
        <v>62415</v>
      </c>
      <c r="G164" s="16" t="s">
        <v>182</v>
      </c>
    </row>
    <row r="165" spans="2:7" x14ac:dyDescent="0.25">
      <c r="B165" s="7" t="s">
        <v>103</v>
      </c>
      <c r="C165" s="8" t="s">
        <v>104</v>
      </c>
      <c r="D165" s="8">
        <v>6</v>
      </c>
      <c r="E165" s="8">
        <v>6</v>
      </c>
      <c r="F165" s="8">
        <v>3132211193</v>
      </c>
      <c r="G165" s="16" t="s">
        <v>152</v>
      </c>
    </row>
    <row r="166" spans="2:7" x14ac:dyDescent="0.25">
      <c r="B166" s="7" t="s">
        <v>103</v>
      </c>
      <c r="C166" s="8" t="s">
        <v>104</v>
      </c>
      <c r="D166" s="8">
        <v>50</v>
      </c>
      <c r="E166" s="8">
        <v>1</v>
      </c>
      <c r="F166" s="8">
        <v>3132302065</v>
      </c>
      <c r="G166" s="16" t="s">
        <v>183</v>
      </c>
    </row>
    <row r="167" spans="2:7" x14ac:dyDescent="0.25">
      <c r="B167" s="7" t="s">
        <v>105</v>
      </c>
      <c r="C167" s="8" t="s">
        <v>106</v>
      </c>
      <c r="D167" s="8">
        <v>6</v>
      </c>
      <c r="E167" s="8">
        <v>6</v>
      </c>
      <c r="F167" s="8">
        <v>10810658</v>
      </c>
      <c r="G167" s="16" t="s">
        <v>152</v>
      </c>
    </row>
    <row r="168" spans="2:7" x14ac:dyDescent="0.25">
      <c r="B168" s="7" t="s">
        <v>105</v>
      </c>
      <c r="C168" s="8" t="s">
        <v>106</v>
      </c>
      <c r="D168" s="8">
        <v>47</v>
      </c>
      <c r="E168" s="8">
        <v>2</v>
      </c>
      <c r="F168" s="8" t="s">
        <v>184</v>
      </c>
      <c r="G168" s="16" t="s">
        <v>185</v>
      </c>
    </row>
    <row r="169" spans="2:7" x14ac:dyDescent="0.25">
      <c r="B169" s="7" t="s">
        <v>107</v>
      </c>
      <c r="C169" s="8" t="s">
        <v>108</v>
      </c>
      <c r="D169" s="8">
        <v>39</v>
      </c>
      <c r="E169" s="8">
        <v>2</v>
      </c>
      <c r="F169" s="8">
        <v>3132205386</v>
      </c>
      <c r="G169" s="16" t="s">
        <v>186</v>
      </c>
    </row>
    <row r="170" spans="2:7" x14ac:dyDescent="0.25">
      <c r="B170" s="7" t="s">
        <v>107</v>
      </c>
      <c r="C170" s="8" t="s">
        <v>108</v>
      </c>
      <c r="D170" s="8">
        <v>6</v>
      </c>
      <c r="E170" s="8">
        <v>6</v>
      </c>
      <c r="F170" s="8">
        <v>3132205386</v>
      </c>
      <c r="G170" s="16" t="s">
        <v>152</v>
      </c>
    </row>
    <row r="171" spans="2:7" x14ac:dyDescent="0.25">
      <c r="B171" s="7" t="s">
        <v>107</v>
      </c>
      <c r="C171" s="8" t="s">
        <v>108</v>
      </c>
      <c r="D171" s="8">
        <v>299</v>
      </c>
      <c r="E171" s="8">
        <v>0</v>
      </c>
      <c r="F171" s="8">
        <v>3132209294</v>
      </c>
      <c r="G171" s="16" t="s">
        <v>187</v>
      </c>
    </row>
    <row r="172" spans="2:7" x14ac:dyDescent="0.25">
      <c r="B172" s="7" t="s">
        <v>109</v>
      </c>
      <c r="C172" s="8" t="s">
        <v>110</v>
      </c>
      <c r="D172" s="8">
        <v>500</v>
      </c>
      <c r="E172" s="8">
        <v>3</v>
      </c>
      <c r="F172" s="8">
        <v>3132301218</v>
      </c>
      <c r="G172" s="16" t="s">
        <v>188</v>
      </c>
    </row>
    <row r="173" spans="2:7" x14ac:dyDescent="0.25">
      <c r="B173" s="7" t="s">
        <v>109</v>
      </c>
      <c r="C173" s="8" t="s">
        <v>110</v>
      </c>
      <c r="D173" s="8">
        <v>18</v>
      </c>
      <c r="E173" s="8">
        <v>18</v>
      </c>
      <c r="F173" s="8">
        <v>3132212032</v>
      </c>
      <c r="G173" s="16" t="s">
        <v>152</v>
      </c>
    </row>
    <row r="174" spans="2:7" x14ac:dyDescent="0.25">
      <c r="B174" s="7" t="s">
        <v>109</v>
      </c>
      <c r="C174" s="8" t="s">
        <v>110</v>
      </c>
      <c r="D174" s="8">
        <v>6</v>
      </c>
      <c r="E174" s="8">
        <v>6</v>
      </c>
      <c r="F174" s="8">
        <v>3132212032</v>
      </c>
      <c r="G174" s="16" t="s">
        <v>153</v>
      </c>
    </row>
    <row r="175" spans="2:7" x14ac:dyDescent="0.25">
      <c r="B175" s="7" t="s">
        <v>111</v>
      </c>
      <c r="C175" s="8" t="s">
        <v>112</v>
      </c>
      <c r="D175" s="8">
        <v>40</v>
      </c>
      <c r="E175" s="8">
        <v>0</v>
      </c>
      <c r="F175" s="8">
        <v>3132307287</v>
      </c>
      <c r="G175" s="16" t="s">
        <v>189</v>
      </c>
    </row>
    <row r="176" spans="2:7" x14ac:dyDescent="0.25">
      <c r="B176" s="7" t="s">
        <v>111</v>
      </c>
      <c r="C176" s="8" t="s">
        <v>112</v>
      </c>
      <c r="D176" s="8">
        <v>40</v>
      </c>
      <c r="E176" s="8">
        <v>0</v>
      </c>
      <c r="F176" s="8">
        <v>3132303404</v>
      </c>
      <c r="G176" s="16" t="s">
        <v>190</v>
      </c>
    </row>
    <row r="177" spans="2:7" x14ac:dyDescent="0.25">
      <c r="B177" s="7" t="s">
        <v>111</v>
      </c>
      <c r="C177" s="8" t="s">
        <v>112</v>
      </c>
      <c r="D177" s="8">
        <v>40</v>
      </c>
      <c r="E177" s="8">
        <v>0</v>
      </c>
      <c r="F177" s="8">
        <v>3132301150</v>
      </c>
      <c r="G177" s="16" t="s">
        <v>191</v>
      </c>
    </row>
    <row r="178" spans="2:7" x14ac:dyDescent="0.25">
      <c r="B178" s="7" t="s">
        <v>111</v>
      </c>
      <c r="C178" s="8" t="s">
        <v>112</v>
      </c>
      <c r="D178" s="8">
        <v>6</v>
      </c>
      <c r="E178" s="8">
        <v>6</v>
      </c>
      <c r="F178" s="8">
        <v>3132212095</v>
      </c>
      <c r="G178" s="16" t="s">
        <v>152</v>
      </c>
    </row>
    <row r="179" spans="2:7" x14ac:dyDescent="0.25">
      <c r="B179" s="7" t="s">
        <v>111</v>
      </c>
      <c r="C179" s="8" t="s">
        <v>112</v>
      </c>
      <c r="D179" s="8">
        <v>40</v>
      </c>
      <c r="E179" s="8">
        <v>0</v>
      </c>
      <c r="F179" s="8">
        <v>3132306224</v>
      </c>
      <c r="G179" s="16" t="s">
        <v>192</v>
      </c>
    </row>
    <row r="180" spans="2:7" x14ac:dyDescent="0.25">
      <c r="B180" s="7" t="s">
        <v>113</v>
      </c>
      <c r="C180" s="8" t="s">
        <v>114</v>
      </c>
      <c r="D180" s="8">
        <v>12</v>
      </c>
      <c r="E180" s="8">
        <v>12</v>
      </c>
      <c r="F180" s="8">
        <v>3132207025</v>
      </c>
      <c r="G180" s="16" t="s">
        <v>152</v>
      </c>
    </row>
    <row r="181" spans="2:7" x14ac:dyDescent="0.25">
      <c r="B181" s="7" t="s">
        <v>113</v>
      </c>
      <c r="C181" s="8" t="s">
        <v>114</v>
      </c>
      <c r="D181" s="8">
        <v>288</v>
      </c>
      <c r="E181" s="8">
        <v>0</v>
      </c>
      <c r="F181" s="8">
        <v>3132207025</v>
      </c>
      <c r="G181" s="16" t="s">
        <v>193</v>
      </c>
    </row>
    <row r="182" spans="2:7" x14ac:dyDescent="0.25">
      <c r="B182" s="7" t="s">
        <v>113</v>
      </c>
      <c r="C182" s="8" t="s">
        <v>114</v>
      </c>
      <c r="D182" s="8">
        <v>1</v>
      </c>
      <c r="E182" s="8">
        <v>0</v>
      </c>
      <c r="F182" s="8">
        <v>3132205035</v>
      </c>
      <c r="G182" s="16" t="s">
        <v>153</v>
      </c>
    </row>
    <row r="183" spans="2:7" x14ac:dyDescent="0.25">
      <c r="B183" s="7" t="s">
        <v>115</v>
      </c>
      <c r="C183" s="8" t="s">
        <v>116</v>
      </c>
      <c r="D183" s="8">
        <v>2</v>
      </c>
      <c r="E183" s="8">
        <v>2</v>
      </c>
      <c r="F183" s="8">
        <v>3132111100</v>
      </c>
      <c r="G183" s="16" t="s">
        <v>152</v>
      </c>
    </row>
    <row r="184" spans="2:7" x14ac:dyDescent="0.25">
      <c r="B184" s="7" t="s">
        <v>115</v>
      </c>
      <c r="C184" s="8" t="s">
        <v>116</v>
      </c>
      <c r="D184" s="8">
        <v>4</v>
      </c>
      <c r="E184" s="8">
        <v>4</v>
      </c>
      <c r="F184" s="8">
        <v>3132106178</v>
      </c>
      <c r="G184" s="16" t="s">
        <v>152</v>
      </c>
    </row>
    <row r="185" spans="2:7" x14ac:dyDescent="0.25">
      <c r="B185" s="7" t="s">
        <v>119</v>
      </c>
      <c r="C185" s="8" t="s">
        <v>120</v>
      </c>
      <c r="D185" s="8">
        <v>100</v>
      </c>
      <c r="E185" s="8">
        <v>2</v>
      </c>
      <c r="F185" s="8">
        <v>3132302204</v>
      </c>
      <c r="G185" s="16" t="s">
        <v>194</v>
      </c>
    </row>
    <row r="186" spans="2:7" x14ac:dyDescent="0.25">
      <c r="B186" s="7" t="s">
        <v>119</v>
      </c>
      <c r="C186" s="8" t="s">
        <v>120</v>
      </c>
      <c r="D186" s="8">
        <v>100</v>
      </c>
      <c r="E186" s="8">
        <v>0</v>
      </c>
      <c r="F186" s="8">
        <v>3132304233</v>
      </c>
      <c r="G186" s="16" t="s">
        <v>195</v>
      </c>
    </row>
    <row r="187" spans="2:7" x14ac:dyDescent="0.25">
      <c r="B187" s="7" t="s">
        <v>119</v>
      </c>
      <c r="C187" s="8" t="s">
        <v>120</v>
      </c>
      <c r="D187" s="8">
        <v>12</v>
      </c>
      <c r="E187" s="8">
        <v>12</v>
      </c>
      <c r="F187" s="8">
        <v>3132211208</v>
      </c>
      <c r="G187" s="16" t="s">
        <v>152</v>
      </c>
    </row>
    <row r="188" spans="2:7" x14ac:dyDescent="0.25">
      <c r="B188" s="7" t="s">
        <v>121</v>
      </c>
      <c r="C188" s="8" t="s">
        <v>122</v>
      </c>
      <c r="D188" s="8">
        <v>31</v>
      </c>
      <c r="E188" s="8">
        <v>31</v>
      </c>
      <c r="F188" s="8">
        <v>3132209022</v>
      </c>
      <c r="G188" s="16" t="s">
        <v>152</v>
      </c>
    </row>
    <row r="189" spans="2:7" x14ac:dyDescent="0.25">
      <c r="B189" s="7" t="s">
        <v>121</v>
      </c>
      <c r="C189" s="8" t="s">
        <v>122</v>
      </c>
      <c r="D189" s="8">
        <v>11</v>
      </c>
      <c r="E189" s="8">
        <v>7</v>
      </c>
      <c r="F189" s="8">
        <v>3132209022</v>
      </c>
      <c r="G189" s="16" t="s">
        <v>153</v>
      </c>
    </row>
    <row r="190" spans="2:7" x14ac:dyDescent="0.25">
      <c r="B190" s="7" t="s">
        <v>121</v>
      </c>
      <c r="C190" s="8" t="s">
        <v>122</v>
      </c>
      <c r="D190" s="8">
        <v>1229</v>
      </c>
      <c r="E190" s="8">
        <v>8</v>
      </c>
      <c r="F190" s="8">
        <v>3132106362</v>
      </c>
      <c r="G190" s="16" t="s">
        <v>160</v>
      </c>
    </row>
    <row r="191" spans="2:7" x14ac:dyDescent="0.25">
      <c r="B191" s="7" t="s">
        <v>121</v>
      </c>
      <c r="C191" s="8" t="s">
        <v>122</v>
      </c>
      <c r="D191" s="8">
        <v>4</v>
      </c>
      <c r="E191" s="8">
        <v>0</v>
      </c>
      <c r="F191" s="8">
        <v>3132106362</v>
      </c>
      <c r="G191" s="16" t="s">
        <v>153</v>
      </c>
    </row>
    <row r="192" spans="2:7" x14ac:dyDescent="0.25">
      <c r="B192" s="7" t="s">
        <v>123</v>
      </c>
      <c r="C192" s="8" t="s">
        <v>124</v>
      </c>
      <c r="D192" s="8">
        <v>52</v>
      </c>
      <c r="E192" s="8">
        <v>0</v>
      </c>
      <c r="F192" s="8" t="s">
        <v>196</v>
      </c>
      <c r="G192" s="16" t="s">
        <v>197</v>
      </c>
    </row>
    <row r="193" spans="2:7" x14ac:dyDescent="0.25">
      <c r="B193" s="7" t="s">
        <v>123</v>
      </c>
      <c r="C193" s="8" t="s">
        <v>124</v>
      </c>
      <c r="D193" s="8">
        <v>500</v>
      </c>
      <c r="E193" s="8">
        <v>0</v>
      </c>
      <c r="F193" s="8">
        <v>3132105384</v>
      </c>
      <c r="G193" s="16" t="s">
        <v>198</v>
      </c>
    </row>
    <row r="194" spans="2:7" x14ac:dyDescent="0.25">
      <c r="B194" s="7" t="s">
        <v>123</v>
      </c>
      <c r="C194" s="8" t="s">
        <v>124</v>
      </c>
      <c r="D194" s="8">
        <v>12</v>
      </c>
      <c r="E194" s="8">
        <v>12</v>
      </c>
      <c r="F194" s="8">
        <v>3132104170</v>
      </c>
      <c r="G194" s="16" t="s">
        <v>152</v>
      </c>
    </row>
    <row r="195" spans="2:7" x14ac:dyDescent="0.25">
      <c r="B195" s="7" t="s">
        <v>125</v>
      </c>
      <c r="C195" s="8" t="s">
        <v>126</v>
      </c>
      <c r="D195" s="8">
        <v>50</v>
      </c>
      <c r="E195" s="8">
        <v>2</v>
      </c>
      <c r="F195" s="8">
        <v>3132301529</v>
      </c>
      <c r="G195" s="16" t="s">
        <v>199</v>
      </c>
    </row>
    <row r="196" spans="2:7" x14ac:dyDescent="0.25">
      <c r="B196" s="7" t="s">
        <v>125</v>
      </c>
      <c r="C196" s="8" t="s">
        <v>126</v>
      </c>
      <c r="D196" s="8">
        <v>6</v>
      </c>
      <c r="E196" s="8">
        <v>6</v>
      </c>
      <c r="F196" s="8">
        <v>3132301197</v>
      </c>
      <c r="G196" s="16" t="s">
        <v>152</v>
      </c>
    </row>
    <row r="197" spans="2:7" x14ac:dyDescent="0.25">
      <c r="B197" s="7" t="s">
        <v>125</v>
      </c>
      <c r="C197" s="8" t="s">
        <v>126</v>
      </c>
      <c r="D197" s="8">
        <v>50</v>
      </c>
      <c r="E197" s="8">
        <v>0</v>
      </c>
      <c r="F197" s="8">
        <v>3132308102</v>
      </c>
      <c r="G197" s="16" t="s">
        <v>167</v>
      </c>
    </row>
    <row r="198" spans="2:7" x14ac:dyDescent="0.25">
      <c r="B198" s="7" t="s">
        <v>125</v>
      </c>
      <c r="C198" s="8" t="s">
        <v>126</v>
      </c>
      <c r="D198" s="8">
        <v>1</v>
      </c>
      <c r="E198" s="8">
        <v>1</v>
      </c>
      <c r="F198" s="8">
        <v>3132207088</v>
      </c>
      <c r="G198" s="16" t="s">
        <v>200</v>
      </c>
    </row>
    <row r="199" spans="2:7" x14ac:dyDescent="0.25">
      <c r="B199" s="7" t="s">
        <v>127</v>
      </c>
      <c r="C199" s="8" t="s">
        <v>128</v>
      </c>
      <c r="D199" s="8">
        <v>6</v>
      </c>
      <c r="E199" s="8">
        <v>6</v>
      </c>
      <c r="F199" s="8">
        <v>3132301446</v>
      </c>
      <c r="G199" s="16" t="s">
        <v>152</v>
      </c>
    </row>
    <row r="200" spans="2:7" x14ac:dyDescent="0.25">
      <c r="B200" s="7" t="s">
        <v>127</v>
      </c>
      <c r="C200" s="8" t="s">
        <v>128</v>
      </c>
      <c r="D200" s="8">
        <v>62</v>
      </c>
      <c r="E200" s="8">
        <v>0</v>
      </c>
      <c r="F200" s="8">
        <v>3132301446</v>
      </c>
      <c r="G200" s="16" t="s">
        <v>201</v>
      </c>
    </row>
    <row r="201" spans="2:7" x14ac:dyDescent="0.25">
      <c r="B201" s="7" t="s">
        <v>127</v>
      </c>
      <c r="C201" s="8" t="s">
        <v>128</v>
      </c>
      <c r="D201" s="8">
        <v>1</v>
      </c>
      <c r="E201" s="8">
        <v>0</v>
      </c>
      <c r="F201" s="8">
        <v>3132205231</v>
      </c>
      <c r="G201" s="16" t="s">
        <v>153</v>
      </c>
    </row>
    <row r="202" spans="2:7" x14ac:dyDescent="0.25">
      <c r="B202" s="7" t="s">
        <v>129</v>
      </c>
      <c r="C202" s="8" t="s">
        <v>130</v>
      </c>
      <c r="D202" s="8">
        <v>1</v>
      </c>
      <c r="E202" s="8">
        <v>0</v>
      </c>
      <c r="F202" s="8">
        <v>3132301179</v>
      </c>
      <c r="G202" s="16" t="s">
        <v>191</v>
      </c>
    </row>
    <row r="203" spans="2:7" x14ac:dyDescent="0.25">
      <c r="B203" s="7" t="s">
        <v>129</v>
      </c>
      <c r="C203" s="8" t="s">
        <v>130</v>
      </c>
      <c r="D203" s="8">
        <v>12</v>
      </c>
      <c r="E203" s="8">
        <v>12</v>
      </c>
      <c r="F203" s="8">
        <v>3132206311</v>
      </c>
      <c r="G203" s="16" t="s">
        <v>152</v>
      </c>
    </row>
    <row r="204" spans="2:7" x14ac:dyDescent="0.25">
      <c r="B204" s="7" t="s">
        <v>129</v>
      </c>
      <c r="C204" s="8" t="s">
        <v>130</v>
      </c>
      <c r="D204" s="8">
        <v>100</v>
      </c>
      <c r="E204" s="8">
        <v>0</v>
      </c>
      <c r="F204" s="8">
        <v>3132303136</v>
      </c>
      <c r="G204" s="16" t="s">
        <v>202</v>
      </c>
    </row>
    <row r="205" spans="2:7" x14ac:dyDescent="0.25">
      <c r="B205" s="7" t="s">
        <v>129</v>
      </c>
      <c r="C205" s="8" t="s">
        <v>130</v>
      </c>
      <c r="D205" s="8">
        <v>72</v>
      </c>
      <c r="E205" s="8">
        <v>0</v>
      </c>
      <c r="F205" s="8">
        <v>3132306200</v>
      </c>
      <c r="G205" s="16" t="s">
        <v>203</v>
      </c>
    </row>
    <row r="206" spans="2:7" x14ac:dyDescent="0.25">
      <c r="B206" s="7" t="s">
        <v>129</v>
      </c>
      <c r="C206" s="8" t="s">
        <v>130</v>
      </c>
      <c r="D206" s="8">
        <v>25</v>
      </c>
      <c r="E206" s="8">
        <v>0</v>
      </c>
      <c r="F206" s="8">
        <v>3132306201</v>
      </c>
      <c r="G206" s="16" t="s">
        <v>204</v>
      </c>
    </row>
    <row r="207" spans="2:7" x14ac:dyDescent="0.25">
      <c r="B207" s="7" t="s">
        <v>129</v>
      </c>
      <c r="C207" s="8" t="s">
        <v>130</v>
      </c>
      <c r="D207" s="8">
        <v>3</v>
      </c>
      <c r="E207" s="8">
        <v>0</v>
      </c>
      <c r="F207" s="8">
        <v>3132306202</v>
      </c>
      <c r="G207" s="16" t="s">
        <v>205</v>
      </c>
    </row>
    <row r="208" spans="2:7" x14ac:dyDescent="0.25">
      <c r="B208" s="7" t="s">
        <v>131</v>
      </c>
      <c r="C208" s="8" t="s">
        <v>132</v>
      </c>
      <c r="D208" s="8">
        <v>118</v>
      </c>
      <c r="E208" s="8">
        <v>0</v>
      </c>
      <c r="F208" s="8">
        <v>3132307018</v>
      </c>
      <c r="G208" s="16" t="s">
        <v>206</v>
      </c>
    </row>
    <row r="209" spans="2:7" x14ac:dyDescent="0.25">
      <c r="B209" s="7" t="s">
        <v>131</v>
      </c>
      <c r="C209" s="8" t="s">
        <v>132</v>
      </c>
      <c r="D209" s="8">
        <v>2</v>
      </c>
      <c r="E209" s="8">
        <v>0</v>
      </c>
      <c r="F209" s="8">
        <v>3132307019</v>
      </c>
      <c r="G209" s="16" t="s">
        <v>207</v>
      </c>
    </row>
    <row r="210" spans="2:7" x14ac:dyDescent="0.25">
      <c r="B210" s="7" t="s">
        <v>131</v>
      </c>
      <c r="C210" s="8" t="s">
        <v>132</v>
      </c>
      <c r="D210" s="8">
        <v>12</v>
      </c>
      <c r="E210" s="8">
        <v>12</v>
      </c>
      <c r="F210" s="8">
        <v>3132305150</v>
      </c>
      <c r="G210" s="16" t="s">
        <v>152</v>
      </c>
    </row>
    <row r="211" spans="2:7" x14ac:dyDescent="0.25">
      <c r="B211" s="7" t="s">
        <v>133</v>
      </c>
      <c r="C211" s="8" t="s">
        <v>134</v>
      </c>
      <c r="D211" s="8">
        <v>131</v>
      </c>
      <c r="E211" s="8">
        <v>0</v>
      </c>
      <c r="F211" s="8">
        <v>3132212207</v>
      </c>
      <c r="G211" s="16" t="s">
        <v>201</v>
      </c>
    </row>
    <row r="212" spans="2:7" x14ac:dyDescent="0.25">
      <c r="B212" s="7" t="s">
        <v>133</v>
      </c>
      <c r="C212" s="8" t="s">
        <v>134</v>
      </c>
      <c r="D212" s="8">
        <v>17</v>
      </c>
      <c r="E212" s="8">
        <v>0</v>
      </c>
      <c r="F212" s="8">
        <v>3132212247</v>
      </c>
      <c r="G212" s="16" t="s">
        <v>208</v>
      </c>
    </row>
    <row r="213" spans="2:7" x14ac:dyDescent="0.25">
      <c r="B213" s="7" t="s">
        <v>133</v>
      </c>
      <c r="C213" s="8" t="s">
        <v>134</v>
      </c>
      <c r="D213" s="8">
        <v>6</v>
      </c>
      <c r="E213" s="8">
        <v>6</v>
      </c>
      <c r="F213" s="8">
        <v>3132212207</v>
      </c>
      <c r="G213" s="16" t="s">
        <v>152</v>
      </c>
    </row>
    <row r="214" spans="2:7" x14ac:dyDescent="0.25">
      <c r="B214" s="7" t="s">
        <v>135</v>
      </c>
      <c r="C214" s="8" t="s">
        <v>136</v>
      </c>
      <c r="D214" s="8">
        <v>3</v>
      </c>
      <c r="E214" s="8">
        <v>3</v>
      </c>
      <c r="F214" s="8">
        <v>3132211284</v>
      </c>
      <c r="G214" s="16" t="s">
        <v>152</v>
      </c>
    </row>
    <row r="215" spans="2:7" x14ac:dyDescent="0.25">
      <c r="B215" s="7" t="s">
        <v>135</v>
      </c>
      <c r="C215" s="8" t="s">
        <v>136</v>
      </c>
      <c r="D215" s="8">
        <v>74</v>
      </c>
      <c r="E215" s="8">
        <v>0</v>
      </c>
      <c r="F215" s="8">
        <v>3132211284</v>
      </c>
      <c r="G215" s="16" t="s">
        <v>209</v>
      </c>
    </row>
    <row r="216" spans="2:7" x14ac:dyDescent="0.25">
      <c r="B216" s="7" t="s">
        <v>135</v>
      </c>
      <c r="C216" s="8" t="s">
        <v>136</v>
      </c>
      <c r="D216" s="8">
        <v>3</v>
      </c>
      <c r="E216" s="8">
        <v>3</v>
      </c>
      <c r="F216" s="8">
        <v>3132305055</v>
      </c>
      <c r="G216" s="16" t="s">
        <v>152</v>
      </c>
    </row>
    <row r="217" spans="2:7" x14ac:dyDescent="0.25">
      <c r="B217" s="7" t="s">
        <v>138</v>
      </c>
      <c r="C217" s="8" t="s">
        <v>139</v>
      </c>
      <c r="D217" s="8">
        <v>2</v>
      </c>
      <c r="E217" s="8">
        <v>0</v>
      </c>
      <c r="F217" s="8">
        <v>3132206317</v>
      </c>
      <c r="G217" s="16" t="s">
        <v>210</v>
      </c>
    </row>
    <row r="218" spans="2:7" x14ac:dyDescent="0.25">
      <c r="B218" s="7" t="s">
        <v>138</v>
      </c>
      <c r="C218" s="8" t="s">
        <v>139</v>
      </c>
      <c r="D218" s="8">
        <v>30</v>
      </c>
      <c r="E218" s="8">
        <v>30</v>
      </c>
      <c r="F218" s="8">
        <v>3132301202</v>
      </c>
      <c r="G218" s="16" t="s">
        <v>152</v>
      </c>
    </row>
    <row r="219" spans="2:7" x14ac:dyDescent="0.25">
      <c r="B219" s="7" t="s">
        <v>138</v>
      </c>
      <c r="C219" s="8" t="s">
        <v>139</v>
      </c>
      <c r="D219" s="8">
        <v>300</v>
      </c>
      <c r="E219" s="8">
        <v>0</v>
      </c>
      <c r="F219" s="8">
        <v>3132304090</v>
      </c>
      <c r="G219" s="16" t="s">
        <v>211</v>
      </c>
    </row>
    <row r="220" spans="2:7" x14ac:dyDescent="0.25">
      <c r="B220" s="7" t="s">
        <v>138</v>
      </c>
      <c r="C220" s="8" t="s">
        <v>139</v>
      </c>
      <c r="D220" s="8">
        <v>498</v>
      </c>
      <c r="E220" s="8">
        <v>0</v>
      </c>
      <c r="F220" s="8">
        <v>3132305120</v>
      </c>
      <c r="G220" s="16" t="s">
        <v>212</v>
      </c>
    </row>
    <row r="221" spans="2:7" x14ac:dyDescent="0.25">
      <c r="B221" s="7" t="s">
        <v>140</v>
      </c>
      <c r="C221" s="8" t="s">
        <v>141</v>
      </c>
      <c r="D221" s="8">
        <v>101</v>
      </c>
      <c r="E221" s="8">
        <v>0</v>
      </c>
      <c r="F221" s="8">
        <v>3132307291</v>
      </c>
      <c r="G221" s="16" t="s">
        <v>213</v>
      </c>
    </row>
    <row r="222" spans="2:7" x14ac:dyDescent="0.25">
      <c r="B222" s="7" t="s">
        <v>140</v>
      </c>
      <c r="C222" s="8" t="s">
        <v>141</v>
      </c>
      <c r="D222" s="8">
        <v>100</v>
      </c>
      <c r="E222" s="8">
        <v>0</v>
      </c>
      <c r="F222" s="8">
        <v>3132304227</v>
      </c>
      <c r="G222" s="16" t="s">
        <v>161</v>
      </c>
    </row>
    <row r="223" spans="2:7" x14ac:dyDescent="0.25">
      <c r="B223" s="7" t="s">
        <v>140</v>
      </c>
      <c r="C223" s="8" t="s">
        <v>141</v>
      </c>
      <c r="D223" s="8">
        <v>4</v>
      </c>
      <c r="E223" s="8">
        <v>0</v>
      </c>
      <c r="F223" s="8">
        <v>3132212096</v>
      </c>
      <c r="G223" s="16" t="s">
        <v>176</v>
      </c>
    </row>
    <row r="224" spans="2:7" x14ac:dyDescent="0.25">
      <c r="B224" s="7" t="s">
        <v>140</v>
      </c>
      <c r="C224" s="8" t="s">
        <v>141</v>
      </c>
      <c r="D224" s="8">
        <v>101</v>
      </c>
      <c r="E224" s="8">
        <v>0</v>
      </c>
      <c r="F224" s="8">
        <v>3132305186</v>
      </c>
      <c r="G224" s="16" t="s">
        <v>214</v>
      </c>
    </row>
    <row r="225" spans="2:7" x14ac:dyDescent="0.25">
      <c r="B225" s="7" t="s">
        <v>140</v>
      </c>
      <c r="C225" s="8" t="s">
        <v>141</v>
      </c>
      <c r="D225" s="8">
        <v>2</v>
      </c>
      <c r="E225" s="8">
        <v>0</v>
      </c>
      <c r="F225" s="8">
        <v>3132211279</v>
      </c>
      <c r="G225" s="16" t="s">
        <v>164</v>
      </c>
    </row>
    <row r="226" spans="2:7" x14ac:dyDescent="0.25">
      <c r="B226" s="7" t="s">
        <v>140</v>
      </c>
      <c r="C226" s="8" t="s">
        <v>141</v>
      </c>
      <c r="D226" s="8">
        <v>100</v>
      </c>
      <c r="E226" s="8">
        <v>0</v>
      </c>
      <c r="F226" s="8">
        <v>3132307027</v>
      </c>
      <c r="G226" s="16" t="s">
        <v>176</v>
      </c>
    </row>
    <row r="227" spans="2:7" x14ac:dyDescent="0.25">
      <c r="B227" s="7" t="s">
        <v>140</v>
      </c>
      <c r="C227" s="8" t="s">
        <v>141</v>
      </c>
      <c r="D227" s="8">
        <v>1</v>
      </c>
      <c r="E227" s="8">
        <v>0</v>
      </c>
      <c r="F227" s="8">
        <v>3132204122</v>
      </c>
      <c r="G227" s="16" t="s">
        <v>215</v>
      </c>
    </row>
    <row r="228" spans="2:7" x14ac:dyDescent="0.25">
      <c r="B228" s="7" t="s">
        <v>140</v>
      </c>
      <c r="C228" s="8" t="s">
        <v>141</v>
      </c>
      <c r="D228" s="8">
        <v>24</v>
      </c>
      <c r="E228" s="8">
        <v>24</v>
      </c>
      <c r="F228" s="8">
        <v>3132302230</v>
      </c>
      <c r="G228" s="16" t="s">
        <v>152</v>
      </c>
    </row>
    <row r="229" spans="2:7" x14ac:dyDescent="0.25">
      <c r="B229" s="7" t="s">
        <v>140</v>
      </c>
      <c r="C229" s="8" t="s">
        <v>141</v>
      </c>
      <c r="D229" s="8">
        <v>12</v>
      </c>
      <c r="E229" s="8">
        <v>12</v>
      </c>
      <c r="F229" s="8">
        <v>3132301413</v>
      </c>
      <c r="G229" s="16" t="s">
        <v>152</v>
      </c>
    </row>
    <row r="230" spans="2:7" x14ac:dyDescent="0.25">
      <c r="B230" s="7" t="s">
        <v>140</v>
      </c>
      <c r="C230" s="8" t="s">
        <v>141</v>
      </c>
      <c r="D230" s="8">
        <v>4</v>
      </c>
      <c r="E230" s="8">
        <v>0</v>
      </c>
      <c r="F230" s="8">
        <v>3132208076</v>
      </c>
      <c r="G230" s="16" t="s">
        <v>216</v>
      </c>
    </row>
    <row r="231" spans="2:7" x14ac:dyDescent="0.25">
      <c r="B231" s="7" t="s">
        <v>140</v>
      </c>
      <c r="C231" s="8" t="s">
        <v>141</v>
      </c>
      <c r="D231" s="8">
        <v>5</v>
      </c>
      <c r="E231" s="8">
        <v>0</v>
      </c>
      <c r="F231" s="8">
        <v>3132303338</v>
      </c>
      <c r="G231" s="16" t="s">
        <v>217</v>
      </c>
    </row>
    <row r="232" spans="2:7" x14ac:dyDescent="0.25">
      <c r="B232" s="7" t="s">
        <v>142</v>
      </c>
      <c r="C232" s="8" t="s">
        <v>143</v>
      </c>
      <c r="D232" s="8">
        <v>29</v>
      </c>
      <c r="E232" s="8">
        <v>0</v>
      </c>
      <c r="F232" s="8">
        <v>3132301200</v>
      </c>
      <c r="G232" s="16" t="s">
        <v>218</v>
      </c>
    </row>
    <row r="233" spans="2:7" x14ac:dyDescent="0.25">
      <c r="B233" s="7" t="s">
        <v>142</v>
      </c>
      <c r="C233" s="8" t="s">
        <v>143</v>
      </c>
      <c r="D233" s="8">
        <v>6</v>
      </c>
      <c r="E233" s="8">
        <v>6</v>
      </c>
      <c r="F233" s="8">
        <v>3132301200</v>
      </c>
      <c r="G233" s="16" t="s">
        <v>152</v>
      </c>
    </row>
    <row r="234" spans="2:7" x14ac:dyDescent="0.25">
      <c r="B234" s="7" t="s">
        <v>144</v>
      </c>
      <c r="C234" s="8" t="s">
        <v>145</v>
      </c>
      <c r="D234" s="8">
        <v>7</v>
      </c>
      <c r="E234" s="8">
        <v>7</v>
      </c>
      <c r="F234" s="8">
        <v>3132208050</v>
      </c>
      <c r="G234" s="16" t="s">
        <v>152</v>
      </c>
    </row>
    <row r="235" spans="2:7" x14ac:dyDescent="0.25">
      <c r="B235" s="7" t="s">
        <v>144</v>
      </c>
      <c r="C235" s="8" t="s">
        <v>145</v>
      </c>
      <c r="D235" s="8">
        <v>22</v>
      </c>
      <c r="E235" s="8">
        <v>0</v>
      </c>
      <c r="F235" s="8">
        <v>3132208050</v>
      </c>
      <c r="G235" s="16" t="s">
        <v>219</v>
      </c>
    </row>
    <row r="236" spans="2:7" x14ac:dyDescent="0.25">
      <c r="B236" s="7" t="s">
        <v>144</v>
      </c>
      <c r="C236" s="8" t="s">
        <v>145</v>
      </c>
      <c r="D236" s="8">
        <v>50</v>
      </c>
      <c r="E236" s="8">
        <v>0</v>
      </c>
      <c r="F236" s="8">
        <v>3132208099</v>
      </c>
      <c r="G236" s="16" t="s">
        <v>220</v>
      </c>
    </row>
    <row r="237" spans="2:7" x14ac:dyDescent="0.25">
      <c r="B237" s="7" t="s">
        <v>144</v>
      </c>
      <c r="C237" s="8" t="s">
        <v>145</v>
      </c>
      <c r="D237" s="8">
        <v>90</v>
      </c>
      <c r="E237" s="8">
        <v>0</v>
      </c>
      <c r="F237" s="8">
        <v>3132209125</v>
      </c>
      <c r="G237" s="16" t="s">
        <v>202</v>
      </c>
    </row>
    <row r="238" spans="2:7" x14ac:dyDescent="0.25">
      <c r="B238" s="7" t="s">
        <v>146</v>
      </c>
      <c r="C238" s="8" t="s">
        <v>147</v>
      </c>
      <c r="D238" s="8">
        <v>6</v>
      </c>
      <c r="E238" s="8">
        <v>6</v>
      </c>
      <c r="F238" s="8">
        <v>3132203351</v>
      </c>
      <c r="G238" s="16" t="s">
        <v>152</v>
      </c>
    </row>
    <row r="239" spans="2:7" x14ac:dyDescent="0.25">
      <c r="B239" s="7" t="s">
        <v>146</v>
      </c>
      <c r="C239" s="8" t="s">
        <v>147</v>
      </c>
      <c r="D239" s="8">
        <v>150</v>
      </c>
      <c r="E239" s="8">
        <v>0</v>
      </c>
      <c r="F239" s="8">
        <v>3132212019</v>
      </c>
      <c r="G239" s="16" t="s">
        <v>221</v>
      </c>
    </row>
    <row r="240" spans="2:7" x14ac:dyDescent="0.25">
      <c r="B240" s="7" t="s">
        <v>146</v>
      </c>
      <c r="C240" s="8" t="s">
        <v>147</v>
      </c>
      <c r="D240" s="8">
        <v>50</v>
      </c>
      <c r="E240" s="8">
        <v>0</v>
      </c>
      <c r="F240" s="8">
        <v>3132205326</v>
      </c>
      <c r="G240" s="16" t="s">
        <v>222</v>
      </c>
    </row>
    <row r="241" spans="2:7" x14ac:dyDescent="0.25">
      <c r="B241" s="7" t="s">
        <v>148</v>
      </c>
      <c r="C241" s="8" t="s">
        <v>149</v>
      </c>
      <c r="D241" s="8">
        <v>6</v>
      </c>
      <c r="E241" s="8">
        <v>6</v>
      </c>
      <c r="F241" s="8">
        <v>3132301203</v>
      </c>
      <c r="G241" s="16" t="s">
        <v>152</v>
      </c>
    </row>
    <row r="242" spans="2:7" x14ac:dyDescent="0.25">
      <c r="B242" s="7" t="s">
        <v>148</v>
      </c>
      <c r="C242" s="8" t="s">
        <v>149</v>
      </c>
      <c r="D242" s="8">
        <v>100</v>
      </c>
      <c r="E242" s="8">
        <v>0</v>
      </c>
      <c r="F242" s="8">
        <v>3132308204</v>
      </c>
      <c r="G242" s="16" t="s">
        <v>167</v>
      </c>
    </row>
    <row r="243" spans="2:7" x14ac:dyDescent="0.25">
      <c r="B243" s="7" t="s">
        <v>150</v>
      </c>
      <c r="C243" s="8" t="s">
        <v>151</v>
      </c>
      <c r="D243" s="8">
        <v>24</v>
      </c>
      <c r="E243" s="8">
        <v>24</v>
      </c>
      <c r="F243" s="8">
        <v>3132205136</v>
      </c>
      <c r="G243" s="16" t="s">
        <v>152</v>
      </c>
    </row>
    <row r="244" spans="2:7" x14ac:dyDescent="0.25">
      <c r="B244" s="12" t="s">
        <v>150</v>
      </c>
      <c r="C244" s="13" t="s">
        <v>151</v>
      </c>
      <c r="D244" s="13">
        <v>500</v>
      </c>
      <c r="E244" s="13">
        <v>0</v>
      </c>
      <c r="F244" s="13">
        <v>3132301477</v>
      </c>
      <c r="G244" s="18" t="s">
        <v>223</v>
      </c>
    </row>
  </sheetData>
  <mergeCells count="1">
    <mergeCell ref="C2:H2"/>
  </mergeCells>
  <conditionalFormatting sqref="E6:E67">
    <cfRule type="iconSet" priority="1">
      <iconSet>
        <cfvo type="percent" val="0"/>
        <cfvo type="num" val="120"/>
        <cfvo type="num" val="150"/>
      </iconSet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Préparation">
                <anchor moveWithCells="1" sizeWithCells="1">
                  <from>
                    <xdr:col>12</xdr:col>
                    <xdr:colOff>95250</xdr:colOff>
                    <xdr:row>7</xdr:row>
                    <xdr:rowOff>66675</xdr:rowOff>
                  </from>
                  <to>
                    <xdr:col>14</xdr:col>
                    <xdr:colOff>57150</xdr:colOff>
                    <xdr:row>12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3"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D2A56025-7CEC-488F-B6CC-24DAD6F4DD0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Exxelia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Amina AMROUN</dc:creator>
  <cp:lastModifiedBy>DjiDji .</cp:lastModifiedBy>
  <dcterms:created xsi:type="dcterms:W3CDTF">2023-09-18T09:25:35Z</dcterms:created>
  <dcterms:modified xsi:type="dcterms:W3CDTF">2023-09-18T11:55:07Z</dcterms:modified>
</cp:coreProperties>
</file>