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E17185F-5FA1-4F79-B0C1-904A82D86B75}" xr6:coauthVersionLast="43" xr6:coauthVersionMax="43" xr10:uidLastSave="{00000000-0000-0000-0000-000000000000}"/>
  <bookViews>
    <workbookView xWindow="0" yWindow="30" windowWidth="19200" windowHeight="14730" activeTab="1" xr2:uid="{00000000-000D-0000-FFFF-FFFF00000000}"/>
  </bookViews>
  <sheets>
    <sheet name="sélection mois" sheetId="10" r:id="rId1"/>
    <sheet name="variant" sheetId="9" r:id="rId2"/>
    <sheet name="6" sheetId="11" r:id="rId3"/>
    <sheet name="5" sheetId="12" r:id="rId4"/>
    <sheet name="list" sheetId="5" r:id="rId5"/>
  </sheets>
  <functionGroups builtInGroupCount="19"/>
  <externalReferences>
    <externalReference r:id="rId6"/>
    <externalReference r:id="rId7"/>
  </externalReferences>
  <definedNames>
    <definedName name="fr_janv">'[1]Suivi 2019 FR_LP'!$V:$V</definedName>
    <definedName name="fr_tier_à_croiser">'[1]Suivi 2019 FR_LP'!$A:$A</definedName>
    <definedName name="np_janv">'[1]Suivi 2019 NP_LP'!$O:$O</definedName>
    <definedName name="np_tiers_à_croiser">'[1]Suivi 2019 NP_LP'!$A:$A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9" l="1" a="1"/>
  <c r="G2" i="9" s="1"/>
  <c r="H2" i="9" a="1"/>
  <c r="H2" i="9" s="1"/>
  <c r="I2" i="9" a="1"/>
  <c r="I2" i="9" s="1"/>
  <c r="J2" i="9" a="1"/>
  <c r="J2" i="9" s="1"/>
  <c r="G3" i="9" a="1"/>
  <c r="G3" i="9" s="1"/>
  <c r="H3" i="9" a="1"/>
  <c r="H3" i="9" s="1"/>
  <c r="I3" i="9" a="1"/>
  <c r="I3" i="9" s="1"/>
  <c r="J3" i="9" a="1"/>
  <c r="J3" i="9" s="1"/>
  <c r="G4" i="9" a="1"/>
  <c r="G4" i="9" s="1"/>
  <c r="H4" i="9" a="1"/>
  <c r="H4" i="9" s="1"/>
  <c r="I4" i="9" a="1"/>
  <c r="I4" i="9" s="1"/>
  <c r="J4" i="9" a="1"/>
  <c r="J4" i="9" s="1"/>
  <c r="G5" i="9" a="1"/>
  <c r="G5" i="9" s="1"/>
  <c r="H5" i="9" a="1"/>
  <c r="H5" i="9" s="1"/>
  <c r="I5" i="9" a="1"/>
  <c r="I5" i="9" s="1"/>
  <c r="J5" i="9" a="1"/>
  <c r="J5" i="9" s="1"/>
  <c r="G6" i="9" a="1"/>
  <c r="G6" i="9" s="1"/>
  <c r="H6" i="9" a="1"/>
  <c r="H6" i="9" s="1"/>
  <c r="I6" i="9" a="1"/>
  <c r="I6" i="9" s="1"/>
  <c r="J6" i="9" a="1"/>
  <c r="J6" i="9" s="1"/>
  <c r="G7" i="9" a="1"/>
  <c r="G7" i="9" s="1"/>
  <c r="H7" i="9" a="1"/>
  <c r="H7" i="9" s="1"/>
  <c r="I7" i="9" a="1"/>
  <c r="I7" i="9" s="1"/>
  <c r="J7" i="9" a="1"/>
  <c r="J7" i="9" s="1"/>
  <c r="G8" i="9" a="1"/>
  <c r="G8" i="9" s="1"/>
  <c r="H8" i="9" a="1"/>
  <c r="H8" i="9" s="1"/>
  <c r="I8" i="9" a="1"/>
  <c r="I8" i="9" s="1"/>
  <c r="J8" i="9" a="1"/>
  <c r="J8" i="9" s="1"/>
  <c r="G9" i="9" a="1"/>
  <c r="G9" i="9" s="1"/>
  <c r="H9" i="9" a="1"/>
  <c r="H9" i="9" s="1"/>
  <c r="I9" i="9" a="1"/>
  <c r="I9" i="9" s="1"/>
  <c r="J9" i="9" a="1"/>
  <c r="J9" i="9" s="1"/>
  <c r="G10" i="9" a="1"/>
  <c r="G10" i="9" s="1"/>
  <c r="H10" i="9" a="1"/>
  <c r="H10" i="9" s="1"/>
  <c r="I10" i="9" a="1"/>
  <c r="I10" i="9" s="1"/>
  <c r="J10" i="9" a="1"/>
  <c r="J10" i="9" s="1"/>
  <c r="G11" i="9" a="1"/>
  <c r="G11" i="9" s="1"/>
  <c r="H11" i="9" a="1"/>
  <c r="H11" i="9" s="1"/>
  <c r="I11" i="9" a="1"/>
  <c r="I11" i="9" s="1"/>
  <c r="J11" i="9" a="1"/>
  <c r="J11" i="9" s="1"/>
  <c r="G12" i="9" a="1"/>
  <c r="G12" i="9" s="1"/>
  <c r="H12" i="9" a="1"/>
  <c r="H12" i="9" s="1"/>
  <c r="I12" i="9" a="1"/>
  <c r="I12" i="9" s="1"/>
  <c r="J12" i="9" a="1"/>
  <c r="J12" i="9" s="1"/>
  <c r="G13" i="9" a="1"/>
  <c r="G13" i="9" s="1"/>
  <c r="H13" i="9" a="1"/>
  <c r="H13" i="9" s="1"/>
  <c r="I13" i="9" a="1"/>
  <c r="I13" i="9" s="1"/>
  <c r="J13" i="9" a="1"/>
  <c r="J13" i="9" s="1"/>
  <c r="G14" i="9" a="1"/>
  <c r="G14" i="9" s="1"/>
  <c r="H14" i="9" a="1"/>
  <c r="H14" i="9" s="1"/>
  <c r="I14" i="9" a="1"/>
  <c r="I14" i="9" s="1"/>
  <c r="J14" i="9" a="1"/>
  <c r="J14" i="9" s="1"/>
  <c r="G15" i="9" a="1"/>
  <c r="G15" i="9" s="1"/>
  <c r="H15" i="9" a="1"/>
  <c r="H15" i="9" s="1"/>
  <c r="I15" i="9" a="1"/>
  <c r="I15" i="9" s="1"/>
  <c r="J15" i="9" a="1"/>
  <c r="J15" i="9" s="1"/>
  <c r="G16" i="9" a="1"/>
  <c r="G16" i="9" s="1"/>
  <c r="H16" i="9" a="1"/>
  <c r="H16" i="9" s="1"/>
  <c r="I16" i="9" a="1"/>
  <c r="I16" i="9" s="1"/>
  <c r="J16" i="9" a="1"/>
  <c r="J16" i="9" s="1"/>
  <c r="G17" i="9" a="1"/>
  <c r="G17" i="9" s="1"/>
  <c r="H17" i="9" a="1"/>
  <c r="H17" i="9" s="1"/>
  <c r="I17" i="9" a="1"/>
  <c r="I17" i="9" s="1"/>
  <c r="J17" i="9" a="1"/>
  <c r="J17" i="9" s="1"/>
  <c r="H1" i="9" a="1"/>
  <c r="H1" i="9" s="1"/>
  <c r="I1" i="9" a="1"/>
  <c r="I1" i="9" s="1"/>
  <c r="J1" i="9" a="1"/>
  <c r="J1" i="9" s="1"/>
  <c r="G1" i="9" a="1"/>
  <c r="G1" i="9" s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3" i="5"/>
  <c r="B1" i="9" l="1"/>
  <c r="C1" i="9" l="1"/>
  <c r="B2" i="9"/>
  <c r="D4" i="9"/>
  <c r="D3" i="9"/>
  <c r="D9" i="9"/>
  <c r="D6" i="9"/>
  <c r="D5" i="10"/>
  <c r="C24" i="9"/>
  <c r="C28" i="9"/>
  <c r="C25" i="9"/>
  <c r="C29" i="9"/>
  <c r="C22" i="9"/>
  <c r="C26" i="9"/>
  <c r="C30" i="9"/>
  <c r="C23" i="9"/>
  <c r="C27" i="9"/>
  <c r="C31" i="9"/>
  <c r="B10" i="9"/>
  <c r="C6" i="9"/>
  <c r="C7" i="9"/>
  <c r="B9" i="9"/>
  <c r="B3" i="9"/>
  <c r="C9" i="9"/>
  <c r="B5" i="9"/>
  <c r="B8" i="9"/>
  <c r="C4" i="9"/>
  <c r="B7" i="9"/>
  <c r="B4" i="9"/>
  <c r="C8" i="9"/>
  <c r="C11" i="9"/>
  <c r="B11" i="9"/>
  <c r="B6" i="9"/>
  <c r="C10" i="9"/>
  <c r="C5" i="9"/>
  <c r="C12" i="9"/>
  <c r="C3" i="9"/>
  <c r="K13" i="9" l="1"/>
  <c r="K14" i="9"/>
  <c r="K17" i="9"/>
  <c r="K15" i="9"/>
  <c r="K16" i="9"/>
  <c r="K7" i="9"/>
  <c r="K12" i="9"/>
  <c r="K8" i="9"/>
  <c r="K4" i="9"/>
  <c r="K1" i="9"/>
  <c r="K6" i="9"/>
  <c r="K5" i="9"/>
  <c r="K11" i="9"/>
  <c r="K10" i="9"/>
  <c r="K3" i="9"/>
  <c r="K2" i="9"/>
  <c r="K9" i="9"/>
  <c r="C2" i="9"/>
  <c r="L3" i="5"/>
  <c r="M3" i="5" s="1"/>
  <c r="N3" i="5" s="1"/>
  <c r="O3" i="5" s="1"/>
  <c r="P3" i="5" s="1"/>
  <c r="Q3" i="5" s="1"/>
  <c r="R3" i="5" s="1"/>
  <c r="S3" i="5" s="1"/>
  <c r="T3" i="5" s="1"/>
  <c r="U3" i="5" s="1"/>
  <c r="V3" i="5" s="1"/>
  <c r="W3" i="5" s="1"/>
  <c r="L1" i="5"/>
  <c r="L19" i="5"/>
  <c r="M19" i="5" s="1"/>
  <c r="N19" i="5" s="1"/>
  <c r="O19" i="5" s="1"/>
  <c r="P19" i="5" s="1"/>
  <c r="Q19" i="5" s="1"/>
  <c r="R19" i="5" s="1"/>
  <c r="S19" i="5" s="1"/>
  <c r="T19" i="5" s="1"/>
  <c r="U19" i="5" s="1"/>
  <c r="V19" i="5" s="1"/>
  <c r="W19" i="5" s="1"/>
  <c r="H19" i="5"/>
  <c r="J19" i="5" s="1"/>
  <c r="L18" i="5"/>
  <c r="M18" i="5" s="1"/>
  <c r="N18" i="5" s="1"/>
  <c r="O18" i="5" s="1"/>
  <c r="P18" i="5" s="1"/>
  <c r="Q18" i="5" s="1"/>
  <c r="H18" i="5"/>
  <c r="J18" i="5" s="1"/>
  <c r="L17" i="5"/>
  <c r="M17" i="5" s="1"/>
  <c r="N17" i="5" s="1"/>
  <c r="O17" i="5" s="1"/>
  <c r="P17" i="5" s="1"/>
  <c r="Q17" i="5" s="1"/>
  <c r="H17" i="5"/>
  <c r="J17" i="5" s="1"/>
  <c r="L16" i="5"/>
  <c r="M16" i="5" s="1"/>
  <c r="N16" i="5" s="1"/>
  <c r="O16" i="5" s="1"/>
  <c r="P16" i="5" s="1"/>
  <c r="Q16" i="5" s="1"/>
  <c r="H16" i="5"/>
  <c r="J16" i="5" s="1"/>
  <c r="L15" i="5"/>
  <c r="M15" i="5" s="1"/>
  <c r="N15" i="5" s="1"/>
  <c r="O15" i="5" s="1"/>
  <c r="P15" i="5" s="1"/>
  <c r="Q15" i="5" s="1"/>
  <c r="H15" i="5"/>
  <c r="J15" i="5" s="1"/>
  <c r="L14" i="5"/>
  <c r="M14" i="5" s="1"/>
  <c r="N14" i="5" s="1"/>
  <c r="O14" i="5" s="1"/>
  <c r="P14" i="5" s="1"/>
  <c r="Q14" i="5" s="1"/>
  <c r="H14" i="5"/>
  <c r="J14" i="5" s="1"/>
  <c r="L13" i="5"/>
  <c r="M13" i="5" s="1"/>
  <c r="N13" i="5" s="1"/>
  <c r="O13" i="5" s="1"/>
  <c r="P13" i="5" s="1"/>
  <c r="Q13" i="5" s="1"/>
  <c r="R13" i="5" s="1"/>
  <c r="H13" i="5"/>
  <c r="J13" i="5" s="1"/>
  <c r="L12" i="5"/>
  <c r="M12" i="5" s="1"/>
  <c r="N12" i="5" s="1"/>
  <c r="O12" i="5" s="1"/>
  <c r="P12" i="5" s="1"/>
  <c r="Q12" i="5" s="1"/>
  <c r="H12" i="5"/>
  <c r="J12" i="5" s="1"/>
  <c r="L11" i="5"/>
  <c r="M11" i="5" s="1"/>
  <c r="N11" i="5" s="1"/>
  <c r="O11" i="5" s="1"/>
  <c r="P11" i="5" s="1"/>
  <c r="Q11" i="5" s="1"/>
  <c r="R11" i="5" s="1"/>
  <c r="H11" i="5"/>
  <c r="J11" i="5" s="1"/>
  <c r="L10" i="5"/>
  <c r="M10" i="5" s="1"/>
  <c r="N10" i="5" s="1"/>
  <c r="O10" i="5" s="1"/>
  <c r="P10" i="5" s="1"/>
  <c r="Q10" i="5" s="1"/>
  <c r="R10" i="5" s="1"/>
  <c r="S10" i="5" s="1"/>
  <c r="T10" i="5" s="1"/>
  <c r="U10" i="5" s="1"/>
  <c r="V10" i="5" s="1"/>
  <c r="W10" i="5" s="1"/>
  <c r="H10" i="5"/>
  <c r="J10" i="5" s="1"/>
  <c r="L9" i="5"/>
  <c r="M9" i="5" s="1"/>
  <c r="N9" i="5" s="1"/>
  <c r="O9" i="5" s="1"/>
  <c r="P9" i="5" s="1"/>
  <c r="Q9" i="5" s="1"/>
  <c r="R9" i="5" s="1"/>
  <c r="S9" i="5" s="1"/>
  <c r="T9" i="5" s="1"/>
  <c r="U9" i="5" s="1"/>
  <c r="V9" i="5" s="1"/>
  <c r="W9" i="5" s="1"/>
  <c r="H9" i="5"/>
  <c r="J9" i="5" s="1"/>
  <c r="L8" i="5"/>
  <c r="M8" i="5" s="1"/>
  <c r="N8" i="5" s="1"/>
  <c r="O8" i="5" s="1"/>
  <c r="P8" i="5" s="1"/>
  <c r="Q8" i="5" s="1"/>
  <c r="R8" i="5" s="1"/>
  <c r="S8" i="5" s="1"/>
  <c r="T8" i="5" s="1"/>
  <c r="U8" i="5" s="1"/>
  <c r="V8" i="5" s="1"/>
  <c r="W8" i="5" s="1"/>
  <c r="H8" i="5"/>
  <c r="J8" i="5" s="1"/>
  <c r="L7" i="5"/>
  <c r="M7" i="5" s="1"/>
  <c r="N7" i="5" s="1"/>
  <c r="O7" i="5" s="1"/>
  <c r="P7" i="5" s="1"/>
  <c r="Q7" i="5" s="1"/>
  <c r="H7" i="5"/>
  <c r="J7" i="5" s="1"/>
  <c r="L6" i="5"/>
  <c r="M6" i="5" s="1"/>
  <c r="N6" i="5" s="1"/>
  <c r="O6" i="5" s="1"/>
  <c r="P6" i="5" s="1"/>
  <c r="Q6" i="5" s="1"/>
  <c r="R6" i="5" s="1"/>
  <c r="H6" i="5"/>
  <c r="J6" i="5" s="1"/>
  <c r="L5" i="5"/>
  <c r="M5" i="5" s="1"/>
  <c r="N5" i="5" s="1"/>
  <c r="O5" i="5" s="1"/>
  <c r="P5" i="5" s="1"/>
  <c r="Q5" i="5" s="1"/>
  <c r="H5" i="5"/>
  <c r="J5" i="5" s="1"/>
  <c r="L4" i="5"/>
  <c r="M4" i="5" s="1"/>
  <c r="N4" i="5" s="1"/>
  <c r="O4" i="5" s="1"/>
  <c r="P4" i="5" s="1"/>
  <c r="Q4" i="5" s="1"/>
  <c r="H4" i="5"/>
  <c r="J4" i="5" s="1"/>
  <c r="H3" i="5"/>
  <c r="J3" i="5" s="1"/>
  <c r="R18" i="5" l="1"/>
  <c r="S18" i="5" s="1"/>
  <c r="T18" i="5" s="1"/>
  <c r="U18" i="5" s="1"/>
  <c r="V18" i="5" s="1"/>
  <c r="W18" i="5" s="1"/>
  <c r="R14" i="5"/>
  <c r="S14" i="5" s="1"/>
  <c r="T14" i="5" s="1"/>
  <c r="U14" i="5" s="1"/>
  <c r="V14" i="5" s="1"/>
  <c r="W14" i="5" s="1"/>
  <c r="R7" i="5"/>
  <c r="S7" i="5" s="1"/>
  <c r="T7" i="5" s="1"/>
  <c r="U7" i="5" s="1"/>
  <c r="V7" i="5" s="1"/>
  <c r="W7" i="5" s="1"/>
  <c r="R15" i="5"/>
  <c r="S15" i="5" s="1"/>
  <c r="T15" i="5" s="1"/>
  <c r="U15" i="5" s="1"/>
  <c r="V15" i="5" s="1"/>
  <c r="W15" i="5" s="1"/>
  <c r="R12" i="5"/>
  <c r="S12" i="5" s="1"/>
  <c r="T12" i="5" s="1"/>
  <c r="U12" i="5" s="1"/>
  <c r="V12" i="5" s="1"/>
  <c r="W12" i="5" s="1"/>
  <c r="R16" i="5"/>
  <c r="S16" i="5" s="1"/>
  <c r="T16" i="5" s="1"/>
  <c r="U16" i="5" s="1"/>
  <c r="V16" i="5" s="1"/>
  <c r="W16" i="5" s="1"/>
  <c r="R5" i="5"/>
  <c r="S5" i="5" s="1"/>
  <c r="T5" i="5" s="1"/>
  <c r="U5" i="5" s="1"/>
  <c r="V5" i="5" s="1"/>
  <c r="W5" i="5" s="1"/>
  <c r="R17" i="5"/>
  <c r="S17" i="5" s="1"/>
  <c r="T17" i="5" s="1"/>
  <c r="U17" i="5" s="1"/>
  <c r="V17" i="5" s="1"/>
  <c r="W17" i="5" s="1"/>
  <c r="R4" i="5"/>
  <c r="S4" i="5" s="1"/>
  <c r="T4" i="5" s="1"/>
  <c r="U4" i="5" s="1"/>
  <c r="V4" i="5" s="1"/>
  <c r="W4" i="5" s="1"/>
  <c r="S11" i="5"/>
  <c r="T11" i="5" s="1"/>
  <c r="U11" i="5" s="1"/>
  <c r="V11" i="5" s="1"/>
  <c r="W11" i="5" s="1"/>
  <c r="S13" i="5"/>
  <c r="T13" i="5" s="1"/>
  <c r="U13" i="5" s="1"/>
  <c r="V13" i="5" s="1"/>
  <c r="W13" i="5" s="1"/>
  <c r="S6" i="5"/>
  <c r="T6" i="5" s="1"/>
  <c r="U6" i="5" s="1"/>
  <c r="V6" i="5" s="1"/>
  <c r="W6" i="5" s="1"/>
  <c r="N1" i="5"/>
  <c r="P1" i="5" s="1"/>
  <c r="O1" i="5" s="1"/>
  <c r="M1" i="5"/>
  <c r="D8" i="9"/>
  <c r="D5" i="9"/>
  <c r="D7" i="9"/>
</calcChain>
</file>

<file path=xl/sharedStrings.xml><?xml version="1.0" encoding="utf-8"?>
<sst xmlns="http://schemas.openxmlformats.org/spreadsheetml/2006/main" count="179" uniqueCount="87">
  <si>
    <t>n</t>
  </si>
  <si>
    <t>n-1</t>
  </si>
  <si>
    <t>10</t>
  </si>
  <si>
    <t>11</t>
  </si>
  <si>
    <t>12</t>
  </si>
  <si>
    <t>Biosequence-Curation Service - Processing of Patents 2019-04</t>
  </si>
  <si>
    <t>Projet Systran8 BC Q2017/07/07</t>
  </si>
  <si>
    <t>nature</t>
  </si>
  <si>
    <t>société</t>
  </si>
  <si>
    <t>mode de paiement</t>
  </si>
  <si>
    <t>date doc</t>
  </si>
  <si>
    <t>jour séparant les 2 échéances</t>
  </si>
  <si>
    <t>date paiement</t>
  </si>
  <si>
    <t>Paiement</t>
  </si>
  <si>
    <t>PERIODICITE</t>
  </si>
  <si>
    <t>internet</t>
  </si>
  <si>
    <t>1&amp;1  //Serveur Virtuel 1&amp;1 - Projet TurboPDS (instance serveur virtuel L)  10,99 HT</t>
  </si>
  <si>
    <t>CB</t>
  </si>
  <si>
    <t>14/06</t>
  </si>
  <si>
    <t>M</t>
  </si>
  <si>
    <t>14/08</t>
  </si>
  <si>
    <t>04/05</t>
  </si>
  <si>
    <t>1 ET 1_abt 31 au 30</t>
  </si>
  <si>
    <t>01/06</t>
  </si>
  <si>
    <t>assurance europe</t>
  </si>
  <si>
    <t>AG insurance jusqu'à 10/18</t>
  </si>
  <si>
    <t>VIRT</t>
  </si>
  <si>
    <t>10/08</t>
  </si>
  <si>
    <t>AN</t>
  </si>
  <si>
    <t>Attentia</t>
  </si>
  <si>
    <t>21/01</t>
  </si>
  <si>
    <t>Fidea</t>
  </si>
  <si>
    <t>01/01</t>
  </si>
  <si>
    <t>sst</t>
  </si>
  <si>
    <t>30/04</t>
  </si>
  <si>
    <t>26/04</t>
  </si>
  <si>
    <t>PRELEV</t>
  </si>
  <si>
    <t>TRIM</t>
  </si>
  <si>
    <t>01/05</t>
  </si>
  <si>
    <t>TR</t>
  </si>
  <si>
    <t>SENET</t>
  </si>
  <si>
    <t>tel</t>
  </si>
  <si>
    <t>sfr (lan to lan)</t>
  </si>
  <si>
    <t>sodexo</t>
  </si>
  <si>
    <t xml:space="preserve">softeam </t>
  </si>
  <si>
    <t xml:space="preserve">Taxe </t>
  </si>
  <si>
    <t>20/02</t>
  </si>
  <si>
    <t>VPS (gros mnt)</t>
  </si>
  <si>
    <t>VPS (petit mnt)</t>
  </si>
  <si>
    <t>SAS</t>
  </si>
  <si>
    <t>EXP</t>
  </si>
  <si>
    <t>Arnaud 2019</t>
  </si>
  <si>
    <t>Prestation Développement informatique BC 2014/02/02</t>
  </si>
  <si>
    <t>Projet ITIP Profile 2.0 BC Q2016/04/03</t>
  </si>
  <si>
    <r>
      <t xml:space="preserve">Mission d'assurance </t>
    </r>
    <r>
      <rPr>
        <sz val="11"/>
        <color rgb="FFFFFF00"/>
        <rFont val="Calibri"/>
        <family val="2"/>
        <scheme val="minor"/>
      </rPr>
      <t>attentia</t>
    </r>
    <r>
      <rPr>
        <sz val="11"/>
        <color theme="1"/>
        <rFont val="Calibri"/>
        <family val="2"/>
        <scheme val="minor"/>
      </rPr>
      <t xml:space="preserve"> sur nos livrables </t>
    </r>
  </si>
  <si>
    <t>Maint.Digipat,LSM,R.Disclosure,text</t>
  </si>
  <si>
    <t>Amélioration Traduction 1/12ème</t>
  </si>
  <si>
    <t>Test formule</t>
  </si>
  <si>
    <t>Daniel Benoit</t>
  </si>
  <si>
    <t>stana</t>
  </si>
  <si>
    <t>1 ET 1_abt forum inT</t>
  </si>
  <si>
    <t>1 ET 1_C323935xx</t>
  </si>
  <si>
    <t>1 ET 1_C3239xx6</t>
  </si>
  <si>
    <t>VPS Hosting asia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</si>
  <si>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</si>
  <si>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</si>
  <si>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</si>
  <si>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</si>
  <si>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</si>
  <si>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</si>
  <si>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</si>
  <si>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</si>
  <si>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</si>
  <si>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Period list</t>
  </si>
  <si>
    <t>Period ?</t>
  </si>
  <si>
    <t>Description charge 1</t>
  </si>
  <si>
    <r>
      <rPr>
        <sz val="11"/>
        <color rgb="FFFFFF00"/>
        <rFont val="Calibri"/>
        <family val="2"/>
        <scheme val="minor"/>
      </rPr>
      <t>Daniel Benoit</t>
    </r>
    <r>
      <rPr>
        <sz val="11"/>
        <color theme="1"/>
        <rFont val="Calibri"/>
        <family val="2"/>
        <scheme val="minor"/>
      </rPr>
      <t xml:space="preserve"> 2019-05_16j</t>
    </r>
  </si>
  <si>
    <r>
      <rPr>
        <sz val="11"/>
        <color rgb="FFFFFF00"/>
        <rFont val="Calibri"/>
        <family val="2"/>
        <scheme val="minor"/>
      </rPr>
      <t>Daniel Benoit</t>
    </r>
    <r>
      <rPr>
        <sz val="11"/>
        <color theme="1"/>
        <rFont val="Calibri"/>
        <family val="2"/>
        <scheme val="minor"/>
      </rPr>
      <t xml:space="preserve"> 2019-04_21j</t>
    </r>
  </si>
  <si>
    <r>
      <t xml:space="preserve">J'appliquerai cette méthode à la </t>
    </r>
    <r>
      <rPr>
        <sz val="11"/>
        <color theme="4"/>
        <rFont val="Calibri"/>
        <family val="2"/>
        <scheme val="minor"/>
      </rPr>
      <t>colonne C de 'variant</t>
    </r>
  </si>
  <si>
    <t>Le projet final est que le processus réagisse ainsi :</t>
  </si>
  <si>
    <r>
      <t xml:space="preserve">2 - Je soushaiterai extraire une </t>
    </r>
    <r>
      <rPr>
        <sz val="11"/>
        <color rgb="FFFFFF00"/>
        <rFont val="Calibri"/>
        <family val="2"/>
        <scheme val="minor"/>
      </rPr>
      <t>chaine de caractère partielle</t>
    </r>
    <r>
      <rPr>
        <sz val="11"/>
        <color theme="1"/>
        <rFont val="Calibri"/>
        <family val="2"/>
        <scheme val="minor"/>
      </rPr>
      <t xml:space="preserve">    dans </t>
    </r>
    <r>
      <rPr>
        <sz val="11"/>
        <color theme="4"/>
        <rFont val="Calibri"/>
        <family val="2"/>
        <scheme val="minor"/>
      </rPr>
      <t xml:space="preserve">'variant colonne A </t>
    </r>
    <r>
      <rPr>
        <sz val="11"/>
        <color theme="1"/>
        <rFont val="Calibri"/>
        <family val="2"/>
        <scheme val="minor"/>
      </rPr>
      <t xml:space="preserve">selon une chaine définie en onglet </t>
    </r>
    <r>
      <rPr>
        <sz val="11"/>
        <color theme="4"/>
        <rFont val="Calibri"/>
        <family val="2"/>
        <scheme val="minor"/>
      </rPr>
      <t>'list</t>
    </r>
  </si>
  <si>
    <r>
      <t>b- la chaine de caractère souhaitée est détectée, puis, le montant total trouvé en fonction de cette chaine (somme si ens) est placé dans la colonne qui représente la période souhaité (</t>
    </r>
    <r>
      <rPr>
        <sz val="11"/>
        <color theme="4"/>
        <rFont val="Calibri"/>
        <family val="2"/>
        <scheme val="minor"/>
      </rPr>
      <t>colonnes W à AH de 'list)</t>
    </r>
  </si>
  <si>
    <r>
      <t xml:space="preserve">a- en fonction de mon choix de mois en D4, les données sont mises à jour (dans </t>
    </r>
    <r>
      <rPr>
        <sz val="11"/>
        <color theme="4"/>
        <rFont val="Calibri"/>
        <family val="2"/>
        <scheme val="minor"/>
      </rPr>
      <t>'variant</t>
    </r>
    <r>
      <rPr>
        <sz val="11"/>
        <color theme="1"/>
        <rFont val="Calibri"/>
        <family val="2"/>
        <scheme val="minor"/>
      </rPr>
      <t>)</t>
    </r>
  </si>
  <si>
    <r>
      <t xml:space="preserve">1 - Quand je sélectionne en D4 un mois (liste déroulante), je souhaiterai que mes données de l'onglet </t>
    </r>
    <r>
      <rPr>
        <sz val="11"/>
        <color theme="4"/>
        <rFont val="Calibri"/>
        <family val="2"/>
        <scheme val="minor"/>
      </rPr>
      <t>'variant colonne B</t>
    </r>
    <r>
      <rPr>
        <sz val="11"/>
        <color theme="1"/>
        <rFont val="Calibri"/>
        <family val="2"/>
        <scheme val="minor"/>
      </rPr>
      <t xml:space="preserve"> se mettent à jour en fonction d'un import du même nom, placé en onglet '</t>
    </r>
    <r>
      <rPr>
        <b/>
        <sz val="11"/>
        <color rgb="FFFF0000"/>
        <rFont val="Calibri"/>
        <family val="2"/>
        <scheme val="minor"/>
      </rPr>
      <t>6</t>
    </r>
  </si>
  <si>
    <t xml:space="preserve">QUESTION ICI !  :) </t>
  </si>
  <si>
    <t>nom</t>
  </si>
  <si>
    <t>toto softeam lili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</si>
</sst>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2F2F2F"/>
      <name val="Segoe UI"/>
      <family val="2"/>
    </font>
    <font>
      <sz val="9"/>
      <color rgb="FF333333"/>
      <name val="Courier New"/>
      <family val="3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4"/>
      <name val="DengXian Light"/>
      <family val="3"/>
      <charset val="134"/>
    </font>
    <font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color rgb="FFFFFF00"/>
      <name val="Calibri"/>
      <family val="2"/>
      <scheme val="minor"/>
    </font>
    <font>
      <sz val="14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2">
    <xf numFmtId="0" fontId="0" fillId="0" borderId="0" xfId="0"/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wrapText="1"/>
    </xf>
    <xf numFmtId="0" fontId="9" fillId="0" borderId="1" xfId="2" applyFont="1" applyBorder="1"/>
    <xf numFmtId="49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4" fontId="3" fillId="0" borderId="1" xfId="2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3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5" borderId="1" xfId="0" applyFont="1" applyFill="1" applyBorder="1"/>
    <xf numFmtId="49" fontId="0" fillId="0" borderId="1" xfId="0" applyNumberFormat="1" applyBorder="1" applyAlignment="1">
      <alignment horizontal="center" vertical="center"/>
    </xf>
    <xf numFmtId="0" fontId="12" fillId="5" borderId="1" xfId="0" applyFont="1" applyFill="1" applyBorder="1" applyAlignment="1">
      <alignment horizontal="left"/>
    </xf>
    <xf numFmtId="14" fontId="3" fillId="0" borderId="1" xfId="0" applyNumberFormat="1" applyFont="1" applyFill="1" applyBorder="1" applyAlignment="1">
      <alignment vertical="top"/>
    </xf>
    <xf numFmtId="0" fontId="0" fillId="0" borderId="0" xfId="0" applyFill="1"/>
    <xf numFmtId="0" fontId="0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14" fontId="3" fillId="0" borderId="4" xfId="0" applyNumberFormat="1" applyFont="1" applyFill="1" applyBorder="1" applyAlignment="1">
      <alignment vertical="top"/>
    </xf>
    <xf numFmtId="14" fontId="3" fillId="0" borderId="4" xfId="0" applyNumberFormat="1" applyFont="1" applyBorder="1" applyAlignment="1">
      <alignment vertical="top"/>
    </xf>
    <xf numFmtId="14" fontId="13" fillId="0" borderId="5" xfId="0" applyNumberFormat="1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0" fillId="0" borderId="6" xfId="0" applyBorder="1"/>
    <xf numFmtId="14" fontId="14" fillId="0" borderId="6" xfId="0" applyNumberFormat="1" applyFont="1" applyBorder="1"/>
    <xf numFmtId="14" fontId="14" fillId="0" borderId="7" xfId="0" applyNumberFormat="1" applyFont="1" applyBorder="1"/>
    <xf numFmtId="14" fontId="14" fillId="0" borderId="9" xfId="0" applyNumberFormat="1" applyFont="1" applyBorder="1"/>
    <xf numFmtId="0" fontId="15" fillId="4" borderId="8" xfId="0" applyFont="1" applyFill="1" applyBorder="1" applyAlignment="1">
      <alignment horizontal="left"/>
    </xf>
    <xf numFmtId="0" fontId="15" fillId="4" borderId="9" xfId="0" applyFont="1" applyFill="1" applyBorder="1" applyAlignment="1">
      <alignment horizontal="left"/>
    </xf>
    <xf numFmtId="0" fontId="14" fillId="4" borderId="9" xfId="0" applyFont="1" applyFill="1" applyBorder="1" applyAlignment="1">
      <alignment horizontal="left"/>
    </xf>
    <xf numFmtId="0" fontId="0" fillId="4" borderId="0" xfId="0" applyFill="1"/>
    <xf numFmtId="49" fontId="14" fillId="4" borderId="10" xfId="0" applyNumberFormat="1" applyFont="1" applyFill="1" applyBorder="1"/>
    <xf numFmtId="0" fontId="0" fillId="6" borderId="0" xfId="0" applyFill="1"/>
    <xf numFmtId="44" fontId="0" fillId="6" borderId="0" xfId="1" applyFont="1" applyFill="1"/>
    <xf numFmtId="44" fontId="0" fillId="0" borderId="0" xfId="1" applyFont="1"/>
    <xf numFmtId="0" fontId="0" fillId="2" borderId="0" xfId="0" applyFill="1"/>
    <xf numFmtId="44" fontId="0" fillId="2" borderId="0" xfId="1" applyFont="1" applyFill="1"/>
    <xf numFmtId="0" fontId="18" fillId="6" borderId="0" xfId="1" applyNumberFormat="1" applyFont="1" applyFill="1"/>
    <xf numFmtId="0" fontId="7" fillId="2" borderId="1" xfId="0" applyFont="1" applyFill="1" applyBorder="1" applyAlignment="1">
      <alignment horizontal="left"/>
    </xf>
    <xf numFmtId="0" fontId="9" fillId="2" borderId="1" xfId="2" applyFont="1" applyFill="1" applyBorder="1"/>
    <xf numFmtId="49" fontId="0" fillId="2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3" fillId="2" borderId="1" xfId="2" applyNumberFormat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4" fontId="10" fillId="2" borderId="1" xfId="2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vertical="top"/>
    </xf>
    <xf numFmtId="14" fontId="3" fillId="2" borderId="4" xfId="0" applyNumberFormat="1" applyFont="1" applyFill="1" applyBorder="1" applyAlignment="1">
      <alignment vertical="top"/>
    </xf>
    <xf numFmtId="0" fontId="12" fillId="2" borderId="1" xfId="0" applyFont="1" applyFill="1" applyBorder="1" applyAlignment="1">
      <alignment horizontal="left"/>
    </xf>
    <xf numFmtId="0" fontId="12" fillId="2" borderId="1" xfId="2" applyFont="1" applyFill="1" applyBorder="1"/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0" fillId="0" borderId="0" xfId="0" applyBorder="1"/>
    <xf numFmtId="0" fontId="4" fillId="0" borderId="0" xfId="0" applyFont="1" applyBorder="1"/>
    <xf numFmtId="0" fontId="5" fillId="0" borderId="0" xfId="0" applyFont="1" applyBorder="1" applyAlignment="1">
      <alignment horizontal="left" vertical="center" readingOrder="1"/>
    </xf>
    <xf numFmtId="0" fontId="0" fillId="3" borderId="0" xfId="0" applyNumberFormat="1" applyFill="1"/>
    <xf numFmtId="0" fontId="0" fillId="0" borderId="5" xfId="0" applyBorder="1"/>
    <xf numFmtId="0" fontId="0" fillId="0" borderId="7" xfId="0" applyBorder="1"/>
    <xf numFmtId="0" fontId="0" fillId="0" borderId="11" xfId="0" applyBorder="1"/>
    <xf numFmtId="0" fontId="18" fillId="0" borderId="0" xfId="0" applyFont="1" applyFill="1" applyBorder="1" applyAlignment="1">
      <alignment horizontal="center"/>
    </xf>
    <xf numFmtId="0" fontId="0" fillId="3" borderId="0" xfId="0" applyFill="1" applyBorder="1"/>
    <xf numFmtId="0" fontId="0" fillId="0" borderId="12" xfId="0" applyBorder="1"/>
    <xf numFmtId="0" fontId="0" fillId="0" borderId="0" xfId="0" applyBorder="1" applyAlignment="1">
      <alignment horizontal="center"/>
    </xf>
    <xf numFmtId="49" fontId="0" fillId="3" borderId="0" xfId="0" applyNumberFormat="1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6" borderId="0" xfId="0" applyFont="1" applyFill="1"/>
    <xf numFmtId="0" fontId="17" fillId="7" borderId="1" xfId="0" applyFont="1" applyFill="1" applyBorder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3">
    <cellStyle name="Lien hypertexte" xfId="2" builtinId="8"/>
    <cellStyle name="Monétaire" xfId="1" builtinId="4"/>
    <cellStyle name="Normal" xfId="0" builtinId="0"/>
  </cellStyles>
  <dxfs count="1">
    <dxf>
      <fill>
        <patternFill>
          <bgColor theme="7"/>
        </patternFill>
      </fill>
    </dxf>
  </dxfs>
  <tableStyles count="0" defaultTableStyle="TableStyleMedium2" defaultPivotStyle="PivotStyleLight16"/>
  <colors>
    <mruColors>
      <color rgb="FF009999"/>
      <color rgb="FFFF9999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20</xdr:row>
      <xdr:rowOff>66675</xdr:rowOff>
    </xdr:from>
    <xdr:to>
      <xdr:col>14</xdr:col>
      <xdr:colOff>760160</xdr:colOff>
      <xdr:row>47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73C1964-8C52-4E59-99D5-900380876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3876675"/>
          <a:ext cx="10161335" cy="52292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493259</xdr:colOff>
      <xdr:row>1</xdr:row>
      <xdr:rowOff>59531</xdr:rowOff>
    </xdr:from>
    <xdr:to>
      <xdr:col>8</xdr:col>
      <xdr:colOff>756897</xdr:colOff>
      <xdr:row>1</xdr:row>
      <xdr:rowOff>348683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95C4176-85DC-4C63-AAF7-076AA667BF5E}"/>
            </a:ext>
          </a:extLst>
        </xdr:cNvPr>
        <xdr:cNvSpPr txBox="1"/>
      </xdr:nvSpPr>
      <xdr:spPr>
        <a:xfrm>
          <a:off x="11327947" y="442232"/>
          <a:ext cx="3146651" cy="2891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Jusqu'à 4 occurences (mais tu peux en mettre plus !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15</xdr:row>
      <xdr:rowOff>0</xdr:rowOff>
    </xdr:from>
    <xdr:to>
      <xdr:col>4</xdr:col>
      <xdr:colOff>0</xdr:colOff>
      <xdr:row>15</xdr:row>
      <xdr:rowOff>104965</xdr:rowOff>
    </xdr:to>
    <xdr:sp macro="[2]!retour_menu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D22AF2DE-FE03-47B3-A42A-C72B9A545CDB}"/>
            </a:ext>
          </a:extLst>
        </xdr:cNvPr>
        <xdr:cNvSpPr>
          <a:spLocks noChangeAspect="1"/>
        </xdr:cNvSpPr>
      </xdr:nvSpPr>
      <xdr:spPr>
        <a:xfrm>
          <a:off x="6781800" y="17125950"/>
          <a:ext cx="0" cy="104965"/>
        </a:xfrm>
        <a:prstGeom prst="bevel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&gt; MENU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pugi\Desktop\sais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pugi\Desktop\PROCESS%20-%202%20EXA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frs (2)"/>
      <sheetName val="Suivi 2019 NP_LP"/>
      <sheetName val="Suivi 2019 FR_LP"/>
      <sheetName val="saisie"/>
    </sheetNames>
    <sheetDataSet>
      <sheetData sheetId="0" refreshError="1"/>
      <sheetData sheetId="1">
        <row r="1">
          <cell r="A1" t="str">
            <v>PCG Exact-Creditor Number-FOURNISSEURS</v>
          </cell>
          <cell r="O1" t="str">
            <v>Charges 2018
s/Janvier</v>
          </cell>
        </row>
        <row r="2">
          <cell r="A2" t="str">
            <v>613540-407147-LEASEPLAN France</v>
          </cell>
          <cell r="O2" t="b">
            <v>0</v>
          </cell>
        </row>
        <row r="3">
          <cell r="A3" t="str">
            <v>613520--1 ET 1 INTERNET SARL</v>
          </cell>
          <cell r="O3" t="b">
            <v>0</v>
          </cell>
        </row>
        <row r="4">
          <cell r="A4" t="str">
            <v>613520--1 ET 1 INTERNET SARL</v>
          </cell>
        </row>
        <row r="5">
          <cell r="A5" t="str">
            <v>613520--1 ET 1 INTERNET SARL</v>
          </cell>
        </row>
        <row r="6">
          <cell r="A6" t="str">
            <v>613520--1 ET 1 INTERNET SARL</v>
          </cell>
        </row>
        <row r="7">
          <cell r="A7" t="str">
            <v>613520--1 ET 1 INTERNET SARL</v>
          </cell>
        </row>
        <row r="8">
          <cell r="A8" t="str">
            <v>615610-403005-ABSYS CYBORG</v>
          </cell>
          <cell r="O8">
            <v>83.47</v>
          </cell>
        </row>
        <row r="9">
          <cell r="A9" t="str">
            <v>604000--ALTIMATE</v>
          </cell>
          <cell r="O9">
            <v>4000</v>
          </cell>
        </row>
        <row r="10">
          <cell r="A10" t="str">
            <v>613520--AMAZON WEB SERVICES</v>
          </cell>
        </row>
        <row r="11">
          <cell r="A11" t="str">
            <v>613520-403023-AMEN</v>
          </cell>
          <cell r="O11">
            <v>24.96</v>
          </cell>
        </row>
        <row r="12">
          <cell r="A12" t="str">
            <v>615610-403038-Asia Online Pte Ltd trading as Omniscien Technologies</v>
          </cell>
          <cell r="O12">
            <v>4333.33</v>
          </cell>
        </row>
        <row r="13">
          <cell r="A13" t="str">
            <v>615610-403397-ASPOSE PTT LTD</v>
          </cell>
        </row>
        <row r="14">
          <cell r="A14" t="str">
            <v>616300-403045-AXA Assistance</v>
          </cell>
          <cell r="O14">
            <v>175</v>
          </cell>
        </row>
        <row r="15">
          <cell r="A15" t="str">
            <v>613510--BALSAMIQ</v>
          </cell>
          <cell r="O15">
            <v>39.979999999999997</v>
          </cell>
        </row>
        <row r="16">
          <cell r="A16" t="str">
            <v>604000-403053-BEMORE LABS</v>
          </cell>
          <cell r="O16">
            <v>8487.5</v>
          </cell>
        </row>
        <row r="17">
          <cell r="A17" t="str">
            <v>604000-403053-BEMORE LABS</v>
          </cell>
        </row>
        <row r="18">
          <cell r="A18" t="str">
            <v>604000-403053-BEMORE LABS</v>
          </cell>
          <cell r="O18">
            <v>9567.5</v>
          </cell>
        </row>
        <row r="19">
          <cell r="A19" t="str">
            <v>604000-403053-BEMORE LABS</v>
          </cell>
          <cell r="O19">
            <v>8800</v>
          </cell>
        </row>
        <row r="20">
          <cell r="A20" t="str">
            <v>622222-403056-BIP (BUSINESS INCUBATION PARTNERS) INC</v>
          </cell>
        </row>
        <row r="21">
          <cell r="A21" t="str">
            <v>613510-403073-Carrotsearch.com</v>
          </cell>
          <cell r="O21">
            <v>400</v>
          </cell>
        </row>
        <row r="22">
          <cell r="A22" t="str">
            <v>613510--Carrotsearch.com</v>
          </cell>
          <cell r="O22">
            <v>400</v>
          </cell>
        </row>
        <row r="23">
          <cell r="A23" t="str">
            <v>613510-403079-Chemaxon</v>
          </cell>
          <cell r="O23">
            <v>0</v>
          </cell>
        </row>
        <row r="24">
          <cell r="A24" t="str">
            <v>615610-403079-Chemaxon</v>
          </cell>
          <cell r="O24">
            <v>1833.33</v>
          </cell>
        </row>
        <row r="25">
          <cell r="A25" t="str">
            <v>622211--CKS _ PROPERTY ETC</v>
          </cell>
        </row>
        <row r="26">
          <cell r="A26" t="str">
            <v>613510-407253-INSTAGANTT</v>
          </cell>
        </row>
        <row r="27">
          <cell r="A27" t="str">
            <v>613510-403084-CLEVERBRIDGE AG</v>
          </cell>
        </row>
        <row r="28">
          <cell r="A28" t="str">
            <v>613510-403084-CLEVERBRIDGE AG</v>
          </cell>
          <cell r="O28">
            <v>269.23</v>
          </cell>
        </row>
        <row r="29">
          <cell r="A29" t="str">
            <v>604000-403904-DATACORP</v>
          </cell>
          <cell r="O29">
            <v>7920</v>
          </cell>
        </row>
        <row r="30">
          <cell r="A30" t="str">
            <v>615520--DECTRA PHARM S.A.S.</v>
          </cell>
        </row>
        <row r="31">
          <cell r="A31" t="str">
            <v>615620-403099-DELL</v>
          </cell>
          <cell r="O31">
            <v>30.4</v>
          </cell>
        </row>
        <row r="32">
          <cell r="A32" t="str">
            <v>615620-403099-DELL</v>
          </cell>
          <cell r="O32">
            <v>187.05</v>
          </cell>
        </row>
        <row r="33">
          <cell r="A33" t="str">
            <v>615620-403099-DELL</v>
          </cell>
        </row>
        <row r="34">
          <cell r="A34" t="str">
            <v>604000-403100-DEVLOP'IT
RIBAULT Patrick</v>
          </cell>
          <cell r="O34">
            <v>2386.1999999999998</v>
          </cell>
        </row>
        <row r="35">
          <cell r="A35" t="str">
            <v>604000-403100-DEVLOP'IT
RIBAULT Patrick</v>
          </cell>
          <cell r="O35">
            <v>3663.04</v>
          </cell>
        </row>
        <row r="36">
          <cell r="A36" t="str">
            <v>604000-403100-DEVLOP'IT
RIBAULT Patrick</v>
          </cell>
          <cell r="O36">
            <v>12716.67</v>
          </cell>
        </row>
        <row r="37">
          <cell r="A37" t="str">
            <v>604000-403100-DEVLOP'IT
RIBAULT Patrick</v>
          </cell>
          <cell r="O37">
            <v>2800</v>
          </cell>
        </row>
        <row r="38">
          <cell r="A38" t="str">
            <v>604000-403100-DEVLOP'IT
RIBAULT Patrick</v>
          </cell>
          <cell r="O38">
            <v>8304.8799999999992</v>
          </cell>
        </row>
        <row r="39">
          <cell r="A39" t="str">
            <v>604000-403100-DEVLOP'IT
RIBAULT Patrick</v>
          </cell>
          <cell r="O39">
            <v>2990.4100000000003</v>
          </cell>
        </row>
        <row r="40">
          <cell r="A40" t="str">
            <v>604000-403100-DEVLOP'IT
RIBAULT Patrick</v>
          </cell>
          <cell r="O40">
            <v>1120</v>
          </cell>
        </row>
        <row r="41">
          <cell r="A41" t="str">
            <v>605111-403100-DEVLOP'IT
RIBAULT Patrick</v>
          </cell>
          <cell r="O41">
            <v>233.33</v>
          </cell>
        </row>
        <row r="42">
          <cell r="A42" t="str">
            <v>613510-403100-DEVLOP'IT
RIBAULT Patrick</v>
          </cell>
          <cell r="O42">
            <v>550</v>
          </cell>
        </row>
        <row r="43">
          <cell r="A43" t="str">
            <v>613510-403100-DEVLOP'IT
RIBAULT Patrick</v>
          </cell>
          <cell r="O43">
            <v>104.17</v>
          </cell>
        </row>
        <row r="44">
          <cell r="A44" t="str">
            <v>613510-403409-FASTSPRING</v>
          </cell>
        </row>
        <row r="45">
          <cell r="A45" t="str">
            <v>604010
604010
626300-403125-EUCLYDE</v>
          </cell>
          <cell r="O45">
            <v>5820.6</v>
          </cell>
        </row>
        <row r="46">
          <cell r="A46" t="str">
            <v>604010-403125-EUCLYDE</v>
          </cell>
          <cell r="O46">
            <v>3572.4200000000005</v>
          </cell>
        </row>
        <row r="47">
          <cell r="A47" t="str">
            <v>626300-403125-EUCLYDE</v>
          </cell>
          <cell r="O47">
            <v>1221.98</v>
          </cell>
        </row>
        <row r="48">
          <cell r="A48" t="str">
            <v>604000-403127-EXACT</v>
          </cell>
        </row>
        <row r="49">
          <cell r="A49" t="str">
            <v>604000-403127-EXACT</v>
          </cell>
          <cell r="O49">
            <v>9500</v>
          </cell>
        </row>
        <row r="50">
          <cell r="A50" t="str">
            <v>-403127-EXACT</v>
          </cell>
        </row>
        <row r="51">
          <cell r="A51" t="str">
            <v>625100-403127-EXACT</v>
          </cell>
        </row>
        <row r="52">
          <cell r="A52" t="str">
            <v>615610-403127-EXACT</v>
          </cell>
          <cell r="O52">
            <v>420.07</v>
          </cell>
        </row>
        <row r="53">
          <cell r="A53" t="str">
            <v>615610-403127-EXACT</v>
          </cell>
          <cell r="O53">
            <v>986.49</v>
          </cell>
        </row>
        <row r="54">
          <cell r="A54" t="str">
            <v>615610-403127-EXACT</v>
          </cell>
          <cell r="O54">
            <v>530.45000000000005</v>
          </cell>
        </row>
        <row r="55">
          <cell r="A55" t="str">
            <v>615610-403127-EXACT</v>
          </cell>
          <cell r="O55">
            <v>663.21</v>
          </cell>
        </row>
        <row r="56">
          <cell r="A56" t="str">
            <v>615610-403127-EXACT</v>
          </cell>
          <cell r="O56">
            <v>530.45000000000005</v>
          </cell>
        </row>
        <row r="57">
          <cell r="A57" t="str">
            <v>615610-403127-EXACT</v>
          </cell>
          <cell r="O57">
            <v>530.45000000000005</v>
          </cell>
        </row>
        <row r="58">
          <cell r="A58" t="str">
            <v>605111-300000-FACTSET</v>
          </cell>
          <cell r="O58">
            <v>4716.6899999999996</v>
          </cell>
        </row>
        <row r="59">
          <cell r="A59" t="str">
            <v>604000--FRANCE LABS</v>
          </cell>
          <cell r="O59">
            <v>7020</v>
          </cell>
        </row>
        <row r="60">
          <cell r="A60" t="str">
            <v>604000-403147-GFI</v>
          </cell>
          <cell r="O60">
            <v>12237.75</v>
          </cell>
        </row>
        <row r="61">
          <cell r="A61" t="str">
            <v>613510--GOOGLE IRELAND LTD</v>
          </cell>
          <cell r="O61">
            <v>4.400244995325747</v>
          </cell>
        </row>
        <row r="62">
          <cell r="A62" t="str">
            <v>613510--GOOGLE IRELAND LTD</v>
          </cell>
          <cell r="O62">
            <v>152.50959027755394</v>
          </cell>
        </row>
        <row r="63">
          <cell r="A63" t="str">
            <v>604000-403153-GREEN SIDE Ingenierie</v>
          </cell>
        </row>
        <row r="64">
          <cell r="A64" t="str">
            <v>604000-403153-GREEN SIDE Ingenierie</v>
          </cell>
          <cell r="O64">
            <v>12223.76</v>
          </cell>
        </row>
        <row r="65">
          <cell r="A65" t="str">
            <v>613510-403153-GREEN SIDE Ingenierie</v>
          </cell>
        </row>
        <row r="66">
          <cell r="A66" t="str">
            <v>604010-403153-GREEN SIDE Ingenierie</v>
          </cell>
          <cell r="O66">
            <v>120</v>
          </cell>
        </row>
        <row r="67">
          <cell r="A67" t="str">
            <v>613520-403153-GREEN SIDE Ingenierie</v>
          </cell>
        </row>
        <row r="68">
          <cell r="A68" t="str">
            <v>613520-403153-DEVLOP'IT
RIBAULT Patrick</v>
          </cell>
        </row>
        <row r="69">
          <cell r="A69" t="str">
            <v>613510-403153-GREEN SIDE Ingenierie</v>
          </cell>
        </row>
        <row r="70">
          <cell r="A70" t="str">
            <v>604000--GROLEAU WILLIAM</v>
          </cell>
          <cell r="O70">
            <v>8338</v>
          </cell>
        </row>
        <row r="71">
          <cell r="A71" t="str">
            <v>604000--GROLEAU WILLIAM</v>
          </cell>
        </row>
        <row r="72">
          <cell r="A72" t="str">
            <v>604000--GROLEAU WILLIAM</v>
          </cell>
        </row>
        <row r="73">
          <cell r="A73" t="str">
            <v>604000--GROLEAU WILLIAM</v>
          </cell>
        </row>
        <row r="74">
          <cell r="A74" t="str">
            <v>613510--GUROCK SOFTWARE</v>
          </cell>
          <cell r="O74">
            <v>449</v>
          </cell>
        </row>
        <row r="75">
          <cell r="A75" t="str">
            <v xml:space="preserve">613520-403039-
ASIA WEB SERVICES LTDhttp://www.vpshosting.com.hk
</v>
          </cell>
        </row>
        <row r="76">
          <cell r="A76" t="str">
            <v>613510--IMAGE PROJECT INC. WEBSITEPULSE.COM</v>
          </cell>
        </row>
        <row r="77">
          <cell r="A77" t="str">
            <v>622211--IP Akselrod Boris Moiseevich</v>
          </cell>
        </row>
        <row r="78">
          <cell r="A78" t="str">
            <v>622222-403211-LANDAHL JESPER</v>
          </cell>
          <cell r="O78">
            <v>5375</v>
          </cell>
        </row>
        <row r="79">
          <cell r="A79" t="str">
            <v>604000-403883-LEGAL TECH STUDIO</v>
          </cell>
          <cell r="O79">
            <v>30000</v>
          </cell>
        </row>
        <row r="80">
          <cell r="A80" t="str">
            <v>604000--LUDOTIC</v>
          </cell>
        </row>
        <row r="81">
          <cell r="A81" t="str">
            <v>616400-403238-MARSH</v>
          </cell>
        </row>
        <row r="82">
          <cell r="A82" t="str">
            <v>616400-403238-MARSH</v>
          </cell>
        </row>
        <row r="83">
          <cell r="A83" t="str">
            <v>--MARSH</v>
          </cell>
        </row>
        <row r="84">
          <cell r="A84" t="str">
            <v>--MARSH</v>
          </cell>
        </row>
        <row r="85">
          <cell r="A85" t="str">
            <v>--MARSH</v>
          </cell>
        </row>
        <row r="86">
          <cell r="A86" t="str">
            <v>616700-403238-MARSH</v>
          </cell>
        </row>
        <row r="87">
          <cell r="A87" t="str">
            <v>613510-403244-MICROCOM</v>
          </cell>
          <cell r="O87">
            <v>813.54</v>
          </cell>
        </row>
        <row r="88">
          <cell r="A88" t="str">
            <v>613510-403244-MICROCOM</v>
          </cell>
          <cell r="O88">
            <v>149.15</v>
          </cell>
        </row>
        <row r="89">
          <cell r="A89" t="str">
            <v>613510-403244-MICROCOM</v>
          </cell>
          <cell r="O89">
            <v>253.8</v>
          </cell>
        </row>
        <row r="90">
          <cell r="A90" t="str">
            <v>615620-403244-MICROCOM</v>
          </cell>
          <cell r="O90">
            <v>174.16</v>
          </cell>
        </row>
        <row r="91">
          <cell r="A91" t="str">
            <v>622211--MODARES INTELLECTUAL PROPERTY INSTITUTE</v>
          </cell>
        </row>
        <row r="92">
          <cell r="A92" t="str">
            <v>604000--MOLECULAR CONNECTIONS</v>
          </cell>
        </row>
        <row r="93">
          <cell r="A93" t="str">
            <v>613510-403376-MONACO INFORMATIQUE SERVICE
(Avangarde informatique)</v>
          </cell>
          <cell r="O93">
            <v>295.31</v>
          </cell>
        </row>
        <row r="94">
          <cell r="A94" t="str">
            <v>613510-403376-MONACO INFORMATIQUE SERVICE
(Avangarde informatique)</v>
          </cell>
          <cell r="O94">
            <v>881.8</v>
          </cell>
        </row>
        <row r="95">
          <cell r="A95" t="str">
            <v>613510-403376-MONACO INFORMATIQUE SERVICE
(Avangarde informatique)</v>
          </cell>
          <cell r="O95">
            <v>812.76</v>
          </cell>
        </row>
        <row r="96">
          <cell r="A96" t="str">
            <v>613510-403376-MONACO INFORMATIQUE SERVICE
(Avangarde informatique)</v>
          </cell>
          <cell r="O96">
            <v>573.19000000000005</v>
          </cell>
        </row>
        <row r="97">
          <cell r="A97" t="str">
            <v>613510-403376-MONACO INFORMATIQUE SERVICE
(Avangarde informatique)</v>
          </cell>
        </row>
        <row r="98">
          <cell r="A98" t="str">
            <v>613510-403376-MONACO INFORMATIQUE SERVICE
(Avangarde informatique)</v>
          </cell>
        </row>
        <row r="99">
          <cell r="A99" t="str">
            <v>613510-403376-MONACO INFORMATIQUE SERVICE
(Avangarde informatique)</v>
          </cell>
        </row>
        <row r="100">
          <cell r="A100" t="str">
            <v>613510-403376-MONACO INFORMATIQUE SERVICE
(Avangarde informatique)</v>
          </cell>
        </row>
        <row r="101">
          <cell r="A101" t="str">
            <v>613510-403376-MONACO INFORMATIQUE SERVICE
(Avangarde informatique)</v>
          </cell>
        </row>
        <row r="102">
          <cell r="A102" t="str">
            <v>613510-403376-MONACO INFORMATIQUE SERVICE
(Avangarde informatique)</v>
          </cell>
        </row>
        <row r="103">
          <cell r="A103" t="str">
            <v>613510-403376-MONACO INFORMATIQUE SERVICE
(Avangarde informatique)</v>
          </cell>
        </row>
        <row r="104">
          <cell r="A104" t="str">
            <v>615620-403258-NOMIOS</v>
          </cell>
          <cell r="O104">
            <v>888.14</v>
          </cell>
        </row>
        <row r="105">
          <cell r="A105" t="str">
            <v>615620-403258-NOMIOS</v>
          </cell>
          <cell r="O105">
            <v>480.95</v>
          </cell>
        </row>
        <row r="106">
          <cell r="A106" t="str">
            <v>615620-403258-NOMIOS</v>
          </cell>
          <cell r="O106">
            <v>281.25</v>
          </cell>
        </row>
        <row r="107">
          <cell r="A107" t="str">
            <v>615620-403258-NOMIOS</v>
          </cell>
          <cell r="O107">
            <v>249.96</v>
          </cell>
        </row>
        <row r="108">
          <cell r="A108" t="str">
            <v>615620-403258-NOMIOS</v>
          </cell>
          <cell r="O108">
            <v>39.67</v>
          </cell>
        </row>
        <row r="109">
          <cell r="A109" t="str">
            <v>622630-403258-NOMIOS</v>
          </cell>
        </row>
        <row r="110">
          <cell r="A110" t="str">
            <v>622630-407188-THALES SERVICES</v>
          </cell>
        </row>
        <row r="111">
          <cell r="A111" t="str">
            <v>615610-403258-NOMIOS</v>
          </cell>
          <cell r="O111">
            <v>628.61</v>
          </cell>
        </row>
        <row r="112">
          <cell r="A112" t="str">
            <v>615610-403258-NOMIOS</v>
          </cell>
          <cell r="O112">
            <v>303.18</v>
          </cell>
        </row>
        <row r="113">
          <cell r="A113" t="str">
            <v>613510-407677-LOKALISE</v>
          </cell>
        </row>
        <row r="114">
          <cell r="A114" t="str">
            <v>615620-403258-NOMIOS</v>
          </cell>
          <cell r="O114">
            <v>365.81</v>
          </cell>
        </row>
        <row r="115">
          <cell r="A115" t="str">
            <v>613520-403264-Online SAS</v>
          </cell>
          <cell r="O115">
            <v>11280.48</v>
          </cell>
        </row>
        <row r="116">
          <cell r="A116" t="str">
            <v>615610-403267-ORACLE</v>
          </cell>
          <cell r="O116">
            <v>186.23</v>
          </cell>
        </row>
        <row r="117">
          <cell r="A117" t="str">
            <v>--Ordinal</v>
          </cell>
        </row>
        <row r="118">
          <cell r="A118" t="str">
            <v>613520-403392-OVH</v>
          </cell>
          <cell r="O118">
            <v>2876.15</v>
          </cell>
        </row>
        <row r="119">
          <cell r="A119" t="str">
            <v>613510-403392-OVH</v>
          </cell>
          <cell r="O119">
            <v>49.99</v>
          </cell>
        </row>
        <row r="120">
          <cell r="A120" t="str">
            <v>613520-403392-OVH</v>
          </cell>
          <cell r="O120">
            <v>32</v>
          </cell>
        </row>
        <row r="121">
          <cell r="A121" t="str">
            <v>613520-403392-OVH</v>
          </cell>
        </row>
        <row r="122">
          <cell r="A122" t="str">
            <v>613520-403392-OVH</v>
          </cell>
          <cell r="O122">
            <v>109.89</v>
          </cell>
        </row>
        <row r="123">
          <cell r="A123" t="str">
            <v>613510-403292-PAGERDUTY</v>
          </cell>
          <cell r="O123">
            <v>204.19</v>
          </cell>
        </row>
        <row r="124">
          <cell r="A124" t="str">
            <v>622211--PPS</v>
          </cell>
        </row>
        <row r="125">
          <cell r="A125" t="str">
            <v>604000--PROELAN</v>
          </cell>
          <cell r="O125">
            <v>9202</v>
          </cell>
        </row>
        <row r="126">
          <cell r="A126" t="str">
            <v>604000--PROELAN</v>
          </cell>
          <cell r="O126">
            <v>9202</v>
          </cell>
        </row>
        <row r="127">
          <cell r="A127" t="str">
            <v>604000--PROELAN</v>
          </cell>
          <cell r="O127">
            <v>6480</v>
          </cell>
        </row>
        <row r="128">
          <cell r="A128" t="str">
            <v>604000--PROELAN</v>
          </cell>
        </row>
        <row r="129">
          <cell r="A129" t="str">
            <v>604000--PROELAN</v>
          </cell>
          <cell r="O129">
            <v>7455.5</v>
          </cell>
        </row>
        <row r="130">
          <cell r="A130" t="str">
            <v>604010-403309-RACKSPACE HOSTING</v>
          </cell>
          <cell r="O130">
            <v>5868.99</v>
          </cell>
        </row>
        <row r="131">
          <cell r="A131" t="str">
            <v>615610-403317-SAGE France</v>
          </cell>
          <cell r="O131">
            <v>138.77000000000001</v>
          </cell>
        </row>
        <row r="132">
          <cell r="A132" t="str">
            <v>613510-403318-SALESFORCE.COM EMEA Limited</v>
          </cell>
          <cell r="O132">
            <v>9026.93</v>
          </cell>
        </row>
        <row r="133">
          <cell r="A133" t="str">
            <v>613510-403318-SALESFORCE.COM EMEA Limited</v>
          </cell>
          <cell r="O133">
            <v>1181.78</v>
          </cell>
        </row>
        <row r="134">
          <cell r="A134" t="str">
            <v>615620--SCC</v>
          </cell>
        </row>
        <row r="135">
          <cell r="A135" t="str">
            <v>604000-406954-SERAPHIN INNOVATION</v>
          </cell>
        </row>
        <row r="136">
          <cell r="A136" t="str">
            <v>626300-403552-SFR BUSINESS (COMPLETEL SAS)</v>
          </cell>
          <cell r="O136">
            <v>1000</v>
          </cell>
        </row>
        <row r="137">
          <cell r="A137" t="str">
            <v>626300-403552-SFR BUSINESS (COMPLETEL SAS)</v>
          </cell>
          <cell r="O137">
            <v>1000</v>
          </cell>
        </row>
        <row r="138">
          <cell r="A138" t="str">
            <v>613510-403850-SHAREGATE</v>
          </cell>
          <cell r="O138">
            <v>1126.79</v>
          </cell>
        </row>
        <row r="139">
          <cell r="A139" t="str">
            <v>616200-403333-SIACI</v>
          </cell>
          <cell r="O139">
            <v>2360.29</v>
          </cell>
        </row>
        <row r="140">
          <cell r="A140" t="str">
            <v>616200-403333-SIACI</v>
          </cell>
          <cell r="O140">
            <v>497.25</v>
          </cell>
        </row>
        <row r="141">
          <cell r="A141" t="str">
            <v>616300-403333-SIACI</v>
          </cell>
          <cell r="O141">
            <v>317.93</v>
          </cell>
        </row>
        <row r="142">
          <cell r="A142" t="str">
            <v>604000-406942-SII</v>
          </cell>
          <cell r="O142">
            <v>9253</v>
          </cell>
        </row>
        <row r="143">
          <cell r="A143" t="str">
            <v>604000--SOFTEAM</v>
          </cell>
        </row>
        <row r="144">
          <cell r="A144" t="str">
            <v>604000--SOFTEAM</v>
          </cell>
        </row>
        <row r="145">
          <cell r="A145" t="str">
            <v>604000--SOFTEAM</v>
          </cell>
        </row>
        <row r="146">
          <cell r="A146" t="str">
            <v>604000--SOFTEAM</v>
          </cell>
        </row>
        <row r="147">
          <cell r="A147" t="str">
            <v>604000--SOFTEAM</v>
          </cell>
        </row>
        <row r="148">
          <cell r="A148" t="str">
            <v>604000--SOFTEAM</v>
          </cell>
        </row>
        <row r="149">
          <cell r="A149" t="str">
            <v>604000--SOFTEAM</v>
          </cell>
          <cell r="O149">
            <v>5005</v>
          </cell>
        </row>
        <row r="150">
          <cell r="A150" t="str">
            <v>604000--SOFTEAM</v>
          </cell>
        </row>
        <row r="151">
          <cell r="A151" t="str">
            <v>604000--SOFTEAM</v>
          </cell>
        </row>
        <row r="152">
          <cell r="A152" t="str">
            <v>604000--SOFTEAM</v>
          </cell>
        </row>
        <row r="153">
          <cell r="A153" t="str">
            <v>604000--SOFTEAM</v>
          </cell>
        </row>
        <row r="154">
          <cell r="A154" t="str">
            <v>604000--SOFTEAM</v>
          </cell>
        </row>
        <row r="155">
          <cell r="A155" t="str">
            <v>604000--SOFTEAM</v>
          </cell>
        </row>
        <row r="156">
          <cell r="A156" t="str">
            <v>604000--SOFTEAM</v>
          </cell>
        </row>
        <row r="157">
          <cell r="A157" t="str">
            <v>604000--SOFTEAM</v>
          </cell>
        </row>
        <row r="158">
          <cell r="A158" t="str">
            <v>604000--SOFTEAM</v>
          </cell>
        </row>
        <row r="159">
          <cell r="A159" t="str">
            <v>604000--SOFTEAM</v>
          </cell>
        </row>
        <row r="160">
          <cell r="A160" t="str">
            <v>604000--SOFTEAM</v>
          </cell>
        </row>
        <row r="161">
          <cell r="A161" t="str">
            <v>604000--SOFTEAM</v>
          </cell>
        </row>
        <row r="162">
          <cell r="A162" t="str">
            <v>604000--SOFTEAM</v>
          </cell>
        </row>
        <row r="163">
          <cell r="A163" t="str">
            <v>604000--SOFTEAM</v>
          </cell>
          <cell r="O163">
            <v>8092.5</v>
          </cell>
        </row>
        <row r="164">
          <cell r="A164" t="str">
            <v>604000--SOFTEAM</v>
          </cell>
          <cell r="O164">
            <v>7400</v>
          </cell>
        </row>
        <row r="165">
          <cell r="A165" t="str">
            <v>604000--SOFTEAM</v>
          </cell>
          <cell r="O165">
            <v>7650</v>
          </cell>
        </row>
        <row r="166">
          <cell r="A166" t="str">
            <v>604000--SOFTEAM</v>
          </cell>
        </row>
        <row r="167">
          <cell r="A167" t="str">
            <v>604000--SOFTEAM</v>
          </cell>
          <cell r="O167">
            <v>9790</v>
          </cell>
        </row>
        <row r="168">
          <cell r="A168" t="str">
            <v>604000--SOFTEAM</v>
          </cell>
          <cell r="O168">
            <v>7215</v>
          </cell>
        </row>
        <row r="169">
          <cell r="A169" t="str">
            <v>604000--SOFTEAM</v>
          </cell>
          <cell r="O169">
            <v>8140</v>
          </cell>
        </row>
        <row r="170">
          <cell r="A170" t="str">
            <v>604000-403339-SOFTEAM Cadextan</v>
          </cell>
        </row>
        <row r="171">
          <cell r="A171" t="str">
            <v>615610-403340-SOFTLINE</v>
          </cell>
          <cell r="O171">
            <v>740.7</v>
          </cell>
        </row>
        <row r="172">
          <cell r="A172" t="str">
            <v>613510-403342-SSL247 SARL</v>
          </cell>
        </row>
        <row r="173">
          <cell r="A173" t="str">
            <v>613510-403342-SSL247 SARL</v>
          </cell>
        </row>
        <row r="174">
          <cell r="A174" t="str">
            <v>613510-403342-SSL247 SARL</v>
          </cell>
        </row>
        <row r="175">
          <cell r="A175" t="str">
            <v>613510-403342-SSL247 SARL</v>
          </cell>
        </row>
        <row r="176">
          <cell r="A176" t="str">
            <v>613510-403342-SSL247 SARL</v>
          </cell>
        </row>
        <row r="177">
          <cell r="A177" t="str">
            <v>613510-403342-SSL247 SARL</v>
          </cell>
        </row>
        <row r="178">
          <cell r="A178" t="str">
            <v>613510-403342-SSL247 SARL</v>
          </cell>
          <cell r="O178">
            <v>133</v>
          </cell>
        </row>
        <row r="179">
          <cell r="A179" t="str">
            <v>613510-403342-SSL247 SARL</v>
          </cell>
          <cell r="O179">
            <v>133</v>
          </cell>
        </row>
        <row r="180">
          <cell r="A180" t="str">
            <v>613510-403342-SSL247 SARL</v>
          </cell>
          <cell r="O180">
            <v>178.91</v>
          </cell>
        </row>
        <row r="181">
          <cell r="A181" t="str">
            <v>613510-403342-SSL247 SARL</v>
          </cell>
          <cell r="O181">
            <v>167.49</v>
          </cell>
        </row>
        <row r="182">
          <cell r="A182" t="str">
            <v>613510-403342-SSL247 SARL</v>
          </cell>
          <cell r="O182">
            <v>167.49</v>
          </cell>
        </row>
        <row r="183">
          <cell r="A183" t="str">
            <v>613510-403342-SSL247 SARL</v>
          </cell>
          <cell r="O183">
            <v>393.57</v>
          </cell>
        </row>
        <row r="184">
          <cell r="A184" t="str">
            <v>604010--STERIA</v>
          </cell>
        </row>
        <row r="185">
          <cell r="A185" t="str">
            <v>614000--STERIA</v>
          </cell>
        </row>
        <row r="186">
          <cell r="A186" t="str">
            <v>613510-403349-SYAGE</v>
          </cell>
        </row>
        <row r="187">
          <cell r="A187" t="str">
            <v>615610-403349-SYAGE</v>
          </cell>
          <cell r="O187">
            <v>165.41</v>
          </cell>
        </row>
        <row r="188">
          <cell r="A188" t="str">
            <v>615620-403349-SYAGE</v>
          </cell>
        </row>
        <row r="189">
          <cell r="A189" t="str">
            <v>615620-403349-SYAGE</v>
          </cell>
        </row>
        <row r="190">
          <cell r="A190" t="str">
            <v>615620-403349-SYAGE</v>
          </cell>
        </row>
        <row r="191">
          <cell r="A191" t="str">
            <v>615620-403349-SYAGE</v>
          </cell>
        </row>
        <row r="192">
          <cell r="A192" t="str">
            <v>615610-403349-SYAGE</v>
          </cell>
        </row>
        <row r="193">
          <cell r="A193" t="str">
            <v>615610-403349-SYAGE</v>
          </cell>
        </row>
        <row r="194">
          <cell r="A194" t="str">
            <v>615620-403349-SYAGE</v>
          </cell>
          <cell r="O194">
            <v>407.95</v>
          </cell>
        </row>
        <row r="195">
          <cell r="A195" t="str">
            <v>615620-403349-SYAGE</v>
          </cell>
          <cell r="O195">
            <v>92.12</v>
          </cell>
        </row>
        <row r="196">
          <cell r="A196" t="str">
            <v>615620-403349-SYAGE</v>
          </cell>
          <cell r="O196">
            <v>121.21</v>
          </cell>
        </row>
        <row r="197">
          <cell r="A197" t="str">
            <v>615620-403349-SYAGE</v>
          </cell>
        </row>
        <row r="198">
          <cell r="A198" t="str">
            <v>615620-403349-SYAGE</v>
          </cell>
        </row>
        <row r="199">
          <cell r="A199" t="str">
            <v>615620-403349-SYAGE</v>
          </cell>
          <cell r="O199">
            <v>1047.1300000000001</v>
          </cell>
        </row>
        <row r="200">
          <cell r="A200" t="str">
            <v>615620-403349-SYAGE</v>
          </cell>
          <cell r="O200">
            <v>567.92999999999995</v>
          </cell>
        </row>
        <row r="201">
          <cell r="A201" t="str">
            <v>615620-403349-SYAGE</v>
          </cell>
          <cell r="O201">
            <v>403.34</v>
          </cell>
        </row>
        <row r="202">
          <cell r="A202" t="str">
            <v>615620-403349-SYAGE</v>
          </cell>
        </row>
        <row r="203">
          <cell r="A203" t="str">
            <v>615620-403349-SYAGE</v>
          </cell>
        </row>
        <row r="204">
          <cell r="A204" t="str">
            <v>615620-403349-SYAGE</v>
          </cell>
        </row>
        <row r="205">
          <cell r="A205" t="str">
            <v>615620-403349-SYAGE</v>
          </cell>
        </row>
        <row r="206">
          <cell r="A206" t="str">
            <v>615610-403349-SYAGE</v>
          </cell>
          <cell r="O206">
            <v>137.93</v>
          </cell>
        </row>
        <row r="207">
          <cell r="A207" t="str">
            <v>615610-403349-SYAGE</v>
          </cell>
          <cell r="O207">
            <v>646.34</v>
          </cell>
        </row>
        <row r="208">
          <cell r="A208" t="str">
            <v>615610-403349-SYAGE</v>
          </cell>
          <cell r="O208">
            <v>1095.4000000000001</v>
          </cell>
        </row>
        <row r="209">
          <cell r="A209" t="str">
            <v>615610-403349-SYAGE</v>
          </cell>
          <cell r="O209">
            <v>103.85</v>
          </cell>
        </row>
        <row r="210">
          <cell r="A210" t="str">
            <v>615610-403349-SYAGE</v>
          </cell>
          <cell r="O210">
            <v>268.41000000000003</v>
          </cell>
        </row>
        <row r="211">
          <cell r="A211" t="str">
            <v>615610-403349-SYAGE</v>
          </cell>
          <cell r="O211">
            <v>1172.3499999999999</v>
          </cell>
        </row>
        <row r="212">
          <cell r="A212" t="str">
            <v>615610-403349-SYAGE</v>
          </cell>
          <cell r="O212">
            <v>515.59</v>
          </cell>
        </row>
        <row r="213">
          <cell r="A213" t="str">
            <v>615610-403349-SYAGE</v>
          </cell>
        </row>
        <row r="214">
          <cell r="A214" t="str">
            <v>615610-403349-SYAGE</v>
          </cell>
        </row>
        <row r="215">
          <cell r="A215" t="str">
            <v>622211-370004-TEAIP INTERNATIONAL SDN BHD</v>
          </cell>
        </row>
        <row r="216">
          <cell r="A216" t="str">
            <v>613510--Teamviewer</v>
          </cell>
          <cell r="O216">
            <v>843.2</v>
          </cell>
        </row>
        <row r="217">
          <cell r="A217" t="str">
            <v>604000--T-H SYSTEMS</v>
          </cell>
        </row>
        <row r="218">
          <cell r="A218" t="str">
            <v>613510-403360-TIMELOG</v>
          </cell>
          <cell r="O218">
            <v>841.5</v>
          </cell>
        </row>
        <row r="219">
          <cell r="A219" t="str">
            <v>615620-403361-TLCom</v>
          </cell>
          <cell r="O219">
            <v>418.90999999999997</v>
          </cell>
        </row>
        <row r="220">
          <cell r="A220" t="str">
            <v>615620-403361-TLCom</v>
          </cell>
          <cell r="O220">
            <v>2625.5299999999997</v>
          </cell>
        </row>
        <row r="221">
          <cell r="A221" t="str">
            <v>613510-403382-TREEPTIK</v>
          </cell>
          <cell r="O221">
            <v>996.35</v>
          </cell>
        </row>
        <row r="222">
          <cell r="A222" t="str">
            <v>613510--Vimeo
https://vimeo.com</v>
          </cell>
        </row>
        <row r="223">
          <cell r="A223" t="str">
            <v>613520-403371-VPS.NET (HOSTING SERVICES INC)</v>
          </cell>
          <cell r="O223">
            <v>566.15000000000009</v>
          </cell>
        </row>
        <row r="224">
          <cell r="A224" t="str">
            <v>613520--www.netissime.com
ELB Multimedia</v>
          </cell>
        </row>
        <row r="225">
          <cell r="A225" t="str">
            <v>615610-403375-yWorks</v>
          </cell>
          <cell r="O225">
            <v>495</v>
          </cell>
        </row>
        <row r="226">
          <cell r="A226" t="str">
            <v>604000--SOFTEAM</v>
          </cell>
        </row>
        <row r="227">
          <cell r="A227" t="str">
            <v>604000--VILLAIN VINCENT</v>
          </cell>
        </row>
        <row r="228">
          <cell r="A228" t="str">
            <v>604000-407113-ASTEK</v>
          </cell>
        </row>
        <row r="229">
          <cell r="A229" t="str">
            <v>604000-407188-THALES SERVICES</v>
          </cell>
        </row>
        <row r="230">
          <cell r="A230" t="str">
            <v>615610-406954-SERAPHIN INNOVATION</v>
          </cell>
        </row>
        <row r="231">
          <cell r="A231" t="str">
            <v>604000-407805-INFOBIS</v>
          </cell>
        </row>
      </sheetData>
      <sheetData sheetId="2">
        <row r="1">
          <cell r="A1" t="str">
            <v>GL/Account-Code fournisseur Exact-Nom fournisseur</v>
          </cell>
          <cell r="V1" t="str">
            <v>Charges 2018
s/Janvier</v>
          </cell>
        </row>
        <row r="2">
          <cell r="A2" t="str">
            <v>604000-403020-ALTIMATE</v>
          </cell>
          <cell r="V2">
            <v>5000</v>
          </cell>
        </row>
        <row r="3">
          <cell r="A3" t="str">
            <v>---AG INSURANCE</v>
          </cell>
          <cell r="V3">
            <v>418.47</v>
          </cell>
        </row>
        <row r="4">
          <cell r="A4" t="e">
            <v>#REF!</v>
          </cell>
          <cell r="V4">
            <v>399.04422471982434</v>
          </cell>
        </row>
        <row r="5">
          <cell r="A5" t="e">
            <v>#REF!</v>
          </cell>
        </row>
        <row r="6">
          <cell r="A6" t="e">
            <v>#REF!</v>
          </cell>
          <cell r="V6">
            <v>182.71</v>
          </cell>
        </row>
        <row r="7">
          <cell r="A7" t="e">
            <v>#REF!</v>
          </cell>
        </row>
        <row r="8">
          <cell r="A8" t="e">
            <v>#REF!</v>
          </cell>
          <cell r="V8">
            <v>76.28</v>
          </cell>
        </row>
        <row r="9">
          <cell r="A9" t="e">
            <v>#REF!</v>
          </cell>
          <cell r="V9">
            <v>414.75</v>
          </cell>
        </row>
        <row r="10">
          <cell r="A10" t="e">
            <v>#REF!</v>
          </cell>
        </row>
        <row r="11">
          <cell r="A11" t="e">
            <v>#REF!</v>
          </cell>
        </row>
        <row r="12">
          <cell r="A12" t="e">
            <v>#REF!</v>
          </cell>
        </row>
        <row r="13">
          <cell r="A13" t="e">
            <v>#REF!</v>
          </cell>
          <cell r="V13">
            <v>1764</v>
          </cell>
        </row>
        <row r="14">
          <cell r="A14" t="e">
            <v>#REF!</v>
          </cell>
        </row>
        <row r="15">
          <cell r="A15" t="e">
            <v>#REF!</v>
          </cell>
          <cell r="V15">
            <v>163.44</v>
          </cell>
        </row>
        <row r="16">
          <cell r="A16" t="e">
            <v>#REF!</v>
          </cell>
        </row>
        <row r="17">
          <cell r="A17" t="e">
            <v>#REF!</v>
          </cell>
        </row>
        <row r="18">
          <cell r="A18" t="e">
            <v>#REF!</v>
          </cell>
        </row>
        <row r="19">
          <cell r="A19" t="e">
            <v>#REF!</v>
          </cell>
        </row>
        <row r="20">
          <cell r="A20" t="e">
            <v>#REF!</v>
          </cell>
          <cell r="V20">
            <v>181.83</v>
          </cell>
        </row>
        <row r="21">
          <cell r="A21" t="e">
            <v>#REF!</v>
          </cell>
        </row>
        <row r="22">
          <cell r="A22" t="e">
            <v>#REF!</v>
          </cell>
          <cell r="V22">
            <v>150</v>
          </cell>
        </row>
        <row r="23">
          <cell r="A23" t="e">
            <v>#REF!</v>
          </cell>
          <cell r="V23">
            <v>540</v>
          </cell>
        </row>
        <row r="24">
          <cell r="A24" t="e">
            <v>#REF!</v>
          </cell>
          <cell r="V24">
            <v>91.36</v>
          </cell>
        </row>
        <row r="25">
          <cell r="A25" t="e">
            <v>#REF!</v>
          </cell>
        </row>
        <row r="26">
          <cell r="A26" t="e">
            <v>#REF!</v>
          </cell>
          <cell r="V26">
            <v>130.19999999999999</v>
          </cell>
        </row>
        <row r="27">
          <cell r="A27" t="e">
            <v>#REF!</v>
          </cell>
          <cell r="V27">
            <v>147</v>
          </cell>
        </row>
        <row r="28">
          <cell r="A28" t="e">
            <v>#REF!</v>
          </cell>
          <cell r="V28">
            <v>2</v>
          </cell>
        </row>
        <row r="29">
          <cell r="A29" t="e">
            <v>#REF!</v>
          </cell>
        </row>
        <row r="30">
          <cell r="A30" t="e">
            <v>#REF!</v>
          </cell>
        </row>
        <row r="31">
          <cell r="A31" t="e">
            <v>#REF!</v>
          </cell>
          <cell r="V31">
            <v>500</v>
          </cell>
        </row>
        <row r="32">
          <cell r="A32" t="e">
            <v>#REF!</v>
          </cell>
          <cell r="V32">
            <v>302.95</v>
          </cell>
        </row>
        <row r="33">
          <cell r="A33" t="e">
            <v>#REF!</v>
          </cell>
          <cell r="V33">
            <v>271.97000000000003</v>
          </cell>
        </row>
        <row r="34">
          <cell r="A34" t="e">
            <v>#REF!</v>
          </cell>
          <cell r="V34">
            <v>279.18</v>
          </cell>
        </row>
        <row r="35">
          <cell r="A35" t="e">
            <v>#REF!</v>
          </cell>
          <cell r="V35">
            <v>539.55999999999995</v>
          </cell>
        </row>
        <row r="36">
          <cell r="A36" t="e">
            <v>#REF!</v>
          </cell>
          <cell r="V36">
            <v>51.16</v>
          </cell>
        </row>
        <row r="37">
          <cell r="A37" t="e">
            <v>#REF!</v>
          </cell>
          <cell r="V37">
            <v>75</v>
          </cell>
        </row>
        <row r="38">
          <cell r="A38" t="e">
            <v>#REF!</v>
          </cell>
          <cell r="V38">
            <v>17.68</v>
          </cell>
        </row>
        <row r="39">
          <cell r="A39" t="e">
            <v>#REF!</v>
          </cell>
          <cell r="V39">
            <v>206.8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  <cell r="V42">
            <v>561.49</v>
          </cell>
        </row>
        <row r="43">
          <cell r="A43" t="e">
            <v>#REF!</v>
          </cell>
        </row>
        <row r="44">
          <cell r="A44" t="e">
            <v>#REF!</v>
          </cell>
          <cell r="V44">
            <v>10.84</v>
          </cell>
        </row>
        <row r="45">
          <cell r="A45" t="e">
            <v>#REF!</v>
          </cell>
          <cell r="V45">
            <v>64.010000000000005</v>
          </cell>
        </row>
        <row r="46">
          <cell r="A46" t="e">
            <v>#REF!</v>
          </cell>
          <cell r="V46">
            <v>26.14</v>
          </cell>
        </row>
        <row r="47">
          <cell r="A47" t="e">
            <v>#REF!</v>
          </cell>
          <cell r="V47">
            <v>12.3</v>
          </cell>
        </row>
        <row r="48">
          <cell r="A48" t="e">
            <v>#REF!</v>
          </cell>
          <cell r="V48">
            <v>184.34</v>
          </cell>
        </row>
        <row r="49">
          <cell r="A49" t="e">
            <v>#REF!</v>
          </cell>
          <cell r="V49">
            <v>69.900000000000006</v>
          </cell>
        </row>
        <row r="50">
          <cell r="A50" t="e">
            <v>#REF!</v>
          </cell>
          <cell r="V50">
            <v>1303.1100000000001</v>
          </cell>
        </row>
        <row r="51">
          <cell r="A51" t="e">
            <v>#REF!</v>
          </cell>
          <cell r="V51">
            <v>171.88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  <cell r="V57">
            <v>141.02000000000001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  <cell r="V60">
            <v>7198.83</v>
          </cell>
        </row>
        <row r="61">
          <cell r="A61" t="e">
            <v>#REF!</v>
          </cell>
          <cell r="V61">
            <v>1708.2</v>
          </cell>
        </row>
        <row r="62">
          <cell r="A62" t="e">
            <v>#REF!</v>
          </cell>
          <cell r="V62">
            <v>143.97999999999999</v>
          </cell>
        </row>
        <row r="63">
          <cell r="A63" t="e">
            <v>#REF!</v>
          </cell>
          <cell r="V63">
            <v>269.10000000000002</v>
          </cell>
        </row>
        <row r="64">
          <cell r="A64" t="e">
            <v>#REF!</v>
          </cell>
          <cell r="V64">
            <v>375</v>
          </cell>
        </row>
        <row r="65">
          <cell r="A65" t="e">
            <v>#REF!</v>
          </cell>
        </row>
        <row r="66">
          <cell r="A66" t="e">
            <v>#REF!</v>
          </cell>
          <cell r="V66">
            <v>232</v>
          </cell>
        </row>
        <row r="67">
          <cell r="A67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  <cell r="V69">
            <v>848.08</v>
          </cell>
        </row>
        <row r="70">
          <cell r="A70" t="e">
            <v>#REF!</v>
          </cell>
          <cell r="V70">
            <v>856.37</v>
          </cell>
        </row>
        <row r="71">
          <cell r="A71" t="e">
            <v>#REF!</v>
          </cell>
          <cell r="V71">
            <v>122.2</v>
          </cell>
        </row>
        <row r="72">
          <cell r="A72" t="e">
            <v>#REF!</v>
          </cell>
        </row>
        <row r="73">
          <cell r="A73" t="e">
            <v>#REF!</v>
          </cell>
          <cell r="V73">
            <v>306.33</v>
          </cell>
        </row>
        <row r="74">
          <cell r="A74" t="e">
            <v>#REF!</v>
          </cell>
        </row>
        <row r="75">
          <cell r="A75" t="e">
            <v>#REF!</v>
          </cell>
          <cell r="V75">
            <v>209.17000000000002</v>
          </cell>
        </row>
        <row r="76">
          <cell r="A76" t="e">
            <v>#REF!</v>
          </cell>
        </row>
        <row r="77">
          <cell r="A77" t="e">
            <v>#REF!</v>
          </cell>
          <cell r="V77">
            <v>371.95</v>
          </cell>
        </row>
        <row r="78">
          <cell r="A78" t="e">
            <v>#REF!</v>
          </cell>
          <cell r="V78">
            <v>303.70999999999998</v>
          </cell>
        </row>
        <row r="79">
          <cell r="A79" t="e">
            <v>#REF!</v>
          </cell>
        </row>
        <row r="80">
          <cell r="A80" t="e">
            <v>#REF!</v>
          </cell>
        </row>
        <row r="81">
          <cell r="A81" t="e">
            <v>#REF!</v>
          </cell>
          <cell r="V81">
            <v>946.84</v>
          </cell>
        </row>
        <row r="82">
          <cell r="A82" t="e">
            <v>#REF!</v>
          </cell>
        </row>
        <row r="83">
          <cell r="A83" t="e">
            <v>#REF!</v>
          </cell>
          <cell r="V83">
            <v>313.24</v>
          </cell>
        </row>
        <row r="84">
          <cell r="A84" t="e">
            <v>#REF!</v>
          </cell>
          <cell r="V84">
            <v>98.63</v>
          </cell>
        </row>
        <row r="85">
          <cell r="A85" t="e">
            <v>#REF!</v>
          </cell>
        </row>
        <row r="86">
          <cell r="A86" t="e">
            <v>#REF!</v>
          </cell>
          <cell r="V86">
            <v>588.30999999999995</v>
          </cell>
        </row>
        <row r="87">
          <cell r="A87" t="e">
            <v>#REF!</v>
          </cell>
          <cell r="V87">
            <v>469.79</v>
          </cell>
        </row>
        <row r="88">
          <cell r="A88" t="e">
            <v>#REF!</v>
          </cell>
        </row>
        <row r="89">
          <cell r="A89" t="e">
            <v>#REF!</v>
          </cell>
        </row>
        <row r="90">
          <cell r="A90" t="e">
            <v>#REF!</v>
          </cell>
          <cell r="V90">
            <v>245.88</v>
          </cell>
        </row>
        <row r="91">
          <cell r="A91" t="e">
            <v>#REF!</v>
          </cell>
        </row>
        <row r="92">
          <cell r="A92" t="e">
            <v>#REF!</v>
          </cell>
          <cell r="V92">
            <v>2447.11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  <cell r="V118">
            <v>74</v>
          </cell>
        </row>
        <row r="119">
          <cell r="A119" t="e">
            <v>#REF!</v>
          </cell>
          <cell r="V119">
            <v>40</v>
          </cell>
        </row>
        <row r="120">
          <cell r="A120" t="e">
            <v>#REF!</v>
          </cell>
          <cell r="V120">
            <v>24.779999999999998</v>
          </cell>
        </row>
        <row r="121">
          <cell r="A121" t="e">
            <v>#REF!</v>
          </cell>
          <cell r="V121">
            <v>20.83</v>
          </cell>
        </row>
        <row r="122">
          <cell r="A122" t="e">
            <v>#REF!</v>
          </cell>
          <cell r="V122">
            <v>23.33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  <cell r="V126">
            <v>45.72</v>
          </cell>
        </row>
        <row r="127">
          <cell r="A127" t="e">
            <v>#REF!</v>
          </cell>
        </row>
        <row r="128">
          <cell r="A128" t="e">
            <v>#REF!</v>
          </cell>
          <cell r="V128">
            <v>50.13</v>
          </cell>
        </row>
        <row r="129">
          <cell r="A129" t="e">
            <v>#REF!</v>
          </cell>
          <cell r="V129">
            <v>21.65</v>
          </cell>
        </row>
        <row r="130">
          <cell r="A130" t="e">
            <v>#REF!</v>
          </cell>
          <cell r="V130">
            <v>21.65</v>
          </cell>
        </row>
        <row r="131">
          <cell r="A131" t="e">
            <v>#REF!</v>
          </cell>
          <cell r="V131" t="e">
            <v>#REF!</v>
          </cell>
        </row>
        <row r="132">
          <cell r="A132" t="e">
            <v>#REF!</v>
          </cell>
          <cell r="V132">
            <v>1593</v>
          </cell>
        </row>
        <row r="133">
          <cell r="A133" t="e">
            <v>#REF!</v>
          </cell>
        </row>
        <row r="134">
          <cell r="A134" t="e">
            <v>#REF!</v>
          </cell>
          <cell r="V134">
            <v>3.64</v>
          </cell>
        </row>
        <row r="135">
          <cell r="A135" t="e">
            <v>#REF!</v>
          </cell>
          <cell r="V135">
            <v>0</v>
          </cell>
        </row>
        <row r="136">
          <cell r="A136" t="e">
            <v>#REF!</v>
          </cell>
          <cell r="V136">
            <v>39</v>
          </cell>
        </row>
        <row r="137">
          <cell r="A137" t="e">
            <v>#REF!</v>
          </cell>
          <cell r="V137">
            <v>21.65</v>
          </cell>
        </row>
        <row r="138">
          <cell r="A138" t="e">
            <v>#REF!</v>
          </cell>
          <cell r="V138">
            <v>1087.5</v>
          </cell>
        </row>
        <row r="139">
          <cell r="A139" t="e">
            <v>#REF!</v>
          </cell>
          <cell r="V139">
            <v>19</v>
          </cell>
        </row>
        <row r="140">
          <cell r="A140" t="e">
            <v>#REF!</v>
          </cell>
          <cell r="V140">
            <v>70</v>
          </cell>
        </row>
        <row r="141">
          <cell r="A141" t="e">
            <v>#REF!</v>
          </cell>
          <cell r="V141">
            <v>0</v>
          </cell>
        </row>
        <row r="142">
          <cell r="A142" t="e">
            <v>#REF!</v>
          </cell>
          <cell r="V142">
            <v>415</v>
          </cell>
        </row>
        <row r="143">
          <cell r="A143" t="e">
            <v>#REF!</v>
          </cell>
          <cell r="V143">
            <v>16.47</v>
          </cell>
        </row>
        <row r="144">
          <cell r="A144" t="e">
            <v>#REF!</v>
          </cell>
          <cell r="V144">
            <v>18.2</v>
          </cell>
        </row>
        <row r="145">
          <cell r="A145" t="e">
            <v>#REF!</v>
          </cell>
          <cell r="V145">
            <v>164.04</v>
          </cell>
        </row>
        <row r="146">
          <cell r="A146" t="e">
            <v>#REF!</v>
          </cell>
          <cell r="V146">
            <v>91</v>
          </cell>
        </row>
        <row r="147">
          <cell r="A147" t="e">
            <v>#REF!</v>
          </cell>
          <cell r="V147">
            <v>30</v>
          </cell>
        </row>
        <row r="148">
          <cell r="A148" t="e">
            <v>#REF!</v>
          </cell>
          <cell r="V148">
            <v>48</v>
          </cell>
        </row>
        <row r="149">
          <cell r="A149" t="e">
            <v>#REF!</v>
          </cell>
          <cell r="V149">
            <v>25.5</v>
          </cell>
        </row>
        <row r="150">
          <cell r="A150" t="e">
            <v>#REF!</v>
          </cell>
          <cell r="V150">
            <v>83.31</v>
          </cell>
        </row>
        <row r="151">
          <cell r="A151" t="e">
            <v>#REF!</v>
          </cell>
        </row>
        <row r="152">
          <cell r="A152" t="e">
            <v>#REF!</v>
          </cell>
          <cell r="V152">
            <v>24.15</v>
          </cell>
        </row>
        <row r="153">
          <cell r="A153" t="e">
            <v>#REF!</v>
          </cell>
          <cell r="V153">
            <v>1085.92</v>
          </cell>
        </row>
        <row r="154">
          <cell r="A154" t="e">
            <v>#REF!</v>
          </cell>
          <cell r="V154">
            <v>27.33</v>
          </cell>
        </row>
        <row r="155">
          <cell r="A155" t="e">
            <v>#REF!</v>
          </cell>
          <cell r="V155">
            <v>27.33</v>
          </cell>
        </row>
        <row r="156">
          <cell r="A156" t="e">
            <v>#REF!</v>
          </cell>
          <cell r="V156">
            <v>1327.44</v>
          </cell>
        </row>
        <row r="157">
          <cell r="A157" t="e">
            <v>#REF!</v>
          </cell>
          <cell r="V157">
            <v>85.19</v>
          </cell>
        </row>
        <row r="158">
          <cell r="A158" t="e">
            <v>#REF!</v>
          </cell>
          <cell r="V158">
            <v>104.58</v>
          </cell>
        </row>
        <row r="159">
          <cell r="A159" t="e">
            <v>#REF!</v>
          </cell>
          <cell r="V159">
            <v>123.29</v>
          </cell>
        </row>
        <row r="160">
          <cell r="A160" t="e">
            <v>#REF!</v>
          </cell>
          <cell r="V160">
            <v>164.69</v>
          </cell>
        </row>
        <row r="161">
          <cell r="A161" t="e">
            <v>#REF!</v>
          </cell>
          <cell r="V161">
            <v>103.03</v>
          </cell>
        </row>
        <row r="162">
          <cell r="A162" t="e">
            <v>#REF!</v>
          </cell>
          <cell r="V162">
            <v>216.27</v>
          </cell>
        </row>
        <row r="163">
          <cell r="A163" t="e">
            <v>#REF!</v>
          </cell>
          <cell r="V163">
            <v>79.569999999999993</v>
          </cell>
        </row>
        <row r="164">
          <cell r="A164" t="e">
            <v>#REF!</v>
          </cell>
        </row>
        <row r="165">
          <cell r="A165" t="e">
            <v>#REF!</v>
          </cell>
          <cell r="V165">
            <v>721.5</v>
          </cell>
        </row>
        <row r="166">
          <cell r="A166" t="e">
            <v>#REF!</v>
          </cell>
          <cell r="V166">
            <v>219.61</v>
          </cell>
        </row>
        <row r="167">
          <cell r="A167" t="e">
            <v>#REF!</v>
          </cell>
          <cell r="V167">
            <v>165.17</v>
          </cell>
        </row>
        <row r="168">
          <cell r="A168" t="e">
            <v>#REF!</v>
          </cell>
          <cell r="V168">
            <v>127.24</v>
          </cell>
        </row>
        <row r="169">
          <cell r="A169" t="e">
            <v>#REF!</v>
          </cell>
          <cell r="V169">
            <v>229.23</v>
          </cell>
        </row>
        <row r="170">
          <cell r="A170" t="e">
            <v>#REF!</v>
          </cell>
          <cell r="V170">
            <v>355.43</v>
          </cell>
        </row>
        <row r="171">
          <cell r="A171" t="e">
            <v>#REF!</v>
          </cell>
          <cell r="V171">
            <v>750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  <cell r="V181">
            <v>445.78</v>
          </cell>
        </row>
        <row r="182">
          <cell r="A182" t="e">
            <v>#REF!</v>
          </cell>
          <cell r="V182">
            <v>1500</v>
          </cell>
        </row>
        <row r="183">
          <cell r="A183" t="e">
            <v>#REF!</v>
          </cell>
          <cell r="V183">
            <v>100</v>
          </cell>
        </row>
        <row r="184">
          <cell r="A184" t="e">
            <v>#REF!</v>
          </cell>
        </row>
        <row r="185">
          <cell r="A185" t="e">
            <v>#REF!</v>
          </cell>
          <cell r="V185">
            <v>88.65</v>
          </cell>
        </row>
        <row r="186">
          <cell r="A186" t="e">
            <v>#REF!</v>
          </cell>
          <cell r="V186">
            <v>88.65</v>
          </cell>
        </row>
        <row r="187">
          <cell r="A187" t="e">
            <v>#REF!</v>
          </cell>
          <cell r="V187">
            <v>687</v>
          </cell>
        </row>
        <row r="188">
          <cell r="A188" t="e">
            <v>#REF!</v>
          </cell>
          <cell r="V188">
            <v>220</v>
          </cell>
        </row>
        <row r="189">
          <cell r="A189" t="e">
            <v>#REF!</v>
          </cell>
          <cell r="V189">
            <v>14740</v>
          </cell>
        </row>
        <row r="190">
          <cell r="A190" t="e">
            <v>#REF!</v>
          </cell>
          <cell r="V190">
            <v>22.119999999999997</v>
          </cell>
        </row>
        <row r="191">
          <cell r="A191" t="e">
            <v>#REF!</v>
          </cell>
          <cell r="V191">
            <v>16975</v>
          </cell>
        </row>
        <row r="192">
          <cell r="A192" t="e">
            <v>#REF!</v>
          </cell>
          <cell r="V192">
            <v>5335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7">
          <cell r="A197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  <cell r="V199">
            <v>189.5</v>
          </cell>
        </row>
        <row r="200">
          <cell r="A200" t="e">
            <v>#REF!</v>
          </cell>
        </row>
        <row r="201">
          <cell r="A201" t="e">
            <v>#REF!</v>
          </cell>
          <cell r="V201">
            <v>320.66999999999996</v>
          </cell>
        </row>
        <row r="202">
          <cell r="A202" t="e">
            <v>#REF!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Feuil4"/>
      <sheetName val="sh"/>
      <sheetName val="doc_société QSAS"/>
      <sheetName val="EI"/>
      <sheetName val="organigramme france"/>
      <sheetName val="organigramme monde struct"/>
      <sheetName val="LEXIQUE "/>
      <sheetName val="calendrier"/>
      <sheetName val="LOG IN &amp; CAPTION"/>
      <sheetName val="commande fourniture de bureau"/>
      <sheetName val="Maps"/>
      <sheetName val="CHINE"/>
      <sheetName val="1-TIERS 2-INTERN NDF 2"/>
      <sheetName val="1-TIERS FNP ET EXT"/>
      <sheetName val="clôture"/>
      <sheetName val="1-TIERS 1-FRS"/>
      <sheetName val="1-TIERS 1-FRS-Orange"/>
      <sheetName val="1-TIERS 2-INTERN NDF"/>
      <sheetName val="NDF calendrier 2018"/>
      <sheetName val="1 - TIERS 3-FRS PROD"/>
      <sheetName val="2-PERSONNELS 1-OD salaire 1-2-3"/>
      <sheetName val="3 - TRESORERIE "/>
      <sheetName val="1-TIERS 1-FRS - SST"/>
      <sheetName val="Clarivate"/>
      <sheetName val="LTS"/>
      <sheetName val="Online sa"/>
      <sheetName val="euclyde"/>
      <sheetName val="edf"/>
      <sheetName val="1-TIERS 2- INTERN NDF"/>
      <sheetName val="2-PERSONNELS 1-OD salair"/>
      <sheetName val="3 - TRESORERIE"/>
      <sheetName val="gestion"/>
      <sheetName val="1-TIERS 3-CLT"/>
      <sheetName val="erreur sur atoll"/>
      <sheetName val="Feuil1"/>
      <sheetName val="Feuil3"/>
      <sheetName val="PROCESS - 2 EXACT"/>
    </sheetNames>
    <definedNames>
      <definedName name="retour_menu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05C0A-DA52-4442-B854-A1CFF957929E}">
  <sheetPr codeName="Feuil1"/>
  <dimension ref="A3:V58"/>
  <sheetViews>
    <sheetView showGridLines="0" topLeftCell="B1" workbookViewId="0">
      <selection activeCell="H5" sqref="H5"/>
    </sheetView>
  </sheetViews>
  <sheetFormatPr baseColWidth="10" defaultRowHeight="15" x14ac:dyDescent="0.25"/>
  <cols>
    <col min="1" max="1" width="49.85546875" customWidth="1"/>
    <col min="4" max="4" width="10.28515625" customWidth="1"/>
    <col min="7" max="7" width="6.140625" customWidth="1"/>
  </cols>
  <sheetData>
    <row r="3" spans="2:9" x14ac:dyDescent="0.25">
      <c r="B3" s="66"/>
      <c r="C3" s="32"/>
      <c r="D3" s="32"/>
      <c r="E3" s="32"/>
      <c r="F3" s="32"/>
      <c r="G3" s="32"/>
      <c r="H3" s="32"/>
      <c r="I3" s="67"/>
    </row>
    <row r="4" spans="2:9" x14ac:dyDescent="0.25">
      <c r="B4" s="68" t="s">
        <v>74</v>
      </c>
      <c r="C4" s="62"/>
      <c r="D4" s="69" t="s">
        <v>69</v>
      </c>
      <c r="E4" s="62" t="s">
        <v>0</v>
      </c>
      <c r="F4" s="62"/>
      <c r="G4" s="62"/>
      <c r="H4" s="70" t="s">
        <v>73</v>
      </c>
      <c r="I4" s="71"/>
    </row>
    <row r="5" spans="2:9" x14ac:dyDescent="0.25">
      <c r="B5" s="68"/>
      <c r="C5" s="62"/>
      <c r="D5" s="72">
        <f>D4-1</f>
        <v>5</v>
      </c>
      <c r="E5" s="62" t="s">
        <v>1</v>
      </c>
      <c r="F5" s="62"/>
      <c r="G5" s="62"/>
      <c r="H5" s="73" t="s">
        <v>64</v>
      </c>
      <c r="I5" s="71"/>
    </row>
    <row r="6" spans="2:9" x14ac:dyDescent="0.25">
      <c r="B6" s="68"/>
      <c r="C6" s="62"/>
      <c r="D6" s="62"/>
      <c r="E6" s="62"/>
      <c r="F6" s="62"/>
      <c r="G6" s="62"/>
      <c r="H6" s="73" t="s">
        <v>65</v>
      </c>
      <c r="I6" s="71"/>
    </row>
    <row r="7" spans="2:9" x14ac:dyDescent="0.25">
      <c r="B7" s="68"/>
      <c r="C7" s="62"/>
      <c r="D7" s="62"/>
      <c r="E7" s="62"/>
      <c r="F7" s="62"/>
      <c r="G7" s="62"/>
      <c r="H7" s="73" t="s">
        <v>66</v>
      </c>
      <c r="I7" s="71"/>
    </row>
    <row r="8" spans="2:9" x14ac:dyDescent="0.25">
      <c r="B8" s="68"/>
      <c r="C8" s="62"/>
      <c r="D8" s="62"/>
      <c r="E8" s="62"/>
      <c r="F8" s="62"/>
      <c r="G8" s="62"/>
      <c r="H8" s="73" t="s">
        <v>67</v>
      </c>
      <c r="I8" s="71"/>
    </row>
    <row r="9" spans="2:9" x14ac:dyDescent="0.25">
      <c r="B9" s="68"/>
      <c r="C9" s="62"/>
      <c r="D9" s="62"/>
      <c r="E9" s="62"/>
      <c r="F9" s="62"/>
      <c r="G9" s="62"/>
      <c r="H9" s="73" t="s">
        <v>68</v>
      </c>
      <c r="I9" s="71"/>
    </row>
    <row r="10" spans="2:9" x14ac:dyDescent="0.25">
      <c r="B10" s="68"/>
      <c r="C10" s="62"/>
      <c r="D10" s="62"/>
      <c r="E10" s="62"/>
      <c r="F10" s="62"/>
      <c r="G10" s="62"/>
      <c r="H10" s="73" t="s">
        <v>69</v>
      </c>
      <c r="I10" s="71"/>
    </row>
    <row r="11" spans="2:9" x14ac:dyDescent="0.25">
      <c r="B11" s="68"/>
      <c r="C11" s="62"/>
      <c r="D11" s="62"/>
      <c r="E11" s="62"/>
      <c r="F11" s="62"/>
      <c r="G11" s="62"/>
      <c r="H11" s="73" t="s">
        <v>70</v>
      </c>
      <c r="I11" s="71"/>
    </row>
    <row r="12" spans="2:9" x14ac:dyDescent="0.25">
      <c r="B12" s="68"/>
      <c r="C12" s="62"/>
      <c r="D12" s="62"/>
      <c r="E12" s="62"/>
      <c r="F12" s="62"/>
      <c r="G12" s="62"/>
      <c r="H12" s="73" t="s">
        <v>71</v>
      </c>
      <c r="I12" s="71"/>
    </row>
    <row r="13" spans="2:9" x14ac:dyDescent="0.25">
      <c r="B13" s="68"/>
      <c r="C13" s="62"/>
      <c r="D13" s="62"/>
      <c r="E13" s="62"/>
      <c r="F13" s="62"/>
      <c r="G13" s="62"/>
      <c r="H13" s="73" t="s">
        <v>72</v>
      </c>
      <c r="I13" s="71"/>
    </row>
    <row r="14" spans="2:9" x14ac:dyDescent="0.25">
      <c r="B14" s="68"/>
      <c r="C14" s="62"/>
      <c r="D14" s="62"/>
      <c r="E14" s="62"/>
      <c r="F14" s="62"/>
      <c r="G14" s="62"/>
      <c r="H14" s="73" t="s">
        <v>2</v>
      </c>
      <c r="I14" s="71"/>
    </row>
    <row r="15" spans="2:9" x14ac:dyDescent="0.25">
      <c r="B15" s="68"/>
      <c r="C15" s="62"/>
      <c r="D15" s="62"/>
      <c r="E15" s="62"/>
      <c r="F15" s="62"/>
      <c r="G15" s="62"/>
      <c r="H15" s="73" t="s">
        <v>3</v>
      </c>
      <c r="I15" s="71"/>
    </row>
    <row r="16" spans="2:9" x14ac:dyDescent="0.25">
      <c r="B16" s="68"/>
      <c r="C16" s="62"/>
      <c r="D16" s="62"/>
      <c r="E16" s="62"/>
      <c r="F16" s="62"/>
      <c r="G16" s="62"/>
      <c r="H16" s="73" t="s">
        <v>4</v>
      </c>
      <c r="I16" s="71"/>
    </row>
    <row r="17" spans="1:22" x14ac:dyDescent="0.25">
      <c r="B17" s="74"/>
      <c r="C17" s="75"/>
      <c r="D17" s="75"/>
      <c r="E17" s="75"/>
      <c r="F17" s="75"/>
      <c r="G17" s="75"/>
      <c r="H17" s="75"/>
      <c r="I17" s="76"/>
    </row>
    <row r="19" spans="1:22" x14ac:dyDescent="0.25">
      <c r="A19" s="77" t="s">
        <v>84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</row>
    <row r="20" spans="1:22" x14ac:dyDescent="0.25">
      <c r="A20" s="41"/>
      <c r="B20" s="41" t="s">
        <v>83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</row>
    <row r="21" spans="1:22" x14ac:dyDescent="0.2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</row>
    <row r="22" spans="1:22" x14ac:dyDescent="0.25">
      <c r="A22" s="41"/>
      <c r="B22" s="41"/>
      <c r="C22" s="32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</row>
    <row r="23" spans="1:22" x14ac:dyDescent="0.25">
      <c r="A23" s="41"/>
      <c r="B23" s="41"/>
      <c r="C23" s="62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</row>
    <row r="24" spans="1:22" x14ac:dyDescent="0.25">
      <c r="A24" s="41"/>
      <c r="B24" s="41"/>
      <c r="C24" s="62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</row>
    <row r="25" spans="1:22" x14ac:dyDescent="0.25">
      <c r="A25" s="41"/>
      <c r="B25" s="41"/>
      <c r="C25" s="62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</row>
    <row r="26" spans="1:22" x14ac:dyDescent="0.25">
      <c r="A26" s="41"/>
      <c r="B26" s="41"/>
      <c r="C26" s="62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</row>
    <row r="27" spans="1:22" x14ac:dyDescent="0.25">
      <c r="A27" s="41"/>
      <c r="B27" s="41"/>
      <c r="C27" s="62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</row>
    <row r="28" spans="1:22" x14ac:dyDescent="0.25">
      <c r="A28" s="41"/>
      <c r="B28" s="41"/>
      <c r="C28" s="62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</row>
    <row r="29" spans="1:22" x14ac:dyDescent="0.25">
      <c r="A29" s="41"/>
      <c r="B29" s="41"/>
      <c r="C29" s="62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</row>
    <row r="30" spans="1:22" x14ac:dyDescent="0.25">
      <c r="A30" s="41"/>
      <c r="B30" s="41"/>
      <c r="C30" s="62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</row>
    <row r="31" spans="1:22" x14ac:dyDescent="0.25">
      <c r="A31" s="41"/>
      <c r="B31" s="41"/>
      <c r="C31" s="62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</row>
    <row r="32" spans="1:22" x14ac:dyDescent="0.25">
      <c r="A32" s="41"/>
      <c r="B32" s="41"/>
      <c r="C32" s="62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</row>
    <row r="33" spans="1:22" x14ac:dyDescent="0.25">
      <c r="A33" s="41"/>
      <c r="B33" s="41"/>
      <c r="C33" s="62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</row>
    <row r="34" spans="1:22" x14ac:dyDescent="0.25">
      <c r="A34" s="41"/>
      <c r="B34" s="41"/>
      <c r="C34" s="62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</row>
    <row r="35" spans="1:22" x14ac:dyDescent="0.25">
      <c r="A35" s="41"/>
      <c r="B35" s="41"/>
      <c r="C35" s="62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</row>
    <row r="36" spans="1:22" x14ac:dyDescent="0.25">
      <c r="A36" s="41"/>
      <c r="B36" s="41"/>
      <c r="C36" s="75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</row>
    <row r="37" spans="1:22" x14ac:dyDescent="0.25">
      <c r="A37" s="41"/>
      <c r="B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</row>
    <row r="38" spans="1:22" x14ac:dyDescent="0.25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</row>
    <row r="39" spans="1:22" x14ac:dyDescent="0.25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</row>
    <row r="40" spans="1:22" x14ac:dyDescent="0.25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</row>
    <row r="41" spans="1:22" x14ac:dyDescent="0.25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</row>
    <row r="42" spans="1:22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</row>
    <row r="43" spans="1:22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</row>
    <row r="44" spans="1:22" x14ac:dyDescent="0.25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</row>
    <row r="45" spans="1:22" x14ac:dyDescent="0.25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</row>
    <row r="46" spans="1:22" x14ac:dyDescent="0.25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</row>
    <row r="47" spans="1:22" x14ac:dyDescent="0.2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</row>
    <row r="48" spans="1:22" x14ac:dyDescent="0.25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</row>
    <row r="49" spans="1:22" x14ac:dyDescent="0.25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</row>
    <row r="50" spans="1:22" x14ac:dyDescent="0.25">
      <c r="A50" s="41"/>
      <c r="B50" s="41" t="s">
        <v>78</v>
      </c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</row>
    <row r="51" spans="1:22" x14ac:dyDescent="0.25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</row>
    <row r="52" spans="1:22" x14ac:dyDescent="0.25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</row>
    <row r="53" spans="1:22" x14ac:dyDescent="0.25">
      <c r="A53" s="41"/>
      <c r="B53" s="41" t="s">
        <v>80</v>
      </c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</row>
    <row r="54" spans="1:22" x14ac:dyDescent="0.25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</row>
    <row r="55" spans="1:22" x14ac:dyDescent="0.25">
      <c r="A55" s="41"/>
      <c r="B55" s="41" t="s">
        <v>79</v>
      </c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</row>
    <row r="56" spans="1:22" x14ac:dyDescent="0.25">
      <c r="A56" s="41"/>
      <c r="B56" s="41" t="s">
        <v>82</v>
      </c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</row>
    <row r="57" spans="1:22" x14ac:dyDescent="0.25">
      <c r="A57" s="41"/>
      <c r="B57" s="41" t="s">
        <v>81</v>
      </c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</row>
    <row r="58" spans="1:22" x14ac:dyDescent="0.25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</row>
  </sheetData>
  <dataValidations count="1">
    <dataValidation type="list" allowBlank="1" showInputMessage="1" showErrorMessage="1" sqref="D4" xr:uid="{A9BCB641-4C96-49FD-87BB-2217EC89C2E9}">
      <formula1>$H$5:$H$16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15BCC-9CDD-4543-AE35-D4D4BB6F3DE1}">
  <sheetPr codeName="Feuil6"/>
  <dimension ref="A1:K31"/>
  <sheetViews>
    <sheetView tabSelected="1" view="pageBreakPreview" topLeftCell="E1" zoomScale="112" zoomScaleNormal="100" zoomScaleSheetLayoutView="112" workbookViewId="0">
      <selection activeCell="I9" sqref="I9"/>
    </sheetView>
  </sheetViews>
  <sheetFormatPr baseColWidth="10" defaultRowHeight="15" x14ac:dyDescent="0.25"/>
  <cols>
    <col min="1" max="1" width="61.7109375" customWidth="1"/>
    <col min="2" max="2" width="12.28515625" style="43" customWidth="1"/>
    <col min="3" max="3" width="11" customWidth="1"/>
    <col min="4" max="4" width="43.42578125" customWidth="1"/>
    <col min="6" max="6" width="22.7109375" customWidth="1"/>
    <col min="7" max="7" width="21.28515625" customWidth="1"/>
    <col min="8" max="8" width="22" customWidth="1"/>
    <col min="9" max="9" width="23.42578125" customWidth="1"/>
    <col min="10" max="10" width="23.28515625" customWidth="1"/>
  </cols>
  <sheetData>
    <row r="1" spans="1:11" ht="30" customHeight="1" x14ac:dyDescent="0.3">
      <c r="A1" s="41"/>
      <c r="B1" s="46" t="str">
        <f>'sélection mois'!D4</f>
        <v>6</v>
      </c>
      <c r="C1" s="41">
        <f>B1-1</f>
        <v>5</v>
      </c>
      <c r="D1" s="41" t="s">
        <v>57</v>
      </c>
      <c r="F1" s="9" t="s">
        <v>16</v>
      </c>
      <c r="G1" s="80" t="str">
        <f t="array" ref="G1">IFERROR(INDEX(variant!$A$3:$A$12,SMALL(IF(IFERROR(SEARCH("*"&amp;variant!$F1&amp;"*",variant!$A$3:$A$12),0),ROW(list!$C$3:$C$12)-2),COLUMNS(list!$A:A))),"")</f>
        <v/>
      </c>
      <c r="H1" s="80" t="str">
        <f t="array" ref="H1">IFERROR(INDEX(variant!$A$3:$A$12,SMALL(IF(IFERROR(SEARCH("*"&amp;variant!$F1&amp;"*",variant!$A$3:$A$12),0),ROW(list!$C$3:$C$12)-2),COLUMNS(list!$A:B))),"")</f>
        <v/>
      </c>
      <c r="I1" s="80" t="str">
        <f t="array" ref="I1">IFERROR(INDEX(variant!$A$3:$A$12,SMALL(IF(IFERROR(SEARCH("*"&amp;variant!$F1&amp;"*",variant!$A$3:$A$12),0),ROW(list!$C$3:$C$12)-2),COLUMNS(list!$A:C))),"")</f>
        <v/>
      </c>
      <c r="J1" s="80" t="str">
        <f t="array" ref="J1">IFERROR(INDEX(variant!$A$3:$A$12,SMALL(IF(IFERROR(SEARCH("*"&amp;variant!$F1&amp;"*",variant!$A$3:$A$12),0),ROW(list!$C$3:$C$12)-2),COLUMNS(list!$A:D))),"")</f>
        <v/>
      </c>
      <c r="K1" s="81">
        <f ca="1">SUMPRODUCT((variant!$A$3:$A$12=variant!G1:J1)*(variant!$B$3:$B$12))</f>
        <v>0</v>
      </c>
    </row>
    <row r="2" spans="1:11" ht="30" customHeight="1" x14ac:dyDescent="0.3">
      <c r="A2" s="41" t="s">
        <v>85</v>
      </c>
      <c r="B2" s="46" t="str">
        <f>"projet "&amp;B1</f>
        <v>projet 6</v>
      </c>
      <c r="C2" s="46" t="str">
        <f>"projet "&amp;C1</f>
        <v>projet 5</v>
      </c>
      <c r="D2" s="41"/>
      <c r="F2" s="9" t="s">
        <v>61</v>
      </c>
      <c r="G2" s="80" t="str">
        <f t="array" ref="G2">IFERROR(INDEX(variant!$A$3:$A$12,SMALL(IF(IFERROR(SEARCH("*"&amp;variant!$F2&amp;"*",variant!$A$3:$A$12),0),ROW(list!$C$3:$C$12)-2),COLUMNS(list!$A:A))),"")</f>
        <v/>
      </c>
      <c r="H2" s="80" t="str">
        <f t="array" ref="H2">IFERROR(INDEX(variant!$A$3:$A$12,SMALL(IF(IFERROR(SEARCH("*"&amp;variant!$F2&amp;"*",variant!$A$3:$A$12),0),ROW(list!$C$3:$C$12)-2),COLUMNS(list!$A:B))),"")</f>
        <v/>
      </c>
      <c r="I2" s="80" t="str">
        <f t="array" ref="I2">IFERROR(INDEX(variant!$A$3:$A$12,SMALL(IF(IFERROR(SEARCH("*"&amp;variant!$F2&amp;"*",variant!$A$3:$A$12),0),ROW(list!$C$3:$C$12)-2),COLUMNS(list!$A:C))),"")</f>
        <v/>
      </c>
      <c r="J2" s="80" t="str">
        <f t="array" ref="J2">IFERROR(INDEX(variant!$A$3:$A$12,SMALL(IF(IFERROR(SEARCH("*"&amp;variant!$F2&amp;"*",variant!$A$3:$A$12),0),ROW(list!$C$3:$C$12)-2),COLUMNS(list!$A:D))),"")</f>
        <v/>
      </c>
      <c r="K2" s="81">
        <f ca="1">SUMPRODUCT((variant!$A$3:$A$12=variant!G2:J2)*(variant!$B$3:$B$12))</f>
        <v>0</v>
      </c>
    </row>
    <row r="3" spans="1:11" ht="15" customHeight="1" x14ac:dyDescent="0.3">
      <c r="A3" t="s">
        <v>5</v>
      </c>
      <c r="B3" s="43">
        <f ca="1">IF(ISNA(SUMIF(INDIRECT("'"&amp;B$1&amp;"'!$A$6:$a$50"),$A3,INDIRECT("'"&amp;B$1&amp;"'!$b$6:$b$50"))),"",SUMIF(INDIRECT("'"&amp;B$1&amp;"'!$A$6:$a$50"),$A3,INDIRECT("'"&amp;B$1&amp;"'!$b$6:$b$50")))</f>
        <v>100</v>
      </c>
      <c r="C3" s="43">
        <f ca="1">IF(ISNA(SUMIF(INDIRECT("'"&amp;C$1&amp;"'!$A$6:$a$50"),$A3,INDIRECT("'"&amp;C$1&amp;"'!$b$6:$b$50"))),"",SUMIF(INDIRECT("'"&amp;C$1&amp;"'!$A$6:$a$50"),$A3,INDIRECT("'"&amp;C$1&amp;"'!$b$6:$b$50")))</f>
        <v>80</v>
      </c>
      <c r="D3" s="62" t="e">
        <f>LEFT(A3,SEARCH(list!C3:C19,A3)-1)</f>
        <v>#VALUE!</v>
      </c>
      <c r="F3" s="9" t="s">
        <v>62</v>
      </c>
      <c r="G3" s="80" t="str">
        <f t="array" ref="G3">IFERROR(INDEX(variant!$A$3:$A$12,SMALL(IF(IFERROR(SEARCH("*"&amp;variant!$F3&amp;"*",variant!$A$3:$A$12),0),ROW(list!$C$3:$C$12)-2),COLUMNS(list!$A:A))),"")</f>
        <v/>
      </c>
      <c r="H3" s="80" t="str">
        <f t="array" ref="H3">IFERROR(INDEX(variant!$A$3:$A$12,SMALL(IF(IFERROR(SEARCH("*"&amp;variant!$F3&amp;"*",variant!$A$3:$A$12),0),ROW(list!$C$3:$C$12)-2),COLUMNS(list!$A:B))),"")</f>
        <v/>
      </c>
      <c r="I3" s="80" t="str">
        <f t="array" ref="I3">IFERROR(INDEX(variant!$A$3:$A$12,SMALL(IF(IFERROR(SEARCH("*"&amp;variant!$F3&amp;"*",variant!$A$3:$A$12),0),ROW(list!$C$3:$C$12)-2),COLUMNS(list!$A:C))),"")</f>
        <v/>
      </c>
      <c r="J3" s="80" t="str">
        <f t="array" ref="J3">IFERROR(INDEX(variant!$A$3:$A$12,SMALL(IF(IFERROR(SEARCH("*"&amp;variant!$F3&amp;"*",variant!$A$3:$A$12),0),ROW(list!$C$3:$C$12)-2),COLUMNS(list!$A:D))),"")</f>
        <v/>
      </c>
      <c r="K3" s="81">
        <f ca="1">SUMPRODUCT((variant!$A$3:$A$12=variant!G3:J3)*(variant!$B$3:$B$12))</f>
        <v>0</v>
      </c>
    </row>
    <row r="4" spans="1:11" ht="14.25" customHeight="1" x14ac:dyDescent="0.3">
      <c r="A4" s="79" t="s">
        <v>76</v>
      </c>
      <c r="B4" s="43">
        <f t="shared" ref="B4:C12" ca="1" si="0">IF(ISNA(SUMIF(INDIRECT("'"&amp;B$1&amp;"'!$A$6:$a$50"),$A4,INDIRECT("'"&amp;B$1&amp;"'!$b$6:$b$50"))),"",SUMIF(INDIRECT("'"&amp;B$1&amp;"'!$A$6:$a$50"),$A4,INDIRECT("'"&amp;B$1&amp;"'!$b$6:$b$50")))</f>
        <v>800</v>
      </c>
      <c r="C4" s="43">
        <f t="shared" ca="1" si="0"/>
        <v>70</v>
      </c>
      <c r="D4" s="62" t="e">
        <f>LEFT(A4,SEARCH(list!C3:C19,A4)-1)</f>
        <v>#VALUE!</v>
      </c>
      <c r="F4" s="9" t="s">
        <v>60</v>
      </c>
      <c r="G4" s="80" t="str">
        <f t="array" ref="G4">IFERROR(INDEX(variant!$A$3:$A$12,SMALL(IF(IFERROR(SEARCH("*"&amp;variant!$F4&amp;"*",variant!$A$3:$A$12),0),ROW(list!$C$3:$C$12)-2),COLUMNS(list!$A:A))),"")</f>
        <v/>
      </c>
      <c r="H4" s="80" t="str">
        <f t="array" ref="H4">IFERROR(INDEX(variant!$A$3:$A$12,SMALL(IF(IFERROR(SEARCH("*"&amp;variant!$F4&amp;"*",variant!$A$3:$A$12),0),ROW(list!$C$3:$C$12)-2),COLUMNS(list!$A:B))),"")</f>
        <v/>
      </c>
      <c r="I4" s="80" t="str">
        <f t="array" ref="I4">IFERROR(INDEX(variant!$A$3:$A$12,SMALL(IF(IFERROR(SEARCH("*"&amp;variant!$F4&amp;"*",variant!$A$3:$A$12),0),ROW(list!$C$3:$C$12)-2),COLUMNS(list!$A:C))),"")</f>
        <v/>
      </c>
      <c r="J4" s="80" t="str">
        <f t="array" ref="J4">IFERROR(INDEX(variant!$A$3:$A$12,SMALL(IF(IFERROR(SEARCH("*"&amp;variant!$F4&amp;"*",variant!$A$3:$A$12),0),ROW(list!$C$3:$C$12)-2),COLUMNS(list!$A:D))),"")</f>
        <v/>
      </c>
      <c r="K4" s="81">
        <f ca="1">SUMPRODUCT((variant!$A$3:$A$12=variant!G4:J4)*(variant!$B$3:$B$12))</f>
        <v>0</v>
      </c>
    </row>
    <row r="5" spans="1:11" ht="15" customHeight="1" x14ac:dyDescent="0.3">
      <c r="A5" s="79" t="s">
        <v>77</v>
      </c>
      <c r="B5" s="43">
        <f t="shared" ca="1" si="0"/>
        <v>1400</v>
      </c>
      <c r="C5" s="43">
        <f t="shared" ca="1" si="0"/>
        <v>50</v>
      </c>
      <c r="D5" s="62" t="e">
        <f>LEFT(A5,SEARCH(#REF!,A5)-1)</f>
        <v>#REF!</v>
      </c>
      <c r="F5" s="9" t="s">
        <v>22</v>
      </c>
      <c r="G5" s="80" t="str">
        <f t="array" ref="G5">IFERROR(INDEX(variant!$A$3:$A$12,SMALL(IF(IFERROR(SEARCH("*"&amp;variant!$F5&amp;"*",variant!$A$3:$A$12),0),ROW(list!$C$3:$C$12)-2),COLUMNS(list!$A:A))),"")</f>
        <v/>
      </c>
      <c r="H5" s="80" t="str">
        <f t="array" ref="H5">IFERROR(INDEX(variant!$A$3:$A$12,SMALL(IF(IFERROR(SEARCH("*"&amp;variant!$F5&amp;"*",variant!$A$3:$A$12),0),ROW(list!$C$3:$C$12)-2),COLUMNS(list!$A:B))),"")</f>
        <v/>
      </c>
      <c r="I5" s="80" t="str">
        <f t="array" ref="I5">IFERROR(INDEX(variant!$A$3:$A$12,SMALL(IF(IFERROR(SEARCH("*"&amp;variant!$F5&amp;"*",variant!$A$3:$A$12),0),ROW(list!$C$3:$C$12)-2),COLUMNS(list!$A:C))),"")</f>
        <v/>
      </c>
      <c r="J5" s="80" t="str">
        <f t="array" ref="J5">IFERROR(INDEX(variant!$A$3:$A$12,SMALL(IF(IFERROR(SEARCH("*"&amp;variant!$F5&amp;"*",variant!$A$3:$A$12),0),ROW(list!$C$3:$C$12)-2),COLUMNS(list!$A:D))),"")</f>
        <v/>
      </c>
      <c r="K5" s="81">
        <f ca="1">SUMPRODUCT((variant!$A$3:$A$12=variant!G5:J5)*(variant!$B$3:$B$12))</f>
        <v>0</v>
      </c>
    </row>
    <row r="6" spans="1:11" ht="18.75" x14ac:dyDescent="0.3">
      <c r="A6" t="s">
        <v>56</v>
      </c>
      <c r="B6" s="43">
        <f t="shared" ca="1" si="0"/>
        <v>50</v>
      </c>
      <c r="C6" s="43">
        <f t="shared" ca="1" si="0"/>
        <v>50</v>
      </c>
      <c r="D6" s="62" t="e">
        <f>SEARCH(#REF!,A3)</f>
        <v>#REF!</v>
      </c>
      <c r="F6" s="20" t="s">
        <v>25</v>
      </c>
      <c r="G6" s="80" t="str">
        <f t="array" ref="G6">IFERROR(INDEX(variant!$A$3:$A$12,SMALL(IF(IFERROR(SEARCH("*"&amp;variant!$F6&amp;"*",variant!$A$3:$A$12),0),ROW(list!$C$3:$C$12)-2),COLUMNS(list!$A:A))),"")</f>
        <v/>
      </c>
      <c r="H6" s="80" t="str">
        <f t="array" ref="H6">IFERROR(INDEX(variant!$A$3:$A$12,SMALL(IF(IFERROR(SEARCH("*"&amp;variant!$F6&amp;"*",variant!$A$3:$A$12),0),ROW(list!$C$3:$C$12)-2),COLUMNS(list!$A:B))),"")</f>
        <v/>
      </c>
      <c r="I6" s="80" t="str">
        <f t="array" ref="I6">IFERROR(INDEX(variant!$A$3:$A$12,SMALL(IF(IFERROR(SEARCH("*"&amp;variant!$F6&amp;"*",variant!$A$3:$A$12),0),ROW(list!$C$3:$C$12)-2),COLUMNS(list!$A:C))),"")</f>
        <v/>
      </c>
      <c r="J6" s="80" t="str">
        <f t="array" ref="J6">IFERROR(INDEX(variant!$A$3:$A$12,SMALL(IF(IFERROR(SEARCH("*"&amp;variant!$F6&amp;"*",variant!$A$3:$A$12),0),ROW(list!$C$3:$C$12)-2),COLUMNS(list!$A:D))),"")</f>
        <v/>
      </c>
      <c r="K6" s="81">
        <f ca="1">SUMPRODUCT((variant!$A$3:$A$12=variant!G6:J6)*(variant!$B$3:$B$12))</f>
        <v>0</v>
      </c>
    </row>
    <row r="7" spans="1:11" ht="18.75" x14ac:dyDescent="0.3">
      <c r="A7" t="s">
        <v>55</v>
      </c>
      <c r="B7" s="43">
        <f t="shared" ca="1" si="0"/>
        <v>120</v>
      </c>
      <c r="C7" s="43">
        <f t="shared" ca="1" si="0"/>
        <v>120</v>
      </c>
      <c r="D7" s="62" t="e">
        <f>LEFT(A7,SEARCH(#REF!,A7)-1)</f>
        <v>#REF!</v>
      </c>
      <c r="F7" s="78" t="s">
        <v>29</v>
      </c>
      <c r="G7" s="80" t="str">
        <f t="array" ref="G7">IFERROR(INDEX(variant!$A$3:$A$12,SMALL(IF(IFERROR(SEARCH("*"&amp;variant!$F7&amp;"*",variant!$A$3:$A$12),0),ROW(list!$C$3:$C$12)-2),COLUMNS(list!$A:A))),"")</f>
        <v xml:space="preserve">Mission d'assurance attentia sur nos livrables </v>
      </c>
      <c r="H7" s="80" t="str">
        <f t="array" ref="H7">IFERROR(INDEX(variant!$A$3:$A$12,SMALL(IF(IFERROR(SEARCH("*"&amp;variant!$F7&amp;"*",variant!$A$3:$A$12),0),ROW(list!$C$3:$C$12)-2),COLUMNS(list!$A:B))),"")</f>
        <v/>
      </c>
      <c r="I7" s="80" t="str">
        <f t="array" ref="I7">IFERROR(INDEX(variant!$A$3:$A$12,SMALL(IF(IFERROR(SEARCH("*"&amp;variant!$F7&amp;"*",variant!$A$3:$A$12),0),ROW(list!$C$3:$C$12)-2),COLUMNS(list!$A:C))),"")</f>
        <v/>
      </c>
      <c r="J7" s="80" t="str">
        <f t="array" ref="J7">IFERROR(INDEX(variant!$A$3:$A$12,SMALL(IF(IFERROR(SEARCH("*"&amp;variant!$F7&amp;"*",variant!$A$3:$A$12),0),ROW(list!$C$3:$C$12)-2),COLUMNS(list!$A:D))),"")</f>
        <v/>
      </c>
      <c r="K7" s="81">
        <f ca="1">SUMPRODUCT((variant!$A$3:$A$12=variant!G7:J7)*(variant!$B$3:$B$12))</f>
        <v>1730</v>
      </c>
    </row>
    <row r="8" spans="1:11" ht="18.75" x14ac:dyDescent="0.3">
      <c r="A8" s="79" t="s">
        <v>54</v>
      </c>
      <c r="B8" s="43">
        <f t="shared" ca="1" si="0"/>
        <v>1730</v>
      </c>
      <c r="C8" s="43">
        <f t="shared" ca="1" si="0"/>
        <v>1680</v>
      </c>
      <c r="D8" s="63" t="e">
        <f>MID(A8,1,FIND(" ",#REF!,1)-1)</f>
        <v>#REF!</v>
      </c>
      <c r="F8" s="20" t="s">
        <v>31</v>
      </c>
      <c r="G8" s="80" t="str">
        <f t="array" ref="G8">IFERROR(INDEX(variant!$A$3:$A$12,SMALL(IF(IFERROR(SEARCH("*"&amp;variant!$F8&amp;"*",variant!$A$3:$A$12),0),ROW(list!$C$3:$C$12)-2),COLUMNS(list!$A:A))),"")</f>
        <v/>
      </c>
      <c r="H8" s="80" t="str">
        <f t="array" ref="H8">IFERROR(INDEX(variant!$A$3:$A$12,SMALL(IF(IFERROR(SEARCH("*"&amp;variant!$F8&amp;"*",variant!$A$3:$A$12),0),ROW(list!$C$3:$C$12)-2),COLUMNS(list!$A:B))),"")</f>
        <v/>
      </c>
      <c r="I8" s="80" t="str">
        <f t="array" ref="I8">IFERROR(INDEX(variant!$A$3:$A$12,SMALL(IF(IFERROR(SEARCH("*"&amp;variant!$F8&amp;"*",variant!$A$3:$A$12),0),ROW(list!$C$3:$C$12)-2),COLUMNS(list!$A:C))),"")</f>
        <v/>
      </c>
      <c r="J8" s="80" t="str">
        <f t="array" ref="J8">IFERROR(INDEX(variant!$A$3:$A$12,SMALL(IF(IFERROR(SEARCH("*"&amp;variant!$F8&amp;"*",variant!$A$3:$A$12),0),ROW(list!$C$3:$C$12)-2),COLUMNS(list!$A:D))),"")</f>
        <v/>
      </c>
      <c r="K8" s="81">
        <f ca="1">SUMPRODUCT((variant!$A$3:$A$12=variant!G8:J8)*(variant!$B$3:$B$12))</f>
        <v>0</v>
      </c>
    </row>
    <row r="9" spans="1:11" ht="18.75" x14ac:dyDescent="0.3">
      <c r="A9" t="s">
        <v>52</v>
      </c>
      <c r="B9" s="43">
        <f t="shared" ca="1" si="0"/>
        <v>40</v>
      </c>
      <c r="C9" s="43">
        <f t="shared" ca="1" si="0"/>
        <v>30</v>
      </c>
      <c r="D9" s="64" t="str">
        <f>IF(ISERROR(FIND(A9,#REF!)),"not good","good")</f>
        <v>not good</v>
      </c>
      <c r="F9" s="20" t="s">
        <v>40</v>
      </c>
      <c r="G9" s="80" t="str">
        <f t="array" ref="G9">IFERROR(INDEX(variant!$A$3:$A$12,SMALL(IF(IFERROR(SEARCH("*"&amp;variant!$F9&amp;"*",variant!$A$3:$A$12),0),ROW(list!$C$3:$C$12)-2),COLUMNS(list!$A:A))),"")</f>
        <v/>
      </c>
      <c r="H9" s="80" t="str">
        <f t="array" ref="H9">IFERROR(INDEX(variant!$A$3:$A$12,SMALL(IF(IFERROR(SEARCH("*"&amp;variant!$F9&amp;"*",variant!$A$3:$A$12),0),ROW(list!$C$3:$C$12)-2),COLUMNS(list!$A:B))),"")</f>
        <v/>
      </c>
      <c r="I9" s="80" t="str">
        <f t="array" ref="I9">IFERROR(INDEX(variant!$A$3:$A$12,SMALL(IF(IFERROR(SEARCH("*"&amp;variant!$F9&amp;"*",variant!$A$3:$A$12),0),ROW(list!$C$3:$C$12)-2),COLUMNS(list!$A:C))),"")</f>
        <v/>
      </c>
      <c r="J9" s="80" t="str">
        <f t="array" ref="J9">IFERROR(INDEX(variant!$A$3:$A$12,SMALL(IF(IFERROR(SEARCH("*"&amp;variant!$F9&amp;"*",variant!$A$3:$A$12),0),ROW(list!$C$3:$C$12)-2),COLUMNS(list!$A:D))),"")</f>
        <v/>
      </c>
      <c r="K9" s="81">
        <f ca="1">SUMPRODUCT((variant!$A$3:$A$12=variant!G9:J9)*(variant!$B$3:$B$12))</f>
        <v>0</v>
      </c>
    </row>
    <row r="10" spans="1:11" ht="18.75" x14ac:dyDescent="0.3">
      <c r="A10" t="s">
        <v>53</v>
      </c>
      <c r="B10" s="43">
        <f t="shared" ca="1" si="0"/>
        <v>35</v>
      </c>
      <c r="C10" s="43">
        <f t="shared" ca="1" si="0"/>
        <v>35</v>
      </c>
      <c r="D10" s="62"/>
      <c r="F10" s="20" t="s">
        <v>42</v>
      </c>
      <c r="G10" s="80" t="str">
        <f t="array" ref="G10">IFERROR(INDEX(variant!$A$3:$A$12,SMALL(IF(IFERROR(SEARCH("*"&amp;variant!$F10&amp;"*",variant!$A$3:$A$12),0),ROW(list!$C$3:$C$12)-2),COLUMNS(list!$A:A))),"")</f>
        <v/>
      </c>
      <c r="H10" s="80" t="str">
        <f t="array" ref="H10">IFERROR(INDEX(variant!$A$3:$A$12,SMALL(IF(IFERROR(SEARCH("*"&amp;variant!$F10&amp;"*",variant!$A$3:$A$12),0),ROW(list!$C$3:$C$12)-2),COLUMNS(list!$A:B))),"")</f>
        <v/>
      </c>
      <c r="I10" s="80" t="str">
        <f t="array" ref="I10">IFERROR(INDEX(variant!$A$3:$A$12,SMALL(IF(IFERROR(SEARCH("*"&amp;variant!$F10&amp;"*",variant!$A$3:$A$12),0),ROW(list!$C$3:$C$12)-2),COLUMNS(list!$A:C))),"")</f>
        <v/>
      </c>
      <c r="J10" s="80" t="str">
        <f t="array" ref="J10">IFERROR(INDEX(variant!$A$3:$A$12,SMALL(IF(IFERROR(SEARCH("*"&amp;variant!$F10&amp;"*",variant!$A$3:$A$12),0),ROW(list!$C$3:$C$12)-2),COLUMNS(list!$A:D))),"")</f>
        <v/>
      </c>
      <c r="K10" s="81">
        <f ca="1">SUMPRODUCT((variant!$A$3:$A$12=variant!G10:J10)*(variant!$B$3:$B$12))</f>
        <v>0</v>
      </c>
    </row>
    <row r="11" spans="1:11" ht="18.75" x14ac:dyDescent="0.3">
      <c r="A11" t="s">
        <v>6</v>
      </c>
      <c r="B11" s="43">
        <f t="shared" ca="1" si="0"/>
        <v>27</v>
      </c>
      <c r="C11" s="43">
        <f t="shared" ca="1" si="0"/>
        <v>27</v>
      </c>
      <c r="D11" s="62"/>
      <c r="F11" s="20" t="s">
        <v>43</v>
      </c>
      <c r="G11" s="80" t="str">
        <f t="array" ref="G11">IFERROR(INDEX(variant!$A$3:$A$12,SMALL(IF(IFERROR(SEARCH("*"&amp;variant!$F11&amp;"*",variant!$A$3:$A$12),0),ROW(list!$C$3:$C$12)-2),COLUMNS(list!$A:A))),"")</f>
        <v/>
      </c>
      <c r="H11" s="80" t="str">
        <f t="array" ref="H11">IFERROR(INDEX(variant!$A$3:$A$12,SMALL(IF(IFERROR(SEARCH("*"&amp;variant!$F11&amp;"*",variant!$A$3:$A$12),0),ROW(list!$C$3:$C$12)-2),COLUMNS(list!$A:B))),"")</f>
        <v/>
      </c>
      <c r="I11" s="80" t="str">
        <f t="array" ref="I11">IFERROR(INDEX(variant!$A$3:$A$12,SMALL(IF(IFERROR(SEARCH("*"&amp;variant!$F11&amp;"*",variant!$A$3:$A$12),0),ROW(list!$C$3:$C$12)-2),COLUMNS(list!$A:C))),"")</f>
        <v/>
      </c>
      <c r="J11" s="80" t="str">
        <f t="array" ref="J11">IFERROR(INDEX(variant!$A$3:$A$12,SMALL(IF(IFERROR(SEARCH("*"&amp;variant!$F11&amp;"*",variant!$A$3:$A$12),0),ROW(list!$C$3:$C$12)-2),COLUMNS(list!$A:D))),"")</f>
        <v/>
      </c>
      <c r="K11" s="81">
        <f ca="1">SUMPRODUCT((variant!$A$3:$A$12=variant!G11:J11)*(variant!$B$3:$B$12))</f>
        <v>0</v>
      </c>
    </row>
    <row r="12" spans="1:11" ht="18.75" x14ac:dyDescent="0.3">
      <c r="A12" t="s">
        <v>86</v>
      </c>
      <c r="B12" s="43">
        <v>50000</v>
      </c>
      <c r="C12" s="43">
        <f t="shared" ca="1" si="0"/>
        <v>0</v>
      </c>
      <c r="F12" s="78" t="s">
        <v>58</v>
      </c>
      <c r="G12" s="80" t="str">
        <f t="array" ref="G12">IFERROR(INDEX(variant!$A$3:$A$12,SMALL(IF(IFERROR(SEARCH("*"&amp;variant!$F12&amp;"*",variant!$A$3:$A$12),0),ROW(list!$C$3:$C$12)-2),COLUMNS(list!$A:A))),"")</f>
        <v>Daniel Benoit 2019-05_16j</v>
      </c>
      <c r="H12" s="80" t="str">
        <f t="array" ref="H12">IFERROR(INDEX(variant!$A$3:$A$12,SMALL(IF(IFERROR(SEARCH("*"&amp;variant!$F12&amp;"*",variant!$A$3:$A$12),0),ROW(list!$C$3:$C$12)-2),COLUMNS(list!$A:B))),"")</f>
        <v>Daniel Benoit 2019-04_21j</v>
      </c>
      <c r="I12" s="80" t="str">
        <f t="array" ref="I12">IFERROR(INDEX(variant!$A$3:$A$12,SMALL(IF(IFERROR(SEARCH("*"&amp;variant!$F12&amp;"*",variant!$A$3:$A$12),0),ROW(list!$C$3:$C$12)-2),COLUMNS(list!$A:C))),"")</f>
        <v/>
      </c>
      <c r="J12" s="80" t="str">
        <f t="array" ref="J12">IFERROR(INDEX(variant!$A$3:$A$12,SMALL(IF(IFERROR(SEARCH("*"&amp;variant!$F12&amp;"*",variant!$A$3:$A$12),0),ROW(list!$C$3:$C$12)-2),COLUMNS(list!$A:D))),"")</f>
        <v/>
      </c>
      <c r="K12" s="81">
        <f ca="1">SUMPRODUCT((variant!$A$3:$A$12=variant!G12:J12)*(variant!$B$3:$B$12))</f>
        <v>2200</v>
      </c>
    </row>
    <row r="13" spans="1:11" ht="18.75" x14ac:dyDescent="0.3">
      <c r="F13" s="20" t="s">
        <v>44</v>
      </c>
      <c r="G13" s="80" t="str">
        <f t="array" ref="G13">IFERROR(INDEX(variant!$A$3:$A$12,SMALL(IF(IFERROR(SEARCH("*"&amp;variant!$F13&amp;"*",variant!$A$3:$A$12),0),ROW(list!$C$3:$C$12)-2),COLUMNS(list!$A:A))),"")</f>
        <v>toto softeam lili</v>
      </c>
      <c r="H13" s="80" t="str">
        <f t="array" ref="H13">IFERROR(INDEX(variant!$A$3:$A$12,SMALL(IF(IFERROR(SEARCH("*"&amp;variant!$F13&amp;"*",variant!$A$3:$A$12),0),ROW(list!$C$3:$C$12)-2),COLUMNS(list!$A:B))),"")</f>
        <v/>
      </c>
      <c r="I13" s="80" t="str">
        <f t="array" ref="I13">IFERROR(INDEX(variant!$A$3:$A$12,SMALL(IF(IFERROR(SEARCH("*"&amp;variant!$F13&amp;"*",variant!$A$3:$A$12),0),ROW(list!$C$3:$C$12)-2),COLUMNS(list!$A:C))),"")</f>
        <v/>
      </c>
      <c r="J13" s="80" t="str">
        <f t="array" ref="J13">IFERROR(INDEX(variant!$A$3:$A$12,SMALL(IF(IFERROR(SEARCH("*"&amp;variant!$F13&amp;"*",variant!$A$3:$A$12),0),ROW(list!$C$3:$C$12)-2),COLUMNS(list!$A:D))),"")</f>
        <v/>
      </c>
      <c r="K13" s="81">
        <f ca="1">SUMPRODUCT((variant!$A$3:$A$12=variant!G13:J13)*(variant!$B$3:$B$12))</f>
        <v>50000</v>
      </c>
    </row>
    <row r="14" spans="1:11" ht="18.75" x14ac:dyDescent="0.3">
      <c r="F14" s="20" t="s">
        <v>59</v>
      </c>
      <c r="G14" s="80" t="str">
        <f t="array" ref="G14">IFERROR(INDEX(variant!$A$3:$A$12,SMALL(IF(IFERROR(SEARCH("*"&amp;variant!$F14&amp;"*",variant!$A$3:$A$12),0),ROW(list!$C$3:$C$12)-2),COLUMNS(list!$A:A))),"")</f>
        <v/>
      </c>
      <c r="H14" s="80" t="str">
        <f t="array" ref="H14">IFERROR(INDEX(variant!$A$3:$A$12,SMALL(IF(IFERROR(SEARCH("*"&amp;variant!$F14&amp;"*",variant!$A$3:$A$12),0),ROW(list!$C$3:$C$12)-2),COLUMNS(list!$A:B))),"")</f>
        <v/>
      </c>
      <c r="I14" s="80" t="str">
        <f t="array" ref="I14">IFERROR(INDEX(variant!$A$3:$A$12,SMALL(IF(IFERROR(SEARCH("*"&amp;variant!$F14&amp;"*",variant!$A$3:$A$12),0),ROW(list!$C$3:$C$12)-2),COLUMNS(list!$A:C))),"")</f>
        <v/>
      </c>
      <c r="J14" s="80" t="str">
        <f t="array" ref="J14">IFERROR(INDEX(variant!$A$3:$A$12,SMALL(IF(IFERROR(SEARCH("*"&amp;variant!$F14&amp;"*",variant!$A$3:$A$12),0),ROW(list!$C$3:$C$12)-2),COLUMNS(list!$A:D))),"")</f>
        <v/>
      </c>
      <c r="K14" s="81">
        <f ca="1">SUMPRODUCT((variant!$A$3:$A$12=variant!G14:J14)*(variant!$B$3:$B$12))</f>
        <v>0</v>
      </c>
    </row>
    <row r="15" spans="1:11" ht="18.75" x14ac:dyDescent="0.3">
      <c r="F15" s="20" t="s">
        <v>47</v>
      </c>
      <c r="G15" s="80" t="str">
        <f t="array" ref="G15">IFERROR(INDEX(variant!$A$3:$A$12,SMALL(IF(IFERROR(SEARCH("*"&amp;variant!$F15&amp;"*",variant!$A$3:$A$12),0),ROW(list!$C$3:$C$12)-2),COLUMNS(list!$A:A))),"")</f>
        <v/>
      </c>
      <c r="H15" s="80" t="str">
        <f t="array" ref="H15">IFERROR(INDEX(variant!$A$3:$A$12,SMALL(IF(IFERROR(SEARCH("*"&amp;variant!$F15&amp;"*",variant!$A$3:$A$12),0),ROW(list!$C$3:$C$12)-2),COLUMNS(list!$A:B))),"")</f>
        <v/>
      </c>
      <c r="I15" s="80" t="str">
        <f t="array" ref="I15">IFERROR(INDEX(variant!$A$3:$A$12,SMALL(IF(IFERROR(SEARCH("*"&amp;variant!$F15&amp;"*",variant!$A$3:$A$12),0),ROW(list!$C$3:$C$12)-2),COLUMNS(list!$A:C))),"")</f>
        <v/>
      </c>
      <c r="J15" s="80" t="str">
        <f t="array" ref="J15">IFERROR(INDEX(variant!$A$3:$A$12,SMALL(IF(IFERROR(SEARCH("*"&amp;variant!$F15&amp;"*",variant!$A$3:$A$12),0),ROW(list!$C$3:$C$12)-2),COLUMNS(list!$A:D))),"")</f>
        <v/>
      </c>
      <c r="K15" s="81">
        <f ca="1">SUMPRODUCT((variant!$A$3:$A$12=variant!G15:J15)*(variant!$B$3:$B$12))</f>
        <v>0</v>
      </c>
    </row>
    <row r="16" spans="1:11" ht="18.75" x14ac:dyDescent="0.3">
      <c r="F16" s="20" t="s">
        <v>48</v>
      </c>
      <c r="G16" s="80" t="str">
        <f t="array" ref="G16">IFERROR(INDEX(variant!$A$3:$A$12,SMALL(IF(IFERROR(SEARCH("*"&amp;variant!$F16&amp;"*",variant!$A$3:$A$12),0),ROW(list!$C$3:$C$12)-2),COLUMNS(list!$A:A))),"")</f>
        <v/>
      </c>
      <c r="H16" s="80" t="str">
        <f t="array" ref="H16">IFERROR(INDEX(variant!$A$3:$A$12,SMALL(IF(IFERROR(SEARCH("*"&amp;variant!$F16&amp;"*",variant!$A$3:$A$12),0),ROW(list!$C$3:$C$12)-2),COLUMNS(list!$A:B))),"")</f>
        <v/>
      </c>
      <c r="I16" s="80" t="str">
        <f t="array" ref="I16">IFERROR(INDEX(variant!$A$3:$A$12,SMALL(IF(IFERROR(SEARCH("*"&amp;variant!$F16&amp;"*",variant!$A$3:$A$12),0),ROW(list!$C$3:$C$12)-2),COLUMNS(list!$A:C))),"")</f>
        <v/>
      </c>
      <c r="J16" s="80" t="str">
        <f t="array" ref="J16">IFERROR(INDEX(variant!$A$3:$A$12,SMALL(IF(IFERROR(SEARCH("*"&amp;variant!$F16&amp;"*",variant!$A$3:$A$12),0),ROW(list!$C$3:$C$12)-2),COLUMNS(list!$A:D))),"")</f>
        <v/>
      </c>
      <c r="K16" s="81">
        <f ca="1">SUMPRODUCT((variant!$A$3:$A$12=variant!G16:J16)*(variant!$B$3:$B$12))</f>
        <v>0</v>
      </c>
    </row>
    <row r="17" spans="3:11" ht="18.75" x14ac:dyDescent="0.3">
      <c r="F17" s="20" t="s">
        <v>63</v>
      </c>
      <c r="G17" s="80" t="str">
        <f t="array" ref="G17">IFERROR(INDEX(variant!$A$3:$A$12,SMALL(IF(IFERROR(SEARCH("*"&amp;variant!$F17&amp;"*",variant!$A$3:$A$12),0),ROW(list!$C$3:$C$12)-2),COLUMNS(list!$A:A))),"")</f>
        <v/>
      </c>
      <c r="H17" s="80" t="str">
        <f t="array" ref="H17">IFERROR(INDEX(variant!$A$3:$A$12,SMALL(IF(IFERROR(SEARCH("*"&amp;variant!$F17&amp;"*",variant!$A$3:$A$12),0),ROW(list!$C$3:$C$12)-2),COLUMNS(list!$A:B))),"")</f>
        <v/>
      </c>
      <c r="I17" s="80" t="str">
        <f t="array" ref="I17">IFERROR(INDEX(variant!$A$3:$A$12,SMALL(IF(IFERROR(SEARCH("*"&amp;variant!$F17&amp;"*",variant!$A$3:$A$12),0),ROW(list!$C$3:$C$12)-2),COLUMNS(list!$A:C))),"")</f>
        <v/>
      </c>
      <c r="J17" s="80" t="str">
        <f t="array" ref="J17">IFERROR(INDEX(variant!$A$3:$A$12,SMALL(IF(IFERROR(SEARCH("*"&amp;variant!$F17&amp;"*",variant!$A$3:$A$12),0),ROW(list!$C$3:$C$12)-2),COLUMNS(list!$A:D))),"")</f>
        <v/>
      </c>
      <c r="K17" s="81">
        <f ca="1">SUMPRODUCT((variant!$A$3:$A$12=variant!G17:J17)*(variant!$B$3:$B$12))</f>
        <v>0</v>
      </c>
    </row>
    <row r="22" spans="3:11" x14ac:dyDescent="0.25">
      <c r="C22" s="43">
        <f ca="1">IF(ISNA(SUMIF(INDIRECT("'"&amp;C$1&amp;"'!$A$6:$a$50"),$A22,INDIRECT("'"&amp;C$1&amp;"'!$b$6:$b$50"))),"",SUMIF(INDIRECT("'"&amp;C$1&amp;"'!$A$6:$a$50"),$A22,INDIRECT("'"&amp;C$1&amp;"'!$b$6:$b$50")))</f>
        <v>0</v>
      </c>
    </row>
    <row r="23" spans="3:11" x14ac:dyDescent="0.25">
      <c r="C23" s="43">
        <f t="shared" ref="C23:C31" ca="1" si="1">IF(ISNA(SUMIF(INDIRECT("'"&amp;C$1&amp;"'!$A$6:$a$50"),$A23,INDIRECT("'"&amp;C$1&amp;"'!$b$6:$b$50"))),"",SUMIF(INDIRECT("'"&amp;C$1&amp;"'!$A$6:$a$50"),$A23,INDIRECT("'"&amp;C$1&amp;"'!$b$6:$b$50")))</f>
        <v>0</v>
      </c>
    </row>
    <row r="24" spans="3:11" x14ac:dyDescent="0.25">
      <c r="C24" s="43">
        <f t="shared" ca="1" si="1"/>
        <v>0</v>
      </c>
    </row>
    <row r="25" spans="3:11" x14ac:dyDescent="0.25">
      <c r="C25" s="43">
        <f t="shared" ca="1" si="1"/>
        <v>0</v>
      </c>
    </row>
    <row r="26" spans="3:11" x14ac:dyDescent="0.25">
      <c r="C26" s="43">
        <f t="shared" ca="1" si="1"/>
        <v>0</v>
      </c>
    </row>
    <row r="27" spans="3:11" x14ac:dyDescent="0.25">
      <c r="C27" s="43">
        <f t="shared" ca="1" si="1"/>
        <v>0</v>
      </c>
    </row>
    <row r="28" spans="3:11" x14ac:dyDescent="0.25">
      <c r="C28" s="43">
        <f t="shared" ca="1" si="1"/>
        <v>0</v>
      </c>
    </row>
    <row r="29" spans="3:11" x14ac:dyDescent="0.25">
      <c r="C29" s="43">
        <f t="shared" ca="1" si="1"/>
        <v>0</v>
      </c>
    </row>
    <row r="30" spans="3:11" x14ac:dyDescent="0.25">
      <c r="C30" s="43">
        <f t="shared" ca="1" si="1"/>
        <v>0</v>
      </c>
    </row>
    <row r="31" spans="3:11" x14ac:dyDescent="0.25">
      <c r="C31" s="43">
        <f t="shared" ca="1" si="1"/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21667-C20D-4FA9-872E-6BF6F98B851B}">
  <sheetPr codeName="Feuil2"/>
  <dimension ref="A5:B15"/>
  <sheetViews>
    <sheetView showGridLines="0" workbookViewId="0">
      <selection activeCell="H5" sqref="H5"/>
    </sheetView>
  </sheetViews>
  <sheetFormatPr baseColWidth="10" defaultRowHeight="15" x14ac:dyDescent="0.25"/>
  <cols>
    <col min="1" max="1" width="63.28515625" customWidth="1"/>
  </cols>
  <sheetData>
    <row r="5" spans="1:2" x14ac:dyDescent="0.25">
      <c r="A5" s="41"/>
      <c r="B5" s="46">
        <v>6</v>
      </c>
    </row>
    <row r="6" spans="1:2" x14ac:dyDescent="0.25">
      <c r="A6" t="s">
        <v>5</v>
      </c>
      <c r="B6" s="43">
        <v>100</v>
      </c>
    </row>
    <row r="7" spans="1:2" x14ac:dyDescent="0.25">
      <c r="A7" s="44" t="s">
        <v>76</v>
      </c>
      <c r="B7" s="45">
        <v>800</v>
      </c>
    </row>
    <row r="8" spans="1:2" x14ac:dyDescent="0.25">
      <c r="A8" s="44" t="s">
        <v>77</v>
      </c>
      <c r="B8" s="45">
        <v>1400</v>
      </c>
    </row>
    <row r="9" spans="1:2" x14ac:dyDescent="0.25">
      <c r="A9" t="s">
        <v>56</v>
      </c>
      <c r="B9" s="43">
        <v>50</v>
      </c>
    </row>
    <row r="10" spans="1:2" x14ac:dyDescent="0.25">
      <c r="A10" t="s">
        <v>55</v>
      </c>
      <c r="B10" s="43">
        <v>120</v>
      </c>
    </row>
    <row r="11" spans="1:2" x14ac:dyDescent="0.25">
      <c r="A11" s="41" t="s">
        <v>54</v>
      </c>
      <c r="B11" s="42">
        <v>1730</v>
      </c>
    </row>
    <row r="12" spans="1:2" x14ac:dyDescent="0.25">
      <c r="A12" t="s">
        <v>52</v>
      </c>
      <c r="B12" s="43">
        <v>40</v>
      </c>
    </row>
    <row r="13" spans="1:2" x14ac:dyDescent="0.25">
      <c r="A13" t="s">
        <v>53</v>
      </c>
      <c r="B13" s="43">
        <v>35</v>
      </c>
    </row>
    <row r="14" spans="1:2" x14ac:dyDescent="0.25">
      <c r="A14" t="s">
        <v>6</v>
      </c>
      <c r="B14" s="43">
        <v>27</v>
      </c>
    </row>
    <row r="15" spans="1:2" x14ac:dyDescent="0.25">
      <c r="A15" t="s">
        <v>51</v>
      </c>
      <c r="B15" s="43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FC731-8E9D-46E1-A198-D2E314E22C4B}">
  <sheetPr codeName="Feuil3"/>
  <dimension ref="A5:B15"/>
  <sheetViews>
    <sheetView showGridLines="0" workbookViewId="0">
      <selection activeCell="H5" sqref="H5"/>
    </sheetView>
  </sheetViews>
  <sheetFormatPr baseColWidth="10" defaultRowHeight="15" x14ac:dyDescent="0.25"/>
  <cols>
    <col min="1" max="1" width="61.85546875" customWidth="1"/>
  </cols>
  <sheetData>
    <row r="5" spans="1:2" x14ac:dyDescent="0.25">
      <c r="A5" s="41"/>
      <c r="B5" s="41">
        <v>5</v>
      </c>
    </row>
    <row r="6" spans="1:2" x14ac:dyDescent="0.25">
      <c r="A6" t="s">
        <v>5</v>
      </c>
      <c r="B6" s="43">
        <v>80</v>
      </c>
    </row>
    <row r="7" spans="1:2" x14ac:dyDescent="0.25">
      <c r="A7" s="44" t="s">
        <v>76</v>
      </c>
      <c r="B7" s="45">
        <v>70</v>
      </c>
    </row>
    <row r="8" spans="1:2" x14ac:dyDescent="0.25">
      <c r="A8" s="44" t="s">
        <v>77</v>
      </c>
      <c r="B8" s="45">
        <v>50</v>
      </c>
    </row>
    <row r="9" spans="1:2" x14ac:dyDescent="0.25">
      <c r="A9" t="s">
        <v>56</v>
      </c>
      <c r="B9" s="43">
        <v>50</v>
      </c>
    </row>
    <row r="10" spans="1:2" x14ac:dyDescent="0.25">
      <c r="A10" t="s">
        <v>55</v>
      </c>
      <c r="B10" s="43">
        <v>120</v>
      </c>
    </row>
    <row r="11" spans="1:2" x14ac:dyDescent="0.25">
      <c r="A11" s="41" t="s">
        <v>54</v>
      </c>
      <c r="B11" s="42">
        <v>1680</v>
      </c>
    </row>
    <row r="12" spans="1:2" x14ac:dyDescent="0.25">
      <c r="A12" t="s">
        <v>52</v>
      </c>
      <c r="B12" s="43">
        <v>30</v>
      </c>
    </row>
    <row r="13" spans="1:2" x14ac:dyDescent="0.25">
      <c r="A13" t="s">
        <v>53</v>
      </c>
      <c r="B13" s="43">
        <v>35</v>
      </c>
    </row>
    <row r="14" spans="1:2" x14ac:dyDescent="0.25">
      <c r="A14" t="s">
        <v>6</v>
      </c>
      <c r="B14" s="43">
        <v>27</v>
      </c>
    </row>
    <row r="15" spans="1:2" x14ac:dyDescent="0.25">
      <c r="A15" t="s">
        <v>51</v>
      </c>
      <c r="B15" s="43">
        <v>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44477-903E-4922-9218-91243C010399}">
  <sheetPr codeName="Feuil4"/>
  <dimension ref="A1:AI38"/>
  <sheetViews>
    <sheetView view="pageBreakPreview" topLeftCell="B1" zoomScaleNormal="100" zoomScaleSheetLayoutView="100" workbookViewId="0">
      <selection activeCell="F47" sqref="F47"/>
    </sheetView>
  </sheetViews>
  <sheetFormatPr baseColWidth="10" defaultRowHeight="15" x14ac:dyDescent="0.25"/>
  <cols>
    <col min="3" max="3" width="39.140625" customWidth="1"/>
    <col min="4" max="4" width="24" customWidth="1"/>
    <col min="5" max="5" width="17" customWidth="1"/>
    <col min="8" max="8" width="18.85546875" customWidth="1"/>
    <col min="12" max="12" width="16.140625" style="24" customWidth="1"/>
    <col min="13" max="23" width="12.28515625" customWidth="1"/>
  </cols>
  <sheetData>
    <row r="1" spans="1:35" ht="15.75" x14ac:dyDescent="0.25">
      <c r="L1" s="30">
        <f ca="1">TODAY()</f>
        <v>43665</v>
      </c>
      <c r="M1" s="31" t="str">
        <f ca="1">CHOOSE(MONTH(L1),"janvier","février","mars","avril","mai","juin","juillet","aout","septembre","octobre","novembre","décembre")</f>
        <v>juillet</v>
      </c>
      <c r="N1" s="35">
        <f ca="1">EOMONTH(L1,0)</f>
        <v>43677</v>
      </c>
      <c r="O1" s="33">
        <f ca="1">EDATE(P1,-1)</f>
        <v>43647</v>
      </c>
      <c r="P1" s="34">
        <f ca="1">N1+1</f>
        <v>43678</v>
      </c>
    </row>
    <row r="2" spans="1:35" ht="28.5" customHeight="1" x14ac:dyDescent="0.25">
      <c r="A2" s="1" t="s">
        <v>7</v>
      </c>
      <c r="B2" s="1" t="s">
        <v>8</v>
      </c>
      <c r="C2" s="25" t="s">
        <v>75</v>
      </c>
      <c r="D2" s="25"/>
      <c r="E2" s="2" t="s">
        <v>9</v>
      </c>
      <c r="F2" s="3" t="s">
        <v>10</v>
      </c>
      <c r="G2" s="4" t="s">
        <v>11</v>
      </c>
      <c r="H2" s="5" t="s">
        <v>12</v>
      </c>
      <c r="I2" s="5" t="s">
        <v>13</v>
      </c>
      <c r="J2" s="6"/>
      <c r="K2" s="26" t="s">
        <v>14</v>
      </c>
      <c r="L2" s="36"/>
      <c r="M2" s="37"/>
      <c r="N2" s="38"/>
      <c r="O2" s="39"/>
      <c r="P2" s="40"/>
      <c r="Q2" s="27"/>
      <c r="R2" s="7"/>
      <c r="S2" s="7"/>
      <c r="T2" s="7"/>
      <c r="U2" s="7"/>
      <c r="V2" s="7"/>
      <c r="W2" s="7"/>
      <c r="X2" s="65">
        <v>1</v>
      </c>
      <c r="Y2" s="65">
        <v>2</v>
      </c>
      <c r="Z2" s="65">
        <v>3</v>
      </c>
      <c r="AA2" s="65">
        <v>4</v>
      </c>
      <c r="AB2" s="65">
        <v>5</v>
      </c>
      <c r="AC2" s="65">
        <v>6</v>
      </c>
      <c r="AD2" s="65">
        <v>7</v>
      </c>
      <c r="AE2" s="65">
        <v>8</v>
      </c>
      <c r="AF2" s="65">
        <v>9</v>
      </c>
      <c r="AG2" s="65">
        <v>10</v>
      </c>
      <c r="AH2" s="65">
        <v>11</v>
      </c>
      <c r="AI2" s="65">
        <v>12</v>
      </c>
    </row>
    <row r="3" spans="1:35" ht="15" customHeight="1" x14ac:dyDescent="0.3">
      <c r="A3" s="8" t="s">
        <v>15</v>
      </c>
      <c r="B3" s="8" t="s">
        <v>49</v>
      </c>
      <c r="C3" s="9" t="s">
        <v>16</v>
      </c>
      <c r="D3" s="9" t="str">
        <f>IFERROR(INDEX(variant!$A$3:A12,MATCH("*"&amp;C3&amp;"*",variant!$A$3:$A$12,0)),"")</f>
        <v/>
      </c>
      <c r="E3" s="10" t="s">
        <v>17</v>
      </c>
      <c r="F3" s="11" t="s">
        <v>18</v>
      </c>
      <c r="G3" s="12">
        <v>42</v>
      </c>
      <c r="H3" s="13">
        <f>F3+G3</f>
        <v>43672</v>
      </c>
      <c r="I3" s="14">
        <v>28</v>
      </c>
      <c r="J3" s="15" t="str">
        <f>CHOOSE(MONTH(H3),"janvier","février","mars","avril","mai","juin","juillet","aout","septembre","octobre","novembre","décembre")</f>
        <v>juillet</v>
      </c>
      <c r="K3" s="16" t="s">
        <v>19</v>
      </c>
      <c r="L3" s="28" t="str">
        <f>IF(K3="M",CONCATENATE(LEFT(F3,2),"/","01","/",2019),CONCATENATE(LEFT(F3,5),"/",2019))</f>
        <v>14/01/2019</v>
      </c>
      <c r="M3" s="29">
        <f>IF($K3="M",EDATE(L3,1),IF($K3="BIM",EDATE(L3,2),IF($K3="TRIM",EDATE(L3,3),IF($K3="SEM",EDATE(L3,6),IF($K3="AN",EDATE(L3,12))))))</f>
        <v>43510</v>
      </c>
      <c r="N3" s="29">
        <f>IF($K3="M",EDATE(M3,1),IF($K3="BIM",EDATE(M3,2),IF($K3="TRIM",EDATE(M3,3),IF($K3="SEM",EDATE(M3,6),IF($K3="AN",EDATE(M3,12))))))</f>
        <v>43538</v>
      </c>
      <c r="O3" s="29">
        <f>IF($K3="M",EDATE(N3,1),IF($K3="BIM",EDATE(N3,2),IF($K3="TRIM",EDATE(N3,3),IF($K3="SEM",EDATE(N3,6),IF($K3="AN",EDATE(N3,12))))))</f>
        <v>43569</v>
      </c>
      <c r="P3" s="29">
        <f>IF($K3="M",EDATE(O3,1),IF($K3="BIM",EDATE(O3,2),IF($K3="TRIM",EDATE(O3,3),IF($K3="SEM",EDATE(O3,6),IF($K3="AN",EDATE(O3,12))))))</f>
        <v>43599</v>
      </c>
      <c r="Q3" s="17">
        <f>IF($K3="M",EDATE(P3,1),IF($K3="BIM",EDATE(P3,2),IF($K3="TRIM",EDATE(P3,3),IF($K3="SEM",EDATE(P3,6),IF($K3="AN",EDATE(P3,12))))))</f>
        <v>43630</v>
      </c>
      <c r="R3" s="17">
        <f>IF($K3="M",EDATE(Q3,1),IF($K3="BIM",EDATE(Q3,2),IF($K3="TRIM",EDATE(Q3,3),IF($K3="SEM",EDATE(Q3,6),IF($K3="AN",EDATE(Q3,12))))))</f>
        <v>43660</v>
      </c>
      <c r="S3" s="17">
        <f>IF($K3="M",EDATE(R3,1),IF($K3="BIM",EDATE(R3,2),IF($K3="TRIM",EDATE(R3,3),IF($K3="SEM",EDATE(R3,6),IF($K3="AN",EDATE(R3,12))))))</f>
        <v>43691</v>
      </c>
      <c r="T3" s="17">
        <f>IF($K3="M",EDATE(S3,1),IF($K3="BIM",EDATE(S3,2),IF($K3="TRIM",EDATE(S3,3),IF($K3="SEM",EDATE(S3,6),IF($K3="AN",EDATE(S3,12))))))</f>
        <v>43722</v>
      </c>
      <c r="U3" s="17">
        <f>IF($K3="M",EDATE(T3,1),IF($K3="BIM",EDATE(T3,2),IF($K3="TRIM",EDATE(T3,3),IF($K3="SEM",EDATE(T3,6),IF($K3="AN",EDATE(T3,12))))))</f>
        <v>43752</v>
      </c>
      <c r="V3" s="17">
        <f>IF($K3="M",EDATE(U3,1),IF($K3="BIM",EDATE(U3,2),IF($K3="TRIM",EDATE(U3,3),IF($K3="SEM",EDATE(U3,6),IF($K3="AN",EDATE(U3,12))))))</f>
        <v>43783</v>
      </c>
      <c r="W3" s="17">
        <f>IF($K3="M",EDATE(V3,1),IF($K3="BIM",EDATE(V3,2),IF($K3="TRIM",EDATE(V3,3),IF($K3="SEM",EDATE(V3,6),IF($K3="AN",EDATE(V3,12))))))</f>
        <v>43813</v>
      </c>
    </row>
    <row r="4" spans="1:35" ht="15" customHeight="1" x14ac:dyDescent="0.3">
      <c r="A4" s="8" t="s">
        <v>15</v>
      </c>
      <c r="B4" s="8" t="s">
        <v>49</v>
      </c>
      <c r="C4" s="9" t="s">
        <v>61</v>
      </c>
      <c r="D4" s="9" t="str">
        <f>IFERROR(INDEX(variant!$A$3:A13,MATCH("*"&amp;C4&amp;"*",variant!$A$3:$A$12,0)),"")</f>
        <v/>
      </c>
      <c r="E4" s="10" t="s">
        <v>17</v>
      </c>
      <c r="F4" s="11" t="s">
        <v>20</v>
      </c>
      <c r="G4" s="12"/>
      <c r="H4" s="13">
        <f>F4+G4</f>
        <v>43691</v>
      </c>
      <c r="I4" s="14"/>
      <c r="J4" s="15" t="str">
        <f>CHOOSE(MONTH(H4),"janvier","février","mars","avril","mai","juin","juillet","aout","septembre","octobre","novembre","décembre")</f>
        <v>aout</v>
      </c>
      <c r="K4" s="16" t="s">
        <v>19</v>
      </c>
      <c r="L4" s="23" t="str">
        <f>IF(K4="M",CONCATENATE(LEFT(F4,2),"/","01","/",2019),CONCATENATE(LEFT(F4,5),"/",2019))</f>
        <v>14/01/2019</v>
      </c>
      <c r="M4" s="29">
        <f>IF($K4="M",EDATE(L4,1),IF($K4="BIM",EDATE(L4,2),IF($K4="TRIM",EDATE(L4,3),IF($K4="SEM",EDATE(L4,6),IF($K4="AN",EDATE(L4,12))))))</f>
        <v>43510</v>
      </c>
      <c r="N4" s="29">
        <f>IF($K4="M",EDATE(M4,1),IF($K4="BIM",EDATE(M4,2),IF($K4="TRIM",EDATE(M4,3),IF($K4="SEM",EDATE(M4,6),IF($K4="AN",EDATE(M4,12))))))</f>
        <v>43538</v>
      </c>
      <c r="O4" s="29">
        <f>IF($K4="M",EDATE(N4,1),IF($K4="BIM",EDATE(N4,2),IF($K4="TRIM",EDATE(N4,3),IF($K4="SEM",EDATE(N4,6),IF($K4="AN",EDATE(N4,12))))))</f>
        <v>43569</v>
      </c>
      <c r="P4" s="29">
        <f>IF($K4="M",EDATE(O4,1),IF($K4="BIM",EDATE(O4,2),IF($K4="TRIM",EDATE(O4,3),IF($K4="SEM",EDATE(O4,6),IF($K4="AN",EDATE(O4,12))))))</f>
        <v>43599</v>
      </c>
      <c r="Q4" s="17">
        <f>IF($K4="M",EDATE(P4,1),IF($K4="BIM",EDATE(P4,2),IF($K4="TRIM",EDATE(P4,3),IF($K4="SEM",EDATE(P4,6),IF($K4="AN",EDATE(P4,12))))))</f>
        <v>43630</v>
      </c>
      <c r="R4" s="17">
        <f>IF($K4="M",EDATE(Q4,1),IF($K4="BIM",EDATE(Q4,2),IF($K4="TRIM",EDATE(Q4,3),IF($K4="SEM",EDATE(Q4,6),IF($K4="AN",EDATE(Q4,12))))))</f>
        <v>43660</v>
      </c>
      <c r="S4" s="17">
        <f>IF($K4="M",EDATE(R4,1),IF($K4="BIM",EDATE(R4,2),IF($K4="TRIM",EDATE(R4,3),IF($K4="SEM",EDATE(R4,6),IF($K4="AN",EDATE(R4,12))))))</f>
        <v>43691</v>
      </c>
      <c r="T4" s="17">
        <f>IF($K4="M",EDATE(S4,1),IF($K4="BIM",EDATE(S4,2),IF($K4="TRIM",EDATE(S4,3),IF($K4="SEM",EDATE(S4,6),IF($K4="AN",EDATE(S4,12))))))</f>
        <v>43722</v>
      </c>
      <c r="U4" s="17">
        <f>IF($K4="M",EDATE(T4,1),IF($K4="BIM",EDATE(T4,2),IF($K4="TRIM",EDATE(T4,3),IF($K4="SEM",EDATE(T4,6),IF($K4="AN",EDATE(T4,12))))))</f>
        <v>43752</v>
      </c>
      <c r="V4" s="17">
        <f>IF($K4="M",EDATE(U4,1),IF($K4="BIM",EDATE(U4,2),IF($K4="TRIM",EDATE(U4,3),IF($K4="SEM",EDATE(U4,6),IF($K4="AN",EDATE(U4,12))))))</f>
        <v>43783</v>
      </c>
      <c r="W4" s="17">
        <f>IF($K4="M",EDATE(V4,1),IF($K4="BIM",EDATE(V4,2),IF($K4="TRIM",EDATE(V4,3),IF($K4="SEM",EDATE(V4,6),IF($K4="AN",EDATE(V4,12))))))</f>
        <v>43813</v>
      </c>
    </row>
    <row r="5" spans="1:35" ht="15" customHeight="1" x14ac:dyDescent="0.3">
      <c r="A5" s="8" t="s">
        <v>15</v>
      </c>
      <c r="B5" s="8" t="s">
        <v>49</v>
      </c>
      <c r="C5" s="9" t="s">
        <v>62</v>
      </c>
      <c r="D5" s="9" t="str">
        <f>IFERROR(INDEX(variant!$A$3:A14,MATCH("*"&amp;C5&amp;"*",variant!$A$3:$A$12,0)),"")</f>
        <v/>
      </c>
      <c r="E5" s="10" t="s">
        <v>17</v>
      </c>
      <c r="F5" s="11" t="s">
        <v>20</v>
      </c>
      <c r="G5" s="12">
        <v>42</v>
      </c>
      <c r="H5" s="13">
        <f>F5+G5</f>
        <v>43733</v>
      </c>
      <c r="I5" s="14">
        <v>28</v>
      </c>
      <c r="J5" s="15" t="str">
        <f>CHOOSE(MONTH(H5),"janvier","février","mars","avril","mai","juin","juillet","aout","septembre","octobre","novembre","décembre")</f>
        <v>septembre</v>
      </c>
      <c r="K5" s="18" t="s">
        <v>19</v>
      </c>
      <c r="L5" s="23" t="str">
        <f>IF(K5="M",CONCATENATE(LEFT(F5,2),"/","01","/",2019),CONCATENATE(LEFT(F5,5),"/",2019))</f>
        <v>14/01/2019</v>
      </c>
      <c r="M5" s="29">
        <f>IF($K5="M",EDATE(L5,1),IF($K5="BIM",EDATE(L5,2),IF($K5="TRIM",EDATE(L5,3),IF($K5="SEM",EDATE(L5,6),IF($K5="AN",EDATE(L5,12))))))</f>
        <v>43510</v>
      </c>
      <c r="N5" s="29">
        <f>IF($K5="M",EDATE(M5,1),IF($K5="BIM",EDATE(M5,2),IF($K5="TRIM",EDATE(M5,3),IF($K5="SEM",EDATE(M5,6),IF($K5="AN",EDATE(M5,12))))))</f>
        <v>43538</v>
      </c>
      <c r="O5" s="29">
        <f>IF($K5="M",EDATE(N5,1),IF($K5="BIM",EDATE(N5,2),IF($K5="TRIM",EDATE(N5,3),IF($K5="SEM",EDATE(N5,6),IF($K5="AN",EDATE(N5,12))))))</f>
        <v>43569</v>
      </c>
      <c r="P5" s="29">
        <f>IF($K5="M",EDATE(O5,1),IF($K5="BIM",EDATE(O5,2),IF($K5="TRIM",EDATE(O5,3),IF($K5="SEM",EDATE(O5,6),IF($K5="AN",EDATE(O5,12))))))</f>
        <v>43599</v>
      </c>
      <c r="Q5" s="17">
        <f>IF($K5="M",EDATE(P5,1),IF($K5="BIM",EDATE(P5,2),IF($K5="TRIM",EDATE(P5,3),IF($K5="SEM",EDATE(P5,6),IF($K5="AN",EDATE(P5,12))))))</f>
        <v>43630</v>
      </c>
      <c r="R5" s="17">
        <f>IF($K5="M",EDATE(Q5,1),IF($K5="BIM",EDATE(Q5,2),IF($K5="TRIM",EDATE(Q5,3),IF($K5="SEM",EDATE(Q5,6),IF($K5="AN",EDATE(Q5,12))))))</f>
        <v>43660</v>
      </c>
      <c r="S5" s="17">
        <f>IF($K5="M",EDATE(R5,1),IF($K5="BIM",EDATE(R5,2),IF($K5="TRIM",EDATE(R5,3),IF($K5="SEM",EDATE(R5,6),IF($K5="AN",EDATE(R5,12))))))</f>
        <v>43691</v>
      </c>
      <c r="T5" s="17">
        <f>IF($K5="M",EDATE(S5,1),IF($K5="BIM",EDATE(S5,2),IF($K5="TRIM",EDATE(S5,3),IF($K5="SEM",EDATE(S5,6),IF($K5="AN",EDATE(S5,12))))))</f>
        <v>43722</v>
      </c>
      <c r="U5" s="17">
        <f>IF($K5="M",EDATE(T5,1),IF($K5="BIM",EDATE(T5,2),IF($K5="TRIM",EDATE(T5,3),IF($K5="SEM",EDATE(T5,6),IF($K5="AN",EDATE(T5,12))))))</f>
        <v>43752</v>
      </c>
      <c r="V5" s="17">
        <f>IF($K5="M",EDATE(U5,1),IF($K5="BIM",EDATE(U5,2),IF($K5="TRIM",EDATE(U5,3),IF($K5="SEM",EDATE(U5,6),IF($K5="AN",EDATE(U5,12))))))</f>
        <v>43783</v>
      </c>
      <c r="W5" s="17">
        <f>IF($K5="M",EDATE(V5,1),IF($K5="BIM",EDATE(V5,2),IF($K5="TRIM",EDATE(V5,3),IF($K5="SEM",EDATE(V5,6),IF($K5="AN",EDATE(V5,12))))))</f>
        <v>43813</v>
      </c>
    </row>
    <row r="6" spans="1:35" ht="15" customHeight="1" x14ac:dyDescent="0.3">
      <c r="A6" s="8" t="s">
        <v>15</v>
      </c>
      <c r="B6" s="8" t="s">
        <v>49</v>
      </c>
      <c r="C6" s="9" t="s">
        <v>60</v>
      </c>
      <c r="D6" s="9" t="str">
        <f>IFERROR(INDEX(variant!$A$3:A15,MATCH("*"&amp;C6&amp;"*",variant!$A$3:$A$12,0)),"")</f>
        <v/>
      </c>
      <c r="E6" s="10" t="s">
        <v>17</v>
      </c>
      <c r="F6" s="11" t="s">
        <v>21</v>
      </c>
      <c r="G6" s="12">
        <v>42</v>
      </c>
      <c r="H6" s="13">
        <f>F6+G6</f>
        <v>43631</v>
      </c>
      <c r="I6" s="14">
        <v>28</v>
      </c>
      <c r="J6" s="15" t="str">
        <f>CHOOSE(MONTH(H6),"janvier","février","mars","avril","mai","juin","juillet","aout","septembre","octobre","novembre","décembre")</f>
        <v>juin</v>
      </c>
      <c r="K6" s="18" t="s">
        <v>19</v>
      </c>
      <c r="L6" s="23" t="str">
        <f>IF(K6="M",CONCATENATE(LEFT(F6,2),"/","01","/",2019),CONCATENATE(LEFT(F6,5),"/",2019))</f>
        <v>04/01/2019</v>
      </c>
      <c r="M6" s="29">
        <f>IF($K6="M",EDATE(L6,1),IF($K6="BIM",EDATE(L6,2),IF($K6="TRIM",EDATE(L6,3),IF($K6="SEM",EDATE(L6,6),IF($K6="AN",EDATE(L6,12))))))</f>
        <v>43500</v>
      </c>
      <c r="N6" s="29">
        <f>IF($K6="M",EDATE(M6,1),IF($K6="BIM",EDATE(M6,2),IF($K6="TRIM",EDATE(M6,3),IF($K6="SEM",EDATE(M6,6),IF($K6="AN",EDATE(M6,12))))))</f>
        <v>43528</v>
      </c>
      <c r="O6" s="29">
        <f>IF($K6="M",EDATE(N6,1),IF($K6="BIM",EDATE(N6,2),IF($K6="TRIM",EDATE(N6,3),IF($K6="SEM",EDATE(N6,6),IF($K6="AN",EDATE(N6,12))))))</f>
        <v>43559</v>
      </c>
      <c r="P6" s="29">
        <f>IF($K6="M",EDATE(O6,1),IF($K6="BIM",EDATE(O6,2),IF($K6="TRIM",EDATE(O6,3),IF($K6="SEM",EDATE(O6,6),IF($K6="AN",EDATE(O6,12))))))</f>
        <v>43589</v>
      </c>
      <c r="Q6" s="17">
        <f>IF($K6="M",EDATE(P6,1),IF($K6="BIM",EDATE(P6,2),IF($K6="TRIM",EDATE(P6,3),IF($K6="SEM",EDATE(P6,6),IF($K6="AN",EDATE(P6,12))))))</f>
        <v>43620</v>
      </c>
      <c r="R6" s="17">
        <f>IF($K6="M",EDATE(Q6,1),IF($K6="BIM",EDATE(Q6,2),IF($K6="TRIM",EDATE(Q6,3),IF($K6="SEM",EDATE(Q6,6),IF($K6="AN",EDATE(Q6,12))))))</f>
        <v>43650</v>
      </c>
      <c r="S6" s="17">
        <f>IF($K6="M",EDATE(R6,1),IF($K6="BIM",EDATE(R6,2),IF($K6="TRIM",EDATE(R6,3),IF($K6="SEM",EDATE(R6,6),IF($K6="AN",EDATE(R6,12))))))</f>
        <v>43681</v>
      </c>
      <c r="T6" s="17">
        <f>IF($K6="M",EDATE(S6,1),IF($K6="BIM",EDATE(S6,2),IF($K6="TRIM",EDATE(S6,3),IF($K6="SEM",EDATE(S6,6),IF($K6="AN",EDATE(S6,12))))))</f>
        <v>43712</v>
      </c>
      <c r="U6" s="17">
        <f>IF($K6="M",EDATE(T6,1),IF($K6="BIM",EDATE(T6,2),IF($K6="TRIM",EDATE(T6,3),IF($K6="SEM",EDATE(T6,6),IF($K6="AN",EDATE(T6,12))))))</f>
        <v>43742</v>
      </c>
      <c r="V6" s="17">
        <f>IF($K6="M",EDATE(U6,1),IF($K6="BIM",EDATE(U6,2),IF($K6="TRIM",EDATE(U6,3),IF($K6="SEM",EDATE(U6,6),IF($K6="AN",EDATE(U6,12))))))</f>
        <v>43773</v>
      </c>
      <c r="W6" s="17">
        <f>IF($K6="M",EDATE(V6,1),IF($K6="BIM",EDATE(V6,2),IF($K6="TRIM",EDATE(V6,3),IF($K6="SEM",EDATE(V6,6),IF($K6="AN",EDATE(V6,12))))))</f>
        <v>43803</v>
      </c>
    </row>
    <row r="7" spans="1:35" ht="15" customHeight="1" x14ac:dyDescent="0.3">
      <c r="A7" s="8" t="s">
        <v>15</v>
      </c>
      <c r="B7" s="8" t="s">
        <v>49</v>
      </c>
      <c r="C7" s="9" t="s">
        <v>22</v>
      </c>
      <c r="D7" s="9" t="str">
        <f>IFERROR(INDEX(variant!$A$3:A16,MATCH("*"&amp;C7&amp;"*",variant!$A$3:$A$12,0)),"")</f>
        <v/>
      </c>
      <c r="E7" s="10" t="s">
        <v>17</v>
      </c>
      <c r="F7" s="11" t="s">
        <v>23</v>
      </c>
      <c r="G7" s="12">
        <v>42</v>
      </c>
      <c r="H7" s="13">
        <f>F7+G7</f>
        <v>43659</v>
      </c>
      <c r="I7" s="19">
        <v>28</v>
      </c>
      <c r="J7" s="15" t="str">
        <f>CHOOSE(MONTH(H7),"janvier","février","mars","avril","mai","juin","juillet","aout","septembre","octobre","novembre","décembre")</f>
        <v>juillet</v>
      </c>
      <c r="K7" s="16" t="s">
        <v>19</v>
      </c>
      <c r="L7" s="23" t="str">
        <f>IF(K7="M",CONCATENATE(LEFT(F7,2),"/","01","/",2019),CONCATENATE(LEFT(F7,5),"/",2019))</f>
        <v>01/01/2019</v>
      </c>
      <c r="M7" s="29">
        <f>IF($K7="M",EDATE(L7,1),IF($K7="BIM",EDATE(L7,2),IF($K7="TRIM",EDATE(L7,3),IF($K7="SEM",EDATE(L7,6),IF($K7="AN",EDATE(L7,12))))))</f>
        <v>43497</v>
      </c>
      <c r="N7" s="29">
        <f>IF($K7="M",EDATE(M7,1),IF($K7="BIM",EDATE(M7,2),IF($K7="TRIM",EDATE(M7,3),IF($K7="SEM",EDATE(M7,6),IF($K7="AN",EDATE(M7,12))))))</f>
        <v>43525</v>
      </c>
      <c r="O7" s="29">
        <f>IF($K7="M",EDATE(N7,1),IF($K7="BIM",EDATE(N7,2),IF($K7="TRIM",EDATE(N7,3),IF($K7="SEM",EDATE(N7,6),IF($K7="AN",EDATE(N7,12))))))</f>
        <v>43556</v>
      </c>
      <c r="P7" s="29">
        <f>IF($K7="M",EDATE(O7,1),IF($K7="BIM",EDATE(O7,2),IF($K7="TRIM",EDATE(O7,3),IF($K7="SEM",EDATE(O7,6),IF($K7="AN",EDATE(O7,12))))))</f>
        <v>43586</v>
      </c>
      <c r="Q7" s="17">
        <f>IF($K7="M",EDATE(P7,1),IF($K7="BIM",EDATE(P7,2),IF($K7="TRIM",EDATE(P7,3),IF($K7="SEM",EDATE(P7,6),IF($K7="AN",EDATE(P7,12))))))</f>
        <v>43617</v>
      </c>
      <c r="R7" s="17">
        <f>IF($K7="M",EDATE(Q7,1),IF($K7="BIM",EDATE(Q7,2),IF($K7="TRIM",EDATE(Q7,3),IF($K7="SEM",EDATE(Q7,6),IF($K7="AN",EDATE(Q7,12))))))</f>
        <v>43647</v>
      </c>
      <c r="S7" s="17">
        <f>IF($K7="M",EDATE(R7,1),IF($K7="BIM",EDATE(R7,2),IF($K7="TRIM",EDATE(R7,3),IF($K7="SEM",EDATE(R7,6),IF($K7="AN",EDATE(R7,12))))))</f>
        <v>43678</v>
      </c>
      <c r="T7" s="17">
        <f>IF($K7="M",EDATE(S7,1),IF($K7="BIM",EDATE(S7,2),IF($K7="TRIM",EDATE(S7,3),IF($K7="SEM",EDATE(S7,6),IF($K7="AN",EDATE(S7,12))))))</f>
        <v>43709</v>
      </c>
      <c r="U7" s="17">
        <f>IF($K7="M",EDATE(T7,1),IF($K7="BIM",EDATE(T7,2),IF($K7="TRIM",EDATE(T7,3),IF($K7="SEM",EDATE(T7,6),IF($K7="AN",EDATE(T7,12))))))</f>
        <v>43739</v>
      </c>
      <c r="V7" s="17">
        <f>IF($K7="M",EDATE(U7,1),IF($K7="BIM",EDATE(U7,2),IF($K7="TRIM",EDATE(U7,3),IF($K7="SEM",EDATE(U7,6),IF($K7="AN",EDATE(U7,12))))))</f>
        <v>43770</v>
      </c>
      <c r="W7" s="17">
        <f>IF($K7="M",EDATE(V7,1),IF($K7="BIM",EDATE(V7,2),IF($K7="TRIM",EDATE(V7,3),IF($K7="SEM",EDATE(V7,6),IF($K7="AN",EDATE(V7,12))))))</f>
        <v>43800</v>
      </c>
    </row>
    <row r="8" spans="1:35" ht="18.75" x14ac:dyDescent="0.3">
      <c r="A8" s="8" t="s">
        <v>24</v>
      </c>
      <c r="B8" s="8" t="s">
        <v>49</v>
      </c>
      <c r="C8" s="20" t="s">
        <v>25</v>
      </c>
      <c r="D8" s="9" t="str">
        <f>IFERROR(INDEX(variant!$A$3:A17,MATCH("*"&amp;C8&amp;"*",variant!$A$3:$A$12,0)),"")</f>
        <v/>
      </c>
      <c r="E8" s="10" t="s">
        <v>26</v>
      </c>
      <c r="F8" s="21" t="s">
        <v>27</v>
      </c>
      <c r="G8" s="18"/>
      <c r="H8" s="13">
        <f>F8+G8</f>
        <v>43687</v>
      </c>
      <c r="I8" s="12"/>
      <c r="J8" s="15" t="str">
        <f>CHOOSE(MONTH(H8),"janvier","février","mars","avril","mai","juin","juillet","aout","septembre","octobre","novembre","décembre")</f>
        <v>aout</v>
      </c>
      <c r="K8" s="16" t="s">
        <v>28</v>
      </c>
      <c r="L8" s="23" t="str">
        <f>IF(K8="M",CONCATENATE(LEFT(F8,2),"/","01","/",2019),CONCATENATE(LEFT(F8,5),"/",2019))</f>
        <v>10/08/2019</v>
      </c>
      <c r="M8" s="29">
        <f>IF($K8="M",EDATE(L8,1),IF($K8="BIM",EDATE(L8,2),IF($K8="TRIM",EDATE(L8,3),IF($K8="SEM",EDATE(L8,6),IF($K8="AN",EDATE(L8,12))))))</f>
        <v>44053</v>
      </c>
      <c r="N8" s="29">
        <f>IF($K8="M",EDATE(M8,1),IF($K8="BIM",EDATE(M8,2),IF($K8="TRIM",EDATE(M8,3),IF($K8="SEM",EDATE(M8,6),IF($K8="AN",EDATE(M8,12))))))</f>
        <v>44418</v>
      </c>
      <c r="O8" s="29">
        <f>IF($K8="M",EDATE(N8,1),IF($K8="BIM",EDATE(N8,2),IF($K8="TRIM",EDATE(N8,3),IF($K8="SEM",EDATE(N8,6),IF($K8="AN",EDATE(N8,12))))))</f>
        <v>44783</v>
      </c>
      <c r="P8" s="29">
        <f>IF($K8="M",EDATE(O8,1),IF($K8="BIM",EDATE(O8,2),IF($K8="TRIM",EDATE(O8,3),IF($K8="SEM",EDATE(O8,6),IF($K8="AN",EDATE(O8,12))))))</f>
        <v>45148</v>
      </c>
      <c r="Q8" s="17">
        <f>IF($K8="M",EDATE(P8,1),IF($K8="BIM",EDATE(P8,2),IF($K8="TRIM",EDATE(P8,3),IF($K8="SEM",EDATE(P8,6),IF($K8="AN",EDATE(P8,12))))))</f>
        <v>45514</v>
      </c>
      <c r="R8" s="17">
        <f>IF($K8="M",EDATE(Q8,1),IF($K8="BIM",EDATE(Q8,2),IF($K8="TRIM",EDATE(Q8,3),IF($K8="SEM",EDATE(Q8,6),IF($K8="AN",EDATE(Q8,12))))))</f>
        <v>45879</v>
      </c>
      <c r="S8" s="17">
        <f>IF($K8="M",EDATE(R8,1),IF($K8="BIM",EDATE(R8,2),IF($K8="TRIM",EDATE(R8,3),IF($K8="SEM",EDATE(R8,6),IF($K8="AN",EDATE(R8,12))))))</f>
        <v>46244</v>
      </c>
      <c r="T8" s="17">
        <f>IF($K8="M",EDATE(S8,1),IF($K8="BIM",EDATE(S8,2),IF($K8="TRIM",EDATE(S8,3),IF($K8="SEM",EDATE(S8,6),IF($K8="AN",EDATE(S8,12))))))</f>
        <v>46609</v>
      </c>
      <c r="U8" s="17">
        <f>IF($K8="M",EDATE(T8,1),IF($K8="BIM",EDATE(T8,2),IF($K8="TRIM",EDATE(T8,3),IF($K8="SEM",EDATE(T8,6),IF($K8="AN",EDATE(T8,12))))))</f>
        <v>46975</v>
      </c>
      <c r="V8" s="17">
        <f>IF($K8="M",EDATE(U8,1),IF($K8="BIM",EDATE(U8,2),IF($K8="TRIM",EDATE(U8,3),IF($K8="SEM",EDATE(U8,6),IF($K8="AN",EDATE(U8,12))))))</f>
        <v>47340</v>
      </c>
      <c r="W8" s="17">
        <f>IF($K8="M",EDATE(V8,1),IF($K8="BIM",EDATE(V8,2),IF($K8="TRIM",EDATE(V8,3),IF($K8="SEM",EDATE(V8,6),IF($K8="AN",EDATE(V8,12))))))</f>
        <v>47705</v>
      </c>
    </row>
    <row r="9" spans="1:35" s="44" customFormat="1" ht="18.75" x14ac:dyDescent="0.3">
      <c r="A9" s="47" t="s">
        <v>24</v>
      </c>
      <c r="B9" s="47" t="s">
        <v>49</v>
      </c>
      <c r="C9" s="78" t="s">
        <v>29</v>
      </c>
      <c r="D9" s="9" t="str">
        <f>IFERROR(INDEX(variant!$A$3:A18,MATCH("*"&amp;C9&amp;"*",variant!$A$3:$A$12,0)),"")</f>
        <v xml:space="preserve">Mission d'assurance attentia sur nos livrables </v>
      </c>
      <c r="E9" s="48" t="s">
        <v>26</v>
      </c>
      <c r="F9" s="49" t="s">
        <v>30</v>
      </c>
      <c r="G9" s="50"/>
      <c r="H9" s="51">
        <f>F9+G9</f>
        <v>43486</v>
      </c>
      <c r="I9" s="52"/>
      <c r="J9" s="53" t="str">
        <f>CHOOSE(MONTH(H9),"janvier","février","mars","avril","mai","juin","juillet","aout","septembre","octobre","novembre","décembre")</f>
        <v>janvier</v>
      </c>
      <c r="K9" s="54" t="s">
        <v>28</v>
      </c>
      <c r="L9" s="55" t="str">
        <f>IF(K9="M",CONCATENATE(LEFT(F9,2),"/","01","/",2019),CONCATENATE(LEFT(F9,5),"/",2019))</f>
        <v>21/01/2019</v>
      </c>
      <c r="M9" s="56">
        <f>IF($K9="M",EDATE(L9,1),IF($K9="BIM",EDATE(L9,2),IF($K9="TRIM",EDATE(L9,3),IF($K9="SEM",EDATE(L9,6),IF($K9="AN",EDATE(L9,12))))))</f>
        <v>43851</v>
      </c>
      <c r="N9" s="56">
        <f>IF($K9="M",EDATE(M9,1),IF($K9="BIM",EDATE(M9,2),IF($K9="TRIM",EDATE(M9,3),IF($K9="SEM",EDATE(M9,6),IF($K9="AN",EDATE(M9,12))))))</f>
        <v>44217</v>
      </c>
      <c r="O9" s="56">
        <f>IF($K9="M",EDATE(N9,1),IF($K9="BIM",EDATE(N9,2),IF($K9="TRIM",EDATE(N9,3),IF($K9="SEM",EDATE(N9,6),IF($K9="AN",EDATE(N9,12))))))</f>
        <v>44582</v>
      </c>
      <c r="P9" s="56">
        <f>IF($K9="M",EDATE(O9,1),IF($K9="BIM",EDATE(O9,2),IF($K9="TRIM",EDATE(O9,3),IF($K9="SEM",EDATE(O9,6),IF($K9="AN",EDATE(O9,12))))))</f>
        <v>44947</v>
      </c>
      <c r="Q9" s="55">
        <f>IF($K9="M",EDATE(P9,1),IF($K9="BIM",EDATE(P9,2),IF($K9="TRIM",EDATE(P9,3),IF($K9="SEM",EDATE(P9,6),IF($K9="AN",EDATE(P9,12))))))</f>
        <v>45312</v>
      </c>
      <c r="R9" s="55">
        <f>IF($K9="M",EDATE(Q9,1),IF($K9="BIM",EDATE(Q9,2),IF($K9="TRIM",EDATE(Q9,3),IF($K9="SEM",EDATE(Q9,6),IF($K9="AN",EDATE(Q9,12))))))</f>
        <v>45678</v>
      </c>
      <c r="S9" s="55">
        <f>IF($K9="M",EDATE(R9,1),IF($K9="BIM",EDATE(R9,2),IF($K9="TRIM",EDATE(R9,3),IF($K9="SEM",EDATE(R9,6),IF($K9="AN",EDATE(R9,12))))))</f>
        <v>46043</v>
      </c>
      <c r="T9" s="55">
        <f>IF($K9="M",EDATE(S9,1),IF($K9="BIM",EDATE(S9,2),IF($K9="TRIM",EDATE(S9,3),IF($K9="SEM",EDATE(S9,6),IF($K9="AN",EDATE(S9,12))))))</f>
        <v>46408</v>
      </c>
      <c r="U9" s="55">
        <f>IF($K9="M",EDATE(T9,1),IF($K9="BIM",EDATE(T9,2),IF($K9="TRIM",EDATE(T9,3),IF($K9="SEM",EDATE(T9,6),IF($K9="AN",EDATE(T9,12))))))</f>
        <v>46773</v>
      </c>
      <c r="V9" s="55">
        <f>IF($K9="M",EDATE(U9,1),IF($K9="BIM",EDATE(U9,2),IF($K9="TRIM",EDATE(U9,3),IF($K9="SEM",EDATE(U9,6),IF($K9="AN",EDATE(U9,12))))))</f>
        <v>47139</v>
      </c>
      <c r="W9" s="55">
        <f>IF($K9="M",EDATE(V9,1),IF($K9="BIM",EDATE(V9,2),IF($K9="TRIM",EDATE(V9,3),IF($K9="SEM",EDATE(V9,6),IF($K9="AN",EDATE(V9,12))))))</f>
        <v>47504</v>
      </c>
    </row>
    <row r="10" spans="1:35" ht="15" customHeight="1" x14ac:dyDescent="0.3">
      <c r="A10" s="8" t="s">
        <v>24</v>
      </c>
      <c r="B10" s="8" t="s">
        <v>49</v>
      </c>
      <c r="C10" s="20" t="s">
        <v>31</v>
      </c>
      <c r="D10" s="9" t="str">
        <f>IFERROR(INDEX(variant!$A$3:A19,MATCH("*"&amp;C10&amp;"*",variant!$A$3:$A$12,0)),"")</f>
        <v/>
      </c>
      <c r="E10" s="10" t="s">
        <v>26</v>
      </c>
      <c r="F10" s="21" t="s">
        <v>32</v>
      </c>
      <c r="G10" s="18"/>
      <c r="H10" s="13">
        <f>F10+G10</f>
        <v>43466</v>
      </c>
      <c r="I10" s="12"/>
      <c r="J10" s="15" t="str">
        <f>CHOOSE(MONTH(H10),"janvier","février","mars","avril","mai","juin","juillet","aout","septembre","octobre","novembre","décembre")</f>
        <v>janvier</v>
      </c>
      <c r="K10" s="16" t="s">
        <v>28</v>
      </c>
      <c r="L10" s="23" t="str">
        <f>IF(K10="M",CONCATENATE(LEFT(F10,2),"/","01","/",2019),CONCATENATE(LEFT(F10,5),"/",2019))</f>
        <v>01/01/2019</v>
      </c>
      <c r="M10" s="29">
        <f>IF($K10="M",EDATE(L10,1),IF($K10="BIM",EDATE(L10,2),IF($K10="TRIM",EDATE(L10,3),IF($K10="SEM",EDATE(L10,6),IF($K10="AN",EDATE(L10,12))))))</f>
        <v>43831</v>
      </c>
      <c r="N10" s="29">
        <f>IF($K10="M",EDATE(M10,1),IF($K10="BIM",EDATE(M10,2),IF($K10="TRIM",EDATE(M10,3),IF($K10="SEM",EDATE(M10,6),IF($K10="AN",EDATE(M10,12))))))</f>
        <v>44197</v>
      </c>
      <c r="O10" s="29">
        <f>IF($K10="M",EDATE(N10,1),IF($K10="BIM",EDATE(N10,2),IF($K10="TRIM",EDATE(N10,3),IF($K10="SEM",EDATE(N10,6),IF($K10="AN",EDATE(N10,12))))))</f>
        <v>44562</v>
      </c>
      <c r="P10" s="29">
        <f>IF($K10="M",EDATE(O10,1),IF($K10="BIM",EDATE(O10,2),IF($K10="TRIM",EDATE(O10,3),IF($K10="SEM",EDATE(O10,6),IF($K10="AN",EDATE(O10,12))))))</f>
        <v>44927</v>
      </c>
      <c r="Q10" s="17">
        <f>IF($K10="M",EDATE(P10,1),IF($K10="BIM",EDATE(P10,2),IF($K10="TRIM",EDATE(P10,3),IF($K10="SEM",EDATE(P10,6),IF($K10="AN",EDATE(P10,12))))))</f>
        <v>45292</v>
      </c>
      <c r="R10" s="17">
        <f>IF($K10="M",EDATE(Q10,1),IF($K10="BIM",EDATE(Q10,2),IF($K10="TRIM",EDATE(Q10,3),IF($K10="SEM",EDATE(Q10,6),IF($K10="AN",EDATE(Q10,12))))))</f>
        <v>45658</v>
      </c>
      <c r="S10" s="17">
        <f>IF($K10="M",EDATE(R10,1),IF($K10="BIM",EDATE(R10,2),IF($K10="TRIM",EDATE(R10,3),IF($K10="SEM",EDATE(R10,6),IF($K10="AN",EDATE(R10,12))))))</f>
        <v>46023</v>
      </c>
      <c r="T10" s="17">
        <f>IF($K10="M",EDATE(S10,1),IF($K10="BIM",EDATE(S10,2),IF($K10="TRIM",EDATE(S10,3),IF($K10="SEM",EDATE(S10,6),IF($K10="AN",EDATE(S10,12))))))</f>
        <v>46388</v>
      </c>
      <c r="U10" s="17">
        <f>IF($K10="M",EDATE(T10,1),IF($K10="BIM",EDATE(T10,2),IF($K10="TRIM",EDATE(T10,3),IF($K10="SEM",EDATE(T10,6),IF($K10="AN",EDATE(T10,12))))))</f>
        <v>46753</v>
      </c>
      <c r="V10" s="17">
        <f>IF($K10="M",EDATE(U10,1),IF($K10="BIM",EDATE(U10,2),IF($K10="TRIM",EDATE(U10,3),IF($K10="SEM",EDATE(U10,6),IF($K10="AN",EDATE(U10,12))))))</f>
        <v>47119</v>
      </c>
      <c r="W10" s="17">
        <f>IF($K10="M",EDATE(V10,1),IF($K10="BIM",EDATE(V10,2),IF($K10="TRIM",EDATE(V10,3),IF($K10="SEM",EDATE(V10,6),IF($K10="AN",EDATE(V10,12))))))</f>
        <v>47484</v>
      </c>
    </row>
    <row r="11" spans="1:35" ht="15" customHeight="1" x14ac:dyDescent="0.3">
      <c r="A11" s="8"/>
      <c r="B11" s="8" t="s">
        <v>49</v>
      </c>
      <c r="C11" s="20" t="s">
        <v>40</v>
      </c>
      <c r="D11" s="9" t="str">
        <f>IFERROR(INDEX(variant!$A$3:A20,MATCH("*"&amp;C11&amp;"*",variant!$A$3:$A$12,0)),"")</f>
        <v/>
      </c>
      <c r="E11" s="10" t="s">
        <v>26</v>
      </c>
      <c r="F11" s="21" t="s">
        <v>35</v>
      </c>
      <c r="G11" s="18"/>
      <c r="H11" s="13">
        <f>F11+G11</f>
        <v>43581</v>
      </c>
      <c r="I11" s="18"/>
      <c r="J11" s="15" t="str">
        <f>CHOOSE(MONTH(H11),"janvier","février","mars","avril","mai","juin","juillet","aout","septembre","octobre","novembre","décembre")</f>
        <v>avril</v>
      </c>
      <c r="K11" s="16" t="s">
        <v>19</v>
      </c>
      <c r="L11" s="23" t="str">
        <f>IF(K11="M",CONCATENATE(LEFT(F11,2),"/","01","/",2019),CONCATENATE(LEFT(F11,5),"/",2019))</f>
        <v>26/01/2019</v>
      </c>
      <c r="M11" s="29">
        <f>IF($K11="M",EDATE(L11,1),IF($K11="BIM",EDATE(L11,2),IF($K11="TRIM",EDATE(L11,3),IF($K11="SEM",EDATE(L11,6),IF($K11="AN",EDATE(L11,12))))))</f>
        <v>43522</v>
      </c>
      <c r="N11" s="29">
        <f>IF($K11="M",EDATE(M11,1),IF($K11="BIM",EDATE(M11,2),IF($K11="TRIM",EDATE(M11,3),IF($K11="SEM",EDATE(M11,6),IF($K11="AN",EDATE(M11,12))))))</f>
        <v>43550</v>
      </c>
      <c r="O11" s="29">
        <f>IF($K11="M",EDATE(N11,1),IF($K11="BIM",EDATE(N11,2),IF($K11="TRIM",EDATE(N11,3),IF($K11="SEM",EDATE(N11,6),IF($K11="AN",EDATE(N11,12))))))</f>
        <v>43581</v>
      </c>
      <c r="P11" s="29">
        <f>IF($K11="M",EDATE(O11,1),IF($K11="BIM",EDATE(O11,2),IF($K11="TRIM",EDATE(O11,3),IF($K11="SEM",EDATE(O11,6),IF($K11="AN",EDATE(O11,12))))))</f>
        <v>43611</v>
      </c>
      <c r="Q11" s="17">
        <f>IF($K11="M",EDATE(P11,1),IF($K11="BIM",EDATE(P11,2),IF($K11="TRIM",EDATE(P11,3),IF($K11="SEM",EDATE(P11,6),IF($K11="AN",EDATE(P11,12))))))</f>
        <v>43642</v>
      </c>
      <c r="R11" s="17">
        <f>IF($K11="M",EDATE(Q11,1),IF($K11="BIM",EDATE(Q11,2),IF($K11="TRIM",EDATE(Q11,3),IF($K11="SEM",EDATE(Q11,6),IF($K11="AN",EDATE(Q11,12))))))</f>
        <v>43672</v>
      </c>
      <c r="S11" s="17">
        <f>IF($K11="M",EDATE(R11,1),IF($K11="BIM",EDATE(R11,2),IF($K11="TRIM",EDATE(R11,3),IF($K11="SEM",EDATE(R11,6),IF($K11="AN",EDATE(R11,12))))))</f>
        <v>43703</v>
      </c>
      <c r="T11" s="17">
        <f>IF($K11="M",EDATE(S11,1),IF($K11="BIM",EDATE(S11,2),IF($K11="TRIM",EDATE(S11,3),IF($K11="SEM",EDATE(S11,6),IF($K11="AN",EDATE(S11,12))))))</f>
        <v>43734</v>
      </c>
      <c r="U11" s="17">
        <f>IF($K11="M",EDATE(T11,1),IF($K11="BIM",EDATE(T11,2),IF($K11="TRIM",EDATE(T11,3),IF($K11="SEM",EDATE(T11,6),IF($K11="AN",EDATE(T11,12))))))</f>
        <v>43764</v>
      </c>
      <c r="V11" s="17">
        <f>IF($K11="M",EDATE(U11,1),IF($K11="BIM",EDATE(U11,2),IF($K11="TRIM",EDATE(U11,3),IF($K11="SEM",EDATE(U11,6),IF($K11="AN",EDATE(U11,12))))))</f>
        <v>43795</v>
      </c>
      <c r="W11" s="17">
        <f>IF($K11="M",EDATE(V11,1),IF($K11="BIM",EDATE(V11,2),IF($K11="TRIM",EDATE(V11,3),IF($K11="SEM",EDATE(V11,6),IF($K11="AN",EDATE(V11,12))))))</f>
        <v>43825</v>
      </c>
    </row>
    <row r="12" spans="1:35" ht="15" customHeight="1" x14ac:dyDescent="0.3">
      <c r="A12" s="8" t="s">
        <v>41</v>
      </c>
      <c r="B12" s="8" t="s">
        <v>49</v>
      </c>
      <c r="C12" s="20" t="s">
        <v>42</v>
      </c>
      <c r="D12" s="9" t="str">
        <f>IFERROR(INDEX(variant!$A$3:A21,MATCH("*"&amp;C12&amp;"*",variant!$A$3:$A$12,0)),"")</f>
        <v/>
      </c>
      <c r="E12" s="10" t="s">
        <v>36</v>
      </c>
      <c r="F12" s="21" t="s">
        <v>38</v>
      </c>
      <c r="G12" s="18">
        <v>30</v>
      </c>
      <c r="H12" s="13">
        <f>F12+G12</f>
        <v>43616</v>
      </c>
      <c r="I12" s="19"/>
      <c r="J12" s="15" t="str">
        <f>CHOOSE(MONTH(H12),"janvier","février","mars","avril","mai","juin","juillet","aout","septembre","octobre","novembre","décembre")</f>
        <v>mai</v>
      </c>
      <c r="K12" s="18" t="s">
        <v>19</v>
      </c>
      <c r="L12" s="23" t="str">
        <f>IF(K12="M",CONCATENATE(LEFT(F12,2),"/","01","/",2019),CONCATENATE(LEFT(F12,5),"/",2019))</f>
        <v>01/01/2019</v>
      </c>
      <c r="M12" s="29">
        <f>IF($K12="M",EDATE(L12,1),IF($K12="BIM",EDATE(L12,2),IF($K12="TRIM",EDATE(L12,3),IF($K12="SEM",EDATE(L12,6),IF($K12="AN",EDATE(L12,12))))))</f>
        <v>43497</v>
      </c>
      <c r="N12" s="29">
        <f>IF($K12="M",EDATE(M12,1),IF($K12="BIM",EDATE(M12,2),IF($K12="TRIM",EDATE(M12,3),IF($K12="SEM",EDATE(M12,6),IF($K12="AN",EDATE(M12,12))))))</f>
        <v>43525</v>
      </c>
      <c r="O12" s="29">
        <f>IF($K12="M",EDATE(N12,1),IF($K12="BIM",EDATE(N12,2),IF($K12="TRIM",EDATE(N12,3),IF($K12="SEM",EDATE(N12,6),IF($K12="AN",EDATE(N12,12))))))</f>
        <v>43556</v>
      </c>
      <c r="P12" s="29">
        <f>IF($K12="M",EDATE(O12,1),IF($K12="BIM",EDATE(O12,2),IF($K12="TRIM",EDATE(O12,3),IF($K12="SEM",EDATE(O12,6),IF($K12="AN",EDATE(O12,12))))))</f>
        <v>43586</v>
      </c>
      <c r="Q12" s="17">
        <f>IF($K12="M",EDATE(P12,1),IF($K12="BIM",EDATE(P12,2),IF($K12="TRIM",EDATE(P12,3),IF($K12="SEM",EDATE(P12,6),IF($K12="AN",EDATE(P12,12))))))</f>
        <v>43617</v>
      </c>
      <c r="R12" s="17">
        <f>IF($K12="M",EDATE(Q12,1),IF($K12="BIM",EDATE(Q12,2),IF($K12="TRIM",EDATE(Q12,3),IF($K12="SEM",EDATE(Q12,6),IF($K12="AN",EDATE(Q12,12))))))</f>
        <v>43647</v>
      </c>
      <c r="S12" s="17">
        <f>IF($K12="M",EDATE(R12,1),IF($K12="BIM",EDATE(R12,2),IF($K12="TRIM",EDATE(R12,3),IF($K12="SEM",EDATE(R12,6),IF($K12="AN",EDATE(R12,12))))))</f>
        <v>43678</v>
      </c>
      <c r="T12" s="17">
        <f>IF($K12="M",EDATE(S12,1),IF($K12="BIM",EDATE(S12,2),IF($K12="TRIM",EDATE(S12,3),IF($K12="SEM",EDATE(S12,6),IF($K12="AN",EDATE(S12,12))))))</f>
        <v>43709</v>
      </c>
      <c r="U12" s="17">
        <f>IF($K12="M",EDATE(T12,1),IF($K12="BIM",EDATE(T12,2),IF($K12="TRIM",EDATE(T12,3),IF($K12="SEM",EDATE(T12,6),IF($K12="AN",EDATE(T12,12))))))</f>
        <v>43739</v>
      </c>
      <c r="V12" s="17">
        <f>IF($K12="M",EDATE(U12,1),IF($K12="BIM",EDATE(U12,2),IF($K12="TRIM",EDATE(U12,3),IF($K12="SEM",EDATE(U12,6),IF($K12="AN",EDATE(U12,12))))))</f>
        <v>43770</v>
      </c>
      <c r="W12" s="17">
        <f>IF($K12="M",EDATE(V12,1),IF($K12="BIM",EDATE(V12,2),IF($K12="TRIM",EDATE(V12,3),IF($K12="SEM",EDATE(V12,6),IF($K12="AN",EDATE(V12,12))))))</f>
        <v>43800</v>
      </c>
    </row>
    <row r="13" spans="1:35" ht="15" customHeight="1" x14ac:dyDescent="0.3">
      <c r="A13" s="8" t="s">
        <v>39</v>
      </c>
      <c r="B13" s="22" t="s">
        <v>50</v>
      </c>
      <c r="C13" s="20" t="s">
        <v>43</v>
      </c>
      <c r="D13" s="9" t="str">
        <f>IFERROR(INDEX(variant!$A$3:A22,MATCH("*"&amp;C13&amp;"*",variant!$A$3:$A$12,0)),"")</f>
        <v/>
      </c>
      <c r="E13" s="10" t="s">
        <v>36</v>
      </c>
      <c r="F13" s="21" t="s">
        <v>38</v>
      </c>
      <c r="G13" s="18">
        <v>0</v>
      </c>
      <c r="H13" s="13">
        <f>F13+G13</f>
        <v>43586</v>
      </c>
      <c r="I13" s="18">
        <v>3</v>
      </c>
      <c r="J13" s="15" t="str">
        <f>CHOOSE(MONTH(H13),"janvier","février","mars","avril","mai","juin","juillet","aout","septembre","octobre","novembre","décembre")</f>
        <v>mai</v>
      </c>
      <c r="K13" s="18" t="s">
        <v>19</v>
      </c>
      <c r="L13" s="23" t="str">
        <f>IF(K13="M",CONCATENATE(LEFT(F13,2),"/","01","/",2019),CONCATENATE(LEFT(F13,5),"/",2019))</f>
        <v>01/01/2019</v>
      </c>
      <c r="M13" s="29">
        <f>IF($K13="M",EDATE(L13,1),IF($K13="BIM",EDATE(L13,2),IF($K13="TRIM",EDATE(L13,3),IF($K13="SEM",EDATE(L13,6),IF($K13="AN",EDATE(L13,12))))))</f>
        <v>43497</v>
      </c>
      <c r="N13" s="29">
        <f>IF($K13="M",EDATE(M13,1),IF($K13="BIM",EDATE(M13,2),IF($K13="TRIM",EDATE(M13,3),IF($K13="SEM",EDATE(M13,6),IF($K13="AN",EDATE(M13,12))))))</f>
        <v>43525</v>
      </c>
      <c r="O13" s="29">
        <f>IF($K13="M",EDATE(N13,1),IF($K13="BIM",EDATE(N13,2),IF($K13="TRIM",EDATE(N13,3),IF($K13="SEM",EDATE(N13,6),IF($K13="AN",EDATE(N13,12))))))</f>
        <v>43556</v>
      </c>
      <c r="P13" s="29">
        <f>IF($K13="M",EDATE(O13,1),IF($K13="BIM",EDATE(O13,2),IF($K13="TRIM",EDATE(O13,3),IF($K13="SEM",EDATE(O13,6),IF($K13="AN",EDATE(O13,12))))))</f>
        <v>43586</v>
      </c>
      <c r="Q13" s="17">
        <f>IF($K13="M",EDATE(P13,1),IF($K13="BIM",EDATE(P13,2),IF($K13="TRIM",EDATE(P13,3),IF($K13="SEM",EDATE(P13,6),IF($K13="AN",EDATE(P13,12))))))</f>
        <v>43617</v>
      </c>
      <c r="R13" s="17">
        <f>IF($K13="M",EDATE(Q13,1),IF($K13="BIM",EDATE(Q13,2),IF($K13="TRIM",EDATE(Q13,3),IF($K13="SEM",EDATE(Q13,6),IF($K13="AN",EDATE(Q13,12))))))</f>
        <v>43647</v>
      </c>
      <c r="S13" s="17">
        <f>IF($K13="M",EDATE(R13,1),IF($K13="BIM",EDATE(R13,2),IF($K13="TRIM",EDATE(R13,3),IF($K13="SEM",EDATE(R13,6),IF($K13="AN",EDATE(R13,12))))))</f>
        <v>43678</v>
      </c>
      <c r="T13" s="17">
        <f>IF($K13="M",EDATE(S13,1),IF($K13="BIM",EDATE(S13,2),IF($K13="TRIM",EDATE(S13,3),IF($K13="SEM",EDATE(S13,6),IF($K13="AN",EDATE(S13,12))))))</f>
        <v>43709</v>
      </c>
      <c r="U13" s="17">
        <f>IF($K13="M",EDATE(T13,1),IF($K13="BIM",EDATE(T13,2),IF($K13="TRIM",EDATE(T13,3),IF($K13="SEM",EDATE(T13,6),IF($K13="AN",EDATE(T13,12))))))</f>
        <v>43739</v>
      </c>
      <c r="V13" s="17">
        <f>IF($K13="M",EDATE(U13,1),IF($K13="BIM",EDATE(U13,2),IF($K13="TRIM",EDATE(U13,3),IF($K13="SEM",EDATE(U13,6),IF($K13="AN",EDATE(U13,12))))))</f>
        <v>43770</v>
      </c>
      <c r="W13" s="17">
        <f>IF($K13="M",EDATE(V13,1),IF($K13="BIM",EDATE(V13,2),IF($K13="TRIM",EDATE(V13,3),IF($K13="SEM",EDATE(V13,6),IF($K13="AN",EDATE(V13,12))))))</f>
        <v>43800</v>
      </c>
    </row>
    <row r="14" spans="1:35" s="61" customFormat="1" ht="18.75" x14ac:dyDescent="0.3">
      <c r="A14" s="57" t="s">
        <v>39</v>
      </c>
      <c r="B14" s="57" t="s">
        <v>49</v>
      </c>
      <c r="C14" s="78" t="s">
        <v>58</v>
      </c>
      <c r="D14" s="9" t="str">
        <f>IFERROR(INDEX(variant!$A$3:A23,MATCH("*"&amp;C14&amp;"*",variant!$A$3:$A$12,0)),"")</f>
        <v>Daniel Benoit 2019-05_16j</v>
      </c>
      <c r="E14" s="58" t="s">
        <v>36</v>
      </c>
      <c r="F14" s="59" t="s">
        <v>38</v>
      </c>
      <c r="G14" s="60"/>
      <c r="H14" s="51">
        <f>F14+G14</f>
        <v>43586</v>
      </c>
      <c r="I14" s="60"/>
      <c r="J14" s="53" t="str">
        <f>CHOOSE(MONTH(H14),"janvier","février","mars","avril","mai","juin","juillet","aout","septembre","octobre","novembre","décembre")</f>
        <v>mai</v>
      </c>
      <c r="K14" s="60" t="s">
        <v>19</v>
      </c>
      <c r="L14" s="55" t="str">
        <f>IF(K14="M",CONCATENATE(LEFT(F14,2),"/","01","/",2019),CONCATENATE(LEFT(F14,5),"/",2019))</f>
        <v>01/01/2019</v>
      </c>
      <c r="M14" s="56">
        <f>IF($K14="M",EDATE(L14,1),IF($K14="BIM",EDATE(L14,2),IF($K14="TRIM",EDATE(L14,3),IF($K14="SEM",EDATE(L14,6),IF($K14="AN",EDATE(L14,12))))))</f>
        <v>43497</v>
      </c>
      <c r="N14" s="56">
        <f>IF($K14="M",EDATE(M14,1),IF($K14="BIM",EDATE(M14,2),IF($K14="TRIM",EDATE(M14,3),IF($K14="SEM",EDATE(M14,6),IF($K14="AN",EDATE(M14,12))))))</f>
        <v>43525</v>
      </c>
      <c r="O14" s="56">
        <f>IF($K14="M",EDATE(N14,1),IF($K14="BIM",EDATE(N14,2),IF($K14="TRIM",EDATE(N14,3),IF($K14="SEM",EDATE(N14,6),IF($K14="AN",EDATE(N14,12))))))</f>
        <v>43556</v>
      </c>
      <c r="P14" s="56">
        <f>IF($K14="M",EDATE(O14,1),IF($K14="BIM",EDATE(O14,2),IF($K14="TRIM",EDATE(O14,3),IF($K14="SEM",EDATE(O14,6),IF($K14="AN",EDATE(O14,12))))))</f>
        <v>43586</v>
      </c>
      <c r="Q14" s="55">
        <f>IF($K14="M",EDATE(P14,1),IF($K14="BIM",EDATE(P14,2),IF($K14="TRIM",EDATE(P14,3),IF($K14="SEM",EDATE(P14,6),IF($K14="AN",EDATE(P14,12))))))</f>
        <v>43617</v>
      </c>
      <c r="R14" s="55">
        <f>IF($K14="M",EDATE(Q14,1),IF($K14="BIM",EDATE(Q14,2),IF($K14="TRIM",EDATE(Q14,3),IF($K14="SEM",EDATE(Q14,6),IF($K14="AN",EDATE(Q14,12))))))</f>
        <v>43647</v>
      </c>
      <c r="S14" s="55">
        <f>IF($K14="M",EDATE(R14,1),IF($K14="BIM",EDATE(R14,2),IF($K14="TRIM",EDATE(R14,3),IF($K14="SEM",EDATE(R14,6),IF($K14="AN",EDATE(R14,12))))))</f>
        <v>43678</v>
      </c>
      <c r="T14" s="55">
        <f>IF($K14="M",EDATE(S14,1),IF($K14="BIM",EDATE(S14,2),IF($K14="TRIM",EDATE(S14,3),IF($K14="SEM",EDATE(S14,6),IF($K14="AN",EDATE(S14,12))))))</f>
        <v>43709</v>
      </c>
      <c r="U14" s="55">
        <f>IF($K14="M",EDATE(T14,1),IF($K14="BIM",EDATE(T14,2),IF($K14="TRIM",EDATE(T14,3),IF($K14="SEM",EDATE(T14,6),IF($K14="AN",EDATE(T14,12))))))</f>
        <v>43739</v>
      </c>
      <c r="V14" s="55">
        <f>IF($K14="M",EDATE(U14,1),IF($K14="BIM",EDATE(U14,2),IF($K14="TRIM",EDATE(U14,3),IF($K14="SEM",EDATE(U14,6),IF($K14="AN",EDATE(U14,12))))))</f>
        <v>43770</v>
      </c>
      <c r="W14" s="55">
        <f>IF($K14="M",EDATE(V14,1),IF($K14="BIM",EDATE(V14,2),IF($K14="TRIM",EDATE(V14,3),IF($K14="SEM",EDATE(V14,6),IF($K14="AN",EDATE(V14,12))))))</f>
        <v>43800</v>
      </c>
    </row>
    <row r="15" spans="1:35" ht="15" customHeight="1" x14ac:dyDescent="0.3">
      <c r="A15" s="8" t="s">
        <v>33</v>
      </c>
      <c r="B15" s="8" t="s">
        <v>49</v>
      </c>
      <c r="C15" s="20" t="s">
        <v>44</v>
      </c>
      <c r="D15" s="9" t="str">
        <f>IFERROR(INDEX(variant!$A$3:A24,MATCH("*"&amp;C15&amp;"*",variant!$A$3:$A$12,0)),"")</f>
        <v>toto softeam lili</v>
      </c>
      <c r="E15" s="10" t="s">
        <v>26</v>
      </c>
      <c r="F15" s="21" t="s">
        <v>34</v>
      </c>
      <c r="G15" s="18">
        <v>60</v>
      </c>
      <c r="H15" s="13">
        <f>F15+G15</f>
        <v>43645</v>
      </c>
      <c r="I15" s="18"/>
      <c r="J15" s="15" t="str">
        <f>CHOOSE(MONTH(H15),"janvier","février","mars","avril","mai","juin","juillet","aout","septembre","octobre","novembre","décembre")</f>
        <v>juin</v>
      </c>
      <c r="K15" s="18" t="s">
        <v>19</v>
      </c>
      <c r="L15" s="23" t="str">
        <f>IF(K15="M",CONCATENATE(LEFT(F15,2),"/","01","/",2019),CONCATENATE(LEFT(F15,5),"/",2019))</f>
        <v>30/01/2019</v>
      </c>
      <c r="M15" s="29">
        <f>IF($K15="M",EDATE(L15,1),IF($K15="BIM",EDATE(L15,2),IF($K15="TRIM",EDATE(L15,3),IF($K15="SEM",EDATE(L15,6),IF($K15="AN",EDATE(L15,12))))))</f>
        <v>43524</v>
      </c>
      <c r="N15" s="29">
        <f>IF($K15="M",EDATE(M15,1),IF($K15="BIM",EDATE(M15,2),IF($K15="TRIM",EDATE(M15,3),IF($K15="SEM",EDATE(M15,6),IF($K15="AN",EDATE(M15,12))))))</f>
        <v>43552</v>
      </c>
      <c r="O15" s="29">
        <f>IF($K15="M",EDATE(N15,1),IF($K15="BIM",EDATE(N15,2),IF($K15="TRIM",EDATE(N15,3),IF($K15="SEM",EDATE(N15,6),IF($K15="AN",EDATE(N15,12))))))</f>
        <v>43583</v>
      </c>
      <c r="P15" s="29">
        <f>IF($K15="M",EDATE(O15,1),IF($K15="BIM",EDATE(O15,2),IF($K15="TRIM",EDATE(O15,3),IF($K15="SEM",EDATE(O15,6),IF($K15="AN",EDATE(O15,12))))))</f>
        <v>43613</v>
      </c>
      <c r="Q15" s="17">
        <f>IF($K15="M",EDATE(P15,1),IF($K15="BIM",EDATE(P15,2),IF($K15="TRIM",EDATE(P15,3),IF($K15="SEM",EDATE(P15,6),IF($K15="AN",EDATE(P15,12))))))</f>
        <v>43644</v>
      </c>
      <c r="R15" s="17">
        <f>IF($K15="M",EDATE(Q15,1),IF($K15="BIM",EDATE(Q15,2),IF($K15="TRIM",EDATE(Q15,3),IF($K15="SEM",EDATE(Q15,6),IF($K15="AN",EDATE(Q15,12))))))</f>
        <v>43674</v>
      </c>
      <c r="S15" s="17">
        <f>IF($K15="M",EDATE(R15,1),IF($K15="BIM",EDATE(R15,2),IF($K15="TRIM",EDATE(R15,3),IF($K15="SEM",EDATE(R15,6),IF($K15="AN",EDATE(R15,12))))))</f>
        <v>43705</v>
      </c>
      <c r="T15" s="17">
        <f>IF($K15="M",EDATE(S15,1),IF($K15="BIM",EDATE(S15,2),IF($K15="TRIM",EDATE(S15,3),IF($K15="SEM",EDATE(S15,6),IF($K15="AN",EDATE(S15,12))))))</f>
        <v>43736</v>
      </c>
      <c r="U15" s="17">
        <f>IF($K15="M",EDATE(T15,1),IF($K15="BIM",EDATE(T15,2),IF($K15="TRIM",EDATE(T15,3),IF($K15="SEM",EDATE(T15,6),IF($K15="AN",EDATE(T15,12))))))</f>
        <v>43766</v>
      </c>
      <c r="V15" s="17">
        <f>IF($K15="M",EDATE(U15,1),IF($K15="BIM",EDATE(U15,2),IF($K15="TRIM",EDATE(U15,3),IF($K15="SEM",EDATE(U15,6),IF($K15="AN",EDATE(U15,12))))))</f>
        <v>43797</v>
      </c>
      <c r="W15" s="17">
        <f>IF($K15="M",EDATE(V15,1),IF($K15="BIM",EDATE(V15,2),IF($K15="TRIM",EDATE(V15,3),IF($K15="SEM",EDATE(V15,6),IF($K15="AN",EDATE(V15,12))))))</f>
        <v>43827</v>
      </c>
    </row>
    <row r="16" spans="1:35" ht="15" customHeight="1" x14ac:dyDescent="0.3">
      <c r="A16" s="8" t="s">
        <v>45</v>
      </c>
      <c r="B16" s="8" t="s">
        <v>49</v>
      </c>
      <c r="C16" s="20" t="s">
        <v>59</v>
      </c>
      <c r="D16" s="9" t="str">
        <f>IFERROR(INDEX(variant!$A$3:A25,MATCH("*"&amp;C16&amp;"*",variant!$A$3:$A$12,0)),"")</f>
        <v/>
      </c>
      <c r="E16" s="10" t="s">
        <v>26</v>
      </c>
      <c r="F16" s="21" t="s">
        <v>46</v>
      </c>
      <c r="G16" s="18"/>
      <c r="H16" s="13">
        <f>F16+G16</f>
        <v>43516</v>
      </c>
      <c r="I16" s="18"/>
      <c r="J16" s="15" t="str">
        <f>CHOOSE(MONTH(H16),"janvier","février","mars","avril","mai","juin","juillet","aout","septembre","octobre","novembre","décembre")</f>
        <v>février</v>
      </c>
      <c r="K16" s="16" t="s">
        <v>37</v>
      </c>
      <c r="L16" s="23" t="str">
        <f>IF(K16="M",CONCATENATE(LEFT(F16,2),"/","01","/",2019),CONCATENATE(LEFT(F16,5),"/",2019))</f>
        <v>20/02/2019</v>
      </c>
      <c r="M16" s="29">
        <f>IF($K16="M",EDATE(L16,1),IF($K16="BIM",EDATE(L16,2),IF($K16="TRIM",EDATE(L16,3),IF($K16="SEM",EDATE(L16,6),IF($K16="AN",EDATE(L16,12))))))</f>
        <v>43605</v>
      </c>
      <c r="N16" s="29">
        <f>IF($K16="M",EDATE(M16,1),IF($K16="BIM",EDATE(M16,2),IF($K16="TRIM",EDATE(M16,3),IF($K16="SEM",EDATE(M16,6),IF($K16="AN",EDATE(M16,12))))))</f>
        <v>43697</v>
      </c>
      <c r="O16" s="29">
        <f>IF($K16="M",EDATE(N16,1),IF($K16="BIM",EDATE(N16,2),IF($K16="TRIM",EDATE(N16,3),IF($K16="SEM",EDATE(N16,6),IF($K16="AN",EDATE(N16,12))))))</f>
        <v>43789</v>
      </c>
      <c r="P16" s="29">
        <f>IF($K16="M",EDATE(O16,1),IF($K16="BIM",EDATE(O16,2),IF($K16="TRIM",EDATE(O16,3),IF($K16="SEM",EDATE(O16,6),IF($K16="AN",EDATE(O16,12))))))</f>
        <v>43881</v>
      </c>
      <c r="Q16" s="17">
        <f>IF($K16="M",EDATE(P16,1),IF($K16="BIM",EDATE(P16,2),IF($K16="TRIM",EDATE(P16,3),IF($K16="SEM",EDATE(P16,6),IF($K16="AN",EDATE(P16,12))))))</f>
        <v>43971</v>
      </c>
      <c r="R16" s="17">
        <f>IF($K16="M",EDATE(Q16,1),IF($K16="BIM",EDATE(Q16,2),IF($K16="TRIM",EDATE(Q16,3),IF($K16="SEM",EDATE(Q16,6),IF($K16="AN",EDATE(Q16,12))))))</f>
        <v>44063</v>
      </c>
      <c r="S16" s="17">
        <f>IF($K16="M",EDATE(R16,1),IF($K16="BIM",EDATE(R16,2),IF($K16="TRIM",EDATE(R16,3),IF($K16="SEM",EDATE(R16,6),IF($K16="AN",EDATE(R16,12))))))</f>
        <v>44155</v>
      </c>
      <c r="T16" s="17">
        <f>IF($K16="M",EDATE(S16,1),IF($K16="BIM",EDATE(S16,2),IF($K16="TRIM",EDATE(S16,3),IF($K16="SEM",EDATE(S16,6),IF($K16="AN",EDATE(S16,12))))))</f>
        <v>44247</v>
      </c>
      <c r="U16" s="17">
        <f>IF($K16="M",EDATE(T16,1),IF($K16="BIM",EDATE(T16,2),IF($K16="TRIM",EDATE(T16,3),IF($K16="SEM",EDATE(T16,6),IF($K16="AN",EDATE(T16,12))))))</f>
        <v>44336</v>
      </c>
      <c r="V16" s="17">
        <f>IF($K16="M",EDATE(U16,1),IF($K16="BIM",EDATE(U16,2),IF($K16="TRIM",EDATE(U16,3),IF($K16="SEM",EDATE(U16,6),IF($K16="AN",EDATE(U16,12))))))</f>
        <v>44428</v>
      </c>
      <c r="W16" s="17">
        <f>IF($K16="M",EDATE(V16,1),IF($K16="BIM",EDATE(V16,2),IF($K16="TRIM",EDATE(V16,3),IF($K16="SEM",EDATE(V16,6),IF($K16="AN",EDATE(V16,12))))))</f>
        <v>44520</v>
      </c>
    </row>
    <row r="17" spans="1:23" ht="15" customHeight="1" x14ac:dyDescent="0.3">
      <c r="A17" s="8"/>
      <c r="B17" s="8" t="s">
        <v>49</v>
      </c>
      <c r="C17" s="20" t="s">
        <v>47</v>
      </c>
      <c r="D17" s="9" t="str">
        <f>IFERROR(INDEX(variant!$A$3:A26,MATCH("*"&amp;C17&amp;"*",variant!$A$3:$A$12,0)),"")</f>
        <v/>
      </c>
      <c r="E17" s="10" t="s">
        <v>17</v>
      </c>
      <c r="F17" s="11" t="s">
        <v>34</v>
      </c>
      <c r="G17" s="12">
        <v>53</v>
      </c>
      <c r="H17" s="13">
        <f>F17+G17</f>
        <v>43638</v>
      </c>
      <c r="I17" s="14">
        <v>28</v>
      </c>
      <c r="J17" s="15" t="str">
        <f>CHOOSE(MONTH(H17),"janvier","février","mars","avril","mai","juin","juillet","aout","septembre","octobre","novembre","décembre")</f>
        <v>juin</v>
      </c>
      <c r="K17" s="18" t="s">
        <v>19</v>
      </c>
      <c r="L17" s="23" t="str">
        <f>IF(K17="M",CONCATENATE(LEFT(F17,2),"/","01","/",2019),CONCATENATE(LEFT(F17,5),"/",2019))</f>
        <v>30/01/2019</v>
      </c>
      <c r="M17" s="29">
        <f>IF($K17="M",EDATE(L17,1),IF($K17="BIM",EDATE(L17,2),IF($K17="TRIM",EDATE(L17,3),IF($K17="SEM",EDATE(L17,6),IF($K17="AN",EDATE(L17,12))))))</f>
        <v>43524</v>
      </c>
      <c r="N17" s="29">
        <f>IF($K17="M",EDATE(M17,1),IF($K17="BIM",EDATE(M17,2),IF($K17="TRIM",EDATE(M17,3),IF($K17="SEM",EDATE(M17,6),IF($K17="AN",EDATE(M17,12))))))</f>
        <v>43552</v>
      </c>
      <c r="O17" s="29">
        <f>IF($K17="M",EDATE(N17,1),IF($K17="BIM",EDATE(N17,2),IF($K17="TRIM",EDATE(N17,3),IF($K17="SEM",EDATE(N17,6),IF($K17="AN",EDATE(N17,12))))))</f>
        <v>43583</v>
      </c>
      <c r="P17" s="29">
        <f>IF($K17="M",EDATE(O17,1),IF($K17="BIM",EDATE(O17,2),IF($K17="TRIM",EDATE(O17,3),IF($K17="SEM",EDATE(O17,6),IF($K17="AN",EDATE(O17,12))))))</f>
        <v>43613</v>
      </c>
      <c r="Q17" s="17">
        <f>IF($K17="M",EDATE(P17,1),IF($K17="BIM",EDATE(P17,2),IF($K17="TRIM",EDATE(P17,3),IF($K17="SEM",EDATE(P17,6),IF($K17="AN",EDATE(P17,12))))))</f>
        <v>43644</v>
      </c>
      <c r="R17" s="17">
        <f>IF($K17="M",EDATE(Q17,1),IF($K17="BIM",EDATE(Q17,2),IF($K17="TRIM",EDATE(Q17,3),IF($K17="SEM",EDATE(Q17,6),IF($K17="AN",EDATE(Q17,12))))))</f>
        <v>43674</v>
      </c>
      <c r="S17" s="17">
        <f>IF($K17="M",EDATE(R17,1),IF($K17="BIM",EDATE(R17,2),IF($K17="TRIM",EDATE(R17,3),IF($K17="SEM",EDATE(R17,6),IF($K17="AN",EDATE(R17,12))))))</f>
        <v>43705</v>
      </c>
      <c r="T17" s="17">
        <f>IF($K17="M",EDATE(S17,1),IF($K17="BIM",EDATE(S17,2),IF($K17="TRIM",EDATE(S17,3),IF($K17="SEM",EDATE(S17,6),IF($K17="AN",EDATE(S17,12))))))</f>
        <v>43736</v>
      </c>
      <c r="U17" s="17">
        <f>IF($K17="M",EDATE(T17,1),IF($K17="BIM",EDATE(T17,2),IF($K17="TRIM",EDATE(T17,3),IF($K17="SEM",EDATE(T17,6),IF($K17="AN",EDATE(T17,12))))))</f>
        <v>43766</v>
      </c>
      <c r="V17" s="17">
        <f>IF($K17="M",EDATE(U17,1),IF($K17="BIM",EDATE(U17,2),IF($K17="TRIM",EDATE(U17,3),IF($K17="SEM",EDATE(U17,6),IF($K17="AN",EDATE(U17,12))))))</f>
        <v>43797</v>
      </c>
      <c r="W17" s="17">
        <f>IF($K17="M",EDATE(V17,1),IF($K17="BIM",EDATE(V17,2),IF($K17="TRIM",EDATE(V17,3),IF($K17="SEM",EDATE(V17,6),IF($K17="AN",EDATE(V17,12))))))</f>
        <v>43827</v>
      </c>
    </row>
    <row r="18" spans="1:23" ht="15" customHeight="1" x14ac:dyDescent="0.3">
      <c r="A18" s="8"/>
      <c r="B18" s="8" t="s">
        <v>49</v>
      </c>
      <c r="C18" s="20" t="s">
        <v>48</v>
      </c>
      <c r="D18" s="9" t="str">
        <f>IFERROR(INDEX(variant!$A$3:A27,MATCH("*"&amp;C18&amp;"*",variant!$A$3:$A$12,0)),"")</f>
        <v/>
      </c>
      <c r="E18" s="10" t="s">
        <v>17</v>
      </c>
      <c r="F18" s="11" t="s">
        <v>34</v>
      </c>
      <c r="G18" s="12">
        <v>58</v>
      </c>
      <c r="H18" s="13">
        <f>F18+G18</f>
        <v>43643</v>
      </c>
      <c r="I18" s="14">
        <v>28</v>
      </c>
      <c r="J18" s="15" t="str">
        <f>CHOOSE(MONTH(H18),"janvier","février","mars","avril","mai","juin","juillet","aout","septembre","octobre","novembre","décembre")</f>
        <v>juin</v>
      </c>
      <c r="K18" s="18" t="s">
        <v>19</v>
      </c>
      <c r="L18" s="23" t="str">
        <f>IF(K18="M",CONCATENATE(LEFT(F18,2),"/","01","/",2019),CONCATENATE(LEFT(F18,5),"/",2019))</f>
        <v>30/01/2019</v>
      </c>
      <c r="M18" s="29">
        <f t="shared" ref="M18:R18" si="0">IF($K18="M",EDATE(L18,1),IF($K18="BIM",EDATE(L18,2),IF($K18="TRIM",EDATE(L18,3),IF($K18="SEM",EDATE(L18,6),IF($K18="AN",EDATE(L18,12))))))</f>
        <v>43524</v>
      </c>
      <c r="N18" s="29">
        <f t="shared" si="0"/>
        <v>43552</v>
      </c>
      <c r="O18" s="29">
        <f t="shared" si="0"/>
        <v>43583</v>
      </c>
      <c r="P18" s="29">
        <f t="shared" si="0"/>
        <v>43613</v>
      </c>
      <c r="Q18" s="17">
        <f t="shared" si="0"/>
        <v>43644</v>
      </c>
      <c r="R18" s="17">
        <f t="shared" si="0"/>
        <v>43674</v>
      </c>
      <c r="S18" s="17">
        <f t="shared" ref="S18:W18" si="1">IF($K18="M",EDATE(R18,1),IF($K18="BIM",EDATE(R18,2),IF($K18="TRIM",EDATE(R18,3),IF($K18="SEM",EDATE(R18,6),IF($K18="AN",EDATE(R18,12))))))</f>
        <v>43705</v>
      </c>
      <c r="T18" s="17">
        <f t="shared" si="1"/>
        <v>43736</v>
      </c>
      <c r="U18" s="17">
        <f t="shared" si="1"/>
        <v>43766</v>
      </c>
      <c r="V18" s="17">
        <f t="shared" si="1"/>
        <v>43797</v>
      </c>
      <c r="W18" s="17">
        <f t="shared" si="1"/>
        <v>43827</v>
      </c>
    </row>
    <row r="19" spans="1:23" ht="15" customHeight="1" x14ac:dyDescent="0.3">
      <c r="A19" s="8"/>
      <c r="B19" s="8" t="s">
        <v>49</v>
      </c>
      <c r="C19" s="20" t="s">
        <v>63</v>
      </c>
      <c r="D19" s="9" t="str">
        <f>IFERROR(INDEX(variant!$A$3:A28,MATCH("*"&amp;C19&amp;"*",variant!$A$3:$A$12,0)),"")</f>
        <v/>
      </c>
      <c r="E19" s="10"/>
      <c r="F19" s="21" t="s">
        <v>34</v>
      </c>
      <c r="G19" s="18"/>
      <c r="H19" s="13">
        <f>F19+G19</f>
        <v>43585</v>
      </c>
      <c r="I19" s="12"/>
      <c r="J19" s="15" t="str">
        <f>CHOOSE(MONTH(H19),"janvier","février","mars","avril","mai","juin","juillet","aout","septembre","octobre","novembre","décembre")</f>
        <v>avril</v>
      </c>
      <c r="K19" s="18" t="s">
        <v>28</v>
      </c>
      <c r="L19" s="23" t="str">
        <f>IF(K19="M",CONCATENATE(LEFT(F19,2),"/","01","/",2019),CONCATENATE(LEFT(F19,5),"/",2019))</f>
        <v>30/04/2019</v>
      </c>
      <c r="M19" s="29">
        <f t="shared" ref="M19:R19" si="2">IF($K19="M",EDATE(L19,1),IF($K19="BIM",EDATE(L19,2),IF($K19="TRIM",EDATE(L19,3),IF($K19="SEM",EDATE(L19,6),IF($K19="AN",EDATE(L19,12))))))</f>
        <v>43951</v>
      </c>
      <c r="N19" s="29">
        <f t="shared" si="2"/>
        <v>44316</v>
      </c>
      <c r="O19" s="29">
        <f t="shared" si="2"/>
        <v>44681</v>
      </c>
      <c r="P19" s="29">
        <f t="shared" si="2"/>
        <v>45046</v>
      </c>
      <c r="Q19" s="17">
        <f t="shared" si="2"/>
        <v>45412</v>
      </c>
      <c r="R19" s="17">
        <f t="shared" si="2"/>
        <v>45777</v>
      </c>
      <c r="S19" s="17">
        <f t="shared" ref="S19:W19" si="3">IF($K19="M",EDATE(R19,1),IF($K19="BIM",EDATE(R19,2),IF($K19="TRIM",EDATE(R19,3),IF($K19="SEM",EDATE(R19,6),IF($K19="AN",EDATE(R19,12))))))</f>
        <v>46142</v>
      </c>
      <c r="T19" s="17">
        <f t="shared" si="3"/>
        <v>46507</v>
      </c>
      <c r="U19" s="17">
        <f t="shared" si="3"/>
        <v>46873</v>
      </c>
      <c r="V19" s="17">
        <f t="shared" si="3"/>
        <v>47238</v>
      </c>
      <c r="W19" s="17">
        <f t="shared" si="3"/>
        <v>47603</v>
      </c>
    </row>
    <row r="22" spans="1:23" x14ac:dyDescent="0.25">
      <c r="I22" s="24"/>
      <c r="J22" s="24"/>
      <c r="K22" s="24"/>
      <c r="M22" s="24"/>
    </row>
    <row r="23" spans="1:23" x14ac:dyDescent="0.25">
      <c r="I23" s="24"/>
      <c r="J23" s="24"/>
      <c r="K23" s="24"/>
      <c r="M23" s="24"/>
    </row>
    <row r="24" spans="1:23" x14ac:dyDescent="0.25">
      <c r="I24" s="24"/>
      <c r="J24" s="24"/>
      <c r="K24" s="24"/>
      <c r="M24" s="24"/>
    </row>
    <row r="25" spans="1:23" x14ac:dyDescent="0.25">
      <c r="I25" s="24"/>
      <c r="J25" s="24"/>
      <c r="K25" s="24"/>
      <c r="M25" s="24"/>
    </row>
    <row r="26" spans="1:23" x14ac:dyDescent="0.25">
      <c r="I26" s="24"/>
      <c r="J26" s="24"/>
      <c r="K26" s="24"/>
      <c r="M26" s="24"/>
    </row>
    <row r="27" spans="1:23" x14ac:dyDescent="0.25">
      <c r="I27" s="24"/>
      <c r="J27" s="24"/>
      <c r="K27" s="24"/>
      <c r="M27" s="24"/>
    </row>
    <row r="28" spans="1:23" x14ac:dyDescent="0.25">
      <c r="I28" s="24"/>
      <c r="J28" s="24"/>
      <c r="K28" s="24"/>
      <c r="M28" s="24"/>
    </row>
    <row r="29" spans="1:23" x14ac:dyDescent="0.25">
      <c r="I29" s="24"/>
      <c r="J29" s="24"/>
      <c r="K29" s="24"/>
      <c r="M29" s="24"/>
    </row>
    <row r="30" spans="1:23" x14ac:dyDescent="0.25">
      <c r="I30" s="24"/>
      <c r="J30" s="24"/>
      <c r="K30" s="24"/>
      <c r="M30" s="24"/>
    </row>
    <row r="31" spans="1:23" x14ac:dyDescent="0.25">
      <c r="I31" s="24"/>
      <c r="J31" s="24"/>
      <c r="K31" s="24"/>
      <c r="M31" s="24"/>
    </row>
    <row r="32" spans="1:23" x14ac:dyDescent="0.25">
      <c r="I32" s="24"/>
      <c r="J32" s="24"/>
      <c r="K32" s="24"/>
      <c r="M32" s="24"/>
    </row>
    <row r="33" spans="9:13" x14ac:dyDescent="0.25">
      <c r="I33" s="24"/>
      <c r="J33" s="24"/>
      <c r="K33" s="24"/>
      <c r="M33" s="24"/>
    </row>
    <row r="34" spans="9:13" x14ac:dyDescent="0.25">
      <c r="I34" s="24"/>
      <c r="J34" s="24"/>
      <c r="K34" s="24"/>
      <c r="M34" s="24"/>
    </row>
    <row r="35" spans="9:13" x14ac:dyDescent="0.25">
      <c r="I35" s="24"/>
      <c r="J35" s="24"/>
      <c r="K35" s="24"/>
      <c r="M35" s="24"/>
    </row>
    <row r="36" spans="9:13" x14ac:dyDescent="0.25">
      <c r="I36" s="24"/>
      <c r="J36" s="24"/>
      <c r="K36" s="24"/>
      <c r="M36" s="24"/>
    </row>
    <row r="37" spans="9:13" x14ac:dyDescent="0.25">
      <c r="I37" s="24"/>
      <c r="J37" s="24"/>
      <c r="K37" s="24"/>
      <c r="M37" s="24"/>
    </row>
    <row r="38" spans="9:13" x14ac:dyDescent="0.25">
      <c r="I38" s="24"/>
      <c r="J38" s="24"/>
      <c r="K38" s="24"/>
      <c r="M38" s="24"/>
    </row>
  </sheetData>
  <conditionalFormatting sqref="L3:W19">
    <cfRule type="cellIs" dxfId="0" priority="1" operator="between">
      <formula>$O$1</formula>
      <formula>$N$1</formula>
    </cfRule>
  </conditionalFormatting>
  <pageMargins left="0.7" right="0.7" top="0.75" bottom="0.75" header="0.3" footer="0.3"/>
  <pageSetup paperSize="9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sélection mois</vt:lpstr>
      <vt:lpstr>variant</vt:lpstr>
      <vt:lpstr>6</vt:lpstr>
      <vt:lpstr>5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DjiDji</cp:lastModifiedBy>
  <cp:lastPrinted>2019-07-19T14:01:27Z</cp:lastPrinted>
  <dcterms:created xsi:type="dcterms:W3CDTF">2015-06-05T18:19:34Z</dcterms:created>
  <dcterms:modified xsi:type="dcterms:W3CDTF">2019-07-19T15:30:43Z</dcterms:modified>
</cp:coreProperties>
</file>