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09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8B9C435A-32BD-4535-A12D-79EC67BD828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le1" sheetId="1" r:id="rId1"/>
    <sheet name="Feuille2" sheetId="2" r:id="rId2"/>
    <sheet name="Feuille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2" i="1" l="1"/>
  <c r="K33" i="1"/>
  <c r="K34" i="1"/>
  <c r="K35" i="1"/>
  <c r="K36" i="1"/>
  <c r="K4" i="1"/>
  <c r="K5" i="1"/>
  <c r="K6" i="1"/>
  <c r="K7" i="1"/>
  <c r="K8" i="1"/>
  <c r="K18" i="1"/>
  <c r="K19" i="1"/>
  <c r="K20" i="1"/>
  <c r="K21" i="1"/>
  <c r="K22" i="1"/>
  <c r="K23" i="1"/>
  <c r="K24" i="1"/>
  <c r="K25" i="1"/>
  <c r="Q26" i="1" s="1"/>
  <c r="Q27" i="1" s="1"/>
  <c r="K26" i="1"/>
  <c r="K27" i="1"/>
  <c r="K28" i="1"/>
  <c r="K29" i="1"/>
  <c r="K30" i="1"/>
  <c r="K31" i="1"/>
  <c r="K37" i="1"/>
  <c r="T33" i="1" s="1"/>
  <c r="K38" i="1"/>
  <c r="K39" i="1"/>
  <c r="K40" i="1"/>
  <c r="K9" i="1"/>
  <c r="K10" i="1"/>
  <c r="K11" i="1"/>
  <c r="K12" i="1"/>
  <c r="K13" i="1"/>
  <c r="K14" i="1"/>
  <c r="K15" i="1"/>
  <c r="K16" i="1"/>
  <c r="K17" i="1"/>
  <c r="T5" i="1"/>
  <c r="P46" i="1"/>
  <c r="P45" i="1"/>
  <c r="T40" i="1"/>
  <c r="H40" i="1"/>
  <c r="T39" i="1"/>
  <c r="Q40" i="1"/>
  <c r="Q41" i="1" s="1"/>
  <c r="H39" i="1"/>
  <c r="O39" i="1" s="1"/>
  <c r="H38" i="1"/>
  <c r="H37" i="1"/>
  <c r="H36" i="1"/>
  <c r="H35" i="1"/>
  <c r="H34" i="1"/>
  <c r="H33" i="1"/>
  <c r="T32" i="1"/>
  <c r="H32" i="1"/>
  <c r="O32" i="1" s="1"/>
  <c r="H31" i="1"/>
  <c r="T25" i="1" s="1"/>
  <c r="H30" i="1"/>
  <c r="H29" i="1"/>
  <c r="H28" i="1"/>
  <c r="H27" i="1"/>
  <c r="T26" i="1"/>
  <c r="H26" i="1"/>
  <c r="O25" i="1" s="1"/>
  <c r="H25" i="1"/>
  <c r="H24" i="1"/>
  <c r="T18" i="1" s="1"/>
  <c r="T19" i="1"/>
  <c r="H23" i="1"/>
  <c r="H22" i="1"/>
  <c r="H21" i="1"/>
  <c r="H20" i="1"/>
  <c r="H19" i="1"/>
  <c r="O18" i="1"/>
  <c r="H18" i="1"/>
  <c r="H17" i="1"/>
  <c r="T13" i="1" s="1"/>
  <c r="T16" i="1" s="1"/>
  <c r="H16" i="1"/>
  <c r="T12" i="1" s="1"/>
  <c r="Y15" i="1"/>
  <c r="H15" i="1"/>
  <c r="Y14" i="1"/>
  <c r="H14" i="1"/>
  <c r="H13" i="1"/>
  <c r="H12" i="1"/>
  <c r="V11" i="1"/>
  <c r="T11" i="1"/>
  <c r="H11" i="1"/>
  <c r="O11" i="1" s="1"/>
  <c r="H10" i="1"/>
  <c r="H9" i="1"/>
  <c r="H8" i="1"/>
  <c r="V7" i="1"/>
  <c r="H7" i="1"/>
  <c r="V6" i="1"/>
  <c r="T6" i="1"/>
  <c r="T9" i="1" s="1"/>
  <c r="H6" i="1"/>
  <c r="H5" i="1"/>
  <c r="T4" i="1"/>
  <c r="H4" i="1"/>
  <c r="O4" i="1" s="1"/>
  <c r="C4" i="1"/>
  <c r="C1" i="1"/>
  <c r="Q19" i="1" l="1"/>
  <c r="Q20" i="1" s="1"/>
  <c r="O19" i="1"/>
  <c r="O20" i="1" s="1"/>
  <c r="Q5" i="1"/>
  <c r="Q6" i="1" s="1"/>
  <c r="O40" i="1"/>
  <c r="O41" i="1" s="1"/>
  <c r="O42" i="1" s="1"/>
  <c r="O5" i="1"/>
  <c r="O6" i="1" s="1"/>
  <c r="C5" i="1"/>
  <c r="O26" i="1"/>
  <c r="O27" i="1" s="1"/>
  <c r="O28" i="1" s="1"/>
  <c r="O21" i="1" l="1"/>
  <c r="O7" i="1"/>
  <c r="Q12" i="1"/>
  <c r="Q13" i="1" s="1"/>
  <c r="O12" i="1"/>
  <c r="O13" i="1" s="1"/>
  <c r="C6" i="1"/>
  <c r="C7" i="1"/>
  <c r="O33" i="1"/>
  <c r="O34" i="1" s="1"/>
  <c r="Q33" i="1"/>
  <c r="Q34" i="1" s="1"/>
  <c r="O14" i="1" l="1"/>
  <c r="O35" i="1"/>
  <c r="C8" i="1"/>
  <c r="C9" i="1" l="1"/>
  <c r="C10" i="1"/>
  <c r="C12" i="1" l="1"/>
  <c r="C13" i="1" s="1"/>
  <c r="C14" i="1" s="1"/>
  <c r="C11" i="1"/>
  <c r="C15" i="1" l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l="1"/>
  <c r="C35" i="1" s="1"/>
  <c r="C36" i="1" s="1"/>
  <c r="C37" i="1" s="1"/>
  <c r="C38" i="1" s="1"/>
  <c r="C39" i="1" s="1"/>
  <c r="C40" i="1" s="1"/>
</calcChain>
</file>

<file path=xl/sharedStrings.xml><?xml version="1.0" encoding="utf-8"?>
<sst xmlns="http://schemas.openxmlformats.org/spreadsheetml/2006/main" count="142" uniqueCount="48">
  <si>
    <t>Total S1</t>
  </si>
  <si>
    <t>Total HS S1</t>
  </si>
  <si>
    <t>HS 25%</t>
  </si>
  <si>
    <t>L</t>
  </si>
  <si>
    <t>M</t>
  </si>
  <si>
    <t>J</t>
  </si>
  <si>
    <t>V</t>
  </si>
  <si>
    <t>S</t>
  </si>
  <si>
    <t>D</t>
  </si>
  <si>
    <t>Vaudoncourt</t>
  </si>
  <si>
    <t>Liffol</t>
  </si>
  <si>
    <t>Illoud/Liffol</t>
  </si>
  <si>
    <t>Divers SAV Neufchateau</t>
  </si>
  <si>
    <t>Rainville</t>
  </si>
  <si>
    <t>Villiers/Bulgneville</t>
  </si>
  <si>
    <t>Sarthe</t>
  </si>
  <si>
    <t>Total HS S2</t>
  </si>
  <si>
    <t>Total S2</t>
  </si>
  <si>
    <t>Total HS S3</t>
  </si>
  <si>
    <t>Total S3</t>
  </si>
  <si>
    <t>Total HS S4</t>
  </si>
  <si>
    <t>Total S4</t>
  </si>
  <si>
    <t>Total HS S5</t>
  </si>
  <si>
    <t>Total S5</t>
  </si>
  <si>
    <t>Total HS S6</t>
  </si>
  <si>
    <t>Total S6</t>
  </si>
  <si>
    <t>Total HS Samedi</t>
  </si>
  <si>
    <t>Total HS Dimanche</t>
  </si>
  <si>
    <t>HS 50%</t>
  </si>
  <si>
    <t>HS 100%</t>
  </si>
  <si>
    <t>Total WE 6</t>
  </si>
  <si>
    <t>Sarthe/Bourmont</t>
  </si>
  <si>
    <t>Tarif Horaire</t>
  </si>
  <si>
    <t>Vrecourt</t>
  </si>
  <si>
    <t>Heure Debut</t>
  </si>
  <si>
    <t>Heure Fin</t>
  </si>
  <si>
    <t>Total Journee</t>
  </si>
  <si>
    <t>Paniers</t>
  </si>
  <si>
    <t>Deplacement</t>
  </si>
  <si>
    <t>Heures Sup,</t>
  </si>
  <si>
    <t>Lieu Chantier</t>
  </si>
  <si>
    <t>Total de Paniers</t>
  </si>
  <si>
    <t>Total de deplacement</t>
  </si>
  <si>
    <t>Nbr Paniers</t>
  </si>
  <si>
    <t>Nbr Deplacements</t>
  </si>
  <si>
    <t>Semaine du Lundi au Samedi</t>
  </si>
  <si>
    <t>Dimanche Uniquement</t>
  </si>
  <si>
    <t>Total Sam &amp; Dim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</si>
</sst>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[h]:mm;@"/>
  </numFmts>
  <fonts count="22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name val="Calibri"/>
      <family val="2"/>
    </font>
    <font>
      <sz val="10"/>
      <name val="Segoe UI"/>
      <family val="2"/>
    </font>
    <font>
      <sz val="10"/>
      <name val="Segoe UI"/>
      <family val="2"/>
    </font>
    <font>
      <sz val="11"/>
      <name val="Calibri"/>
      <family val="2"/>
    </font>
    <font>
      <b/>
      <sz val="11"/>
      <color rgb="FFFF0000"/>
      <name val="Calibri"/>
      <family val="2"/>
    </font>
    <font>
      <sz val="11"/>
      <name val="Calibri"/>
      <family val="2"/>
    </font>
    <font>
      <sz val="10"/>
      <name val="Segoe UI"/>
      <family val="2"/>
    </font>
    <font>
      <b/>
      <sz val="11"/>
      <color rgb="FFFF0000"/>
      <name val="Calibri"/>
      <family val="2"/>
    </font>
    <font>
      <b/>
      <sz val="11"/>
      <color rgb="FFFF0000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b/>
      <sz val="11"/>
      <color rgb="FFFF0000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b/>
      <sz val="11"/>
      <color rgb="FFFF0000"/>
      <name val="Calibri"/>
      <family val="2"/>
    </font>
    <font>
      <sz val="10"/>
      <name val="Segoe UI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</patternFill>
    </fill>
    <fill>
      <patternFill patternType="solid">
        <fgColor rgb="FFBFBFBF"/>
      </patternFill>
    </fill>
    <fill>
      <patternFill patternType="solid">
        <fgColor rgb="FFB9CDE5"/>
      </patternFill>
    </fill>
    <fill>
      <patternFill patternType="solid">
        <fgColor rgb="FFD9D9D9"/>
      </patternFill>
    </fill>
    <fill>
      <patternFill patternType="solid">
        <fgColor rgb="FFFCD5B5"/>
      </patternFill>
    </fill>
    <fill>
      <patternFill patternType="solid">
        <fgColor rgb="FFE6B9B7"/>
      </patternFill>
    </fill>
    <fill>
      <patternFill patternType="solid">
        <fgColor rgb="FFD7E4BC"/>
      </patternFill>
    </fill>
    <fill>
      <patternFill patternType="solid">
        <fgColor rgb="FFC3D69B"/>
      </patternFill>
    </fill>
    <fill>
      <patternFill patternType="none"/>
    </fill>
    <fill>
      <patternFill patternType="none"/>
    </fill>
  </fills>
  <borders count="70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00">
    <xf numFmtId="0" fontId="0" fillId="0" borderId="0" xfId="0"/>
    <xf numFmtId="164" fontId="1" fillId="0" borderId="7" xfId="0" applyNumberFormat="1" applyFont="1" applyBorder="1"/>
    <xf numFmtId="17" fontId="2" fillId="2" borderId="0" xfId="0" applyNumberFormat="1" applyFont="1" applyFill="1"/>
    <xf numFmtId="0" fontId="2" fillId="2" borderId="0" xfId="0" applyFont="1" applyFill="1"/>
    <xf numFmtId="0" fontId="2" fillId="4" borderId="1" xfId="0" applyFont="1" applyFill="1" applyBorder="1" applyAlignment="1">
      <alignment horizontal="center" vertical="center"/>
    </xf>
    <xf numFmtId="0" fontId="3" fillId="4" borderId="12" xfId="0" applyFont="1" applyFill="1" applyBorder="1"/>
    <xf numFmtId="0" fontId="3" fillId="4" borderId="14" xfId="0" applyFont="1" applyFill="1" applyBorder="1"/>
    <xf numFmtId="0" fontId="4" fillId="4" borderId="9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0" fillId="5" borderId="4" xfId="0" applyFill="1" applyBorder="1"/>
    <xf numFmtId="164" fontId="0" fillId="5" borderId="3" xfId="0" applyNumberFormat="1" applyFill="1" applyBorder="1" applyAlignment="1">
      <alignment horizontal="center" vertical="center"/>
    </xf>
    <xf numFmtId="164" fontId="3" fillId="5" borderId="10" xfId="0" applyNumberFormat="1" applyFont="1" applyFill="1" applyBorder="1" applyAlignment="1">
      <alignment horizontal="center" vertical="center"/>
    </xf>
    <xf numFmtId="0" fontId="3" fillId="5" borderId="12" xfId="0" applyFont="1" applyFill="1" applyBorder="1"/>
    <xf numFmtId="164" fontId="3" fillId="5" borderId="17" xfId="0" applyNumberFormat="1" applyFont="1" applyFill="1" applyBorder="1" applyAlignment="1">
      <alignment horizontal="center" vertical="center"/>
    </xf>
    <xf numFmtId="0" fontId="3" fillId="5" borderId="13" xfId="0" applyFont="1" applyFill="1" applyBorder="1"/>
    <xf numFmtId="0" fontId="2" fillId="7" borderId="1" xfId="0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 vertical="center"/>
    </xf>
    <xf numFmtId="164" fontId="3" fillId="7" borderId="17" xfId="0" applyNumberFormat="1" applyFont="1" applyFill="1" applyBorder="1" applyAlignment="1">
      <alignment horizontal="center" vertical="center"/>
    </xf>
    <xf numFmtId="0" fontId="3" fillId="7" borderId="13" xfId="0" applyFont="1" applyFill="1" applyBorder="1"/>
    <xf numFmtId="0" fontId="2" fillId="7" borderId="6" xfId="0" applyFont="1" applyFill="1" applyBorder="1" applyAlignment="1">
      <alignment horizontal="center" vertical="center"/>
    </xf>
    <xf numFmtId="164" fontId="0" fillId="7" borderId="3" xfId="0" applyNumberFormat="1" applyFill="1" applyBorder="1" applyAlignment="1">
      <alignment horizontal="center" vertical="center"/>
    </xf>
    <xf numFmtId="0" fontId="0" fillId="7" borderId="5" xfId="0" applyFill="1" applyBorder="1"/>
    <xf numFmtId="0" fontId="0" fillId="7" borderId="4" xfId="0" applyFill="1" applyBorder="1"/>
    <xf numFmtId="164" fontId="3" fillId="7" borderId="10" xfId="0" applyNumberFormat="1" applyFont="1" applyFill="1" applyBorder="1" applyAlignment="1">
      <alignment horizontal="center" vertical="center"/>
    </xf>
    <xf numFmtId="0" fontId="3" fillId="7" borderId="12" xfId="0" applyFont="1" applyFill="1" applyBorder="1"/>
    <xf numFmtId="0" fontId="0" fillId="5" borderId="1" xfId="0" applyFill="1" applyBorder="1"/>
    <xf numFmtId="165" fontId="0" fillId="5" borderId="4" xfId="0" applyNumberFormat="1" applyFill="1" applyBorder="1"/>
    <xf numFmtId="0" fontId="5" fillId="5" borderId="5" xfId="0" applyFont="1" applyFill="1" applyBorder="1"/>
    <xf numFmtId="0" fontId="0" fillId="5" borderId="6" xfId="0" applyFill="1" applyBorder="1"/>
    <xf numFmtId="165" fontId="5" fillId="5" borderId="5" xfId="0" applyNumberFormat="1" applyFont="1" applyFill="1" applyBorder="1"/>
    <xf numFmtId="0" fontId="3" fillId="5" borderId="18" xfId="0" applyFont="1" applyFill="1" applyBorder="1"/>
    <xf numFmtId="0" fontId="0" fillId="5" borderId="5" xfId="0" applyFill="1" applyBorder="1"/>
    <xf numFmtId="0" fontId="0" fillId="7" borderId="21" xfId="0" applyFill="1" applyBorder="1"/>
    <xf numFmtId="0" fontId="5" fillId="7" borderId="5" xfId="0" applyFont="1" applyFill="1" applyBorder="1"/>
    <xf numFmtId="0" fontId="3" fillId="7" borderId="18" xfId="0" applyFont="1" applyFill="1" applyBorder="1"/>
    <xf numFmtId="0" fontId="3" fillId="7" borderId="16" xfId="0" applyFont="1" applyFill="1" applyBorder="1"/>
    <xf numFmtId="0" fontId="3" fillId="7" borderId="9" xfId="0" applyFont="1" applyFill="1" applyBorder="1"/>
    <xf numFmtId="0" fontId="0" fillId="7" borderId="1" xfId="0" applyFill="1" applyBorder="1"/>
    <xf numFmtId="165" fontId="0" fillId="7" borderId="4" xfId="0" applyNumberFormat="1" applyFill="1" applyBorder="1"/>
    <xf numFmtId="0" fontId="0" fillId="7" borderId="6" xfId="0" applyFill="1" applyBorder="1"/>
    <xf numFmtId="165" fontId="5" fillId="7" borderId="5" xfId="0" applyNumberFormat="1" applyFont="1" applyFill="1" applyBorder="1"/>
    <xf numFmtId="0" fontId="0" fillId="6" borderId="1" xfId="0" applyFill="1" applyBorder="1"/>
    <xf numFmtId="164" fontId="0" fillId="6" borderId="5" xfId="0" applyNumberFormat="1" applyFill="1" applyBorder="1"/>
    <xf numFmtId="0" fontId="0" fillId="6" borderId="4" xfId="0" applyFill="1" applyBorder="1"/>
    <xf numFmtId="165" fontId="0" fillId="6" borderId="2" xfId="0" applyNumberFormat="1" applyFill="1" applyBorder="1"/>
    <xf numFmtId="0" fontId="0" fillId="6" borderId="5" xfId="0" applyFill="1" applyBorder="1"/>
    <xf numFmtId="0" fontId="0" fillId="6" borderId="20" xfId="0" applyFill="1" applyBorder="1"/>
    <xf numFmtId="164" fontId="0" fillId="6" borderId="22" xfId="0" applyNumberFormat="1" applyFill="1" applyBorder="1"/>
    <xf numFmtId="165" fontId="5" fillId="6" borderId="22" xfId="0" applyNumberFormat="1" applyFont="1" applyFill="1" applyBorder="1"/>
    <xf numFmtId="0" fontId="0" fillId="6" borderId="22" xfId="0" applyFill="1" applyBorder="1"/>
    <xf numFmtId="0" fontId="0" fillId="6" borderId="23" xfId="0" applyFill="1" applyBorder="1"/>
    <xf numFmtId="0" fontId="0" fillId="6" borderId="11" xfId="0" applyFill="1" applyBorder="1"/>
    <xf numFmtId="0" fontId="3" fillId="3" borderId="8" xfId="0" applyFont="1" applyFill="1" applyBorder="1"/>
    <xf numFmtId="2" fontId="0" fillId="0" borderId="0" xfId="0" applyNumberFormat="1"/>
    <xf numFmtId="164" fontId="8" fillId="10" borderId="25" xfId="0" applyNumberFormat="1" applyFont="1" applyFill="1" applyBorder="1"/>
    <xf numFmtId="165" fontId="8" fillId="10" borderId="25" xfId="0" applyNumberFormat="1" applyFont="1" applyFill="1" applyBorder="1"/>
    <xf numFmtId="0" fontId="7" fillId="7" borderId="26" xfId="0" applyFont="1" applyFill="1" applyBorder="1"/>
    <xf numFmtId="164" fontId="7" fillId="7" borderId="29" xfId="0" applyNumberFormat="1" applyFont="1" applyFill="1" applyBorder="1"/>
    <xf numFmtId="0" fontId="7" fillId="7" borderId="11" xfId="0" applyFont="1" applyFill="1" applyBorder="1"/>
    <xf numFmtId="165" fontId="0" fillId="5" borderId="4" xfId="0" applyNumberFormat="1" applyFill="1" applyBorder="1" applyAlignment="1">
      <alignment horizontal="center" vertical="center"/>
    </xf>
    <xf numFmtId="164" fontId="0" fillId="5" borderId="5" xfId="0" applyNumberFormat="1" applyFill="1" applyBorder="1" applyAlignment="1">
      <alignment horizontal="center" vertical="center"/>
    </xf>
    <xf numFmtId="2" fontId="0" fillId="5" borderId="2" xfId="0" applyNumberFormat="1" applyFill="1" applyBorder="1" applyAlignment="1">
      <alignment horizontal="center" vertical="center"/>
    </xf>
    <xf numFmtId="164" fontId="0" fillId="5" borderId="4" xfId="0" applyNumberFormat="1" applyFill="1" applyBorder="1" applyAlignment="1">
      <alignment horizontal="center" vertical="center"/>
    </xf>
    <xf numFmtId="165" fontId="6" fillId="5" borderId="5" xfId="0" applyNumberFormat="1" applyFont="1" applyFill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165" fontId="0" fillId="7" borderId="4" xfId="0" applyNumberFormat="1" applyFill="1" applyBorder="1" applyAlignment="1">
      <alignment horizontal="center" vertical="center"/>
    </xf>
    <xf numFmtId="164" fontId="7" fillId="7" borderId="27" xfId="0" applyNumberFormat="1" applyFont="1" applyFill="1" applyBorder="1" applyAlignment="1">
      <alignment horizontal="center" vertical="center"/>
    </xf>
    <xf numFmtId="164" fontId="0" fillId="7" borderId="4" xfId="0" applyNumberFormat="1" applyFill="1" applyBorder="1" applyAlignment="1">
      <alignment horizontal="center" vertical="center"/>
    </xf>
    <xf numFmtId="165" fontId="6" fillId="7" borderId="5" xfId="0" applyNumberFormat="1" applyFont="1" applyFill="1" applyBorder="1" applyAlignment="1">
      <alignment horizontal="center" vertical="center"/>
    </xf>
    <xf numFmtId="165" fontId="0" fillId="7" borderId="19" xfId="0" applyNumberFormat="1" applyFill="1" applyBorder="1" applyAlignment="1">
      <alignment horizontal="center" vertical="center"/>
    </xf>
    <xf numFmtId="0" fontId="0" fillId="7" borderId="19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5" borderId="19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7" borderId="16" xfId="0" applyFill="1" applyBorder="1" applyAlignment="1">
      <alignment horizontal="center" vertical="center"/>
    </xf>
    <xf numFmtId="164" fontId="7" fillId="7" borderId="28" xfId="0" applyNumberFormat="1" applyFont="1" applyFill="1" applyBorder="1" applyAlignment="1">
      <alignment horizontal="center" vertical="center"/>
    </xf>
    <xf numFmtId="0" fontId="10" fillId="5" borderId="31" xfId="0" applyFont="1" applyFill="1" applyBorder="1"/>
    <xf numFmtId="0" fontId="9" fillId="5" borderId="32" xfId="0" applyFont="1" applyFill="1" applyBorder="1"/>
    <xf numFmtId="0" fontId="0" fillId="5" borderId="11" xfId="0" applyFill="1" applyBorder="1"/>
    <xf numFmtId="165" fontId="10" fillId="5" borderId="34" xfId="0" applyNumberFormat="1" applyFont="1" applyFill="1" applyBorder="1" applyAlignment="1">
      <alignment horizontal="center" vertical="center"/>
    </xf>
    <xf numFmtId="2" fontId="9" fillId="5" borderId="35" xfId="0" applyNumberFormat="1" applyFont="1" applyFill="1" applyBorder="1" applyAlignment="1">
      <alignment horizontal="center" vertical="center"/>
    </xf>
    <xf numFmtId="164" fontId="9" fillId="5" borderId="36" xfId="0" applyNumberFormat="1" applyFont="1" applyFill="1" applyBorder="1"/>
    <xf numFmtId="164" fontId="9" fillId="5" borderId="33" xfId="0" applyNumberFormat="1" applyFont="1" applyFill="1" applyBorder="1" applyAlignment="1">
      <alignment horizontal="center" vertical="center"/>
    </xf>
    <xf numFmtId="164" fontId="9" fillId="5" borderId="37" xfId="0" applyNumberFormat="1" applyFont="1" applyFill="1" applyBorder="1" applyAlignment="1">
      <alignment horizontal="center" vertical="center"/>
    </xf>
    <xf numFmtId="0" fontId="9" fillId="5" borderId="31" xfId="0" applyFont="1" applyFill="1" applyBorder="1"/>
    <xf numFmtId="164" fontId="9" fillId="5" borderId="39" xfId="0" applyNumberFormat="1" applyFont="1" applyFill="1" applyBorder="1"/>
    <xf numFmtId="0" fontId="9" fillId="5" borderId="11" xfId="0" applyFont="1" applyFill="1" applyBorder="1"/>
    <xf numFmtId="165" fontId="9" fillId="7" borderId="40" xfId="0" applyNumberFormat="1" applyFont="1" applyFill="1" applyBorder="1" applyAlignment="1">
      <alignment horizontal="center" vertical="center"/>
    </xf>
    <xf numFmtId="165" fontId="9" fillId="7" borderId="30" xfId="0" applyNumberFormat="1" applyFont="1" applyFill="1" applyBorder="1" applyAlignment="1">
      <alignment horizontal="center" vertical="center"/>
    </xf>
    <xf numFmtId="165" fontId="9" fillId="7" borderId="41" xfId="0" applyNumberFormat="1" applyFont="1" applyFill="1" applyBorder="1"/>
    <xf numFmtId="0" fontId="9" fillId="7" borderId="42" xfId="0" applyFont="1" applyFill="1" applyBorder="1" applyAlignment="1">
      <alignment horizontal="center" vertical="center"/>
    </xf>
    <xf numFmtId="0" fontId="9" fillId="7" borderId="43" xfId="0" applyFont="1" applyFill="1" applyBorder="1" applyAlignment="1">
      <alignment horizontal="center" vertical="center"/>
    </xf>
    <xf numFmtId="0" fontId="9" fillId="7" borderId="31" xfId="0" applyFont="1" applyFill="1" applyBorder="1"/>
    <xf numFmtId="0" fontId="9" fillId="7" borderId="38" xfId="0" applyFont="1" applyFill="1" applyBorder="1"/>
    <xf numFmtId="165" fontId="9" fillId="5" borderId="30" xfId="0" applyNumberFormat="1" applyFont="1" applyFill="1" applyBorder="1" applyAlignment="1">
      <alignment horizontal="center" vertical="center"/>
    </xf>
    <xf numFmtId="0" fontId="9" fillId="5" borderId="41" xfId="0" applyFont="1" applyFill="1" applyBorder="1"/>
    <xf numFmtId="0" fontId="9" fillId="5" borderId="42" xfId="0" applyFont="1" applyFill="1" applyBorder="1" applyAlignment="1">
      <alignment horizontal="center" vertical="center"/>
    </xf>
    <xf numFmtId="0" fontId="9" fillId="5" borderId="43" xfId="0" applyFont="1" applyFill="1" applyBorder="1" applyAlignment="1">
      <alignment horizontal="center" vertical="center"/>
    </xf>
    <xf numFmtId="0" fontId="9" fillId="5" borderId="39" xfId="0" applyFont="1" applyFill="1" applyBorder="1"/>
    <xf numFmtId="0" fontId="9" fillId="7" borderId="44" xfId="0" applyFont="1" applyFill="1" applyBorder="1" applyAlignment="1">
      <alignment horizontal="center" vertical="center"/>
    </xf>
    <xf numFmtId="0" fontId="9" fillId="7" borderId="37" xfId="0" applyFont="1" applyFill="1" applyBorder="1" applyAlignment="1">
      <alignment horizontal="center" vertical="center"/>
    </xf>
    <xf numFmtId="0" fontId="9" fillId="7" borderId="34" xfId="0" applyFont="1" applyFill="1" applyBorder="1"/>
    <xf numFmtId="165" fontId="0" fillId="5" borderId="15" xfId="0" applyNumberFormat="1" applyFill="1" applyBorder="1" applyAlignment="1">
      <alignment horizontal="center" vertical="center"/>
    </xf>
    <xf numFmtId="2" fontId="0" fillId="7" borderId="4" xfId="0" applyNumberFormat="1" applyFill="1" applyBorder="1" applyAlignment="1">
      <alignment horizontal="center" vertical="center"/>
    </xf>
    <xf numFmtId="2" fontId="0" fillId="5" borderId="4" xfId="0" applyNumberFormat="1" applyFill="1" applyBorder="1" applyAlignment="1">
      <alignment horizontal="center" vertical="center"/>
    </xf>
    <xf numFmtId="2" fontId="0" fillId="7" borderId="16" xfId="0" applyNumberFormat="1" applyFill="1" applyBorder="1" applyAlignment="1">
      <alignment horizontal="center" vertical="center"/>
    </xf>
    <xf numFmtId="165" fontId="0" fillId="5" borderId="19" xfId="0" applyNumberFormat="1" applyFill="1" applyBorder="1" applyAlignment="1">
      <alignment horizontal="center" vertical="center"/>
    </xf>
    <xf numFmtId="0" fontId="12" fillId="10" borderId="33" xfId="0" applyFont="1" applyFill="1" applyBorder="1" applyAlignment="1">
      <alignment horizontal="center" vertical="center"/>
    </xf>
    <xf numFmtId="165" fontId="12" fillId="10" borderId="33" xfId="0" applyNumberFormat="1" applyFont="1" applyFill="1" applyBorder="1"/>
    <xf numFmtId="10" fontId="9" fillId="10" borderId="31" xfId="0" applyNumberFormat="1" applyFont="1" applyFill="1" applyBorder="1"/>
    <xf numFmtId="10" fontId="9" fillId="10" borderId="11" xfId="0" applyNumberFormat="1" applyFont="1" applyFill="1" applyBorder="1"/>
    <xf numFmtId="165" fontId="12" fillId="10" borderId="11" xfId="0" applyNumberFormat="1" applyFont="1" applyFill="1" applyBorder="1"/>
    <xf numFmtId="17" fontId="2" fillId="3" borderId="0" xfId="0" applyNumberFormat="1" applyFont="1" applyFill="1"/>
    <xf numFmtId="0" fontId="2" fillId="3" borderId="0" xfId="0" applyFont="1" applyFill="1"/>
    <xf numFmtId="0" fontId="13" fillId="0" borderId="47" xfId="0" applyFont="1" applyBorder="1" applyAlignment="1">
      <alignment textRotation="45"/>
    </xf>
    <xf numFmtId="164" fontId="13" fillId="5" borderId="48" xfId="0" applyNumberFormat="1" applyFont="1" applyFill="1" applyBorder="1" applyAlignment="1">
      <alignment horizontal="center" vertical="center"/>
    </xf>
    <xf numFmtId="0" fontId="13" fillId="5" borderId="50" xfId="0" applyFont="1" applyFill="1" applyBorder="1"/>
    <xf numFmtId="1" fontId="13" fillId="5" borderId="48" xfId="0" applyNumberFormat="1" applyFont="1" applyFill="1" applyBorder="1" applyAlignment="1">
      <alignment horizontal="center" vertical="center"/>
    </xf>
    <xf numFmtId="1" fontId="0" fillId="5" borderId="3" xfId="0" applyNumberFormat="1" applyFill="1" applyBorder="1" applyAlignment="1">
      <alignment horizontal="center" vertical="center"/>
    </xf>
    <xf numFmtId="1" fontId="0" fillId="5" borderId="10" xfId="0" applyNumberFormat="1" applyFill="1" applyBorder="1" applyAlignment="1">
      <alignment horizontal="center" vertical="center"/>
    </xf>
    <xf numFmtId="1" fontId="0" fillId="7" borderId="16" xfId="0" applyNumberFormat="1" applyFill="1" applyBorder="1" applyAlignment="1">
      <alignment horizontal="center" vertical="center"/>
    </xf>
    <xf numFmtId="1" fontId="0" fillId="7" borderId="3" xfId="0" applyNumberFormat="1" applyFill="1" applyBorder="1" applyAlignment="1">
      <alignment horizontal="center" vertical="center"/>
    </xf>
    <xf numFmtId="1" fontId="0" fillId="7" borderId="10" xfId="0" applyNumberFormat="1" applyFill="1" applyBorder="1" applyAlignment="1">
      <alignment horizontal="center" vertical="center"/>
    </xf>
    <xf numFmtId="1" fontId="0" fillId="5" borderId="16" xfId="0" applyNumberFormat="1" applyFill="1" applyBorder="1" applyAlignment="1">
      <alignment horizontal="center" vertical="center"/>
    </xf>
    <xf numFmtId="1" fontId="0" fillId="7" borderId="17" xfId="0" applyNumberFormat="1" applyFill="1" applyBorder="1" applyAlignment="1">
      <alignment horizontal="center" vertical="center"/>
    </xf>
    <xf numFmtId="1" fontId="0" fillId="5" borderId="17" xfId="0" applyNumberFormat="1" applyFill="1" applyBorder="1" applyAlignment="1">
      <alignment horizontal="center" vertical="center"/>
    </xf>
    <xf numFmtId="164" fontId="14" fillId="5" borderId="48" xfId="0" applyNumberFormat="1" applyFont="1" applyFill="1" applyBorder="1" applyAlignment="1">
      <alignment horizontal="center" vertical="center"/>
    </xf>
    <xf numFmtId="164" fontId="2" fillId="5" borderId="3" xfId="0" applyNumberFormat="1" applyFont="1" applyFill="1" applyBorder="1" applyAlignment="1">
      <alignment horizontal="center" vertical="center"/>
    </xf>
    <xf numFmtId="164" fontId="2" fillId="5" borderId="10" xfId="0" applyNumberFormat="1" applyFont="1" applyFill="1" applyBorder="1" applyAlignment="1">
      <alignment horizontal="center" vertical="center"/>
    </xf>
    <xf numFmtId="164" fontId="2" fillId="7" borderId="16" xfId="0" applyNumberFormat="1" applyFont="1" applyFill="1" applyBorder="1" applyAlignment="1">
      <alignment horizontal="center" vertical="center"/>
    </xf>
    <xf numFmtId="164" fontId="2" fillId="7" borderId="3" xfId="0" applyNumberFormat="1" applyFont="1" applyFill="1" applyBorder="1" applyAlignment="1">
      <alignment horizontal="center" vertical="center"/>
    </xf>
    <xf numFmtId="164" fontId="2" fillId="7" borderId="10" xfId="0" applyNumberFormat="1" applyFont="1" applyFill="1" applyBorder="1" applyAlignment="1">
      <alignment horizontal="center" vertical="center"/>
    </xf>
    <xf numFmtId="164" fontId="2" fillId="5" borderId="16" xfId="0" applyNumberFormat="1" applyFont="1" applyFill="1" applyBorder="1" applyAlignment="1">
      <alignment horizontal="center" vertical="center"/>
    </xf>
    <xf numFmtId="164" fontId="2" fillId="7" borderId="17" xfId="0" applyNumberFormat="1" applyFont="1" applyFill="1" applyBorder="1" applyAlignment="1">
      <alignment horizontal="center" vertical="center"/>
    </xf>
    <xf numFmtId="164" fontId="2" fillId="5" borderId="17" xfId="0" applyNumberFormat="1" applyFont="1" applyFill="1" applyBorder="1" applyAlignment="1">
      <alignment horizontal="center" vertical="center"/>
    </xf>
    <xf numFmtId="10" fontId="13" fillId="10" borderId="51" xfId="0" applyNumberFormat="1" applyFont="1" applyFill="1" applyBorder="1"/>
    <xf numFmtId="2" fontId="15" fillId="10" borderId="52" xfId="0" applyNumberFormat="1" applyFont="1" applyFill="1" applyBorder="1" applyAlignment="1">
      <alignment horizontal="center" vertical="center"/>
    </xf>
    <xf numFmtId="2" fontId="15" fillId="10" borderId="49" xfId="0" applyNumberFormat="1" applyFont="1" applyFill="1" applyBorder="1" applyAlignment="1">
      <alignment horizontal="center" vertical="center"/>
    </xf>
    <xf numFmtId="0" fontId="14" fillId="9" borderId="49" xfId="0" applyFont="1" applyFill="1" applyBorder="1" applyAlignment="1">
      <alignment textRotation="45"/>
    </xf>
    <xf numFmtId="0" fontId="14" fillId="9" borderId="11" xfId="0" applyFont="1" applyFill="1" applyBorder="1" applyAlignment="1">
      <alignment textRotation="45"/>
    </xf>
    <xf numFmtId="0" fontId="17" fillId="8" borderId="59" xfId="0" applyFont="1" applyFill="1" applyBorder="1" applyAlignment="1">
      <alignment horizontal="center" vertical="center"/>
    </xf>
    <xf numFmtId="0" fontId="17" fillId="8" borderId="11" xfId="0" applyFont="1" applyFill="1" applyBorder="1" applyAlignment="1">
      <alignment horizontal="center" vertical="center"/>
    </xf>
    <xf numFmtId="164" fontId="0" fillId="4" borderId="15" xfId="0" applyNumberFormat="1" applyFill="1" applyBorder="1" applyAlignment="1">
      <alignment horizontal="center" vertical="center"/>
    </xf>
    <xf numFmtId="164" fontId="2" fillId="4" borderId="15" xfId="0" applyNumberFormat="1" applyFont="1" applyFill="1" applyBorder="1" applyAlignment="1">
      <alignment horizontal="center" vertical="center"/>
    </xf>
    <xf numFmtId="1" fontId="0" fillId="4" borderId="15" xfId="0" applyNumberFormat="1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1" fontId="0" fillId="4" borderId="14" xfId="0" applyNumberFormat="1" applyFill="1" applyBorder="1" applyAlignment="1">
      <alignment horizontal="center" vertical="center"/>
    </xf>
    <xf numFmtId="164" fontId="0" fillId="4" borderId="11" xfId="0" applyNumberFormat="1" applyFill="1" applyBorder="1" applyAlignment="1">
      <alignment horizontal="center" vertical="center"/>
    </xf>
    <xf numFmtId="164" fontId="0" fillId="4" borderId="14" xfId="0" applyNumberFormat="1" applyFill="1" applyBorder="1" applyAlignment="1">
      <alignment horizontal="center" vertical="center"/>
    </xf>
    <xf numFmtId="164" fontId="2" fillId="4" borderId="14" xfId="0" applyNumberFormat="1" applyFont="1" applyFill="1" applyBorder="1" applyAlignment="1">
      <alignment horizontal="center" vertical="center"/>
    </xf>
    <xf numFmtId="164" fontId="0" fillId="6" borderId="19" xfId="0" applyNumberFormat="1" applyFill="1" applyBorder="1" applyAlignment="1">
      <alignment horizontal="center" vertical="center"/>
    </xf>
    <xf numFmtId="0" fontId="19" fillId="10" borderId="11" xfId="0" applyFont="1" applyFill="1" applyBorder="1" applyAlignment="1">
      <alignment horizontal="center" vertical="center"/>
    </xf>
    <xf numFmtId="0" fontId="19" fillId="10" borderId="64" xfId="0" applyFont="1" applyFill="1" applyBorder="1" applyAlignment="1">
      <alignment horizontal="center" vertical="center"/>
    </xf>
    <xf numFmtId="2" fontId="2" fillId="5" borderId="8" xfId="0" applyNumberFormat="1" applyFont="1" applyFill="1" applyBorder="1" applyAlignment="1">
      <alignment horizontal="center" vertical="center"/>
    </xf>
    <xf numFmtId="2" fontId="2" fillId="5" borderId="2" xfId="0" applyNumberFormat="1" applyFont="1" applyFill="1" applyBorder="1" applyAlignment="1">
      <alignment horizontal="center" vertical="center"/>
    </xf>
    <xf numFmtId="2" fontId="20" fillId="5" borderId="14" xfId="0" applyNumberFormat="1" applyFont="1" applyFill="1" applyBorder="1" applyAlignment="1">
      <alignment horizontal="center" vertical="center"/>
    </xf>
    <xf numFmtId="0" fontId="18" fillId="6" borderId="67" xfId="0" applyFont="1" applyFill="1" applyBorder="1"/>
    <xf numFmtId="0" fontId="18" fillId="6" borderId="11" xfId="0" applyFont="1" applyFill="1" applyBorder="1"/>
    <xf numFmtId="0" fontId="18" fillId="6" borderId="60" xfId="0" applyFont="1" applyFill="1" applyBorder="1"/>
    <xf numFmtId="165" fontId="21" fillId="6" borderId="65" xfId="0" applyNumberFormat="1" applyFont="1" applyFill="1" applyBorder="1" applyAlignment="1">
      <alignment horizontal="center" vertical="center"/>
    </xf>
    <xf numFmtId="0" fontId="19" fillId="6" borderId="11" xfId="0" applyFont="1" applyFill="1" applyBorder="1" applyAlignment="1">
      <alignment horizontal="center" vertical="center"/>
    </xf>
    <xf numFmtId="0" fontId="18" fillId="3" borderId="68" xfId="0" applyFont="1" applyFill="1" applyBorder="1"/>
    <xf numFmtId="0" fontId="18" fillId="6" borderId="66" xfId="0" applyFont="1" applyFill="1" applyBorder="1"/>
    <xf numFmtId="0" fontId="18" fillId="7" borderId="11" xfId="0" applyFont="1" applyFill="1" applyBorder="1"/>
    <xf numFmtId="0" fontId="18" fillId="7" borderId="60" xfId="0" applyFont="1" applyFill="1" applyBorder="1"/>
    <xf numFmtId="164" fontId="18" fillId="6" borderId="69" xfId="0" applyNumberFormat="1" applyFont="1" applyFill="1" applyBorder="1"/>
    <xf numFmtId="165" fontId="18" fillId="7" borderId="11" xfId="0" applyNumberFormat="1" applyFont="1" applyFill="1" applyBorder="1"/>
    <xf numFmtId="0" fontId="18" fillId="11" borderId="68" xfId="0" applyFont="1" applyFill="1" applyBorder="1"/>
    <xf numFmtId="0" fontId="0" fillId="4" borderId="15" xfId="0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18" fillId="12" borderId="68" xfId="0" applyFont="1" applyFill="1" applyBorder="1"/>
    <xf numFmtId="0" fontId="18" fillId="5" borderId="11" xfId="0" applyFont="1" applyFill="1" applyBorder="1"/>
    <xf numFmtId="0" fontId="18" fillId="5" borderId="60" xfId="0" applyFont="1" applyFill="1" applyBorder="1"/>
    <xf numFmtId="165" fontId="18" fillId="5" borderId="11" xfId="0" applyNumberFormat="1" applyFont="1" applyFill="1" applyBorder="1"/>
    <xf numFmtId="165" fontId="21" fillId="6" borderId="65" xfId="0" applyNumberFormat="1" applyFont="1" applyFill="1" applyBorder="1"/>
    <xf numFmtId="165" fontId="18" fillId="7" borderId="61" xfId="0" applyNumberFormat="1" applyFont="1" applyFill="1" applyBorder="1"/>
    <xf numFmtId="165" fontId="18" fillId="5" borderId="61" xfId="0" applyNumberFormat="1" applyFont="1" applyFill="1" applyBorder="1"/>
    <xf numFmtId="0" fontId="18" fillId="6" borderId="61" xfId="0" applyFont="1" applyFill="1" applyBorder="1"/>
    <xf numFmtId="2" fontId="2" fillId="7" borderId="8" xfId="0" applyNumberFormat="1" applyFont="1" applyFill="1" applyBorder="1" applyAlignment="1">
      <alignment horizontal="center" vertical="center"/>
    </xf>
    <xf numFmtId="2" fontId="2" fillId="7" borderId="2" xfId="0" applyNumberFormat="1" applyFont="1" applyFill="1" applyBorder="1" applyAlignment="1">
      <alignment horizontal="center" vertical="center"/>
    </xf>
    <xf numFmtId="2" fontId="20" fillId="7" borderId="4" xfId="0" applyNumberFormat="1" applyFont="1" applyFill="1" applyBorder="1" applyAlignment="1">
      <alignment horizontal="center" vertical="center"/>
    </xf>
    <xf numFmtId="0" fontId="2" fillId="9" borderId="45" xfId="0" applyFont="1" applyFill="1" applyBorder="1" applyAlignment="1">
      <alignment horizontal="center" vertical="center"/>
    </xf>
    <xf numFmtId="0" fontId="2" fillId="9" borderId="54" xfId="0" applyFont="1" applyFill="1" applyBorder="1" applyAlignment="1">
      <alignment horizontal="center" vertical="center"/>
    </xf>
    <xf numFmtId="0" fontId="2" fillId="9" borderId="46" xfId="0" applyFont="1" applyFill="1" applyBorder="1" applyAlignment="1">
      <alignment horizontal="center" vertical="center"/>
    </xf>
    <xf numFmtId="0" fontId="15" fillId="10" borderId="11" xfId="0" applyFont="1" applyFill="1" applyBorder="1"/>
    <xf numFmtId="0" fontId="15" fillId="10" borderId="53" xfId="0" applyFont="1" applyFill="1" applyBorder="1"/>
    <xf numFmtId="0" fontId="11" fillId="10" borderId="45" xfId="0" applyFont="1" applyFill="1" applyBorder="1"/>
    <xf numFmtId="0" fontId="11" fillId="10" borderId="46" xfId="0" applyFont="1" applyFill="1" applyBorder="1"/>
    <xf numFmtId="0" fontId="16" fillId="8" borderId="55" xfId="0" applyFont="1" applyFill="1" applyBorder="1"/>
    <xf numFmtId="0" fontId="16" fillId="8" borderId="56" xfId="0" applyFont="1" applyFill="1" applyBorder="1"/>
    <xf numFmtId="0" fontId="16" fillId="8" borderId="57" xfId="0" applyFont="1" applyFill="1" applyBorder="1"/>
    <xf numFmtId="0" fontId="16" fillId="8" borderId="58" xfId="0" applyFont="1" applyFill="1" applyBorder="1"/>
    <xf numFmtId="0" fontId="19" fillId="10" borderId="60" xfId="0" applyFont="1" applyFill="1" applyBorder="1"/>
    <xf numFmtId="0" fontId="19" fillId="10" borderId="11" xfId="0" applyFont="1" applyFill="1" applyBorder="1"/>
    <xf numFmtId="0" fontId="19" fillId="10" borderId="62" xfId="0" applyFont="1" applyFill="1" applyBorder="1"/>
    <xf numFmtId="0" fontId="19" fillId="10" borderId="6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Z46"/>
  <sheetViews>
    <sheetView tabSelected="1" zoomScale="85" zoomScaleNormal="85" workbookViewId="0">
      <selection activeCell="AF21" sqref="AF19:AG21"/>
    </sheetView>
  </sheetViews>
  <sheetFormatPr baseColWidth="10" defaultColWidth="9.140625" defaultRowHeight="15" x14ac:dyDescent="0.25"/>
  <cols>
    <col min="2" max="10" width="8.140625" customWidth="1"/>
    <col min="11" max="11" width="11.140625" customWidth="1"/>
    <col min="12" max="12" width="22" customWidth="1"/>
    <col min="13" max="13" width="9.7109375" customWidth="1"/>
    <col min="14" max="14" width="10.7109375" customWidth="1"/>
    <col min="15" max="15" width="7.5703125" customWidth="1"/>
    <col min="16" max="16" width="10.42578125" customWidth="1"/>
    <col min="18" max="18" width="4.5703125" customWidth="1"/>
    <col min="19" max="19" width="17.140625" customWidth="1"/>
    <col min="20" max="20" width="7.28515625" customWidth="1"/>
    <col min="21" max="21" width="4.85546875" customWidth="1"/>
    <col min="22" max="22" width="7.5703125" customWidth="1"/>
    <col min="23" max="23" width="8.42578125" customWidth="1"/>
  </cols>
  <sheetData>
    <row r="1" spans="2:26" x14ac:dyDescent="0.25">
      <c r="B1" s="2">
        <v>44805</v>
      </c>
      <c r="C1" s="3">
        <f>WEEKDAY($B$1,2)</f>
        <v>4</v>
      </c>
    </row>
    <row r="2" spans="2:26" x14ac:dyDescent="0.25">
      <c r="B2" s="115"/>
      <c r="C2" s="116"/>
      <c r="N2" s="185" t="s">
        <v>45</v>
      </c>
      <c r="O2" s="186"/>
      <c r="P2" s="186"/>
      <c r="Q2" s="187"/>
      <c r="S2" s="185" t="s">
        <v>46</v>
      </c>
      <c r="T2" s="187"/>
    </row>
    <row r="3" spans="2:26" ht="57" customHeight="1" x14ac:dyDescent="0.25">
      <c r="B3" s="117"/>
      <c r="C3" s="117"/>
      <c r="D3" s="141" t="s">
        <v>34</v>
      </c>
      <c r="E3" s="141" t="s">
        <v>35</v>
      </c>
      <c r="F3" s="141" t="s">
        <v>34</v>
      </c>
      <c r="G3" s="141" t="s">
        <v>35</v>
      </c>
      <c r="H3" s="141" t="s">
        <v>36</v>
      </c>
      <c r="I3" s="141" t="s">
        <v>37</v>
      </c>
      <c r="J3" s="141" t="s">
        <v>38</v>
      </c>
      <c r="K3" s="141" t="s">
        <v>39</v>
      </c>
      <c r="L3" s="142" t="s">
        <v>40</v>
      </c>
    </row>
    <row r="4" spans="2:26" x14ac:dyDescent="0.25">
      <c r="B4" s="8" t="s">
        <v>3</v>
      </c>
      <c r="C4" s="9" t="str">
        <f>IF(DAY(EOMONTH($B$1,0))&lt;=MAX(C$3),"",IF(COUNTA($B$4)&lt;$C$1,"",IF(COUNTA($B$4)=$C$1,1,C3+1)))</f>
        <v/>
      </c>
      <c r="D4" s="118"/>
      <c r="E4" s="118"/>
      <c r="F4" s="118"/>
      <c r="G4" s="118"/>
      <c r="H4" s="129">
        <f t="shared" ref="H4:H22" si="0">(E4-D4)+(G4-F4)</f>
        <v>0</v>
      </c>
      <c r="I4" s="120"/>
      <c r="J4" s="120"/>
      <c r="K4" s="129" t="str">
        <f t="shared" ref="K4:K40" si="1">IFERROR(IF(SUM((E4-D4)+(G4-F4))&lt;($V$5),"",(H4-IF(OR($B4="V",$B4="S"),$V$5,$V$4))),"")</f>
        <v/>
      </c>
      <c r="L4" s="119"/>
      <c r="N4" s="26" t="s">
        <v>0</v>
      </c>
      <c r="O4" s="60">
        <f>SUM($H4:$H9)</f>
        <v>1.1666666666666667</v>
      </c>
      <c r="P4" s="27"/>
      <c r="Q4" s="60"/>
      <c r="S4" s="26" t="s">
        <v>47</v>
      </c>
      <c r="T4" s="27">
        <f>SUM($H9:$H10)</f>
        <v>0.83333333333333337</v>
      </c>
      <c r="V4" s="55">
        <v>0.33333333333333304</v>
      </c>
      <c r="W4" s="138">
        <v>0.25</v>
      </c>
      <c r="X4" s="139">
        <v>7</v>
      </c>
      <c r="Y4" s="188" t="s">
        <v>37</v>
      </c>
      <c r="Z4" s="188"/>
    </row>
    <row r="5" spans="2:26" x14ac:dyDescent="0.25">
      <c r="B5" s="8" t="s">
        <v>4</v>
      </c>
      <c r="C5" s="9" t="str">
        <f>IF(DAY(EOMONTH($B$1,0))&lt;=MAX(C$3:C4),"",IF(COUNTA($B$4:$B5)&lt;$C$1,"",IF(COUNTA($B$4:$B5)=$C$1,1,C4+1)))</f>
        <v/>
      </c>
      <c r="D5" s="11"/>
      <c r="E5" s="11"/>
      <c r="F5" s="11"/>
      <c r="G5" s="11"/>
      <c r="H5" s="130">
        <f t="shared" si="0"/>
        <v>0</v>
      </c>
      <c r="I5" s="121"/>
      <c r="J5" s="121"/>
      <c r="K5" s="130" t="str">
        <f t="shared" si="1"/>
        <v/>
      </c>
      <c r="L5" s="10"/>
      <c r="N5" s="26" t="s">
        <v>1</v>
      </c>
      <c r="O5" s="61" t="str">
        <f>IF(SUM($K4:$K9)*24&gt;4,"4:00",SUM($K4:$K9))</f>
        <v>4:00</v>
      </c>
      <c r="P5" s="26" t="s">
        <v>1</v>
      </c>
      <c r="Q5" s="61">
        <f>IF(SUM($K4:$K9)*24&gt;4,((SUM($K4:$K9)*24)-4)/24,"0")</f>
        <v>8.3333333333333634E-2</v>
      </c>
      <c r="S5" s="42" t="s">
        <v>26</v>
      </c>
      <c r="T5" s="43">
        <f>K9</f>
        <v>0.125</v>
      </c>
      <c r="V5" s="55">
        <v>0.29166666666666669</v>
      </c>
      <c r="W5" s="138">
        <v>0.5</v>
      </c>
      <c r="X5" s="140">
        <v>13</v>
      </c>
      <c r="Y5" s="189" t="s">
        <v>38</v>
      </c>
      <c r="Z5" s="189"/>
    </row>
    <row r="6" spans="2:26" x14ac:dyDescent="0.25">
      <c r="B6" s="8" t="s">
        <v>4</v>
      </c>
      <c r="C6" s="9" t="str">
        <f>IF(DAY(EOMONTH($B$1,0))&lt;=MAX(C$3:C5),"",IF(COUNTA($B$4:$B6)&lt;$C$1,"",IF(COUNTA($B$4:$B6)=$C$1,1,C5+1)))</f>
        <v/>
      </c>
      <c r="D6" s="11"/>
      <c r="E6" s="11"/>
      <c r="F6" s="11"/>
      <c r="G6" s="11"/>
      <c r="H6" s="130">
        <f t="shared" si="0"/>
        <v>0</v>
      </c>
      <c r="I6" s="121"/>
      <c r="J6" s="121"/>
      <c r="K6" s="130" t="str">
        <f t="shared" si="1"/>
        <v/>
      </c>
      <c r="L6" s="10"/>
      <c r="N6" s="79" t="s">
        <v>2</v>
      </c>
      <c r="O6" s="157">
        <f>((V9*W4)+V9)*(O5*24)</f>
        <v>60</v>
      </c>
      <c r="P6" s="81" t="s">
        <v>28</v>
      </c>
      <c r="Q6" s="158">
        <f>IF((Q5*24)=0,"0",((V9*W5)+V9)*(Q5*24))</f>
        <v>36.000000000000128</v>
      </c>
      <c r="S6" s="44" t="s">
        <v>27</v>
      </c>
      <c r="T6" s="45">
        <f>H10</f>
        <v>0.41666666666666669</v>
      </c>
      <c r="V6" s="56">
        <f>(V4*4)+V5</f>
        <v>1.6249999999999989</v>
      </c>
      <c r="W6" s="112">
        <v>1</v>
      </c>
    </row>
    <row r="7" spans="2:26" x14ac:dyDescent="0.25">
      <c r="B7" s="8" t="s">
        <v>5</v>
      </c>
      <c r="C7" s="9">
        <f>IF(DAY(EOMONTH($B$1,0))&lt;=MAX(C$3:C6),"",IF(COUNTA($B$4:$B7)&lt;$C$1,"",IF(COUNTA($B$4:$B7)=$C$1,1,C6+1)))</f>
        <v>1</v>
      </c>
      <c r="D7" s="11">
        <v>0.3125</v>
      </c>
      <c r="E7" s="11">
        <v>0.5</v>
      </c>
      <c r="F7" s="11">
        <v>0.52083333333333337</v>
      </c>
      <c r="G7" s="11">
        <v>0.70833333333333337</v>
      </c>
      <c r="H7" s="130">
        <f t="shared" si="0"/>
        <v>0.375</v>
      </c>
      <c r="I7" s="121">
        <v>1</v>
      </c>
      <c r="J7" s="121"/>
      <c r="K7" s="130">
        <f>IFERROR(IF(SUM((E7-D7)+(G7-F7))&lt;($V$5),"",(H7-IF(OR($B7="V",$B7="S"),$V$5,$V$4))),"")</f>
        <v>4.1666666666666963E-2</v>
      </c>
      <c r="L7" s="10" t="s">
        <v>9</v>
      </c>
      <c r="N7" s="81" t="s">
        <v>0</v>
      </c>
      <c r="O7" s="159">
        <f>SUM(O6+Q6)+((O4*24)*V9)+T9</f>
        <v>672.00000000000011</v>
      </c>
      <c r="P7" s="84"/>
      <c r="Q7" s="63"/>
      <c r="S7" s="46" t="s">
        <v>2</v>
      </c>
      <c r="T7" s="154"/>
      <c r="V7" s="111">
        <f>(V5*5)</f>
        <v>1.4583333333333335</v>
      </c>
      <c r="W7" s="113">
        <v>0.1</v>
      </c>
    </row>
    <row r="8" spans="2:26" x14ac:dyDescent="0.25">
      <c r="B8" s="8" t="s">
        <v>6</v>
      </c>
      <c r="C8" s="9">
        <f>IF(DAY(EOMONTH($B$1,0))&lt;=MAX(C$3:C7),"",IF(COUNTA($B$4:$B8)&lt;$C$1,"",IF(COUNTA($B$4:$B8)=$C$1,1,C7+1)))</f>
        <v>2</v>
      </c>
      <c r="D8" s="12">
        <v>0.3125</v>
      </c>
      <c r="E8" s="12">
        <v>0.5</v>
      </c>
      <c r="F8" s="12">
        <v>0.52083333333333337</v>
      </c>
      <c r="G8" s="12">
        <v>0.70833333333333337</v>
      </c>
      <c r="H8" s="131">
        <f t="shared" si="0"/>
        <v>0.375</v>
      </c>
      <c r="I8" s="122">
        <v>1</v>
      </c>
      <c r="J8" s="122"/>
      <c r="K8" s="131">
        <f t="shared" si="1"/>
        <v>8.3333333333333315E-2</v>
      </c>
      <c r="L8" s="13" t="s">
        <v>10</v>
      </c>
      <c r="N8" s="80"/>
      <c r="O8" s="82"/>
      <c r="P8" s="30"/>
      <c r="Q8" s="64"/>
      <c r="S8" s="160" t="s">
        <v>28</v>
      </c>
      <c r="T8" s="163"/>
      <c r="V8" s="1"/>
    </row>
    <row r="9" spans="2:26" x14ac:dyDescent="0.25">
      <c r="B9" s="4" t="s">
        <v>7</v>
      </c>
      <c r="C9" s="7">
        <f>IF(DAY(EOMONTH($B$1,0))&lt;=MAX(C$3:C8),"",IF(COUNTA($B$4:$B9)&lt;$C$1,"",IF(COUNTA($B$4:$B9)=$C$1,1,C8+1)))</f>
        <v>3</v>
      </c>
      <c r="D9" s="145">
        <v>0.29166666666666669</v>
      </c>
      <c r="E9" s="145">
        <v>0.5</v>
      </c>
      <c r="F9" s="145">
        <v>0.54166666666666663</v>
      </c>
      <c r="G9" s="145">
        <v>0.75</v>
      </c>
      <c r="H9" s="146">
        <f t="shared" si="0"/>
        <v>0.41666666666666669</v>
      </c>
      <c r="I9" s="147"/>
      <c r="J9" s="147"/>
      <c r="K9" s="146">
        <f t="shared" si="1"/>
        <v>0.125</v>
      </c>
      <c r="L9" s="5"/>
      <c r="M9" s="53"/>
      <c r="O9" s="65"/>
      <c r="Q9" s="65"/>
      <c r="S9" s="162" t="s">
        <v>29</v>
      </c>
      <c r="T9" s="164">
        <f>(24*T6)*((W6*V9)+V9)</f>
        <v>240</v>
      </c>
      <c r="V9" s="110">
        <v>12</v>
      </c>
      <c r="W9" s="190" t="s">
        <v>32</v>
      </c>
      <c r="X9" s="191"/>
    </row>
    <row r="10" spans="2:26" x14ac:dyDescent="0.25">
      <c r="B10" s="4" t="s">
        <v>8</v>
      </c>
      <c r="C10" s="7">
        <f>IF(DAY(EOMONTH($B$1,0))&lt;=MAX(C$3:C9),"",IF(COUNTA($B$4:$B10)&lt;$C$1,"",IF(COUNTA($B$4:$B10)=$C$1,1,C9+1)))</f>
        <v>4</v>
      </c>
      <c r="D10" s="151">
        <v>0.29166666666666669</v>
      </c>
      <c r="E10" s="152">
        <v>0.5</v>
      </c>
      <c r="F10" s="152">
        <v>0.54166666666666663</v>
      </c>
      <c r="G10" s="152">
        <v>0.75</v>
      </c>
      <c r="H10" s="153">
        <f t="shared" si="0"/>
        <v>0.41666666666666669</v>
      </c>
      <c r="I10" s="150"/>
      <c r="J10" s="150"/>
      <c r="K10" s="153">
        <f t="shared" si="1"/>
        <v>8.3333333333333648E-2</v>
      </c>
      <c r="L10" s="6"/>
      <c r="O10" s="65"/>
      <c r="Q10" s="65"/>
      <c r="S10" s="171"/>
      <c r="T10" s="165"/>
    </row>
    <row r="11" spans="2:26" x14ac:dyDescent="0.25">
      <c r="B11" s="16" t="s">
        <v>3</v>
      </c>
      <c r="C11" s="17">
        <f>IF(DAY(EOMONTH($B$1,0))&lt;=MAX(C$3:C10),"",IF(COUNTA($B$4:$B11)&lt;$C$1,"",IF(COUNTA($B$4:$B11)=$C$1,1,C10+1)))</f>
        <v>5</v>
      </c>
      <c r="D11" s="18">
        <v>0.3125</v>
      </c>
      <c r="E11" s="18">
        <v>0.5</v>
      </c>
      <c r="F11" s="18">
        <v>0.52083333333333337</v>
      </c>
      <c r="G11" s="18">
        <v>0.6875</v>
      </c>
      <c r="H11" s="132">
        <f t="shared" si="0"/>
        <v>0.35416666666666663</v>
      </c>
      <c r="I11" s="123">
        <v>1</v>
      </c>
      <c r="J11" s="123"/>
      <c r="K11" s="132">
        <f t="shared" si="1"/>
        <v>2.0833333333333592E-2</v>
      </c>
      <c r="L11" s="19" t="s">
        <v>10</v>
      </c>
      <c r="N11" s="40" t="s">
        <v>17</v>
      </c>
      <c r="O11" s="66">
        <f>SUM($H11:$H15)</f>
        <v>1.9479166666666665</v>
      </c>
      <c r="P11" s="39"/>
      <c r="Q11" s="66"/>
      <c r="S11" s="168" t="s">
        <v>47</v>
      </c>
      <c r="T11" s="170">
        <f>SUM($H16:$H17)</f>
        <v>0.83333333333333337</v>
      </c>
      <c r="V11" s="114">
        <f>(V4*18)+V5</f>
        <v>6.2916666666666616</v>
      </c>
    </row>
    <row r="12" spans="2:26" x14ac:dyDescent="0.25">
      <c r="B12" s="16" t="s">
        <v>4</v>
      </c>
      <c r="C12" s="17">
        <f>IF(DAY(EOMONTH($B$1,0))&lt;=MAX(C$3:C11),"",IF(COUNTA($B$4:$B12)&lt;$C$1,"",IF(COUNTA($B$4:$B12)=$C$1,1,C11+1)))</f>
        <v>6</v>
      </c>
      <c r="D12" s="21">
        <v>0.3125</v>
      </c>
      <c r="E12" s="21">
        <v>0.5</v>
      </c>
      <c r="F12" s="21">
        <v>0.52083333333333337</v>
      </c>
      <c r="G12" s="21">
        <v>0.72916666666666674</v>
      </c>
      <c r="H12" s="133">
        <f t="shared" si="0"/>
        <v>0.39583333333333337</v>
      </c>
      <c r="I12" s="124">
        <v>1</v>
      </c>
      <c r="J12" s="124"/>
      <c r="K12" s="133">
        <f t="shared" si="1"/>
        <v>6.2500000000000333E-2</v>
      </c>
      <c r="L12" s="23" t="s">
        <v>10</v>
      </c>
      <c r="N12" s="38" t="s">
        <v>16</v>
      </c>
      <c r="O12" s="67" t="str">
        <f>IF(SUM($K11:$K15)*24&gt;4,"4:00",SUM($K11:$K15))</f>
        <v>4:00</v>
      </c>
      <c r="P12" s="57" t="s">
        <v>16</v>
      </c>
      <c r="Q12" s="78">
        <f>IF(SUM($K11:$K15)*24&gt;4,((SUM($K11:$K15)*24)-4)/24,"0")</f>
        <v>0.15625000000000111</v>
      </c>
      <c r="R12" s="54"/>
      <c r="S12" s="166" t="s">
        <v>26</v>
      </c>
      <c r="T12" s="169">
        <f>K16</f>
        <v>0.125</v>
      </c>
    </row>
    <row r="13" spans="2:26" x14ac:dyDescent="0.25">
      <c r="B13" s="16" t="s">
        <v>4</v>
      </c>
      <c r="C13" s="17">
        <f>IF(DAY(EOMONTH($B$1,0))&lt;=MAX(C$3:C12),"",IF(COUNTA($B$4:$B13)&lt;$C$1,"",IF(COUNTA($B$4:$B13)=$C$1,1,C12+1)))</f>
        <v>7</v>
      </c>
      <c r="D13" s="21">
        <v>0.3125</v>
      </c>
      <c r="E13" s="21">
        <v>0.5</v>
      </c>
      <c r="F13" s="21">
        <v>0.52083333333333337</v>
      </c>
      <c r="G13" s="21">
        <v>0.72916666666666674</v>
      </c>
      <c r="H13" s="133">
        <f t="shared" si="0"/>
        <v>0.39583333333333337</v>
      </c>
      <c r="I13" s="124">
        <v>1</v>
      </c>
      <c r="J13" s="124"/>
      <c r="K13" s="133">
        <f t="shared" si="1"/>
        <v>6.2500000000000333E-2</v>
      </c>
      <c r="L13" s="23" t="s">
        <v>10</v>
      </c>
      <c r="N13" s="34" t="s">
        <v>2</v>
      </c>
      <c r="O13" s="182">
        <f>((V9*W4)+V9)*(O12*24)</f>
        <v>60</v>
      </c>
      <c r="P13" s="59" t="s">
        <v>28</v>
      </c>
      <c r="Q13" s="183">
        <f>IF((Q12*24)=0,"0",((V9*W5)+V9)*(Q12*24))</f>
        <v>67.500000000000483</v>
      </c>
      <c r="S13" s="44" t="s">
        <v>27</v>
      </c>
      <c r="T13" s="45">
        <f>H17</f>
        <v>0.41666666666666669</v>
      </c>
    </row>
    <row r="14" spans="2:26" x14ac:dyDescent="0.25">
      <c r="B14" s="16" t="s">
        <v>5</v>
      </c>
      <c r="C14" s="17">
        <f>IF(DAY(EOMONTH($B$1,0))&lt;=MAX(C$3:C13),"",IF(COUNTA($B$4:$B14)&lt;$C$1,"",IF(COUNTA($B$4:$B14)=$C$1,1,C13+1)))</f>
        <v>8</v>
      </c>
      <c r="D14" s="21">
        <v>0.3125</v>
      </c>
      <c r="E14" s="21">
        <v>0.5</v>
      </c>
      <c r="F14" s="21">
        <v>0.52083333333333337</v>
      </c>
      <c r="G14" s="21">
        <v>0.75</v>
      </c>
      <c r="H14" s="133">
        <f t="shared" si="0"/>
        <v>0.41666666666666663</v>
      </c>
      <c r="I14" s="124">
        <v>1</v>
      </c>
      <c r="J14" s="124"/>
      <c r="K14" s="133">
        <f t="shared" si="1"/>
        <v>8.3333333333333592E-2</v>
      </c>
      <c r="L14" s="23" t="s">
        <v>10</v>
      </c>
      <c r="N14" s="40" t="s">
        <v>17</v>
      </c>
      <c r="O14" s="184">
        <f>SUM(O13+Q13)+((O11*24)*V9)+T16</f>
        <v>928.50000000000045</v>
      </c>
      <c r="P14" s="58"/>
      <c r="Q14" s="68"/>
      <c r="S14" s="46" t="s">
        <v>2</v>
      </c>
      <c r="T14" s="48"/>
      <c r="V14" s="192" t="s">
        <v>41</v>
      </c>
      <c r="W14" s="193"/>
      <c r="X14" s="193"/>
      <c r="Y14" s="143">
        <f>SUM(I4:I40)</f>
        <v>21</v>
      </c>
    </row>
    <row r="15" spans="2:26" x14ac:dyDescent="0.25">
      <c r="B15" s="16" t="s">
        <v>6</v>
      </c>
      <c r="C15" s="17">
        <f>IF(DAY(EOMONTH($B$1,0))&lt;=MAX(C$3:C14),"",IF(COUNTA($B$4:$B15)&lt;$C$1,"",IF(COUNTA($B$4:$B15)=$C$1,1,C14+1)))</f>
        <v>9</v>
      </c>
      <c r="D15" s="24">
        <v>0.3125</v>
      </c>
      <c r="E15" s="24">
        <v>0.5</v>
      </c>
      <c r="F15" s="24">
        <v>0.52083333333333337</v>
      </c>
      <c r="G15" s="24">
        <v>0.71875</v>
      </c>
      <c r="H15" s="134">
        <f t="shared" si="0"/>
        <v>0.38541666666666663</v>
      </c>
      <c r="I15" s="125">
        <v>1</v>
      </c>
      <c r="J15" s="125"/>
      <c r="K15" s="134">
        <f t="shared" si="1"/>
        <v>9.3749999999999944E-2</v>
      </c>
      <c r="L15" s="25" t="s">
        <v>11</v>
      </c>
      <c r="N15" s="40"/>
      <c r="O15" s="69"/>
      <c r="P15" s="41"/>
      <c r="Q15" s="69"/>
      <c r="S15" s="160" t="s">
        <v>28</v>
      </c>
      <c r="T15" s="178"/>
      <c r="V15" s="194" t="s">
        <v>42</v>
      </c>
      <c r="W15" s="195"/>
      <c r="X15" s="195"/>
      <c r="Y15" s="144">
        <f>SUM(J4:J40)</f>
        <v>9</v>
      </c>
    </row>
    <row r="16" spans="2:26" x14ac:dyDescent="0.25">
      <c r="B16" s="4" t="s">
        <v>7</v>
      </c>
      <c r="C16" s="7">
        <f>IF(DAY(EOMONTH($B$1,0))&lt;=MAX(C$3:C15),"",IF(COUNTA($B$4:$B16)&lt;$C$1,"",IF(COUNTA($B$4:$B16)=$C$1,1,C15+1)))</f>
        <v>10</v>
      </c>
      <c r="D16" s="145">
        <v>0.29166666666666669</v>
      </c>
      <c r="E16" s="145">
        <v>0.5</v>
      </c>
      <c r="F16" s="145">
        <v>0.54166666666666663</v>
      </c>
      <c r="G16" s="145">
        <v>0.75</v>
      </c>
      <c r="H16" s="146">
        <f t="shared" si="0"/>
        <v>0.41666666666666669</v>
      </c>
      <c r="I16" s="147"/>
      <c r="J16" s="147"/>
      <c r="K16" s="146">
        <f t="shared" si="1"/>
        <v>0.125</v>
      </c>
      <c r="L16" s="5"/>
      <c r="O16" s="65"/>
      <c r="Q16" s="65"/>
      <c r="S16" s="162" t="s">
        <v>29</v>
      </c>
      <c r="T16" s="164">
        <f>(24*T13)*((W6*V9)+V9)</f>
        <v>240</v>
      </c>
    </row>
    <row r="17" spans="2:20" x14ac:dyDescent="0.25">
      <c r="B17" s="4" t="s">
        <v>8</v>
      </c>
      <c r="C17" s="7">
        <f>IF(DAY(EOMONTH($B$1,0))&lt;=MAX(C$3:C16),"",IF(COUNTA($B$4:$B17)&lt;$C$1,"",IF(COUNTA($B$4:$B17)=$C$1,1,C16+1)))</f>
        <v>11</v>
      </c>
      <c r="D17" s="151">
        <v>0.29166666666666669</v>
      </c>
      <c r="E17" s="152">
        <v>0.5</v>
      </c>
      <c r="F17" s="152">
        <v>0.54166666666666663</v>
      </c>
      <c r="G17" s="152">
        <v>0.75</v>
      </c>
      <c r="H17" s="153">
        <f t="shared" si="0"/>
        <v>0.41666666666666669</v>
      </c>
      <c r="I17" s="150"/>
      <c r="J17" s="150"/>
      <c r="K17" s="153">
        <f t="shared" si="1"/>
        <v>8.3333333333333648E-2</v>
      </c>
      <c r="L17" s="6"/>
      <c r="O17" s="65"/>
      <c r="Q17" s="65"/>
      <c r="S17" s="174"/>
      <c r="T17" s="174"/>
    </row>
    <row r="18" spans="2:20" x14ac:dyDescent="0.25">
      <c r="B18" s="8" t="s">
        <v>3</v>
      </c>
      <c r="C18" s="9">
        <f>IF(DAY(EOMONTH($B$1,0))&lt;=MAX(C$3:C17),"",IF(COUNTA($B$4:$B18)&lt;$C$1,"",IF(COUNTA($B$4:$B18)=$C$1,1,C17+1)))</f>
        <v>12</v>
      </c>
      <c r="D18" s="14">
        <v>0.3125</v>
      </c>
      <c r="E18" s="14">
        <v>0.5</v>
      </c>
      <c r="F18" s="14">
        <v>0.52083333333333337</v>
      </c>
      <c r="G18" s="14">
        <v>0.70833333333333337</v>
      </c>
      <c r="H18" s="135">
        <f t="shared" si="0"/>
        <v>0.375</v>
      </c>
      <c r="I18" s="126">
        <v>1</v>
      </c>
      <c r="J18" s="126"/>
      <c r="K18" s="135">
        <f t="shared" si="1"/>
        <v>4.1666666666666963E-2</v>
      </c>
      <c r="L18" s="15" t="s">
        <v>12</v>
      </c>
      <c r="N18" s="29" t="s">
        <v>19</v>
      </c>
      <c r="O18" s="60">
        <f>SUM($H18:$H22)</f>
        <v>1.8958333333333335</v>
      </c>
      <c r="P18" s="27"/>
      <c r="Q18" s="60"/>
      <c r="S18" s="176" t="s">
        <v>47</v>
      </c>
      <c r="T18" s="177">
        <f>SUM($H23:$H24)</f>
        <v>0</v>
      </c>
    </row>
    <row r="19" spans="2:20" x14ac:dyDescent="0.25">
      <c r="B19" s="8" t="s">
        <v>4</v>
      </c>
      <c r="C19" s="9">
        <f>IF(DAY(EOMONTH($B$1,0))&lt;=MAX(C$3:C18),"",IF(COUNTA($B$4:$B19)&lt;$C$1,"",IF(COUNTA($B$4:$B19)=$C$1,1,C18+1)))</f>
        <v>13</v>
      </c>
      <c r="D19" s="11">
        <v>0.3125</v>
      </c>
      <c r="E19" s="11">
        <v>0.5</v>
      </c>
      <c r="F19" s="11">
        <v>0.52083333333333337</v>
      </c>
      <c r="G19" s="11">
        <v>0.72916666666666674</v>
      </c>
      <c r="H19" s="130">
        <f t="shared" si="0"/>
        <v>0.39583333333333337</v>
      </c>
      <c r="I19" s="121">
        <v>1</v>
      </c>
      <c r="J19" s="121"/>
      <c r="K19" s="130">
        <f t="shared" si="1"/>
        <v>6.2500000000000333E-2</v>
      </c>
      <c r="L19" s="10" t="s">
        <v>13</v>
      </c>
      <c r="N19" s="26" t="s">
        <v>18</v>
      </c>
      <c r="O19" s="85" t="str">
        <f>IF(SUM($K18:$K22)*24&gt;4,"4:00",SUM($K18:$K22))</f>
        <v>4:00</v>
      </c>
      <c r="P19" s="87" t="s">
        <v>18</v>
      </c>
      <c r="Q19" s="86">
        <f>IF(SUM($K18:$K22)*24&gt;4,((SUM($K18:$K22)*24)-4)/24,"0")</f>
        <v>0.10416666666666785</v>
      </c>
      <c r="S19" s="166" t="s">
        <v>26</v>
      </c>
      <c r="T19" s="169">
        <f>SUM(K23:K24)</f>
        <v>0</v>
      </c>
    </row>
    <row r="20" spans="2:20" x14ac:dyDescent="0.25">
      <c r="B20" s="8" t="s">
        <v>4</v>
      </c>
      <c r="C20" s="9">
        <f>IF(DAY(EOMONTH($B$1,0))&lt;=MAX(C$3:C19),"",IF(COUNTA($B$4:$B20)&lt;$C$1,"",IF(COUNTA($B$4:$B20)=$C$1,1,C19+1)))</f>
        <v>14</v>
      </c>
      <c r="D20" s="11">
        <v>0.3125</v>
      </c>
      <c r="E20" s="11">
        <v>0.5</v>
      </c>
      <c r="F20" s="11">
        <v>0.52083333333333337</v>
      </c>
      <c r="G20" s="11">
        <v>0.70833333333333337</v>
      </c>
      <c r="H20" s="130">
        <f t="shared" si="0"/>
        <v>0.375</v>
      </c>
      <c r="I20" s="121">
        <v>1</v>
      </c>
      <c r="J20" s="121"/>
      <c r="K20" s="130">
        <f t="shared" si="1"/>
        <v>4.1666666666666963E-2</v>
      </c>
      <c r="L20" s="10" t="s">
        <v>14</v>
      </c>
      <c r="N20" s="28" t="s">
        <v>2</v>
      </c>
      <c r="O20" s="83">
        <f>((V9*W4)+V9)*(O19*24)</f>
        <v>60</v>
      </c>
      <c r="P20" s="89" t="s">
        <v>28</v>
      </c>
      <c r="Q20" s="62">
        <f>IF((Q19*24)=0,"0",((V9*W5)+V9)*(Q19*24))</f>
        <v>45.000000000000512</v>
      </c>
      <c r="S20" s="44" t="s">
        <v>27</v>
      </c>
      <c r="T20" s="45"/>
    </row>
    <row r="21" spans="2:20" x14ac:dyDescent="0.25">
      <c r="B21" s="8" t="s">
        <v>5</v>
      </c>
      <c r="C21" s="9">
        <f>IF(DAY(EOMONTH($B$1,0))&lt;=MAX(C$3:C20),"",IF(COUNTA($B$4:$B21)&lt;$C$1,"",IF(COUNTA($B$4:$B21)=$C$1,1,C20+1)))</f>
        <v>15</v>
      </c>
      <c r="D21" s="11">
        <v>0.3125</v>
      </c>
      <c r="E21" s="11">
        <v>0.5</v>
      </c>
      <c r="F21" s="11">
        <v>0.52083333333333337</v>
      </c>
      <c r="G21" s="11">
        <v>0.70833333333333337</v>
      </c>
      <c r="H21" s="130">
        <f t="shared" si="0"/>
        <v>0.375</v>
      </c>
      <c r="I21" s="121">
        <v>1</v>
      </c>
      <c r="J21" s="121"/>
      <c r="K21" s="130">
        <f t="shared" si="1"/>
        <v>4.1666666666666963E-2</v>
      </c>
      <c r="L21" s="10" t="s">
        <v>15</v>
      </c>
      <c r="N21" s="29" t="s">
        <v>19</v>
      </c>
      <c r="O21" s="107">
        <f>SUM(O20+Q20)+((O18*24)*V9)</f>
        <v>651.00000000000045</v>
      </c>
      <c r="P21" s="88"/>
      <c r="Q21" s="63"/>
      <c r="S21" s="46" t="s">
        <v>2</v>
      </c>
      <c r="T21" s="48"/>
    </row>
    <row r="22" spans="2:20" x14ac:dyDescent="0.25">
      <c r="B22" s="8" t="s">
        <v>6</v>
      </c>
      <c r="C22" s="9">
        <f>IF(DAY(EOMONTH($B$1,0))&lt;=MAX(C$3:C21),"",IF(COUNTA($B$4:$B22)&lt;$C$1,"",IF(COUNTA($B$4:$B22)=$C$1,1,C21+1)))</f>
        <v>16</v>
      </c>
      <c r="D22" s="12">
        <v>0.3125</v>
      </c>
      <c r="E22" s="12">
        <v>0.5</v>
      </c>
      <c r="F22" s="12">
        <v>0.52083333333333337</v>
      </c>
      <c r="G22" s="12">
        <v>0.70833333333333337</v>
      </c>
      <c r="H22" s="131">
        <f t="shared" si="0"/>
        <v>0.375</v>
      </c>
      <c r="I22" s="122">
        <v>1</v>
      </c>
      <c r="J22" s="122"/>
      <c r="K22" s="131">
        <f t="shared" si="1"/>
        <v>8.3333333333333315E-2</v>
      </c>
      <c r="L22" s="13" t="s">
        <v>15</v>
      </c>
      <c r="N22" s="29"/>
      <c r="O22" s="64"/>
      <c r="P22" s="30"/>
      <c r="Q22" s="64"/>
      <c r="S22" s="160" t="s">
        <v>28</v>
      </c>
      <c r="T22" s="178"/>
    </row>
    <row r="23" spans="2:20" x14ac:dyDescent="0.25">
      <c r="B23" s="4" t="s">
        <v>7</v>
      </c>
      <c r="C23" s="7">
        <f>IF(DAY(EOMONTH($B$1,0))&lt;=MAX(C$3:C22),"",IF(COUNTA($B$4:$B23)&lt;$C$1,"",IF(COUNTA($B$4:$B23)=$C$1,1,C22+1)))</f>
        <v>17</v>
      </c>
      <c r="D23" s="145"/>
      <c r="E23" s="145"/>
      <c r="F23" s="172"/>
      <c r="G23" s="172"/>
      <c r="H23" s="146">
        <f>(E23-D23)+G23-F23</f>
        <v>0</v>
      </c>
      <c r="I23" s="147"/>
      <c r="J23" s="147"/>
      <c r="K23" s="146" t="str">
        <f t="shared" si="1"/>
        <v/>
      </c>
      <c r="L23" s="5"/>
      <c r="O23" s="65"/>
      <c r="Q23" s="65"/>
      <c r="S23" s="161" t="s">
        <v>29</v>
      </c>
      <c r="T23" s="181"/>
    </row>
    <row r="24" spans="2:20" x14ac:dyDescent="0.25">
      <c r="B24" s="4" t="s">
        <v>8</v>
      </c>
      <c r="C24" s="7">
        <f>IF(DAY(EOMONTH($B$1,0))&lt;=MAX(C$3:C23),"",IF(COUNTA($B$4:$B24)&lt;$C$1,"",IF(COUNTA($B$4:$B24)=$C$1,1,C23+1)))</f>
        <v>18</v>
      </c>
      <c r="D24" s="151"/>
      <c r="E24" s="152"/>
      <c r="F24" s="149"/>
      <c r="G24" s="149"/>
      <c r="H24" s="153">
        <f t="shared" ref="H24:H40" si="2">(E24-D24)+(G24-F24)</f>
        <v>0</v>
      </c>
      <c r="I24" s="150"/>
      <c r="J24" s="150"/>
      <c r="K24" s="153" t="str">
        <f t="shared" si="1"/>
        <v/>
      </c>
      <c r="L24" s="6"/>
      <c r="O24" s="65"/>
      <c r="Q24" s="65"/>
      <c r="S24" s="174"/>
      <c r="T24" s="174"/>
    </row>
    <row r="25" spans="2:20" x14ac:dyDescent="0.25">
      <c r="B25" s="16" t="s">
        <v>3</v>
      </c>
      <c r="C25" s="17">
        <f>IF(DAY(EOMONTH($B$1,0))&lt;=MAX(C$3:C24),"",IF(COUNTA($B$4:$B25)&lt;$C$1,"",IF(COUNTA($B$4:$B25)=$C$1,1,C24+1)))</f>
        <v>19</v>
      </c>
      <c r="D25" s="18">
        <v>0.3125</v>
      </c>
      <c r="E25" s="18">
        <v>0.5</v>
      </c>
      <c r="F25" s="18">
        <v>0.52083333333333337</v>
      </c>
      <c r="G25" s="18">
        <v>0.70833333333333337</v>
      </c>
      <c r="H25" s="136">
        <f t="shared" si="2"/>
        <v>0.375</v>
      </c>
      <c r="I25" s="127">
        <v>1</v>
      </c>
      <c r="J25" s="127"/>
      <c r="K25" s="136">
        <f t="shared" si="1"/>
        <v>4.1666666666666963E-2</v>
      </c>
      <c r="L25" s="19" t="s">
        <v>31</v>
      </c>
      <c r="N25" s="22" t="s">
        <v>21</v>
      </c>
      <c r="O25" s="70">
        <f>SUM($H25:$H29)</f>
        <v>1.5416666666666665</v>
      </c>
      <c r="P25" s="92"/>
      <c r="Q25" s="71"/>
      <c r="S25" s="168" t="s">
        <v>47</v>
      </c>
      <c r="T25" s="170">
        <f>SUM($H30:$H31)</f>
        <v>0</v>
      </c>
    </row>
    <row r="26" spans="2:20" x14ac:dyDescent="0.25">
      <c r="B26" s="16" t="s">
        <v>4</v>
      </c>
      <c r="C26" s="17">
        <f>IF(DAY(EOMONTH($B$1,0))&lt;=MAX(C$3:C25),"",IF(COUNTA($B$4:$B26)&lt;$C$1,"",IF(COUNTA($B$4:$B26)=$C$1,1,C25+1)))</f>
        <v>20</v>
      </c>
      <c r="D26" s="21"/>
      <c r="E26" s="21"/>
      <c r="F26" s="21"/>
      <c r="G26" s="21"/>
      <c r="H26" s="133">
        <f t="shared" si="2"/>
        <v>0</v>
      </c>
      <c r="I26" s="124"/>
      <c r="J26" s="124"/>
      <c r="K26" s="133" t="str">
        <f t="shared" si="1"/>
        <v/>
      </c>
      <c r="L26" s="23"/>
      <c r="N26" s="35" t="s">
        <v>20</v>
      </c>
      <c r="O26" s="90" t="str">
        <f>IF(SUM($K25:$K29)*24&gt;4,"4:00",SUM($K25:$K29))</f>
        <v>4:00</v>
      </c>
      <c r="P26" s="95" t="s">
        <v>20</v>
      </c>
      <c r="Q26" s="91">
        <f>IF(SUM($K25:$K29)*24&gt;4,((SUM($K25:$K29)*24)-4)/24,"0")</f>
        <v>8.3333333333334147E-2</v>
      </c>
      <c r="S26" s="166" t="s">
        <v>26</v>
      </c>
      <c r="T26" s="169">
        <f>SUM(K30:K31)</f>
        <v>0</v>
      </c>
    </row>
    <row r="27" spans="2:20" x14ac:dyDescent="0.25">
      <c r="B27" s="16" t="s">
        <v>4</v>
      </c>
      <c r="C27" s="17">
        <f>IF(DAY(EOMONTH($B$1,0))&lt;=MAX(C$3:C26),"",IF(COUNTA($B$4:$B27)&lt;$C$1,"",IF(COUNTA($B$4:$B27)=$C$1,1,C26+1)))</f>
        <v>21</v>
      </c>
      <c r="D27" s="21">
        <v>0.3125</v>
      </c>
      <c r="E27" s="21">
        <v>0.5</v>
      </c>
      <c r="F27" s="21">
        <v>0.52083333333333337</v>
      </c>
      <c r="G27" s="21">
        <v>0.75</v>
      </c>
      <c r="H27" s="133">
        <f t="shared" si="2"/>
        <v>0.41666666666666663</v>
      </c>
      <c r="I27" s="124">
        <v>1</v>
      </c>
      <c r="J27" s="124"/>
      <c r="K27" s="133">
        <f t="shared" si="1"/>
        <v>8.3333333333333592E-2</v>
      </c>
      <c r="L27" s="23" t="s">
        <v>33</v>
      </c>
      <c r="N27" s="34" t="s">
        <v>2</v>
      </c>
      <c r="O27" s="93">
        <f>((V9*W4)+V9)*(O26*24)</f>
        <v>60</v>
      </c>
      <c r="P27" s="59" t="s">
        <v>28</v>
      </c>
      <c r="Q27" s="94">
        <f>IF((Q26*24)=0,"0",((V9*W5)+V9)*(Q26*24))</f>
        <v>36.000000000000355</v>
      </c>
      <c r="S27" s="44" t="s">
        <v>27</v>
      </c>
      <c r="T27" s="45"/>
    </row>
    <row r="28" spans="2:20" x14ac:dyDescent="0.25">
      <c r="B28" s="16" t="s">
        <v>5</v>
      </c>
      <c r="C28" s="17">
        <f>IF(DAY(EOMONTH($B$1,0))&lt;=MAX(C$3:C27),"",IF(COUNTA($B$4:$B28)&lt;$C$1,"",IF(COUNTA($B$4:$B28)=$C$1,1,C27+1)))</f>
        <v>22</v>
      </c>
      <c r="D28" s="21">
        <v>0.3125</v>
      </c>
      <c r="E28" s="21">
        <v>0.5</v>
      </c>
      <c r="F28" s="21">
        <v>0.52083333333333337</v>
      </c>
      <c r="G28" s="21">
        <v>0.70833333333333337</v>
      </c>
      <c r="H28" s="133">
        <f t="shared" si="2"/>
        <v>0.375</v>
      </c>
      <c r="I28" s="124">
        <v>1</v>
      </c>
      <c r="J28" s="124"/>
      <c r="K28" s="133">
        <f t="shared" si="1"/>
        <v>4.1666666666666963E-2</v>
      </c>
      <c r="L28" s="23"/>
      <c r="N28" s="40" t="s">
        <v>21</v>
      </c>
      <c r="O28" s="106">
        <f>SUM(O27+Q27)+((O25*24)*V9)</f>
        <v>540.00000000000034</v>
      </c>
      <c r="P28" s="96"/>
      <c r="Q28" s="72"/>
      <c r="S28" s="46" t="s">
        <v>2</v>
      </c>
      <c r="T28" s="48"/>
    </row>
    <row r="29" spans="2:20" x14ac:dyDescent="0.25">
      <c r="B29" s="16" t="s">
        <v>6</v>
      </c>
      <c r="C29" s="17">
        <f>IF(DAY(EOMONTH($B$1,0))&lt;=MAX(C$3:C28),"",IF(COUNTA($B$4:$B29)&lt;$C$1,"",IF(COUNTA($B$4:$B29)=$C$1,1,C28+1)))</f>
        <v>23</v>
      </c>
      <c r="D29" s="24">
        <v>0.3125</v>
      </c>
      <c r="E29" s="24">
        <v>0.5</v>
      </c>
      <c r="F29" s="24">
        <v>0.52083333333333337</v>
      </c>
      <c r="G29" s="24">
        <v>0.70833333333333337</v>
      </c>
      <c r="H29" s="134">
        <f t="shared" si="2"/>
        <v>0.375</v>
      </c>
      <c r="I29" s="125">
        <v>1</v>
      </c>
      <c r="J29" s="125"/>
      <c r="K29" s="134">
        <f t="shared" si="1"/>
        <v>8.3333333333333315E-2</v>
      </c>
      <c r="L29" s="25"/>
      <c r="N29" s="40"/>
      <c r="O29" s="73"/>
      <c r="P29" s="22"/>
      <c r="Q29" s="73"/>
      <c r="S29" s="160" t="s">
        <v>28</v>
      </c>
      <c r="T29" s="178"/>
    </row>
    <row r="30" spans="2:20" x14ac:dyDescent="0.25">
      <c r="B30" s="4" t="s">
        <v>7</v>
      </c>
      <c r="C30" s="7">
        <f>IF(DAY(EOMONTH($B$1,0))&lt;=MAX(C$3:C29),"",IF(COUNTA($B$4:$B30)&lt;$C$1,"",IF(COUNTA($B$4:$B30)=$C$1,1,C29+1)))</f>
        <v>24</v>
      </c>
      <c r="D30" s="172"/>
      <c r="E30" s="172"/>
      <c r="F30" s="145"/>
      <c r="G30" s="145"/>
      <c r="H30" s="146">
        <f t="shared" si="2"/>
        <v>0</v>
      </c>
      <c r="I30" s="147"/>
      <c r="J30" s="147"/>
      <c r="K30" s="146" t="str">
        <f t="shared" si="1"/>
        <v/>
      </c>
      <c r="L30" s="5"/>
      <c r="O30" s="65"/>
      <c r="Q30" s="65"/>
      <c r="S30" s="162" t="s">
        <v>29</v>
      </c>
      <c r="T30" s="161"/>
    </row>
    <row r="31" spans="2:20" x14ac:dyDescent="0.25">
      <c r="B31" s="4" t="s">
        <v>8</v>
      </c>
      <c r="C31" s="7">
        <f>IF(DAY(EOMONTH($B$1,0))&lt;=MAX(C$3:C30),"",IF(COUNTA($B$4:$B31)&lt;$C$1,"",IF(COUNTA($B$4:$B31)=$C$1,1,C30+1)))</f>
        <v>25</v>
      </c>
      <c r="D31" s="148"/>
      <c r="E31" s="149"/>
      <c r="F31" s="152"/>
      <c r="G31" s="152"/>
      <c r="H31" s="153">
        <f t="shared" si="2"/>
        <v>0</v>
      </c>
      <c r="I31" s="150"/>
      <c r="J31" s="150"/>
      <c r="K31" s="153" t="str">
        <f t="shared" si="1"/>
        <v/>
      </c>
      <c r="L31" s="6"/>
      <c r="O31" s="65"/>
      <c r="Q31" s="65"/>
      <c r="S31" s="174"/>
      <c r="T31" s="174"/>
    </row>
    <row r="32" spans="2:20" x14ac:dyDescent="0.25">
      <c r="B32" s="8" t="s">
        <v>3</v>
      </c>
      <c r="C32" s="9">
        <f>IF(DAY(EOMONTH($B$1,0))&lt;=MAX(C$3:C31),"",IF(COUNTA($B$4:$B32)&lt;$C$1,"",IF(COUNTA($B$4:$B32)=$C$1,1,C31+1)))</f>
        <v>26</v>
      </c>
      <c r="D32" s="14">
        <v>0.29166666666666669</v>
      </c>
      <c r="E32" s="14">
        <v>0.5</v>
      </c>
      <c r="F32" s="14">
        <v>0.54166666666666663</v>
      </c>
      <c r="G32" s="14">
        <v>0.66666666666666663</v>
      </c>
      <c r="H32" s="137">
        <f t="shared" si="2"/>
        <v>0.33333333333333331</v>
      </c>
      <c r="I32" s="128">
        <v>1</v>
      </c>
      <c r="J32" s="128">
        <v>1</v>
      </c>
      <c r="K32" s="137">
        <f>IFERROR(IF(SUM((E32-D32)+(G32-F32))&lt;($V$5),"",(H32-IF(OR($B32="V",$B32="S"),$V$5,$V$4))),"")</f>
        <v>2.7755575615628914E-16</v>
      </c>
      <c r="L32" s="15"/>
      <c r="N32" s="32" t="s">
        <v>23</v>
      </c>
      <c r="O32" s="109">
        <f>SUM($H32:$H36)</f>
        <v>1.4583333333333333</v>
      </c>
      <c r="P32" s="98"/>
      <c r="Q32" s="74"/>
      <c r="S32" s="175" t="s">
        <v>47</v>
      </c>
      <c r="T32" s="180">
        <f>SUM($H37:$H38)</f>
        <v>0</v>
      </c>
    </row>
    <row r="33" spans="2:20" x14ac:dyDescent="0.25">
      <c r="B33" s="8" t="s">
        <v>4</v>
      </c>
      <c r="C33" s="9">
        <f>IF(DAY(EOMONTH($B$1,0))&lt;=MAX(C$3:C32),"",IF(COUNTA($B$4:$B33)&lt;$C$1,"",IF(COUNTA($B$4:$B33)=$C$1,1,C32+1)))</f>
        <v>27</v>
      </c>
      <c r="D33" s="11">
        <v>0.29166666666666669</v>
      </c>
      <c r="E33" s="11">
        <v>0.5</v>
      </c>
      <c r="F33" s="11">
        <v>0.54166666666666663</v>
      </c>
      <c r="G33" s="11">
        <v>0.66666666666666663</v>
      </c>
      <c r="H33" s="130">
        <f t="shared" si="2"/>
        <v>0.33333333333333331</v>
      </c>
      <c r="I33" s="121">
        <v>1</v>
      </c>
      <c r="J33" s="121">
        <v>1</v>
      </c>
      <c r="K33" s="130">
        <f t="shared" ref="K33:K36" si="3">IFERROR(IF(SUM((E33-D33)+(G33-F33))&lt;($V$5),"",(H33-IF(OR($B33="V",$B33="S"),$V$5,$V$4))),"")</f>
        <v>2.7755575615628914E-16</v>
      </c>
      <c r="L33" s="10"/>
      <c r="N33" s="31" t="s">
        <v>22</v>
      </c>
      <c r="O33" s="105">
        <f>IF(SUM($K32:$K36)*24&gt;4,"4:00",SUM($K32:$K36))</f>
        <v>1.1102230246251565E-15</v>
      </c>
      <c r="P33" s="87" t="s">
        <v>22</v>
      </c>
      <c r="Q33" s="97" t="str">
        <f>IF(SUM($K32:$K36)*24&gt;4,((SUM($K32:$K36)*24)-4)/24,"0")</f>
        <v>0</v>
      </c>
      <c r="S33" s="166" t="s">
        <v>26</v>
      </c>
      <c r="T33" s="169">
        <f>SUM(K37:K38)</f>
        <v>0</v>
      </c>
    </row>
    <row r="34" spans="2:20" x14ac:dyDescent="0.25">
      <c r="B34" s="8" t="s">
        <v>4</v>
      </c>
      <c r="C34" s="9">
        <f>IF(DAY(EOMONTH($B$1,0))&lt;=MAX(C$3:C33),"",IF(COUNTA($B$4:$B34)&lt;$C$1,"",IF(COUNTA($B$4:$B34)=$C$1,1,C33+1)))</f>
        <v>28</v>
      </c>
      <c r="D34" s="11">
        <v>0.29166666666666669</v>
      </c>
      <c r="E34" s="11">
        <v>0.5</v>
      </c>
      <c r="F34" s="11">
        <v>0.54166666666666663</v>
      </c>
      <c r="G34" s="11">
        <v>0.66666666666666663</v>
      </c>
      <c r="H34" s="130">
        <f t="shared" si="2"/>
        <v>0.33333333333333331</v>
      </c>
      <c r="I34" s="121">
        <v>1</v>
      </c>
      <c r="J34" s="121">
        <v>1</v>
      </c>
      <c r="K34" s="130">
        <f t="shared" si="3"/>
        <v>2.7755575615628914E-16</v>
      </c>
      <c r="L34" s="10"/>
      <c r="N34" s="28" t="s">
        <v>2</v>
      </c>
      <c r="O34" s="99">
        <f>((V9*W4)+V9)*(O33*24)</f>
        <v>3.9968028886505635E-13</v>
      </c>
      <c r="P34" s="89" t="s">
        <v>28</v>
      </c>
      <c r="Q34" s="100" t="str">
        <f>IF((Q33*24)=0,"0",((V9*W5)+V9)*(Q33*24))</f>
        <v>0</v>
      </c>
      <c r="S34" s="44" t="s">
        <v>27</v>
      </c>
      <c r="T34" s="45"/>
    </row>
    <row r="35" spans="2:20" x14ac:dyDescent="0.25">
      <c r="B35" s="8" t="s">
        <v>5</v>
      </c>
      <c r="C35" s="9">
        <f>IF(DAY(EOMONTH($B$1,0))&lt;=MAX(C$3:C34),"",IF(COUNTA($B$4:$B35)&lt;$C$1,"",IF(COUNTA($B$4:$B35)=$C$1,1,C34+1)))</f>
        <v>29</v>
      </c>
      <c r="D35" s="11">
        <v>0.29166666666666669</v>
      </c>
      <c r="E35" s="11">
        <v>0.5</v>
      </c>
      <c r="F35" s="11">
        <v>0.54166666666666663</v>
      </c>
      <c r="G35" s="11">
        <v>0.66666666666666663</v>
      </c>
      <c r="H35" s="130">
        <f t="shared" si="2"/>
        <v>0.33333333333333331</v>
      </c>
      <c r="I35" s="121">
        <v>1</v>
      </c>
      <c r="J35" s="121">
        <v>1</v>
      </c>
      <c r="K35" s="130">
        <f t="shared" si="3"/>
        <v>2.7755575615628914E-16</v>
      </c>
      <c r="L35" s="10"/>
      <c r="N35" s="29" t="s">
        <v>23</v>
      </c>
      <c r="O35" s="107">
        <f>SUM(O34+Q34)+((O32*24)*V9)</f>
        <v>420.0000000000004</v>
      </c>
      <c r="P35" s="101"/>
      <c r="Q35" s="75"/>
      <c r="S35" s="46" t="s">
        <v>2</v>
      </c>
      <c r="T35" s="48"/>
    </row>
    <row r="36" spans="2:20" x14ac:dyDescent="0.25">
      <c r="B36" s="8" t="s">
        <v>6</v>
      </c>
      <c r="C36" s="9">
        <f>IF(DAY(EOMONTH($B$1,0))&lt;=MAX(C$3:C35),"",IF(COUNTA($B$4:$B36)&lt;$C$1,"",IF(COUNTA($B$4:$B36)=$C$1,1,C35+1)))</f>
        <v>30</v>
      </c>
      <c r="D36" s="12"/>
      <c r="E36" s="12"/>
      <c r="F36" s="12">
        <v>0.54166666666666663</v>
      </c>
      <c r="G36" s="12">
        <v>0.66666666666666663</v>
      </c>
      <c r="H36" s="131">
        <f t="shared" si="2"/>
        <v>0.125</v>
      </c>
      <c r="I36" s="122">
        <v>1</v>
      </c>
      <c r="J36" s="122">
        <v>1</v>
      </c>
      <c r="K36" s="131" t="str">
        <f t="shared" si="3"/>
        <v/>
      </c>
      <c r="L36" s="13"/>
      <c r="N36" s="29"/>
      <c r="O36" s="76"/>
      <c r="P36" s="32"/>
      <c r="Q36" s="76"/>
      <c r="S36" s="160" t="s">
        <v>28</v>
      </c>
      <c r="T36" s="178"/>
    </row>
    <row r="37" spans="2:20" x14ac:dyDescent="0.25">
      <c r="B37" s="4" t="s">
        <v>7</v>
      </c>
      <c r="C37" s="173" t="str">
        <f>IF(DAY(EOMONTH($B$1,0))&lt;=MAX(C$3:C36),"",IF(COUNTA($B$4:$B37)&lt;$C$1,"",IF(COUNTA($B$4:$B37)=$C$1,1,C36+1)))</f>
        <v/>
      </c>
      <c r="D37" s="145"/>
      <c r="E37" s="145"/>
      <c r="F37" s="145"/>
      <c r="G37" s="145"/>
      <c r="H37" s="146">
        <f t="shared" si="2"/>
        <v>0</v>
      </c>
      <c r="I37" s="147"/>
      <c r="J37" s="147">
        <v>1</v>
      </c>
      <c r="K37" s="146" t="str">
        <f t="shared" si="1"/>
        <v/>
      </c>
      <c r="L37" s="5"/>
      <c r="O37" s="65"/>
      <c r="Q37" s="65"/>
      <c r="S37" s="162" t="s">
        <v>29</v>
      </c>
      <c r="T37" s="161"/>
    </row>
    <row r="38" spans="2:20" x14ac:dyDescent="0.25">
      <c r="B38" s="4" t="s">
        <v>8</v>
      </c>
      <c r="C38" s="173" t="str">
        <f>IF(DAY(EOMONTH($B$1,0))&lt;=MAX(C$3:C37),"",IF(COUNTA($B$4:$B38)&lt;$C$1,"",IF(COUNTA($B$4:$B38)=$C$1,1,C37+1)))</f>
        <v/>
      </c>
      <c r="D38" s="151"/>
      <c r="E38" s="152"/>
      <c r="F38" s="152"/>
      <c r="G38" s="152"/>
      <c r="H38" s="153">
        <f t="shared" si="2"/>
        <v>0</v>
      </c>
      <c r="I38" s="150"/>
      <c r="J38" s="150">
        <v>1</v>
      </c>
      <c r="K38" s="153" t="str">
        <f t="shared" si="1"/>
        <v/>
      </c>
      <c r="L38" s="6"/>
      <c r="O38" s="65"/>
      <c r="Q38" s="65"/>
      <c r="S38" s="174"/>
      <c r="T38" s="174"/>
    </row>
    <row r="39" spans="2:20" x14ac:dyDescent="0.25">
      <c r="B39" s="16" t="s">
        <v>3</v>
      </c>
      <c r="C39" s="17" t="str">
        <f>IF(DAY(EOMONTH($B$1,0))&lt;=MAX(C$3:C38),"",IF(COUNTA($B$4:$B39)&lt;$C$1,"",IF(COUNTA($B$4:$B39)=$C$1,1,C38+1)))</f>
        <v/>
      </c>
      <c r="D39" s="18"/>
      <c r="E39" s="18"/>
      <c r="F39" s="18"/>
      <c r="G39" s="18"/>
      <c r="H39" s="136">
        <f t="shared" si="2"/>
        <v>0</v>
      </c>
      <c r="I39" s="127"/>
      <c r="J39" s="127">
        <v>1</v>
      </c>
      <c r="K39" s="136" t="str">
        <f t="shared" si="1"/>
        <v/>
      </c>
      <c r="L39" s="19"/>
      <c r="N39" s="33" t="s">
        <v>25</v>
      </c>
      <c r="O39" s="66">
        <f>SUM($H39:$H40)</f>
        <v>0</v>
      </c>
      <c r="P39" s="23"/>
      <c r="Q39" s="72"/>
      <c r="S39" s="167" t="s">
        <v>47</v>
      </c>
      <c r="T39" s="179">
        <f>SUM($H44:$H45)</f>
        <v>0</v>
      </c>
    </row>
    <row r="40" spans="2:20" x14ac:dyDescent="0.25">
      <c r="B40" s="20" t="s">
        <v>4</v>
      </c>
      <c r="C40" s="17" t="str">
        <f>IF(DAY(EOMONTH($B$1,0))&lt;=MAX(C$3:C39),"",IF(COUNTA($B$4:$B40)&lt;$C$1,"",IF(COUNTA($B$4:$B40)=$C$1,1,C39+1)))</f>
        <v/>
      </c>
      <c r="D40" s="21"/>
      <c r="E40" s="21"/>
      <c r="F40" s="21"/>
      <c r="G40" s="21"/>
      <c r="H40" s="133">
        <f t="shared" si="2"/>
        <v>0</v>
      </c>
      <c r="I40" s="124"/>
      <c r="J40" s="124">
        <v>1</v>
      </c>
      <c r="K40" s="133" t="str">
        <f t="shared" si="1"/>
        <v/>
      </c>
      <c r="L40" s="22"/>
      <c r="N40" s="25" t="s">
        <v>24</v>
      </c>
      <c r="O40" s="70">
        <f>IF(SUM($K39:$K40)*24&gt;4,"4:00",SUM($K39:$K40))</f>
        <v>0</v>
      </c>
      <c r="P40" s="95" t="s">
        <v>24</v>
      </c>
      <c r="Q40" s="70" t="str">
        <f>IF(SUM($K39:$K40)*24&gt;4,((SUM($K39:$K40)*24)-4)/24,"0")</f>
        <v>0</v>
      </c>
      <c r="S40" s="166" t="s">
        <v>26</v>
      </c>
      <c r="T40" s="169">
        <f>SUM(K44:K45)</f>
        <v>0</v>
      </c>
    </row>
    <row r="41" spans="2:20" x14ac:dyDescent="0.25">
      <c r="N41" s="34" t="s">
        <v>2</v>
      </c>
      <c r="O41" s="102">
        <f>((V9*W4)+V9)*(O40*24)</f>
        <v>0</v>
      </c>
      <c r="P41" s="59" t="s">
        <v>28</v>
      </c>
      <c r="Q41" s="103" t="str">
        <f>IF((Q40*24)=0,"0",((V9*W5)+V9)*(Q40*24))</f>
        <v>0</v>
      </c>
      <c r="S41" s="44" t="s">
        <v>27</v>
      </c>
      <c r="T41" s="45"/>
    </row>
    <row r="42" spans="2:20" x14ac:dyDescent="0.25">
      <c r="N42" s="37" t="s">
        <v>25</v>
      </c>
      <c r="O42" s="108">
        <f>SUM(O41+Q41)+((O39*24)*V9)</f>
        <v>0</v>
      </c>
      <c r="P42" s="104"/>
      <c r="Q42" s="77"/>
      <c r="S42" s="46" t="s">
        <v>2</v>
      </c>
      <c r="T42" s="48"/>
    </row>
    <row r="43" spans="2:20" x14ac:dyDescent="0.25">
      <c r="N43" s="37"/>
      <c r="O43" s="77"/>
      <c r="P43" s="36"/>
      <c r="Q43" s="77"/>
      <c r="S43" s="46" t="s">
        <v>28</v>
      </c>
      <c r="T43" s="49"/>
    </row>
    <row r="44" spans="2:20" x14ac:dyDescent="0.25">
      <c r="S44" s="47" t="s">
        <v>29</v>
      </c>
      <c r="T44" s="50"/>
    </row>
    <row r="45" spans="2:20" x14ac:dyDescent="0.25">
      <c r="N45" s="196" t="s">
        <v>43</v>
      </c>
      <c r="O45" s="197"/>
      <c r="P45" s="156">
        <f>SUM(I4:I40)</f>
        <v>21</v>
      </c>
      <c r="S45" s="51" t="s">
        <v>30</v>
      </c>
      <c r="T45" s="52"/>
    </row>
    <row r="46" spans="2:20" x14ac:dyDescent="0.25">
      <c r="N46" s="198" t="s">
        <v>44</v>
      </c>
      <c r="O46" s="199"/>
      <c r="P46" s="155">
        <f>SUM(J4:J40)</f>
        <v>9</v>
      </c>
    </row>
  </sheetData>
  <mergeCells count="9">
    <mergeCell ref="V14:X14"/>
    <mergeCell ref="V15:X15"/>
    <mergeCell ref="N45:O45"/>
    <mergeCell ref="N46:O46"/>
    <mergeCell ref="N2:Q2"/>
    <mergeCell ref="S2:T2"/>
    <mergeCell ref="Y4:Z4"/>
    <mergeCell ref="Y5:Z5"/>
    <mergeCell ref="W9:X9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Feuille1</vt:lpstr>
      <vt:lpstr>Feuille2</vt:lpstr>
      <vt:lpstr>Feuille3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 Haarlé</dc:creator>
  <cp:lastModifiedBy>DjiDji</cp:lastModifiedBy>
  <dcterms:created xsi:type="dcterms:W3CDTF">2022-09-16T04:21:57Z</dcterms:created>
  <dcterms:modified xsi:type="dcterms:W3CDTF">2022-09-22T17:32:41Z</dcterms:modified>
</cp:coreProperties>
</file>