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09" codeName="{AE6600E7-7A62-396C-DE95-9942FA9DD81E}"/>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FB55EC8C-CEDB-4DDA-AD1E-8FB140F0383E}" xr6:coauthVersionLast="47" xr6:coauthVersionMax="47" xr10:uidLastSave="{00000000-0000-0000-0000-000000000000}"/>
  <bookViews>
    <workbookView xWindow="-120" yWindow="-120" windowWidth="29040" windowHeight="15840" xr2:uid="{46ABA110-0696-40E6-8DFE-056F56F161B1}"/>
  </bookViews>
  <sheets>
    <sheet name="Calcul cout" sheetId="5" r:id="rId1"/>
    <sheet name="Graphique cadence montage prod" sheetId="10" state="hidden"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5" l="1"/>
  <c r="E2" i="5" l="1"/>
  <c r="B1" i="5"/>
  <c r="G14" i="5" l="1"/>
  <c r="G15" i="5" l="1"/>
  <c r="E25" i="5" l="1"/>
  <c r="D25" i="5"/>
  <c r="E22" i="5"/>
  <c r="D22" i="5"/>
  <c r="E21" i="5"/>
  <c r="D21" i="5"/>
  <c r="E20" i="5"/>
  <c r="D20" i="5"/>
  <c r="E19" i="5"/>
  <c r="D19" i="5"/>
  <c r="E18" i="5"/>
  <c r="D18" i="5"/>
  <c r="E17" i="5"/>
  <c r="D17" i="5"/>
  <c r="G18" i="5" l="1"/>
  <c r="G19" i="5"/>
  <c r="G17" i="5"/>
  <c r="H17" i="5"/>
  <c r="H18" i="5"/>
  <c r="F30" i="10"/>
  <c r="H15" i="5" l="1"/>
  <c r="H21" i="5" l="1"/>
  <c r="H25" i="5"/>
  <c r="G25" i="5"/>
  <c r="H20" i="5"/>
  <c r="H19" i="5"/>
  <c r="G22" i="5"/>
  <c r="H22" i="5"/>
  <c r="G20" i="5"/>
  <c r="G21" i="5"/>
  <c r="G26" i="5" l="1"/>
  <c r="H26" i="5"/>
</calcChain>
</file>

<file path=xl/sharedStrings.xml><?xml version="1.0" encoding="utf-8"?>
<sst xmlns="http://schemas.openxmlformats.org/spreadsheetml/2006/main" count="84" uniqueCount="74">
  <si>
    <t>Commentaires</t>
  </si>
  <si>
    <t>Masquage</t>
  </si>
  <si>
    <t>Montage</t>
  </si>
  <si>
    <t>Etapes  process</t>
  </si>
  <si>
    <t>N° étape</t>
  </si>
  <si>
    <t>MO + 20€HT le panier</t>
  </si>
  <si>
    <t xml:space="preserve">MO </t>
  </si>
  <si>
    <t>MO (hors fourniture)</t>
  </si>
  <si>
    <t>N° ODP</t>
  </si>
  <si>
    <t>Chiffreur</t>
  </si>
  <si>
    <t>Date :</t>
  </si>
  <si>
    <t>Nom Client :</t>
  </si>
  <si>
    <t>Sablage</t>
  </si>
  <si>
    <t>Demasquage</t>
  </si>
  <si>
    <t>Ref 1</t>
  </si>
  <si>
    <t>Taille de lot</t>
  </si>
  <si>
    <t>Nb pcs/panier deg</t>
  </si>
  <si>
    <t>Nb pcs/charge</t>
  </si>
  <si>
    <t>MO</t>
  </si>
  <si>
    <t>Emballage</t>
  </si>
  <si>
    <t>ALICE</t>
  </si>
  <si>
    <t>Finition</t>
  </si>
  <si>
    <t>Microbillage</t>
  </si>
  <si>
    <t>poids pièces</t>
  </si>
  <si>
    <t>kg</t>
  </si>
  <si>
    <t>cadence montage</t>
  </si>
  <si>
    <t>p/h</t>
  </si>
  <si>
    <t>Poids pièce</t>
  </si>
  <si>
    <t>Ref</t>
  </si>
  <si>
    <t>Nb pcs/étage</t>
  </si>
  <si>
    <t>Cout revient montage</t>
  </si>
  <si>
    <t>Cout revient tonneau</t>
  </si>
  <si>
    <t>Surface pcs (dm2)</t>
  </si>
  <si>
    <t>Cadence manipulation(pcs/heure)</t>
  </si>
  <si>
    <t>Cout(€HT/min) montage</t>
  </si>
  <si>
    <t>Cout(€HT/min) Tonneau</t>
  </si>
  <si>
    <t>Au choix pour les temps</t>
  </si>
  <si>
    <t>vide : pas d'étape</t>
  </si>
  <si>
    <t>C : prend en compte le graphique des cadences de manupilution pour la taille de lot rentrée EN G12</t>
  </si>
  <si>
    <t>soit on rentre un temps par pièce et cela te calcul pour la taille de lot entré en G12</t>
  </si>
  <si>
    <t>A voir pour finition</t>
  </si>
  <si>
    <t>Temps/PCS(min)</t>
  </si>
  <si>
    <t>Petit dossier</t>
  </si>
  <si>
    <t>Gros dossier</t>
  </si>
  <si>
    <t>Type dossier</t>
  </si>
  <si>
    <t>Dégraissage hors chaine</t>
  </si>
  <si>
    <t>Type cout montage</t>
  </si>
  <si>
    <t>Total prix piece SANS STANAL</t>
  </si>
  <si>
    <t>Ligne Traitement</t>
  </si>
  <si>
    <t>Ligne 5</t>
  </si>
  <si>
    <t>Ligne 7</t>
  </si>
  <si>
    <t>Poids max tonneau</t>
  </si>
  <si>
    <t>Choix ligne</t>
  </si>
  <si>
    <t>Amorphe</t>
  </si>
  <si>
    <t>Type phosphat</t>
  </si>
  <si>
    <t>Volume bain</t>
  </si>
  <si>
    <t>Fer manganese seche</t>
  </si>
  <si>
    <t>Fer manganese semi-grasse</t>
  </si>
  <si>
    <t>Nb pcs/tonneau</t>
  </si>
  <si>
    <t>Type phosphatation</t>
  </si>
  <si>
    <t>Surface bain</t>
  </si>
  <si>
    <t>GRIS DECOUPAGE</t>
  </si>
  <si>
    <t>SA-1111</t>
  </si>
  <si>
    <t>Poids max tonneau(Kg)</t>
  </si>
  <si>
    <t>Traitement Phosphatation</t>
  </si>
  <si>
    <t>Zinc calcium seche</t>
  </si>
  <si>
    <t>Zinc pur seche</t>
  </si>
  <si>
    <t>Fer manganese graase</t>
  </si>
  <si>
    <t>Fer managanese seche</t>
  </si>
  <si>
    <t>Zinc fer grasse</t>
  </si>
  <si>
    <t>Zinf fer seche</t>
  </si>
  <si>
    <t>ligne 7</t>
  </si>
  <si>
    <t>choix ligne</t>
  </si>
  <si>
    <t>Types phosphates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</si>
</sst>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0" x14ac:knownFonts="1">
    <font>
      <sz val="11"/>
      <color theme="1"/>
      <name val="Calibri"/>
      <family val="2"/>
      <scheme val="minor"/>
    </font>
    <font>
      <b/>
      <sz val="11"/>
      <color theme="1"/>
      <name val="Calibri"/>
      <family val="2"/>
      <scheme val="minor"/>
    </font>
    <font>
      <b/>
      <sz val="14"/>
      <color theme="1"/>
      <name val="Calibri"/>
      <family val="2"/>
      <scheme val="minor"/>
    </font>
    <font>
      <b/>
      <sz val="12"/>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sz val="10"/>
      <name val="Arial"/>
      <family val="2"/>
    </font>
    <font>
      <sz val="11"/>
      <name val="Calibri"/>
      <family val="2"/>
      <scheme val="minor"/>
    </font>
    <font>
      <b/>
      <sz val="1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0070C0"/>
        <bgColor indexed="64"/>
      </patternFill>
    </fill>
    <fill>
      <patternFill patternType="solid">
        <fgColor theme="0" tint="-0.249977111117893"/>
        <bgColor indexed="64"/>
      </patternFill>
    </fill>
    <fill>
      <patternFill patternType="solid">
        <fgColor theme="4"/>
        <bgColor indexed="64"/>
      </patternFill>
    </fill>
    <fill>
      <patternFill patternType="solid">
        <fgColor theme="0" tint="-0.14999847407452621"/>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s>
  <borders count="25">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7" fillId="0" borderId="0"/>
    <xf numFmtId="9" fontId="7" fillId="0" borderId="0" applyFont="0" applyFill="0" applyBorder="0" applyAlignment="0" applyProtection="0"/>
    <xf numFmtId="0" fontId="4" fillId="0" borderId="0"/>
  </cellStyleXfs>
  <cellXfs count="113">
    <xf numFmtId="0" fontId="0" fillId="0" borderId="0" xfId="0"/>
    <xf numFmtId="20" fontId="0" fillId="0" borderId="0" xfId="0" applyNumberFormat="1"/>
    <xf numFmtId="0" fontId="1" fillId="3" borderId="5" xfId="0" applyFont="1" applyFill="1" applyBorder="1" applyAlignment="1">
      <alignment vertical="center"/>
    </xf>
    <xf numFmtId="2" fontId="0" fillId="3" borderId="5" xfId="0" applyNumberFormat="1" applyFill="1" applyBorder="1" applyAlignment="1">
      <alignment horizontal="center" vertical="center"/>
    </xf>
    <xf numFmtId="0" fontId="1" fillId="3" borderId="5" xfId="0" applyFont="1" applyFill="1" applyBorder="1" applyAlignment="1">
      <alignment horizontal="left" vertical="center"/>
    </xf>
    <xf numFmtId="0" fontId="1" fillId="4" borderId="5" xfId="0" applyFont="1" applyFill="1" applyBorder="1" applyAlignment="1">
      <alignment vertical="center"/>
    </xf>
    <xf numFmtId="0" fontId="1" fillId="4" borderId="5" xfId="0" applyFont="1" applyFill="1" applyBorder="1" applyAlignment="1">
      <alignment horizontal="left" vertical="center"/>
    </xf>
    <xf numFmtId="2" fontId="0" fillId="4" borderId="5" xfId="0" applyNumberForma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 xfId="0" applyFont="1" applyFill="1" applyBorder="1" applyAlignment="1">
      <alignment horizontal="center" vertical="center" wrapText="1"/>
    </xf>
    <xf numFmtId="0" fontId="1" fillId="3" borderId="8" xfId="0" applyFont="1" applyFill="1" applyBorder="1" applyAlignment="1">
      <alignment horizontal="center" vertical="center"/>
    </xf>
    <xf numFmtId="0" fontId="1" fillId="4" borderId="8" xfId="0" applyFont="1" applyFill="1" applyBorder="1" applyAlignment="1">
      <alignment horizontal="center" vertical="center"/>
    </xf>
    <xf numFmtId="2" fontId="0" fillId="10" borderId="5" xfId="0" applyNumberFormat="1" applyFill="1" applyBorder="1" applyAlignment="1">
      <alignment horizontal="center" vertical="center"/>
    </xf>
    <xf numFmtId="0" fontId="0" fillId="6" borderId="5" xfId="0" applyFill="1" applyBorder="1"/>
    <xf numFmtId="0" fontId="0" fillId="0" borderId="0" xfId="0" applyAlignment="1">
      <alignment horizontal="left" vertical="center"/>
    </xf>
    <xf numFmtId="0" fontId="2" fillId="0" borderId="0" xfId="0" applyFont="1" applyAlignment="1">
      <alignment horizontal="center" vertical="center"/>
    </xf>
    <xf numFmtId="14" fontId="0" fillId="0" borderId="0" xfId="0" applyNumberFormat="1" applyAlignment="1">
      <alignment horizontal="center" vertical="center"/>
    </xf>
    <xf numFmtId="49" fontId="0" fillId="3" borderId="3" xfId="0" applyNumberFormat="1" applyFill="1" applyBorder="1" applyAlignment="1">
      <alignment horizontal="left" vertical="center"/>
    </xf>
    <xf numFmtId="49" fontId="0" fillId="4" borderId="3" xfId="0" applyNumberFormat="1" applyFill="1" applyBorder="1" applyAlignment="1">
      <alignment horizontal="left" vertical="center"/>
    </xf>
    <xf numFmtId="164" fontId="1" fillId="3" borderId="3" xfId="0" applyNumberFormat="1" applyFont="1" applyFill="1" applyBorder="1" applyAlignment="1">
      <alignment vertical="center"/>
    </xf>
    <xf numFmtId="164" fontId="1" fillId="4" borderId="3" xfId="0" applyNumberFormat="1" applyFont="1" applyFill="1" applyBorder="1" applyAlignment="1">
      <alignment vertical="center"/>
    </xf>
    <xf numFmtId="0" fontId="0" fillId="0" borderId="5" xfId="0" applyBorder="1"/>
    <xf numFmtId="0" fontId="0" fillId="0" borderId="5" xfId="0" applyBorder="1" applyAlignment="1">
      <alignment horizontal="center" vertical="center"/>
    </xf>
    <xf numFmtId="0" fontId="5" fillId="7" borderId="5" xfId="0" applyFont="1" applyFill="1" applyBorder="1" applyAlignment="1">
      <alignment horizontal="center" vertical="center"/>
    </xf>
    <xf numFmtId="0" fontId="5" fillId="0" borderId="0" xfId="0" applyFont="1" applyAlignment="1">
      <alignment horizontal="center" vertical="center"/>
    </xf>
    <xf numFmtId="0" fontId="6" fillId="0" borderId="0" xfId="0" applyFont="1"/>
    <xf numFmtId="4" fontId="5" fillId="0" borderId="0" xfId="0" applyNumberFormat="1" applyFont="1" applyAlignment="1">
      <alignment horizontal="center" vertical="center"/>
    </xf>
    <xf numFmtId="0" fontId="7" fillId="0" borderId="0" xfId="1"/>
    <xf numFmtId="0" fontId="7" fillId="11" borderId="0" xfId="1" applyFill="1" applyProtection="1">
      <protection locked="0"/>
    </xf>
    <xf numFmtId="1" fontId="7" fillId="0" borderId="0" xfId="1" applyNumberFormat="1"/>
    <xf numFmtId="0" fontId="1" fillId="7" borderId="5" xfId="0" applyFont="1" applyFill="1" applyBorder="1" applyAlignment="1">
      <alignment horizontal="center" vertical="center"/>
    </xf>
    <xf numFmtId="0" fontId="1" fillId="7" borderId="16" xfId="0" applyFont="1" applyFill="1" applyBorder="1" applyAlignment="1">
      <alignment horizontal="center" vertical="center"/>
    </xf>
    <xf numFmtId="0" fontId="3" fillId="5" borderId="15" xfId="0" applyFont="1" applyFill="1" applyBorder="1" applyAlignment="1">
      <alignment horizontal="center" vertical="center"/>
    </xf>
    <xf numFmtId="0" fontId="3" fillId="5" borderId="12" xfId="0" applyFont="1" applyFill="1" applyBorder="1" applyAlignment="1">
      <alignment horizontal="center" vertical="center"/>
    </xf>
    <xf numFmtId="2" fontId="0" fillId="3" borderId="11" xfId="0" applyNumberFormat="1" applyFill="1" applyBorder="1" applyAlignment="1">
      <alignment horizontal="center" vertical="center"/>
    </xf>
    <xf numFmtId="2" fontId="0" fillId="4" borderId="11" xfId="0" applyNumberFormat="1" applyFill="1" applyBorder="1" applyAlignment="1">
      <alignment horizontal="center" vertical="center"/>
    </xf>
    <xf numFmtId="2" fontId="5" fillId="0" borderId="0" xfId="0" applyNumberFormat="1" applyFont="1" applyAlignment="1">
      <alignment horizontal="center" vertical="center"/>
    </xf>
    <xf numFmtId="0" fontId="0" fillId="0" borderId="0" xfId="0" applyAlignment="1">
      <alignment horizontal="center" vertical="center"/>
    </xf>
    <xf numFmtId="0" fontId="3" fillId="7" borderId="5" xfId="0" applyFont="1" applyFill="1" applyBorder="1" applyAlignment="1">
      <alignment horizontal="center" vertical="center"/>
    </xf>
    <xf numFmtId="0" fontId="0" fillId="0" borderId="0" xfId="0" applyAlignment="1">
      <alignment horizontal="center"/>
    </xf>
    <xf numFmtId="0" fontId="3" fillId="0" borderId="17" xfId="0" applyFont="1" applyBorder="1" applyAlignment="1">
      <alignment horizontal="center" vertical="center" wrapText="1"/>
    </xf>
    <xf numFmtId="0" fontId="3" fillId="5" borderId="20" xfId="0" applyFont="1" applyFill="1" applyBorder="1" applyAlignment="1">
      <alignment horizontal="center" vertical="center" wrapText="1"/>
    </xf>
    <xf numFmtId="164" fontId="1" fillId="3" borderId="11" xfId="0" applyNumberFormat="1" applyFont="1" applyFill="1" applyBorder="1" applyAlignment="1">
      <alignment horizontal="right" vertical="center"/>
    </xf>
    <xf numFmtId="164" fontId="1" fillId="4" borderId="11" xfId="0" applyNumberFormat="1" applyFont="1" applyFill="1" applyBorder="1" applyAlignment="1">
      <alignment horizontal="right" vertical="center"/>
    </xf>
    <xf numFmtId="2" fontId="0" fillId="4" borderId="7" xfId="0" applyNumberFormat="1" applyFill="1" applyBorder="1" applyAlignment="1">
      <alignment horizontal="center" vertical="center"/>
    </xf>
    <xf numFmtId="0" fontId="1" fillId="4" borderId="18" xfId="0" applyFont="1" applyFill="1" applyBorder="1" applyAlignment="1">
      <alignment horizontal="center" vertical="center"/>
    </xf>
    <xf numFmtId="0" fontId="1" fillId="4" borderId="21" xfId="0" applyFont="1" applyFill="1" applyBorder="1" applyAlignment="1">
      <alignment vertical="center"/>
    </xf>
    <xf numFmtId="0" fontId="1" fillId="4" borderId="21" xfId="0" applyFont="1" applyFill="1" applyBorder="1" applyAlignment="1">
      <alignment horizontal="left" vertical="center"/>
    </xf>
    <xf numFmtId="164" fontId="1" fillId="4" borderId="7" xfId="0" applyNumberFormat="1" applyFont="1" applyFill="1" applyBorder="1" applyAlignment="1">
      <alignment horizontal="right" vertical="center"/>
    </xf>
    <xf numFmtId="2" fontId="0" fillId="4" borderId="21" xfId="0" applyNumberFormat="1" applyFill="1" applyBorder="1" applyAlignment="1">
      <alignment horizontal="center" vertical="center"/>
    </xf>
    <xf numFmtId="49" fontId="0" fillId="4" borderId="19" xfId="0" applyNumberFormat="1" applyFill="1" applyBorder="1" applyAlignment="1">
      <alignment wrapText="1"/>
    </xf>
    <xf numFmtId="0" fontId="1" fillId="0" borderId="0" xfId="0" applyFont="1" applyAlignment="1">
      <alignment horizontal="left" vertical="center"/>
    </xf>
    <xf numFmtId="164" fontId="1" fillId="0" borderId="0" xfId="0" applyNumberFormat="1" applyFont="1" applyAlignment="1">
      <alignment vertical="center"/>
    </xf>
    <xf numFmtId="2" fontId="0" fillId="0" borderId="0" xfId="0" applyNumberFormat="1" applyAlignment="1">
      <alignment horizontal="center" vertical="center"/>
    </xf>
    <xf numFmtId="0" fontId="0" fillId="0" borderId="0" xfId="0" applyAlignment="1">
      <alignment horizontal="left"/>
    </xf>
    <xf numFmtId="0" fontId="3" fillId="5" borderId="6" xfId="0" applyFont="1" applyFill="1" applyBorder="1" applyAlignment="1">
      <alignment horizontal="center" vertical="center" wrapText="1"/>
    </xf>
    <xf numFmtId="0" fontId="1" fillId="0" borderId="2" xfId="0" applyFont="1" applyBorder="1" applyAlignment="1">
      <alignment horizontal="center" vertical="center"/>
    </xf>
    <xf numFmtId="0" fontId="0" fillId="9" borderId="14" xfId="0" applyFill="1" applyBorder="1"/>
    <xf numFmtId="0" fontId="1" fillId="7" borderId="11" xfId="0" applyFont="1" applyFill="1" applyBorder="1" applyAlignment="1">
      <alignment horizontal="center" vertical="center"/>
    </xf>
    <xf numFmtId="0" fontId="1" fillId="0" borderId="5" xfId="0" applyFont="1" applyBorder="1" applyAlignment="1">
      <alignment horizontal="center"/>
    </xf>
    <xf numFmtId="0" fontId="1" fillId="0" borderId="0" xfId="0" applyFont="1" applyAlignment="1">
      <alignment horizontal="center" vertical="center"/>
    </xf>
    <xf numFmtId="164" fontId="1" fillId="0" borderId="0" xfId="0" applyNumberFormat="1" applyFont="1" applyAlignment="1">
      <alignment horizontal="center" vertical="center"/>
    </xf>
    <xf numFmtId="0" fontId="1" fillId="0" borderId="5" xfId="0" applyFont="1" applyBorder="1" applyAlignment="1">
      <alignment horizontal="center" vertical="center"/>
    </xf>
    <xf numFmtId="14" fontId="5" fillId="2" borderId="5" xfId="0" applyNumberFormat="1" applyFont="1" applyFill="1" applyBorder="1" applyAlignment="1">
      <alignment horizontal="center" vertical="center"/>
    </xf>
    <xf numFmtId="14" fontId="5" fillId="2" borderId="5" xfId="0" applyNumberFormat="1" applyFont="1" applyFill="1" applyBorder="1" applyAlignment="1" applyProtection="1">
      <alignment horizontal="center" vertical="center"/>
      <protection locked="0"/>
    </xf>
    <xf numFmtId="0" fontId="5" fillId="2" borderId="5" xfId="0" applyFont="1"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2" borderId="5" xfId="0" applyFill="1" applyBorder="1" applyProtection="1">
      <protection locked="0"/>
    </xf>
    <xf numFmtId="164" fontId="0" fillId="0" borderId="5" xfId="0" applyNumberFormat="1" applyBorder="1" applyAlignment="1" applyProtection="1">
      <alignment horizontal="center" vertical="center"/>
      <protection locked="0"/>
    </xf>
    <xf numFmtId="0" fontId="0" fillId="8" borderId="5" xfId="0" applyFill="1" applyBorder="1" applyAlignment="1">
      <alignment horizontal="center"/>
    </xf>
    <xf numFmtId="0" fontId="0" fillId="0" borderId="5" xfId="0" applyBorder="1" applyAlignment="1">
      <alignment horizontal="center"/>
    </xf>
    <xf numFmtId="164" fontId="1" fillId="4" borderId="19" xfId="0" applyNumberFormat="1" applyFont="1" applyFill="1" applyBorder="1" applyAlignment="1">
      <alignment vertical="center"/>
    </xf>
    <xf numFmtId="0" fontId="1" fillId="10" borderId="8" xfId="0" applyFont="1" applyFill="1" applyBorder="1" applyAlignment="1">
      <alignment horizontal="left" vertical="center"/>
    </xf>
    <xf numFmtId="0" fontId="1" fillId="10" borderId="5" xfId="0" applyFont="1" applyFill="1" applyBorder="1" applyAlignment="1">
      <alignment horizontal="left" vertical="center"/>
    </xf>
    <xf numFmtId="0" fontId="0" fillId="10" borderId="3" xfId="0" applyFill="1" applyBorder="1"/>
    <xf numFmtId="2" fontId="0" fillId="2" borderId="8" xfId="0" applyNumberFormat="1" applyFill="1" applyBorder="1" applyAlignment="1">
      <alignment horizontal="center" vertical="center"/>
    </xf>
    <xf numFmtId="2" fontId="0" fillId="2" borderId="18" xfId="0" applyNumberFormat="1" applyFill="1" applyBorder="1" applyAlignment="1">
      <alignment horizontal="center" vertical="center"/>
    </xf>
    <xf numFmtId="2" fontId="9" fillId="9" borderId="3" xfId="0" applyNumberFormat="1" applyFont="1" applyFill="1" applyBorder="1" applyAlignment="1">
      <alignment vertical="center"/>
    </xf>
    <xf numFmtId="164" fontId="9" fillId="9" borderId="11" xfId="0" applyNumberFormat="1" applyFont="1" applyFill="1" applyBorder="1" applyAlignment="1">
      <alignment horizontal="right" vertical="center"/>
    </xf>
    <xf numFmtId="2" fontId="8" fillId="9" borderId="8" xfId="0" applyNumberFormat="1" applyFont="1" applyFill="1" applyBorder="1" applyAlignment="1">
      <alignment horizontal="center"/>
    </xf>
    <xf numFmtId="2" fontId="8" fillId="9" borderId="5" xfId="0" applyNumberFormat="1" applyFont="1" applyFill="1" applyBorder="1" applyAlignment="1">
      <alignment horizontal="center" vertical="center"/>
    </xf>
    <xf numFmtId="2" fontId="8" fillId="9" borderId="11" xfId="0" applyNumberFormat="1" applyFont="1" applyFill="1" applyBorder="1" applyAlignment="1">
      <alignment horizontal="center" vertical="center"/>
    </xf>
    <xf numFmtId="49" fontId="8" fillId="9" borderId="3" xfId="0" applyNumberFormat="1" applyFont="1" applyFill="1" applyBorder="1" applyAlignment="1">
      <alignment horizontal="left" vertical="center"/>
    </xf>
    <xf numFmtId="165" fontId="1" fillId="0" borderId="0" xfId="0" applyNumberFormat="1" applyFont="1" applyAlignment="1">
      <alignment horizontal="center" vertical="center"/>
    </xf>
    <xf numFmtId="164" fontId="1" fillId="9" borderId="3" xfId="0" applyNumberFormat="1" applyFont="1" applyFill="1" applyBorder="1" applyAlignment="1">
      <alignment vertical="center"/>
    </xf>
    <xf numFmtId="164" fontId="1" fillId="9" borderId="11" xfId="0" applyNumberFormat="1" applyFont="1" applyFill="1" applyBorder="1" applyAlignment="1">
      <alignment horizontal="right" vertical="center"/>
    </xf>
    <xf numFmtId="2" fontId="0" fillId="9" borderId="8" xfId="0" applyNumberFormat="1" applyFill="1" applyBorder="1" applyAlignment="1">
      <alignment horizontal="center" vertical="center"/>
    </xf>
    <xf numFmtId="2" fontId="0" fillId="9" borderId="5" xfId="0" applyNumberFormat="1" applyFill="1" applyBorder="1" applyAlignment="1">
      <alignment horizontal="center" vertical="center"/>
    </xf>
    <xf numFmtId="2" fontId="0" fillId="9" borderId="11" xfId="0" applyNumberFormat="1" applyFill="1" applyBorder="1" applyAlignment="1">
      <alignment horizontal="center" vertical="center"/>
    </xf>
    <xf numFmtId="49" fontId="0" fillId="9" borderId="3" xfId="0" applyNumberFormat="1" applyFill="1" applyBorder="1" applyAlignment="1">
      <alignment horizontal="left" vertical="center"/>
    </xf>
    <xf numFmtId="0" fontId="0" fillId="0" borderId="5" xfId="0" applyBorder="1" applyAlignment="1">
      <alignment horizontal="left"/>
    </xf>
    <xf numFmtId="0" fontId="0" fillId="6" borderId="5" xfId="0" applyFill="1" applyBorder="1" applyAlignment="1">
      <alignment horizontal="center"/>
    </xf>
    <xf numFmtId="0" fontId="0" fillId="0" borderId="0" xfId="0" applyAlignment="1" applyProtection="1">
      <alignment horizontal="center" vertical="center"/>
      <protection locked="0"/>
    </xf>
    <xf numFmtId="0" fontId="0" fillId="0" borderId="0" xfId="0" applyAlignment="1">
      <alignment horizontal="center" vertical="center" wrapText="1"/>
    </xf>
    <xf numFmtId="1" fontId="0" fillId="0" borderId="0" xfId="0" applyNumberFormat="1"/>
    <xf numFmtId="0" fontId="0" fillId="0" borderId="0" xfId="0" applyAlignment="1">
      <alignment vertical="center" wrapText="1"/>
    </xf>
    <xf numFmtId="2" fontId="0" fillId="6" borderId="5" xfId="0" applyNumberFormat="1" applyFill="1" applyBorder="1" applyAlignment="1">
      <alignment horizontal="center" vertical="center"/>
    </xf>
    <xf numFmtId="0" fontId="0" fillId="0" borderId="6" xfId="0" applyBorder="1" applyAlignment="1">
      <alignment horizontal="left"/>
    </xf>
    <xf numFmtId="1" fontId="0" fillId="0" borderId="5" xfId="0" applyNumberFormat="1" applyBorder="1" applyAlignment="1">
      <alignment horizontal="center"/>
    </xf>
    <xf numFmtId="0" fontId="0" fillId="0" borderId="0" xfId="0" applyAlignment="1">
      <alignment horizontal="center"/>
    </xf>
    <xf numFmtId="0" fontId="0" fillId="0" borderId="0" xfId="0" applyAlignment="1">
      <alignment horizontal="center" vertical="center" wrapText="1"/>
    </xf>
    <xf numFmtId="0" fontId="1" fillId="2" borderId="11" xfId="0" applyFont="1" applyFill="1" applyBorder="1" applyAlignment="1" applyProtection="1">
      <alignment horizontal="center" vertical="center"/>
      <protection locked="0"/>
    </xf>
    <xf numFmtId="0" fontId="1" fillId="2" borderId="13" xfId="0" applyFont="1" applyFill="1" applyBorder="1" applyAlignment="1" applyProtection="1">
      <alignment horizontal="center" vertical="center"/>
      <protection locked="0"/>
    </xf>
    <xf numFmtId="0" fontId="1" fillId="2" borderId="7" xfId="0" applyFont="1" applyFill="1" applyBorder="1" applyAlignment="1" applyProtection="1">
      <alignment horizontal="center" vertical="center"/>
      <protection locked="0"/>
    </xf>
    <xf numFmtId="0" fontId="1" fillId="2" borderId="4" xfId="0" applyFont="1" applyFill="1" applyBorder="1" applyAlignment="1" applyProtection="1">
      <alignment horizontal="center" vertical="center"/>
      <protection locked="0"/>
    </xf>
    <xf numFmtId="0" fontId="0" fillId="0" borderId="0" xfId="0" applyAlignment="1">
      <alignment horizontal="center" vertical="center"/>
    </xf>
    <xf numFmtId="0" fontId="0" fillId="8" borderId="5" xfId="0" applyFill="1" applyBorder="1" applyAlignment="1">
      <alignment horizontal="center" vertical="center"/>
    </xf>
    <xf numFmtId="0" fontId="0" fillId="0" borderId="22" xfId="0" applyBorder="1"/>
    <xf numFmtId="0" fontId="0" fillId="0" borderId="17" xfId="0" applyBorder="1"/>
    <xf numFmtId="0" fontId="0" fillId="2" borderId="23" xfId="0" applyFill="1" applyBorder="1"/>
    <xf numFmtId="0" fontId="0" fillId="10" borderId="24" xfId="0" applyFill="1" applyBorder="1"/>
  </cellXfs>
  <cellStyles count="4">
    <cellStyle name="Normal" xfId="0" builtinId="0"/>
    <cellStyle name="Normal 2" xfId="1" xr:uid="{48782F8C-1435-4CCF-AD02-7C758CE1BA12}"/>
    <cellStyle name="Normal 2 2" xfId="3" xr:uid="{623FF5A4-3D23-44A7-9467-B765F4A70259}"/>
    <cellStyle name="Pourcentage 2" xfId="2" xr:uid="{41E92CC4-0BA8-4435-A63E-F566E4AF7A12}"/>
  </cellStyles>
  <dxfs count="10">
    <dxf>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numFmt numFmtId="2" formatCode="0.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2" formatCode="0.0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family val="2"/>
        <scheme val="minor"/>
      </font>
      <fill>
        <patternFill patternType="solid">
          <fgColor indexed="64"/>
          <bgColor theme="9" tint="0.59999389629810485"/>
        </patternFill>
      </fill>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font>
      <numFmt numFmtId="164" formatCode="0.000"/>
      <fill>
        <patternFill patternType="solid">
          <fgColor indexed="64"/>
          <bgColor theme="9" tint="0.59999389629810485"/>
        </patternFill>
      </fill>
      <alignment horizontal="general"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088491211325856"/>
          <c:y val="2.9644267767499937E-2"/>
        </c:manualLayout>
      </c:layout>
      <c:overlay val="0"/>
      <c:spPr>
        <a:noFill/>
        <a:ln w="25400">
          <a:noFill/>
        </a:ln>
      </c:spPr>
      <c:txPr>
        <a:bodyPr/>
        <a:lstStyle/>
        <a:p>
          <a:pPr>
            <a:defRPr sz="1200" b="0" i="0" u="none" strike="noStrike" baseline="0">
              <a:solidFill>
                <a:srgbClr val="000000"/>
              </a:solidFill>
              <a:latin typeface="Arial"/>
              <a:ea typeface="Arial"/>
              <a:cs typeface="Arial"/>
            </a:defRPr>
          </a:pPr>
          <a:endParaRPr lang="fr-FR"/>
        </a:p>
      </c:txPr>
    </c:title>
    <c:autoTitleDeleted val="0"/>
    <c:plotArea>
      <c:layout>
        <c:manualLayout>
          <c:layoutTarget val="inner"/>
          <c:xMode val="edge"/>
          <c:yMode val="edge"/>
          <c:x val="0.18231316740163611"/>
          <c:y val="0.16600790513833993"/>
          <c:w val="0.59727970514416606"/>
          <c:h val="0.75494071146245056"/>
        </c:manualLayout>
      </c:layout>
      <c:scatterChart>
        <c:scatterStyle val="lineMarker"/>
        <c:varyColors val="0"/>
        <c:ser>
          <c:idx val="0"/>
          <c:order val="0"/>
          <c:tx>
            <c:strRef>
              <c:f>'[1]temps de MO'!$C$10</c:f>
              <c:strCache>
                <c:ptCount val="1"/>
                <c:pt idx="0">
                  <c:v>cadence</c:v>
                </c:pt>
              </c:strCache>
            </c:strRef>
          </c:tx>
          <c:spPr>
            <a:ln w="28575">
              <a:noFill/>
            </a:ln>
          </c:spPr>
          <c:marker>
            <c:symbol val="diamond"/>
            <c:size val="5"/>
            <c:spPr>
              <a:solidFill>
                <a:srgbClr val="000080"/>
              </a:solidFill>
              <a:ln>
                <a:solidFill>
                  <a:srgbClr val="000080"/>
                </a:solidFill>
                <a:prstDash val="solid"/>
              </a:ln>
            </c:spPr>
          </c:marker>
          <c:trendline>
            <c:spPr>
              <a:ln w="25400">
                <a:solidFill>
                  <a:srgbClr val="000000"/>
                </a:solidFill>
                <a:prstDash val="solid"/>
              </a:ln>
            </c:spPr>
            <c:trendlineType val="power"/>
            <c:forward val="1"/>
            <c:dispRSqr val="0"/>
            <c:dispEq val="1"/>
            <c:trendlineLbl>
              <c:layout>
                <c:manualLayout>
                  <c:x val="-0.1847626189583445"/>
                  <c:y val="-0.49876487526437835"/>
                </c:manualLayout>
              </c:layout>
              <c:tx>
                <c:rich>
                  <a:bodyPr/>
                  <a:lstStyle/>
                  <a:p>
                    <a:pPr>
                      <a:defRPr sz="1200" b="0" i="0" u="none" strike="noStrike" baseline="0">
                        <a:solidFill>
                          <a:srgbClr val="000000"/>
                        </a:solidFill>
                        <a:latin typeface="Arial"/>
                        <a:ea typeface="Arial"/>
                        <a:cs typeface="Arial"/>
                      </a:defRPr>
                    </a:pPr>
                    <a:r>
                      <a:rPr lang="en-US" baseline="0"/>
                      <a:t>y = 432,67x</a:t>
                    </a:r>
                    <a:r>
                      <a:rPr lang="en-US" baseline="30000"/>
                      <a:t>-0,54</a:t>
                    </a:r>
                  </a:p>
                </c:rich>
              </c:tx>
              <c:numFmt formatCode="General" sourceLinked="0"/>
              <c:spPr>
                <a:noFill/>
                <a:ln w="25400">
                  <a:noFill/>
                </a:ln>
              </c:spPr>
            </c:trendlineLbl>
          </c:trendline>
          <c:xVal>
            <c:numRef>
              <c:f>'[1]temps de MO'!$B$11:$B$13</c:f>
              <c:numCache>
                <c:formatCode>General</c:formatCode>
                <c:ptCount val="3"/>
                <c:pt idx="0">
                  <c:v>0.1</c:v>
                </c:pt>
                <c:pt idx="1">
                  <c:v>1</c:v>
                </c:pt>
                <c:pt idx="2">
                  <c:v>10</c:v>
                </c:pt>
              </c:numCache>
            </c:numRef>
          </c:xVal>
          <c:yVal>
            <c:numRef>
              <c:f>'[1]temps de MO'!$C$11:$C$13</c:f>
              <c:numCache>
                <c:formatCode>General</c:formatCode>
                <c:ptCount val="3"/>
                <c:pt idx="0">
                  <c:v>1500</c:v>
                </c:pt>
                <c:pt idx="1">
                  <c:v>450</c:v>
                </c:pt>
                <c:pt idx="2">
                  <c:v>120</c:v>
                </c:pt>
              </c:numCache>
            </c:numRef>
          </c:yVal>
          <c:smooth val="0"/>
          <c:extLst>
            <c:ext xmlns:c16="http://schemas.microsoft.com/office/drawing/2014/chart" uri="{C3380CC4-5D6E-409C-BE32-E72D297353CC}">
              <c16:uniqueId val="{00000001-5D14-4D0A-8BAC-B111D8CE0411}"/>
            </c:ext>
          </c:extLst>
        </c:ser>
        <c:dLbls>
          <c:showLegendKey val="0"/>
          <c:showVal val="0"/>
          <c:showCatName val="0"/>
          <c:showSerName val="0"/>
          <c:showPercent val="0"/>
          <c:showBubbleSize val="0"/>
        </c:dLbls>
        <c:axId val="450416719"/>
        <c:axId val="1"/>
      </c:scatterChart>
      <c:valAx>
        <c:axId val="450416719"/>
        <c:scaling>
          <c:orientation val="minMax"/>
        </c:scaling>
        <c:delete val="0"/>
        <c:axPos val="b"/>
        <c:numFmt formatCode="0.00" sourceLinked="0"/>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fr-FR"/>
          </a:p>
        </c:txPr>
        <c:crossAx val="1"/>
        <c:crosses val="autoZero"/>
        <c:crossBetween val="midCat"/>
        <c:minorUnit val="0.1"/>
      </c:valAx>
      <c:valAx>
        <c:axId val="1"/>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fr-FR"/>
          </a:p>
        </c:txPr>
        <c:crossAx val="450416719"/>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fr-FR"/>
    </a:p>
  </c:txPr>
  <c:printSettings>
    <c:headerFooter alignWithMargins="0"/>
    <c:pageMargins b="0.984251969" l="0.78740157499999996" r="0.78740157499999996" t="0.984251969" header="0.4921259845" footer="0.4921259845"/>
    <c:pageSetup/>
  </c:printSettings>
</c:chartSpace>
</file>

<file path=xl/ctrlProps/ctrlProp1.xml><?xml version="1.0" encoding="utf-8"?>
<formControlPr xmlns="http://schemas.microsoft.com/office/spreadsheetml/2009/9/main" objectType="Drop" dropStyle="combo" dx="26" fmlaLink="$E$47" fmlaRange="$B$47:$C$50" noThreeD="1" sel="0" val="0"/>
</file>

<file path=xl/ctrlProps/ctrlProp2.xml><?xml version="1.0" encoding="utf-8"?>
<formControlPr xmlns="http://schemas.microsoft.com/office/spreadsheetml/2009/9/main" objectType="Drop" dropStyle="combo" dx="26" fmlaLink="$C$40" fmlaRange="$B$40:$C$43" noThreeD="1" sel="0" val="0"/>
</file>

<file path=xl/ctrlProps/ctrlProp3.xml><?xml version="1.0" encoding="utf-8"?>
<formControlPr xmlns="http://schemas.microsoft.com/office/spreadsheetml/2009/9/main" objectType="Drop" dropStyle="combo" dx="26" fmlaLink="$F$33" fmlaRange="$D$33:$E$34" noThreeD="1" sel="2" val="0"/>
</file>

<file path=xl/ctrlProps/ctrlProp4.xml><?xml version="1.0" encoding="utf-8"?>
<formControlPr xmlns="http://schemas.microsoft.com/office/spreadsheetml/2009/9/main" objectType="Drop" dropStyle="combo" dx="26" fmlaLink="$B$33" fmlaRange="$A$33:$A$34" noThreeD="1" sel="2" val="0"/>
</file>

<file path=xl/ctrlProps/ctrlProp5.xml><?xml version="1.0" encoding="utf-8"?>
<formControlPr xmlns="http://schemas.microsoft.com/office/spreadsheetml/2009/9/main" objectType="Drop" dropStyle="combo" dx="26" fmlaLink="$G$40" fmlaRange="$E$40:$F$49" noThreeD="1" sel="7"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22</xdr:row>
          <xdr:rowOff>0</xdr:rowOff>
        </xdr:from>
        <xdr:to>
          <xdr:col>2</xdr:col>
          <xdr:colOff>1981200</xdr:colOff>
          <xdr:row>23</xdr:row>
          <xdr:rowOff>19050</xdr:rowOff>
        </xdr:to>
        <xdr:sp macro="" textlink="">
          <xdr:nvSpPr>
            <xdr:cNvPr id="5123" name="Drop Down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1981200</xdr:colOff>
          <xdr:row>24</xdr:row>
          <xdr:rowOff>0</xdr:rowOff>
        </xdr:to>
        <xdr:sp macro="" textlink="">
          <xdr:nvSpPr>
            <xdr:cNvPr id="5124" name="Drop Down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1095375</xdr:colOff>
          <xdr:row>0</xdr:row>
          <xdr:rowOff>190500</xdr:rowOff>
        </xdr:from>
        <xdr:to>
          <xdr:col>10</xdr:col>
          <xdr:colOff>2219325</xdr:colOff>
          <xdr:row>1</xdr:row>
          <xdr:rowOff>266700</xdr:rowOff>
        </xdr:to>
        <xdr:sp macro="" textlink="">
          <xdr:nvSpPr>
            <xdr:cNvPr id="5146" name="CommandButton3" hidden="1">
              <a:extLst>
                <a:ext uri="{63B3BB69-23CF-44E3-9099-C40C66FF867C}">
                  <a14:compatExt spid="_x0000_s5146"/>
                </a:ext>
                <a:ext uri="{FF2B5EF4-FFF2-40B4-BE49-F238E27FC236}">
                  <a16:creationId xmlns:a16="http://schemas.microsoft.com/office/drawing/2014/main" id="{00000000-0008-0000-0000-00001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xdr:row>
          <xdr:rowOff>0</xdr:rowOff>
        </xdr:from>
        <xdr:to>
          <xdr:col>3</xdr:col>
          <xdr:colOff>2390775</xdr:colOff>
          <xdr:row>5</xdr:row>
          <xdr:rowOff>19050</xdr:rowOff>
        </xdr:to>
        <xdr:sp macro="" textlink="">
          <xdr:nvSpPr>
            <xdr:cNvPr id="5147" name="Drop Down 27" hidden="1">
              <a:extLst>
                <a:ext uri="{63B3BB69-23CF-44E3-9099-C40C66FF867C}">
                  <a14:compatExt spid="_x0000_s5147"/>
                </a:ext>
                <a:ext uri="{FF2B5EF4-FFF2-40B4-BE49-F238E27FC236}">
                  <a16:creationId xmlns:a16="http://schemas.microsoft.com/office/drawing/2014/main" id="{00000000-0008-0000-0000-00001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xdr:row>
          <xdr:rowOff>19050</xdr:rowOff>
        </xdr:from>
        <xdr:to>
          <xdr:col>2</xdr:col>
          <xdr:colOff>0</xdr:colOff>
          <xdr:row>4</xdr:row>
          <xdr:rowOff>285750</xdr:rowOff>
        </xdr:to>
        <xdr:sp macro="" textlink="">
          <xdr:nvSpPr>
            <xdr:cNvPr id="5151" name="Drop Down 31"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4</xdr:row>
          <xdr:rowOff>0</xdr:rowOff>
        </xdr:from>
        <xdr:to>
          <xdr:col>6</xdr:col>
          <xdr:colOff>6350</xdr:colOff>
          <xdr:row>4</xdr:row>
          <xdr:rowOff>533400</xdr:rowOff>
        </xdr:to>
        <xdr:sp macro="" textlink="">
          <xdr:nvSpPr>
            <xdr:cNvPr id="5152" name="Drop Down 32"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1603375</xdr:colOff>
      <xdr:row>53</xdr:row>
      <xdr:rowOff>158750</xdr:rowOff>
    </xdr:from>
    <xdr:to>
      <xdr:col>8</xdr:col>
      <xdr:colOff>2190750</xdr:colOff>
      <xdr:row>59</xdr:row>
      <xdr:rowOff>15875</xdr:rowOff>
    </xdr:to>
    <xdr:sp macro="" textlink="">
      <xdr:nvSpPr>
        <xdr:cNvPr id="2" name="ZoneTexte 1">
          <a:extLst>
            <a:ext uri="{FF2B5EF4-FFF2-40B4-BE49-F238E27FC236}">
              <a16:creationId xmlns:a16="http://schemas.microsoft.com/office/drawing/2014/main" id="{996D83F0-C713-838D-CF1C-5379D4F333BA}"/>
            </a:ext>
          </a:extLst>
        </xdr:cNvPr>
        <xdr:cNvSpPr txBox="1"/>
      </xdr:nvSpPr>
      <xdr:spPr>
        <a:xfrm>
          <a:off x="5064125" y="12128500"/>
          <a:ext cx="14446250" cy="1000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'ai une listbox que je viens alimenter selon mon type de phosphat mais mon type dépend de ma ligne de production et je voudrais que cela m'affiche uniquement les types de phosphat selon la ligne rentrée(5 ou 7) dans ma listbox précédente, qqn peut-il m'aider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167640</xdr:colOff>
      <xdr:row>0</xdr:row>
      <xdr:rowOff>121920</xdr:rowOff>
    </xdr:from>
    <xdr:to>
      <xdr:col>10</xdr:col>
      <xdr:colOff>419100</xdr:colOff>
      <xdr:row>24</xdr:row>
      <xdr:rowOff>160020</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FR\Trait\SA-SB\Prod\Galvano\sylvain\ZOBEL\maquette%20%20Ph%20+%20ble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temps de MO"/>
      <sheetName val="Feuil3"/>
    </sheetNames>
    <sheetDataSet>
      <sheetData sheetId="0" refreshError="1"/>
      <sheetData sheetId="1">
        <row r="10">
          <cell r="C10" t="str">
            <v>cadence</v>
          </cell>
        </row>
        <row r="11">
          <cell r="B11">
            <v>0.1</v>
          </cell>
          <cell r="C11">
            <v>1500</v>
          </cell>
        </row>
        <row r="12">
          <cell r="B12">
            <v>1</v>
          </cell>
          <cell r="C12">
            <v>450</v>
          </cell>
        </row>
        <row r="13">
          <cell r="B13">
            <v>10</v>
          </cell>
          <cell r="C13">
            <v>120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7DF7D0-1A92-4D69-8DEB-D2C9707AF418}" name="Tableau14" displayName="Tableau14" ref="A16:I26" totalsRowShown="0" headerRowDxfId="9">
  <autoFilter ref="A16:I26" xr:uid="{BB412D08-1927-4C79-9B16-0514982D4F05}"/>
  <tableColumns count="9">
    <tableColumn id="1" xr3:uid="{DB5C6722-C54D-4804-96CF-BCDEA375039C}" name="N° étape" dataDxfId="8"/>
    <tableColumn id="2" xr3:uid="{F2B2A00B-D560-46D7-9C08-320047EE5651}" name="Etapes  process" dataDxfId="7"/>
    <tableColumn id="3" xr3:uid="{A2F6EB3A-41CE-4B51-8B3E-6FEA00340510}" name="Type cout montage" dataDxfId="6"/>
    <tableColumn id="7" xr3:uid="{0F3E49DF-A1D8-4DF6-AEC0-45D6A373BA69}" name="Cout(€HT/min) montage" dataDxfId="5"/>
    <tableColumn id="10" xr3:uid="{11C2181E-B08A-4761-97E5-E66C258C0707}" name="Cout(€HT/min) Tonneau" dataDxfId="4"/>
    <tableColumn id="4" xr3:uid="{45B6839B-2489-4A4A-B956-13C32C10034E}" name="Temps/PCS(min)" dataDxfId="3"/>
    <tableColumn id="6" xr3:uid="{7B576AEA-9887-4A4D-AE83-CB6298688081}" name="Cout revient montage" dataDxfId="2"/>
    <tableColumn id="9" xr3:uid="{A1BCB002-A1CA-4F5E-B7C9-CB3A4886887E}" name="Cout revient tonneau" dataDxfId="1"/>
    <tableColumn id="5" xr3:uid="{E19BDB19-098E-472D-AB74-D332EB90F35B}" name="Commentaire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table" Target="../tables/table1.xml"/><Relationship Id="rId5" Type="http://schemas.openxmlformats.org/officeDocument/2006/relationships/image" Target="../media/image1.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25AF9-F493-4ACE-9337-EB9469E8C500}">
  <sheetPr codeName="Feuil3"/>
  <dimension ref="A1:O71"/>
  <sheetViews>
    <sheetView showGridLines="0" tabSelected="1" topLeftCell="A16" zoomScale="60" zoomScaleNormal="60" workbookViewId="0">
      <selection activeCell="L32" sqref="L32"/>
    </sheetView>
  </sheetViews>
  <sheetFormatPr baseColWidth="10" defaultRowHeight="15" x14ac:dyDescent="0.25"/>
  <cols>
    <col min="1" max="1" width="26.42578125" customWidth="1"/>
    <col min="2" max="2" width="25.42578125" customWidth="1"/>
    <col min="3" max="3" width="29.7109375" customWidth="1"/>
    <col min="4" max="4" width="35.85546875" customWidth="1"/>
    <col min="5" max="5" width="30.85546875" bestFit="1" customWidth="1"/>
    <col min="6" max="6" width="48.42578125" customWidth="1"/>
    <col min="7" max="7" width="33.140625" bestFit="1" customWidth="1"/>
    <col min="8" max="8" width="29.7109375" customWidth="1"/>
    <col min="9" max="9" width="39.28515625" customWidth="1"/>
    <col min="10" max="10" width="25.5703125" bestFit="1" customWidth="1"/>
    <col min="11" max="11" width="34.28515625" customWidth="1"/>
    <col min="12" max="12" width="26" bestFit="1" customWidth="1"/>
    <col min="13" max="13" width="21.28515625" bestFit="1" customWidth="1"/>
    <col min="14" max="14" width="17.42578125" customWidth="1"/>
    <col min="15" max="15" width="16.28515625" bestFit="1" customWidth="1"/>
  </cols>
  <sheetData>
    <row r="1" spans="1:12" ht="23.45" customHeight="1" x14ac:dyDescent="0.25">
      <c r="A1" s="39" t="s">
        <v>10</v>
      </c>
      <c r="B1" s="64">
        <f ca="1">TODAY()</f>
        <v>44824</v>
      </c>
      <c r="D1" s="31" t="s">
        <v>27</v>
      </c>
      <c r="E1" s="31" t="s">
        <v>32</v>
      </c>
      <c r="F1" s="31" t="s">
        <v>33</v>
      </c>
    </row>
    <row r="2" spans="1:12" ht="24" customHeight="1" x14ac:dyDescent="0.25">
      <c r="A2" s="24" t="s">
        <v>9</v>
      </c>
      <c r="B2" s="65" t="s">
        <v>20</v>
      </c>
      <c r="D2" s="67">
        <v>0.1</v>
      </c>
      <c r="E2" s="70" t="e">
        <f>#REF!</f>
        <v>#REF!</v>
      </c>
      <c r="F2" s="23"/>
    </row>
    <row r="3" spans="1:12" ht="21" customHeight="1" x14ac:dyDescent="0.25">
      <c r="A3" s="24" t="s">
        <v>11</v>
      </c>
      <c r="B3" s="66" t="s">
        <v>61</v>
      </c>
      <c r="C3" s="25"/>
      <c r="D3" s="27"/>
      <c r="E3" s="15"/>
    </row>
    <row r="4" spans="1:12" ht="21" customHeight="1" x14ac:dyDescent="0.25">
      <c r="A4" s="24" t="s">
        <v>8</v>
      </c>
      <c r="B4" s="66" t="s">
        <v>62</v>
      </c>
      <c r="C4" s="25"/>
      <c r="D4" s="32" t="s">
        <v>52</v>
      </c>
      <c r="E4" s="32" t="s">
        <v>51</v>
      </c>
      <c r="F4" s="31" t="s">
        <v>59</v>
      </c>
      <c r="G4" s="31" t="s">
        <v>60</v>
      </c>
      <c r="H4" s="31" t="s">
        <v>58</v>
      </c>
      <c r="J4" s="61"/>
      <c r="L4" s="61"/>
    </row>
    <row r="5" spans="1:12" ht="43.15" customHeight="1" x14ac:dyDescent="0.25">
      <c r="A5" s="24" t="s">
        <v>44</v>
      </c>
      <c r="B5" s="69"/>
      <c r="C5" s="25"/>
      <c r="D5" s="68"/>
      <c r="E5" s="23">
        <f>_xlfn.SWITCH($F$33,1,$E$33,$F$33,$E$34)</f>
        <v>250</v>
      </c>
      <c r="F5" s="23"/>
      <c r="G5" s="22"/>
      <c r="H5" s="23"/>
      <c r="J5" s="38"/>
      <c r="L5" s="38"/>
    </row>
    <row r="6" spans="1:12" ht="21" customHeight="1" x14ac:dyDescent="0.25">
      <c r="A6" s="25"/>
      <c r="B6" s="37"/>
      <c r="C6" s="25"/>
      <c r="D6" s="38"/>
      <c r="E6" s="38"/>
      <c r="F6" s="38"/>
      <c r="G6" s="38"/>
      <c r="H6" s="38"/>
      <c r="I6" s="38"/>
      <c r="L6" s="38"/>
    </row>
    <row r="7" spans="1:12" ht="21" customHeight="1" x14ac:dyDescent="0.25">
      <c r="A7" s="25"/>
      <c r="B7" s="37"/>
      <c r="C7" s="25"/>
      <c r="D7" s="61"/>
      <c r="E7" s="61"/>
      <c r="F7" s="61"/>
      <c r="G7" s="61"/>
      <c r="H7" s="38"/>
      <c r="I7" s="38"/>
      <c r="J7" s="38"/>
      <c r="K7" s="38"/>
      <c r="L7" s="38"/>
    </row>
    <row r="8" spans="1:12" ht="21" customHeight="1" x14ac:dyDescent="0.25">
      <c r="C8" s="25"/>
      <c r="D8" s="94"/>
      <c r="E8" s="38"/>
      <c r="F8" s="38"/>
      <c r="G8" s="38"/>
      <c r="H8" s="38"/>
      <c r="I8" s="38"/>
      <c r="J8" s="38"/>
      <c r="K8" s="38"/>
      <c r="L8" s="38"/>
    </row>
    <row r="9" spans="1:12" ht="21" customHeight="1" x14ac:dyDescent="0.25">
      <c r="A9" s="25"/>
      <c r="B9" s="37"/>
      <c r="C9" s="25"/>
      <c r="D9" s="38"/>
      <c r="E9" s="38"/>
      <c r="F9" s="38"/>
      <c r="G9" s="38"/>
      <c r="H9" s="38"/>
      <c r="I9" s="38"/>
      <c r="J9" s="38"/>
      <c r="K9" s="38"/>
      <c r="L9" s="38"/>
    </row>
    <row r="10" spans="1:12" ht="21" customHeight="1" x14ac:dyDescent="0.25">
      <c r="A10" s="25"/>
      <c r="B10" s="25"/>
      <c r="C10" s="25"/>
      <c r="D10" s="27"/>
      <c r="E10" s="15"/>
    </row>
    <row r="11" spans="1:12" ht="25.9" customHeight="1" x14ac:dyDescent="0.25">
      <c r="C11" s="25"/>
      <c r="D11" s="26"/>
      <c r="F11" s="59" t="s">
        <v>14</v>
      </c>
      <c r="G11" s="103"/>
      <c r="H11" s="104"/>
      <c r="J11" s="61"/>
      <c r="K11" s="61"/>
      <c r="L11" s="61"/>
    </row>
    <row r="12" spans="1:12" ht="18" customHeight="1" x14ac:dyDescent="0.25">
      <c r="C12" s="16"/>
      <c r="D12" s="1"/>
      <c r="F12" s="31" t="s">
        <v>15</v>
      </c>
      <c r="G12" s="103"/>
      <c r="H12" s="104"/>
      <c r="J12" s="94"/>
      <c r="K12" s="94"/>
      <c r="L12" s="94"/>
    </row>
    <row r="13" spans="1:12" ht="19.149999999999999" customHeight="1" x14ac:dyDescent="0.25">
      <c r="A13" s="16"/>
      <c r="B13" s="17"/>
      <c r="C13" s="16"/>
      <c r="D13" s="1"/>
      <c r="F13" s="31" t="s">
        <v>16</v>
      </c>
      <c r="G13" s="105"/>
      <c r="H13" s="106"/>
    </row>
    <row r="14" spans="1:12" ht="19.149999999999999" customHeight="1" x14ac:dyDescent="0.25">
      <c r="A14" s="16"/>
      <c r="B14" s="17"/>
      <c r="C14" s="16"/>
      <c r="F14" s="31" t="s">
        <v>29</v>
      </c>
      <c r="G14" s="60">
        <f>J5</f>
        <v>0</v>
      </c>
      <c r="H14" s="58"/>
    </row>
    <row r="15" spans="1:12" ht="18.600000000000001" customHeight="1" thickBot="1" x14ac:dyDescent="0.3">
      <c r="A15" s="16"/>
      <c r="B15" s="17"/>
      <c r="C15" s="16"/>
      <c r="D15" s="1"/>
      <c r="F15" s="31" t="s">
        <v>17</v>
      </c>
      <c r="G15" s="63">
        <f>H5</f>
        <v>0</v>
      </c>
      <c r="H15" s="57">
        <f>IF($G$8&lt;&gt;"",G8,F8)</f>
        <v>0</v>
      </c>
    </row>
    <row r="16" spans="1:12" ht="45.6" customHeight="1" x14ac:dyDescent="0.25">
      <c r="A16" s="8" t="s">
        <v>4</v>
      </c>
      <c r="B16" s="9" t="s">
        <v>3</v>
      </c>
      <c r="C16" s="9" t="s">
        <v>46</v>
      </c>
      <c r="D16" s="41" t="s">
        <v>34</v>
      </c>
      <c r="E16" s="42" t="s">
        <v>35</v>
      </c>
      <c r="F16" s="33" t="s">
        <v>41</v>
      </c>
      <c r="G16" s="56" t="s">
        <v>30</v>
      </c>
      <c r="H16" s="34" t="s">
        <v>31</v>
      </c>
      <c r="I16" s="10" t="s">
        <v>0</v>
      </c>
    </row>
    <row r="17" spans="1:9" x14ac:dyDescent="0.25">
      <c r="A17" s="11">
        <v>1</v>
      </c>
      <c r="B17" s="2" t="s">
        <v>45</v>
      </c>
      <c r="C17" s="2" t="s">
        <v>5</v>
      </c>
      <c r="D17" s="20" t="e">
        <f>_xlfn.IFS($B$33=1,#REF!,'Calcul cout'!$B$33=2,#REF!)</f>
        <v>#REF!</v>
      </c>
      <c r="E17" s="43" t="e">
        <f>_xlfn.IFS($B$33=1,#REF!,'Calcul cout'!$B$33=2,#REF!)</f>
        <v>#REF!</v>
      </c>
      <c r="F17" s="77"/>
      <c r="G17" s="3">
        <f>IF(G13&lt;&gt;0,(((_xlfn.IFS($F$17="",0,$F$17="C",(($G$12/$F$2)*60)*Tableau14[[#This Row],[Cout(€HT/min) montage]],$F$17&lt;&gt;"C",((Tableau14[[#This Row],[Temps/PCS(min)]]*$G$12)*Tableau14[[#This Row],[Cout(€HT/min) montage]])))+20/$G$13)),0)</f>
        <v>0</v>
      </c>
      <c r="H17" s="35">
        <f>IF(G13&lt;&gt;0,(((_xlfn.IFS($F$17="",0,$F$17="C",(($G$12/$F$2)*60)*Tableau14[[#This Row],[Cout(€HT/min) Tonneau]],$F$17&lt;&gt;"C",((Tableau14[[#This Row],[Temps/PCS(min)]]*$G$12)*Tableau14[[#This Row],[Cout(€HT/min) montage]])))+20/$G$13)),0)</f>
        <v>0</v>
      </c>
      <c r="I17" s="18"/>
    </row>
    <row r="18" spans="1:9" x14ac:dyDescent="0.25">
      <c r="A18" s="11">
        <v>2</v>
      </c>
      <c r="B18" s="2" t="s">
        <v>1</v>
      </c>
      <c r="C18" s="4" t="s">
        <v>6</v>
      </c>
      <c r="D18" s="20" t="e">
        <f>_xlfn.IFS($B$33=1,#REF!,'Calcul cout'!$B$33=2,#REF!)</f>
        <v>#REF!</v>
      </c>
      <c r="E18" s="43" t="e">
        <f>_xlfn.IFS($B$33=1,#REF!,'Calcul cout'!$B$33=2,#REF!)</f>
        <v>#REF!</v>
      </c>
      <c r="F18" s="77"/>
      <c r="G18" s="3">
        <f>_xlfn.IFS($F$18="",0,$F$18="C",(($G$12/$F$2)*60)*Tableau14[[#This Row],[Cout(€HT/min) montage]],$F$18&lt;&gt;"C",((Tableau14[[#This Row],[Temps/PCS(min)]]*$G$12)*Tableau14[[#This Row],[Cout(€HT/min) montage]]))</f>
        <v>0</v>
      </c>
      <c r="H18" s="35">
        <f>_xlfn.IFS($F$18="",0,$F$18="C",(($G$12/$F$2)*60)*Tableau14[[#This Row],[Cout(€HT/min) Tonneau]],$F$18&lt;&gt;"C",((Tableau14[[#This Row],[Temps/PCS(min)]]*$G$12)*Tableau14[[#This Row],[Cout(€HT/min) Tonneau]]))</f>
        <v>0</v>
      </c>
      <c r="I18" s="18"/>
    </row>
    <row r="19" spans="1:9" x14ac:dyDescent="0.25">
      <c r="A19" s="11">
        <v>3</v>
      </c>
      <c r="B19" s="2" t="s">
        <v>22</v>
      </c>
      <c r="C19" s="4" t="s">
        <v>18</v>
      </c>
      <c r="D19" s="20" t="e">
        <f>_xlfn.IFS($B$33=1,#REF!,'Calcul cout'!$B$33=2,#REF!)</f>
        <v>#REF!</v>
      </c>
      <c r="E19" s="43" t="e">
        <f>_xlfn.IFS($B$33=1,#REF!,'Calcul cout'!$B$33=2,#REF!)</f>
        <v>#REF!</v>
      </c>
      <c r="F19" s="77"/>
      <c r="G19" s="3">
        <f>_xlfn.IFS($F$19="",0,$F$19="C",(($G$12/$F$2)*60)*Tableau14[[#This Row],[Cout(€HT/min) montage]],$F$19&lt;&gt;"C",((Tableau14[[#This Row],[Temps/PCS(min)]]*$G$12)*Tableau14[[#This Row],[Cout(€HT/min) montage]]))</f>
        <v>0</v>
      </c>
      <c r="H19" s="35">
        <f>_xlfn.IFS($F$19="",0,$F$19="C",(($G$12/$F$2)*60)*Tableau14[[#This Row],[Cout(€HT/min) Tonneau]],$F$19&lt;&gt;"C",((Tableau14[[#This Row],[Temps/PCS(min)]]*$G$12)*Tableau14[[#This Row],[Cout(€HT/min) Tonneau]]))</f>
        <v>0</v>
      </c>
      <c r="I19" s="18"/>
    </row>
    <row r="20" spans="1:9" x14ac:dyDescent="0.25">
      <c r="A20" s="11">
        <v>4</v>
      </c>
      <c r="B20" s="2" t="s">
        <v>12</v>
      </c>
      <c r="C20" s="4" t="s">
        <v>18</v>
      </c>
      <c r="D20" s="20" t="e">
        <f>_xlfn.IFS($B$33=1,#REF!,'Calcul cout'!$B$33=2,#REF!)</f>
        <v>#REF!</v>
      </c>
      <c r="E20" s="43" t="e">
        <f>_xlfn.IFS($B$33=1,#REF!,'Calcul cout'!$B$33=2,#REF!)</f>
        <v>#REF!</v>
      </c>
      <c r="F20" s="77"/>
      <c r="G20" s="3">
        <f>_xlfn.IFS($F$20="",0,$F$20="C",(($G$12/$F$2)*60)*Tableau14[[#This Row],[Cout(€HT/min) montage]],$F$20&lt;&gt;"C",((Tableau14[[#This Row],[Temps/PCS(min)]]*$G$12)*Tableau14[[#This Row],[Cout(€HT/min) montage]]))</f>
        <v>0</v>
      </c>
      <c r="H20" s="35">
        <f>_xlfn.IFS($F$20="",0,$F$20="C",(($G$12/$F$2)*60)*Tableau14[[#This Row],[Cout(€HT/min) Tonneau]],$F$20&lt;&gt;"C",((Tableau14[[#This Row],[Temps/PCS(min)]]*$G$12)*Tableau14[[#This Row],[Cout(€HT/min) Tonneau]]))</f>
        <v>0</v>
      </c>
      <c r="I20" s="18"/>
    </row>
    <row r="21" spans="1:9" x14ac:dyDescent="0.25">
      <c r="A21" s="11">
        <v>5</v>
      </c>
      <c r="B21" s="2" t="s">
        <v>13</v>
      </c>
      <c r="C21" s="4" t="s">
        <v>18</v>
      </c>
      <c r="D21" s="20" t="e">
        <f>_xlfn.IFS($B$33=1,#REF!,'Calcul cout'!$B$33=2,#REF!)</f>
        <v>#REF!</v>
      </c>
      <c r="E21" s="43" t="e">
        <f>_xlfn.IFS($B$33=1,#REF!,'Calcul cout'!$B$33=2,#REF!)</f>
        <v>#REF!</v>
      </c>
      <c r="F21" s="77"/>
      <c r="G21" s="3">
        <f>_xlfn.IFS($F$21="",0,$F$21="C",(($G$12/$F$2)*60)*Tableau14[[#This Row],[Cout(€HT/min) montage]],$F$21&lt;&gt;"C",((Tableau14[[#This Row],[Temps/PCS(min)]]*$G$12)*Tableau14[[#This Row],[Cout(€HT/min) montage]]))</f>
        <v>0</v>
      </c>
      <c r="H21" s="35">
        <f>_xlfn.IFS($F$21="",0,$F$21="C",(($G$12/$F$2)*60)*Tableau14[[#This Row],[Cout(€HT/min) Tonneau]],$F$21&lt;&gt;"C",((Tableau14[[#This Row],[Temps/PCS(min)]]*$G$12)*Tableau14[[#This Row],[Cout(€HT/min) Tonneau]]))</f>
        <v>0</v>
      </c>
      <c r="I21" s="18"/>
    </row>
    <row r="22" spans="1:9" x14ac:dyDescent="0.25">
      <c r="A22" s="12">
        <v>6</v>
      </c>
      <c r="B22" s="5" t="s">
        <v>2</v>
      </c>
      <c r="C22" s="6" t="s">
        <v>18</v>
      </c>
      <c r="D22" s="21" t="e">
        <f>_xlfn.IFS($B$33=1,#REF!,'Calcul cout'!$B$33=2,#REF!)</f>
        <v>#REF!</v>
      </c>
      <c r="E22" s="44" t="e">
        <f>_xlfn.IFS($B$33=1,#REF!,'Calcul cout'!$B$33=2,#REF!)</f>
        <v>#REF!</v>
      </c>
      <c r="F22" s="77"/>
      <c r="G22" s="7">
        <f>_xlfn.IFS($F$22="",0,$F$22="C",(($G$12/$F$2)*60)*Tableau14[[#This Row],[Cout(€HT/min) montage]],$F$22&lt;&gt;"C",((Tableau14[[#This Row],[Temps/PCS(min)]]*$G$12)*Tableau14[[#This Row],[Cout(€HT/min) montage]]))</f>
        <v>0</v>
      </c>
      <c r="H22" s="36">
        <f>_xlfn.IFS($F$22="",0,$F$22="C",(($G$12/$F$2)*60)*Tableau14[[#This Row],[Cout(€HT/min) Tonneau]],$F$22&lt;&gt;"C",((Tableau14[[#This Row],[Temps/PCS(min)]]*$G$12)*Tableau14[[#This Row],[Cout(€HT/min) Tonneau]]))</f>
        <v>0</v>
      </c>
      <c r="I22" s="19"/>
    </row>
    <row r="23" spans="1:9" ht="15.6" customHeight="1" x14ac:dyDescent="0.25">
      <c r="A23" s="12">
        <v>7</v>
      </c>
      <c r="B23" s="5" t="s">
        <v>64</v>
      </c>
      <c r="C23" s="6"/>
      <c r="D23" s="79"/>
      <c r="E23" s="80"/>
      <c r="F23" s="81"/>
      <c r="G23" s="82"/>
      <c r="H23" s="83"/>
      <c r="I23" s="84"/>
    </row>
    <row r="24" spans="1:9" ht="16.149999999999999" customHeight="1" x14ac:dyDescent="0.25">
      <c r="A24" s="12">
        <v>9</v>
      </c>
      <c r="B24" s="5" t="s">
        <v>21</v>
      </c>
      <c r="C24" s="6"/>
      <c r="D24" s="86"/>
      <c r="E24" s="87"/>
      <c r="F24" s="88"/>
      <c r="G24" s="89"/>
      <c r="H24" s="90"/>
      <c r="I24" s="91"/>
    </row>
    <row r="25" spans="1:9" x14ac:dyDescent="0.25">
      <c r="A25" s="46">
        <v>10</v>
      </c>
      <c r="B25" s="47" t="s">
        <v>19</v>
      </c>
      <c r="C25" s="48" t="s">
        <v>7</v>
      </c>
      <c r="D25" s="73" t="e">
        <f>_xlfn.IFS($B$33=1,#REF!,'Calcul cout'!$B$33=2,#REF!)</f>
        <v>#REF!</v>
      </c>
      <c r="E25" s="49" t="e">
        <f>_xlfn.IFS($B$33=1,#REF!,'Calcul cout'!$B$33=2,#REF!)</f>
        <v>#REF!</v>
      </c>
      <c r="F25" s="78"/>
      <c r="G25" s="50">
        <f>_xlfn.IFS($F$25="",0,$F$25="C",(($G$12/$F$2)*60)*Tableau14[[#This Row],[Cout(€HT/min) montage]],$F$25&lt;&gt;"C",((Tableau14[[#This Row],[Temps/PCS(min)]]*$G$12)*Tableau14[[#This Row],[Cout(€HT/min) montage]]))</f>
        <v>0</v>
      </c>
      <c r="H25" s="45">
        <f>_xlfn.IFS($F$25="",0,$F$25="C",(($G$12/$F$2)*60)*Tableau14[[#This Row],[Cout(€HT/min) Tonneau]],$F$25&lt;&gt;"C",((Tableau14[[#This Row],[Temps/PCS(min)]]*$G$12)*Tableau14[[#This Row],[Cout(€HT/min) Tonneau]]))</f>
        <v>0</v>
      </c>
      <c r="I25" s="51"/>
    </row>
    <row r="26" spans="1:9" x14ac:dyDescent="0.25">
      <c r="A26" s="74" t="s">
        <v>47</v>
      </c>
      <c r="B26" s="75"/>
      <c r="C26" s="75"/>
      <c r="D26" s="75"/>
      <c r="E26" s="75"/>
      <c r="F26" s="13"/>
      <c r="G26" s="13">
        <f>IF($G$11&lt;&gt;"",SUM(G17:G25),0)</f>
        <v>0</v>
      </c>
      <c r="H26" s="13">
        <f>IF($G$11&lt;&gt;"",SUM(H17:H25),0)</f>
        <v>0</v>
      </c>
      <c r="I26" s="76"/>
    </row>
    <row r="27" spans="1:9" x14ac:dyDescent="0.25">
      <c r="A27" s="52"/>
      <c r="B27" s="52"/>
      <c r="C27" s="52"/>
      <c r="D27" s="53"/>
      <c r="E27" s="52"/>
      <c r="F27" s="54"/>
      <c r="G27" s="54"/>
      <c r="H27" s="54"/>
    </row>
    <row r="28" spans="1:9" x14ac:dyDescent="0.25">
      <c r="A28" s="61"/>
      <c r="B28" s="61"/>
      <c r="C28" s="61"/>
      <c r="D28" s="62"/>
      <c r="E28" s="61"/>
      <c r="F28" s="54"/>
      <c r="G28" s="54"/>
      <c r="H28" s="54"/>
    </row>
    <row r="29" spans="1:9" x14ac:dyDescent="0.25">
      <c r="A29" s="61"/>
      <c r="B29" s="61"/>
      <c r="C29" s="61"/>
      <c r="D29" s="62"/>
      <c r="E29" s="61"/>
      <c r="F29" s="54"/>
      <c r="G29" s="54"/>
      <c r="H29" s="54"/>
    </row>
    <row r="30" spans="1:9" ht="20.45" customHeight="1" x14ac:dyDescent="0.25">
      <c r="A30" s="61"/>
      <c r="B30" s="61"/>
      <c r="C30" s="61"/>
      <c r="D30" s="62"/>
      <c r="E30" s="61"/>
      <c r="F30" s="54"/>
      <c r="G30" s="54"/>
      <c r="H30" s="54"/>
    </row>
    <row r="31" spans="1:9" x14ac:dyDescent="0.25">
      <c r="A31" s="61"/>
      <c r="B31" s="85"/>
      <c r="C31" s="85"/>
      <c r="D31" s="85"/>
      <c r="E31" s="85"/>
      <c r="F31" s="54"/>
      <c r="G31" s="54"/>
      <c r="H31" s="54"/>
    </row>
    <row r="32" spans="1:9" x14ac:dyDescent="0.25">
      <c r="A32" s="22" t="s">
        <v>44</v>
      </c>
      <c r="B32" s="22" t="s">
        <v>28</v>
      </c>
      <c r="C32" s="61"/>
      <c r="D32" s="93" t="s">
        <v>48</v>
      </c>
      <c r="E32" s="93" t="s">
        <v>63</v>
      </c>
      <c r="F32" s="98" t="s">
        <v>28</v>
      </c>
      <c r="G32" s="54"/>
      <c r="H32" s="55" t="s">
        <v>36</v>
      </c>
    </row>
    <row r="33" spans="1:15" x14ac:dyDescent="0.25">
      <c r="A33" s="14" t="s">
        <v>42</v>
      </c>
      <c r="B33" s="22">
        <v>2</v>
      </c>
      <c r="C33" s="61"/>
      <c r="D33" s="72" t="s">
        <v>49</v>
      </c>
      <c r="E33" s="72">
        <v>350</v>
      </c>
      <c r="F33" s="23">
        <v>2</v>
      </c>
      <c r="G33" s="54"/>
      <c r="H33" s="55" t="s">
        <v>37</v>
      </c>
    </row>
    <row r="34" spans="1:15" x14ac:dyDescent="0.25">
      <c r="A34" s="14" t="s">
        <v>43</v>
      </c>
      <c r="B34" s="22">
        <v>2</v>
      </c>
      <c r="C34" s="61"/>
      <c r="D34" s="72" t="s">
        <v>50</v>
      </c>
      <c r="E34" s="72">
        <v>250</v>
      </c>
      <c r="F34" s="23">
        <v>2</v>
      </c>
      <c r="G34" s="54"/>
      <c r="H34" s="55" t="s">
        <v>38</v>
      </c>
    </row>
    <row r="35" spans="1:15" x14ac:dyDescent="0.25">
      <c r="A35" s="61"/>
      <c r="B35" s="61"/>
      <c r="C35" s="61"/>
      <c r="D35" s="62"/>
      <c r="E35" s="52"/>
      <c r="F35" s="54"/>
      <c r="G35" s="54"/>
      <c r="H35" s="55" t="s">
        <v>39</v>
      </c>
    </row>
    <row r="36" spans="1:15" x14ac:dyDescent="0.25">
      <c r="A36" s="61"/>
      <c r="B36" s="61"/>
      <c r="C36" s="61"/>
      <c r="D36" s="62"/>
      <c r="E36" s="52"/>
      <c r="F36" s="54"/>
      <c r="G36" s="54"/>
      <c r="H36" s="55" t="s">
        <v>40</v>
      </c>
    </row>
    <row r="38" spans="1:15" x14ac:dyDescent="0.25">
      <c r="D38" s="40"/>
      <c r="E38" s="40"/>
      <c r="F38" s="40"/>
      <c r="G38" s="40"/>
      <c r="H38" s="40"/>
      <c r="I38" s="40"/>
    </row>
    <row r="39" spans="1:15" x14ac:dyDescent="0.25">
      <c r="B39" s="95"/>
      <c r="C39" s="40"/>
      <c r="E39" s="71" t="s">
        <v>54</v>
      </c>
      <c r="F39" s="71" t="s">
        <v>55</v>
      </c>
      <c r="G39" s="71" t="s">
        <v>28</v>
      </c>
      <c r="H39" s="40"/>
      <c r="I39" s="40"/>
      <c r="K39" s="40"/>
      <c r="M39" s="40"/>
      <c r="N39" s="101"/>
      <c r="O39" s="101"/>
    </row>
    <row r="40" spans="1:15" x14ac:dyDescent="0.25">
      <c r="A40" s="107"/>
      <c r="C40" s="40"/>
      <c r="D40" s="108" t="s">
        <v>50</v>
      </c>
      <c r="E40" s="99" t="s">
        <v>53</v>
      </c>
      <c r="F40" s="72">
        <v>22</v>
      </c>
      <c r="G40" s="72">
        <v>7</v>
      </c>
      <c r="K40" s="40"/>
      <c r="M40" s="40"/>
      <c r="O40" s="40"/>
    </row>
    <row r="41" spans="1:15" x14ac:dyDescent="0.25">
      <c r="A41" s="107"/>
      <c r="C41" s="40"/>
      <c r="D41" s="108"/>
      <c r="E41" s="92" t="s">
        <v>56</v>
      </c>
      <c r="F41" s="72">
        <v>32</v>
      </c>
      <c r="G41" s="72">
        <v>2</v>
      </c>
    </row>
    <row r="42" spans="1:15" ht="15.75" thickBot="1" x14ac:dyDescent="0.3">
      <c r="A42" s="107"/>
      <c r="C42" s="40"/>
      <c r="D42" s="108"/>
      <c r="E42" s="92" t="s">
        <v>57</v>
      </c>
      <c r="F42" s="72">
        <v>32</v>
      </c>
      <c r="G42" s="72">
        <v>3</v>
      </c>
    </row>
    <row r="43" spans="1:15" x14ac:dyDescent="0.25">
      <c r="A43" s="107"/>
      <c r="C43" s="40"/>
      <c r="D43" s="108"/>
      <c r="E43" s="92" t="s">
        <v>65</v>
      </c>
      <c r="F43" s="72">
        <v>32</v>
      </c>
      <c r="G43" s="72">
        <v>4</v>
      </c>
      <c r="I43" s="109" t="s">
        <v>72</v>
      </c>
      <c r="J43" s="110" t="s">
        <v>73</v>
      </c>
    </row>
    <row r="44" spans="1:15" ht="15.75" thickBot="1" x14ac:dyDescent="0.3">
      <c r="D44" s="108"/>
      <c r="E44" s="92" t="s">
        <v>66</v>
      </c>
      <c r="F44" s="72">
        <v>32</v>
      </c>
      <c r="G44" s="72">
        <v>5</v>
      </c>
      <c r="I44" s="111" t="s">
        <v>71</v>
      </c>
      <c r="J44" s="112" t="s">
        <v>53</v>
      </c>
    </row>
    <row r="45" spans="1:15" x14ac:dyDescent="0.25">
      <c r="D45" s="108" t="s">
        <v>49</v>
      </c>
      <c r="E45" s="22" t="s">
        <v>67</v>
      </c>
      <c r="F45" s="72">
        <v>37</v>
      </c>
      <c r="G45" s="72">
        <v>6</v>
      </c>
    </row>
    <row r="46" spans="1:15" x14ac:dyDescent="0.25">
      <c r="B46" s="40"/>
      <c r="C46" s="40"/>
      <c r="D46" s="108"/>
      <c r="E46" s="22" t="s">
        <v>68</v>
      </c>
      <c r="F46" s="72">
        <v>37</v>
      </c>
      <c r="G46" s="72">
        <v>7</v>
      </c>
      <c r="H46" s="40"/>
      <c r="I46" s="40"/>
    </row>
    <row r="47" spans="1:15" x14ac:dyDescent="0.25">
      <c r="A47" s="102"/>
      <c r="B47" s="40"/>
      <c r="D47" s="108"/>
      <c r="E47" s="22" t="s">
        <v>57</v>
      </c>
      <c r="F47" s="100">
        <v>37</v>
      </c>
      <c r="G47" s="72">
        <v>8</v>
      </c>
    </row>
    <row r="48" spans="1:15" x14ac:dyDescent="0.25">
      <c r="A48" s="102"/>
      <c r="B48" s="40"/>
      <c r="D48" s="108"/>
      <c r="E48" s="22" t="s">
        <v>69</v>
      </c>
      <c r="F48" s="100">
        <v>25</v>
      </c>
      <c r="G48" s="72">
        <v>9</v>
      </c>
    </row>
    <row r="49" spans="1:7" x14ac:dyDescent="0.25">
      <c r="A49" s="97"/>
      <c r="B49" s="40"/>
      <c r="D49" s="108"/>
      <c r="E49" s="22" t="s">
        <v>70</v>
      </c>
      <c r="F49" s="100">
        <v>25</v>
      </c>
      <c r="G49" s="72">
        <v>10</v>
      </c>
    </row>
    <row r="50" spans="1:7" x14ac:dyDescent="0.25">
      <c r="A50" s="97"/>
      <c r="B50" s="40"/>
      <c r="F50" s="96"/>
    </row>
    <row r="51" spans="1:7" x14ac:dyDescent="0.25">
      <c r="A51" s="97"/>
      <c r="B51" s="40"/>
      <c r="F51" s="96"/>
    </row>
    <row r="53" spans="1:7" x14ac:dyDescent="0.25">
      <c r="B53" s="40"/>
      <c r="C53" s="38"/>
      <c r="D53" s="40"/>
      <c r="E53" s="40"/>
    </row>
    <row r="54" spans="1:7" x14ac:dyDescent="0.25">
      <c r="A54" s="102"/>
      <c r="C54" s="38"/>
      <c r="D54" s="40"/>
    </row>
    <row r="55" spans="1:7" x14ac:dyDescent="0.25">
      <c r="A55" s="102"/>
      <c r="C55" s="38"/>
      <c r="D55" s="40"/>
    </row>
    <row r="56" spans="1:7" x14ac:dyDescent="0.25">
      <c r="A56" s="102"/>
      <c r="C56" s="38"/>
      <c r="D56" s="40"/>
    </row>
    <row r="57" spans="1:7" x14ac:dyDescent="0.25">
      <c r="A57" s="102"/>
      <c r="C57" s="38"/>
      <c r="D57" s="40"/>
    </row>
    <row r="64" spans="1:7" x14ac:dyDescent="0.25">
      <c r="B64" s="40"/>
      <c r="D64" s="40"/>
      <c r="E64" s="40"/>
    </row>
    <row r="65" spans="2:5" x14ac:dyDescent="0.25">
      <c r="B65" s="40"/>
      <c r="E65" s="40"/>
    </row>
    <row r="66" spans="2:5" x14ac:dyDescent="0.25">
      <c r="B66" s="40"/>
      <c r="D66" s="55"/>
      <c r="E66" s="40"/>
    </row>
    <row r="67" spans="2:5" x14ac:dyDescent="0.25">
      <c r="B67" s="40"/>
      <c r="D67" s="55"/>
      <c r="E67" s="40"/>
    </row>
    <row r="68" spans="2:5" x14ac:dyDescent="0.25">
      <c r="B68" s="40"/>
      <c r="D68" s="55"/>
      <c r="E68" s="40"/>
    </row>
    <row r="69" spans="2:5" x14ac:dyDescent="0.25">
      <c r="B69" s="40"/>
      <c r="D69" s="55"/>
      <c r="E69" s="40"/>
    </row>
    <row r="70" spans="2:5" x14ac:dyDescent="0.25">
      <c r="B70" s="40"/>
      <c r="D70" s="55"/>
      <c r="E70" s="40"/>
    </row>
    <row r="71" spans="2:5" x14ac:dyDescent="0.25">
      <c r="B71" s="40"/>
      <c r="D71" s="55"/>
      <c r="E71" s="40"/>
    </row>
  </sheetData>
  <sheetProtection selectLockedCells="1"/>
  <mergeCells count="9">
    <mergeCell ref="N39:O39"/>
    <mergeCell ref="A54:A57"/>
    <mergeCell ref="G11:H11"/>
    <mergeCell ref="G12:H12"/>
    <mergeCell ref="G13:H13"/>
    <mergeCell ref="A40:A43"/>
    <mergeCell ref="A47:A48"/>
    <mergeCell ref="D40:D44"/>
    <mergeCell ref="D45:D49"/>
  </mergeCells>
  <dataValidations count="2">
    <dataValidation type="list" allowBlank="1" showInputMessage="1" showErrorMessage="1" sqref="I44" xr:uid="{EB83372B-9C69-4555-9C01-2C91B40C7B15}">
      <formula1>"ligne 5,ligne 7"</formula1>
    </dataValidation>
    <dataValidation type="list" allowBlank="1" showInputMessage="1" showErrorMessage="1" sqref="J44" xr:uid="{F93E7F3A-6C7F-4805-903E-9EC84BCD134E}">
      <formula1>OFFSET($E$39,MATCH($I$44,$D$40:$D$49,0),0,5,1)</formula1>
    </dataValidation>
  </dataValidations>
  <pageMargins left="0.7" right="0.7" top="0.75" bottom="0.75" header="0.3" footer="0.3"/>
  <pageSetup orientation="portrait" horizontalDpi="300" verticalDpi="0" r:id="rId1"/>
  <drawing r:id="rId2"/>
  <legacyDrawing r:id="rId3"/>
  <controls>
    <mc:AlternateContent xmlns:mc="http://schemas.openxmlformats.org/markup-compatibility/2006">
      <mc:Choice Requires="x14">
        <control shapeId="5146" r:id="rId4" name="CommandButton3">
          <controlPr defaultSize="0" autoLine="0" r:id="rId5">
            <anchor moveWithCells="1">
              <from>
                <xdr:col>9</xdr:col>
                <xdr:colOff>1095375</xdr:colOff>
                <xdr:row>0</xdr:row>
                <xdr:rowOff>190500</xdr:rowOff>
              </from>
              <to>
                <xdr:col>10</xdr:col>
                <xdr:colOff>2266950</xdr:colOff>
                <xdr:row>1</xdr:row>
                <xdr:rowOff>266700</xdr:rowOff>
              </to>
            </anchor>
          </controlPr>
        </control>
      </mc:Choice>
      <mc:Fallback>
        <control shapeId="5146" r:id="rId4" name="CommandButton3"/>
      </mc:Fallback>
    </mc:AlternateContent>
    <mc:AlternateContent xmlns:mc="http://schemas.openxmlformats.org/markup-compatibility/2006">
      <mc:Choice Requires="x14">
        <control shapeId="5123" r:id="rId6" name="Drop Down 3">
          <controlPr defaultSize="0" autoLine="0" autoPict="0">
            <anchor moveWithCells="1">
              <from>
                <xdr:col>2</xdr:col>
                <xdr:colOff>0</xdr:colOff>
                <xdr:row>22</xdr:row>
                <xdr:rowOff>0</xdr:rowOff>
              </from>
              <to>
                <xdr:col>2</xdr:col>
                <xdr:colOff>2000250</xdr:colOff>
                <xdr:row>23</xdr:row>
                <xdr:rowOff>19050</xdr:rowOff>
              </to>
            </anchor>
          </controlPr>
        </control>
      </mc:Choice>
    </mc:AlternateContent>
    <mc:AlternateContent xmlns:mc="http://schemas.openxmlformats.org/markup-compatibility/2006">
      <mc:Choice Requires="x14">
        <control shapeId="5124" r:id="rId7" name="Drop Down 4">
          <controlPr defaultSize="0" autoLine="0" autoPict="0">
            <anchor moveWithCells="1">
              <from>
                <xdr:col>2</xdr:col>
                <xdr:colOff>9525</xdr:colOff>
                <xdr:row>23</xdr:row>
                <xdr:rowOff>0</xdr:rowOff>
              </from>
              <to>
                <xdr:col>2</xdr:col>
                <xdr:colOff>2000250</xdr:colOff>
                <xdr:row>24</xdr:row>
                <xdr:rowOff>0</xdr:rowOff>
              </to>
            </anchor>
          </controlPr>
        </control>
      </mc:Choice>
    </mc:AlternateContent>
    <mc:AlternateContent xmlns:mc="http://schemas.openxmlformats.org/markup-compatibility/2006">
      <mc:Choice Requires="x14">
        <control shapeId="5147" r:id="rId8" name="Drop Down 27">
          <controlPr defaultSize="0" autoLine="0" autoPict="0">
            <anchor moveWithCells="1">
              <from>
                <xdr:col>3</xdr:col>
                <xdr:colOff>9525</xdr:colOff>
                <xdr:row>4</xdr:row>
                <xdr:rowOff>0</xdr:rowOff>
              </from>
              <to>
                <xdr:col>3</xdr:col>
                <xdr:colOff>2438400</xdr:colOff>
                <xdr:row>5</xdr:row>
                <xdr:rowOff>19050</xdr:rowOff>
              </to>
            </anchor>
          </controlPr>
        </control>
      </mc:Choice>
    </mc:AlternateContent>
    <mc:AlternateContent xmlns:mc="http://schemas.openxmlformats.org/markup-compatibility/2006">
      <mc:Choice Requires="x14">
        <control shapeId="5151" r:id="rId9" name="Drop Down 31">
          <controlPr defaultSize="0" autoLine="0" autoPict="0">
            <anchor moveWithCells="1">
              <from>
                <xdr:col>1</xdr:col>
                <xdr:colOff>19050</xdr:colOff>
                <xdr:row>4</xdr:row>
                <xdr:rowOff>19050</xdr:rowOff>
              </from>
              <to>
                <xdr:col>2</xdr:col>
                <xdr:colOff>0</xdr:colOff>
                <xdr:row>4</xdr:row>
                <xdr:rowOff>285750</xdr:rowOff>
              </to>
            </anchor>
          </controlPr>
        </control>
      </mc:Choice>
    </mc:AlternateContent>
    <mc:AlternateContent xmlns:mc="http://schemas.openxmlformats.org/markup-compatibility/2006">
      <mc:Choice Requires="x14">
        <control shapeId="5152" r:id="rId10" name="Drop Down 32">
          <controlPr defaultSize="0" autoLine="0" autoPict="0">
            <anchor moveWithCells="1">
              <from>
                <xdr:col>5</xdr:col>
                <xdr:colOff>9525</xdr:colOff>
                <xdr:row>4</xdr:row>
                <xdr:rowOff>0</xdr:rowOff>
              </from>
              <to>
                <xdr:col>5</xdr:col>
                <xdr:colOff>3314700</xdr:colOff>
                <xdr:row>4</xdr:row>
                <xdr:rowOff>533400</xdr:rowOff>
              </to>
            </anchor>
          </controlPr>
        </control>
      </mc:Choice>
    </mc:AlternateContent>
  </controls>
  <tableParts count="1">
    <tablePart r:id="rId1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8F60C-B131-46D9-96D3-79CC943FE45C}">
  <sheetPr codeName="Feuil5"/>
  <dimension ref="D28:G30"/>
  <sheetViews>
    <sheetView showGridLines="0" zoomScaleNormal="100" workbookViewId="0">
      <selection activeCell="F29" sqref="F29"/>
    </sheetView>
  </sheetViews>
  <sheetFormatPr baseColWidth="10" defaultColWidth="11.5703125" defaultRowHeight="12.75" x14ac:dyDescent="0.2"/>
  <cols>
    <col min="1" max="16384" width="11.5703125" style="28"/>
  </cols>
  <sheetData>
    <row r="28" spans="4:7" x14ac:dyDescent="0.2">
      <c r="D28" s="28" t="s">
        <v>23</v>
      </c>
      <c r="F28" s="29">
        <v>10</v>
      </c>
      <c r="G28" s="28" t="s">
        <v>24</v>
      </c>
    </row>
    <row r="30" spans="4:7" x14ac:dyDescent="0.2">
      <c r="D30" s="28" t="s">
        <v>25</v>
      </c>
      <c r="F30" s="30">
        <f>IF(F28="","",432.67*POWER(F28,-0.54))</f>
        <v>124.78339104577886</v>
      </c>
      <c r="G30" s="28" t="s">
        <v>26</v>
      </c>
    </row>
  </sheetData>
  <sheetProtection password="CCDE" sheet="1" objects="1" scenarios="1"/>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Calcul cout</vt:lpstr>
      <vt:lpstr>Graphique cadence montage prod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LAGIERE</dc:creator>
  <cp:lastModifiedBy>DjiDji</cp:lastModifiedBy>
  <dcterms:created xsi:type="dcterms:W3CDTF">2022-06-29T10:38:08Z</dcterms:created>
  <dcterms:modified xsi:type="dcterms:W3CDTF">2022-09-20T13:29:41Z</dcterms:modified>
</cp:coreProperties>
</file>