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360" yWindow="360" windowWidth="24675" windowHeight="11535"/>
  </bookViews>
  <sheets>
    <sheet name="Feuil1" sheetId="1" r:id="rId1"/>
    <sheet name="Fériés" sheetId="2" r:id="rId2"/>
  </sheets>
  <externalReferences>
    <externalReference r:id="rId3"/>
    <externalReference r:id="rId4"/>
  </externalReferences>
  <definedNames>
    <definedName name="encours">[1]Cal!$T$1</definedName>
    <definedName name="fériés">Fériés!$A$2:$A$14</definedName>
    <definedName name="Grade">'[2]Taux horaire'!$B$1:$B$13</definedName>
  </definedNames>
  <calcPr calcId="152511"/>
</workbook>
</file>

<file path=xl/calcChain.xml><?xml version="1.0" encoding="utf-8"?>
<calcChain xmlns="http://schemas.openxmlformats.org/spreadsheetml/2006/main">
  <c r="G3" i="1" l="1"/>
  <c r="G4" i="1"/>
  <c r="G5" i="1"/>
  <c r="G2" i="1"/>
  <c r="F3" i="1"/>
  <c r="F4" i="1"/>
  <c r="F5" i="1"/>
  <c r="F2" i="1"/>
  <c r="F6" i="1"/>
  <c r="F7" i="1"/>
  <c r="F8" i="1"/>
  <c r="F9" i="1"/>
  <c r="F10" i="1"/>
  <c r="E3" i="1"/>
  <c r="E4" i="1"/>
  <c r="E5" i="1"/>
  <c r="E2" i="1"/>
  <c r="A14" i="2" l="1"/>
  <c r="A13" i="2"/>
  <c r="A12" i="2"/>
  <c r="A11" i="2"/>
  <c r="A10" i="2"/>
  <c r="A8" i="2"/>
  <c r="A9" i="2" s="1"/>
  <c r="A7" i="2"/>
  <c r="A6" i="2"/>
  <c r="A5" i="2"/>
  <c r="A3" i="2"/>
  <c r="A4" i="2" s="1"/>
  <c r="A2" i="2"/>
  <c r="H2" i="1" l="1"/>
  <c r="H4" i="1"/>
  <c r="H3" i="1"/>
  <c r="H5" i="1"/>
  <c r="H6" i="1"/>
  <c r="H7" i="1"/>
  <c r="H8" i="1"/>
  <c r="H9" i="1"/>
  <c r="H10" i="1"/>
  <c r="I5" i="1"/>
  <c r="I6" i="1"/>
  <c r="I7" i="1"/>
  <c r="I8" i="1"/>
  <c r="I9" i="1"/>
  <c r="I10" i="1"/>
  <c r="I4" i="1" l="1"/>
  <c r="I3" i="1"/>
  <c r="I2" i="1"/>
</calcChain>
</file>

<file path=xl/sharedStrings.xml><?xml version="1.0" encoding="utf-8"?>
<sst xmlns="http://schemas.openxmlformats.org/spreadsheetml/2006/main" count="24" uniqueCount="23">
  <si>
    <t>N° d'intervention</t>
  </si>
  <si>
    <t>Heures début</t>
  </si>
  <si>
    <t>Heures fin</t>
  </si>
  <si>
    <t>Tarifs Normal</t>
  </si>
  <si>
    <t>Tarifs Dimanche jour fériés</t>
  </si>
  <si>
    <t>Tarifs nuits</t>
  </si>
  <si>
    <t>Total de durée</t>
  </si>
  <si>
    <t>Montants</t>
  </si>
  <si>
    <t>Date d'INTERVENTIONS</t>
  </si>
  <si>
    <t>Jour de l'an</t>
  </si>
  <si>
    <t>Pâques</t>
  </si>
  <si>
    <t>Lun de P</t>
  </si>
  <si>
    <t>Fête du travail</t>
  </si>
  <si>
    <t>Victoire1945</t>
  </si>
  <si>
    <t>Ascension</t>
  </si>
  <si>
    <t>Pentecôte</t>
  </si>
  <si>
    <t>Fêt. Nat.</t>
  </si>
  <si>
    <t>Assomption</t>
  </si>
  <si>
    <t>Toussaint</t>
  </si>
  <si>
    <t>Armistice</t>
  </si>
  <si>
    <t>Noël</t>
  </si>
  <si>
    <t>Jour</t>
  </si>
  <si>
    <t>Fête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</si>
</sst>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h:mm;@"/>
    <numFmt numFmtId="165" formatCode="0.00;[Red]0.00"/>
    <numFmt numFmtId="166" formatCode="#,##0.00_ ;\-#,##0.00\ "/>
    <numFmt numFmtId="169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14" fontId="0" fillId="0" borderId="0" xfId="0" applyNumberFormat="1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0" borderId="0" xfId="0" applyAlignment="1">
      <alignment horizontal="center"/>
    </xf>
    <xf numFmtId="169" fontId="0" fillId="0" borderId="0" xfId="0" applyNumberFormat="1" applyAlignment="1">
      <alignment horizontal="center" vertical="center"/>
    </xf>
  </cellXfs>
  <cellStyles count="5">
    <cellStyle name="Monétaire" xfId="1" builtinId="4"/>
    <cellStyle name="Normal" xfId="0" builtinId="0"/>
    <cellStyle name="Normal 2" xfId="2"/>
    <cellStyle name="Normal 2 2" xfId="3"/>
    <cellStyle name="Normal 4" xfId="4"/>
  </cellStyles>
  <dxfs count="11">
    <dxf>
      <numFmt numFmtId="169" formatCode="[$-F400]h:mm:ss\ AM/P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#,##0.00_ ;\-#,##0.00\ "/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10</xdr:row>
      <xdr:rowOff>133350</xdr:rowOff>
    </xdr:from>
    <xdr:to>
      <xdr:col>8</xdr:col>
      <xdr:colOff>1428750</xdr:colOff>
      <xdr:row>31</xdr:row>
      <xdr:rowOff>171450</xdr:rowOff>
    </xdr:to>
    <xdr:sp macro="" textlink="">
      <xdr:nvSpPr>
        <xdr:cNvPr id="2" name="ZoneTexte 1"/>
        <xdr:cNvSpPr txBox="1"/>
      </xdr:nvSpPr>
      <xdr:spPr>
        <a:xfrm>
          <a:off x="1895475" y="2219325"/>
          <a:ext cx="11572875" cy="403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Voila mon soucis de formule de calcule :</a:t>
          </a:r>
        </a:p>
        <a:p>
          <a:endParaRPr lang="fr-FR" sz="1100"/>
        </a:p>
        <a:p>
          <a:r>
            <a:rPr lang="fr-FR" sz="1100"/>
            <a:t>Heures tarifs normal 07:01 à 21h59 du lundi matin au vendredi soir au tarifs 9,20</a:t>
          </a:r>
        </a:p>
        <a:p>
          <a:r>
            <a:rPr lang="fr-FR" sz="1100"/>
            <a:t>Heures tarifs nuit  22:00 à 07:00 au tarifs 9,20 à 200%</a:t>
          </a:r>
        </a:p>
        <a:p>
          <a:r>
            <a:rPr lang="fr-FR" sz="1100"/>
            <a:t>Heures tarifs dimanche et jours fériés 07:01 à 21:59 au tarif</a:t>
          </a:r>
          <a:r>
            <a:rPr lang="fr-FR" sz="1100" baseline="0"/>
            <a:t>s de 9,20 à 150%</a:t>
          </a:r>
          <a:endParaRPr lang="fr-FR" sz="1100"/>
        </a:p>
        <a:p>
          <a:endParaRPr lang="fr-FR" sz="1100"/>
        </a:p>
        <a:p>
          <a:r>
            <a:rPr lang="fr-FR" sz="1100"/>
            <a:t>Exemple 4751 : les heures de début</a:t>
          </a:r>
          <a:r>
            <a:rPr lang="fr-FR" sz="1100" baseline="0"/>
            <a:t> et de fin  sont en tarifs normal, dans total durée le chiffres est exprimé en 100eme.  je voudrais dans la mesure du possible que 2,63 se mette directement dans tarifs normal.</a:t>
          </a:r>
        </a:p>
        <a:p>
          <a:endParaRPr lang="fr-FR" sz="1100" baseline="0"/>
        </a:p>
        <a:p>
          <a:r>
            <a:rPr lang="fr-FR" sz="1100" baseline="0"/>
            <a:t>Exemple 4753 : les heures de début sont normal jusqu'à 21:59 puis en nuit jusqu'à 22:49. est il possible que 1,10 sont mis dans tarifs normal directement et 0,82 dans tarifs nuits directement</a:t>
          </a:r>
        </a:p>
        <a:p>
          <a:endParaRPr lang="fr-FR" sz="1100" baseline="0"/>
        </a:p>
        <a:p>
          <a:r>
            <a:rPr lang="fr-FR" sz="1100" baseline="0"/>
            <a:t>Exemple 4754 : les heures sont en dimanche et/ou jours fériés que 1,63 soit mis dans la bonne colonne directement.</a:t>
          </a:r>
        </a:p>
        <a:p>
          <a:endParaRPr lang="fr-FR" sz="1100" baseline="0"/>
        </a:p>
        <a:p>
          <a:r>
            <a:rPr lang="fr-FR" sz="1100" baseline="0"/>
            <a:t>Merci à vous pour votre aide.</a:t>
          </a:r>
        </a:p>
        <a:p>
          <a:endParaRPr lang="fr-FR" sz="1100" baseline="0"/>
        </a:p>
        <a:p>
          <a:r>
            <a:rPr lang="fr-FR" sz="1100" baseline="0"/>
            <a:t>Cordialement.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documents/Excel/CALENDRIER_ok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IHBG%20Spv%20cis%20Dol2016.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"/>
      <sheetName val="Saints"/>
      <sheetName val="sts"/>
      <sheetName val="Fériés 2012"/>
      <sheetName val="Fériés 2014"/>
      <sheetName val="Fériés 2015"/>
      <sheetName val="Fériés 2013 "/>
      <sheetName val="Fériés 2016"/>
      <sheetName val="Fetes religieuses"/>
      <sheetName val="Vacances scolaires "/>
    </sheetNames>
    <sheetDataSet>
      <sheetData sheetId="0">
        <row r="1">
          <cell r="T1">
            <v>2016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x horaire"/>
      <sheetName val="Base vierge spv"/>
      <sheetName val="Base"/>
      <sheetName val="Feuil1"/>
    </sheetNames>
    <sheetDataSet>
      <sheetData sheetId="0">
        <row r="1">
          <cell r="B1" t="str">
            <v>COL</v>
          </cell>
        </row>
        <row r="2">
          <cell r="B2" t="str">
            <v>LCL</v>
          </cell>
        </row>
        <row r="3">
          <cell r="B3" t="str">
            <v>CDT</v>
          </cell>
        </row>
        <row r="4">
          <cell r="B4" t="str">
            <v>CNE</v>
          </cell>
        </row>
        <row r="5">
          <cell r="B5" t="str">
            <v>LT</v>
          </cell>
        </row>
        <row r="6">
          <cell r="B6" t="str">
            <v>ADC</v>
          </cell>
        </row>
        <row r="7">
          <cell r="B7" t="str">
            <v>ADJ</v>
          </cell>
        </row>
        <row r="8">
          <cell r="B8" t="str">
            <v>SCH</v>
          </cell>
        </row>
        <row r="9">
          <cell r="B9" t="str">
            <v>SGT</v>
          </cell>
        </row>
        <row r="10">
          <cell r="B10" t="str">
            <v>CCH</v>
          </cell>
        </row>
        <row r="11">
          <cell r="B11" t="str">
            <v>CAL</v>
          </cell>
        </row>
        <row r="12">
          <cell r="B12" t="str">
            <v>SAP</v>
          </cell>
        </row>
        <row r="13">
          <cell r="B13" t="str">
            <v>SAP</v>
          </cell>
        </row>
      </sheetData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I10" totalsRowShown="0" headerRowDxfId="10" dataDxfId="9">
  <autoFilter ref="A1:I10"/>
  <tableColumns count="9">
    <tableColumn id="9" name="N° d'intervention" dataDxfId="8"/>
    <tableColumn id="1" name="Date d'INTERVENTIONS" dataDxfId="7"/>
    <tableColumn id="2" name="Heures début" dataDxfId="6"/>
    <tableColumn id="3" name="Heures fin" dataDxfId="5"/>
    <tableColumn id="4" name="Tarifs Normal" dataDxfId="4"/>
    <tableColumn id="5" name="Tarifs Dimanche jour fériés" dataDxfId="0">
      <calculatedColumnFormula>IF(OR(WEEKDAY(Tableau1[[#This Row],[Date d''INTERVENTIONS]],2)&gt;5,IFERROR(VLOOKUP(B2,fériés,1,0)=B2,0)),Tableau1[[#This Row],[Heures fin]]-Tableau1[[#This Row],[Heures début]],0)</calculatedColumnFormula>
    </tableColumn>
    <tableColumn id="6" name="Tarifs nuits" dataDxfId="3"/>
    <tableColumn id="7" name="Total de durée" dataDxfId="2">
      <calculatedColumnFormula>E2+F2+G2</calculatedColumnFormula>
    </tableColumn>
    <tableColumn id="8" name="Montants" dataDxfId="1" dataCellStyle="Monétai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showZeros="0" tabSelected="1" workbookViewId="0">
      <selection activeCell="A15" sqref="A15"/>
    </sheetView>
  </sheetViews>
  <sheetFormatPr baseColWidth="10" defaultRowHeight="15" x14ac:dyDescent="0.25"/>
  <cols>
    <col min="1" max="1" width="21.5703125" style="2" customWidth="1"/>
    <col min="2" max="2" width="23.42578125" style="2" customWidth="1"/>
    <col min="3" max="3" width="17.28515625" style="5" customWidth="1"/>
    <col min="4" max="4" width="15.85546875" style="5" customWidth="1"/>
    <col min="5" max="5" width="20.7109375" style="10" customWidth="1"/>
    <col min="6" max="7" width="20.7109375" style="2" customWidth="1"/>
    <col min="8" max="8" width="20.7109375" style="6" customWidth="1"/>
    <col min="9" max="9" width="22.140625" style="11" customWidth="1"/>
    <col min="10" max="16384" width="11.42578125" style="2"/>
  </cols>
  <sheetData>
    <row r="1" spans="1:9" ht="29.25" customHeight="1" x14ac:dyDescent="0.25">
      <c r="A1" s="1" t="s">
        <v>0</v>
      </c>
      <c r="B1" s="1" t="s">
        <v>8</v>
      </c>
      <c r="C1" s="4" t="s">
        <v>1</v>
      </c>
      <c r="D1" s="4" t="s">
        <v>2</v>
      </c>
      <c r="E1" s="9" t="s">
        <v>3</v>
      </c>
      <c r="F1" s="1" t="s">
        <v>4</v>
      </c>
      <c r="G1" s="1" t="s">
        <v>5</v>
      </c>
      <c r="H1" s="7" t="s">
        <v>6</v>
      </c>
      <c r="I1" s="11" t="s">
        <v>7</v>
      </c>
    </row>
    <row r="2" spans="1:9" x14ac:dyDescent="0.25">
      <c r="A2" s="2">
        <v>4751</v>
      </c>
      <c r="B2" s="3">
        <v>42463</v>
      </c>
      <c r="C2" s="5">
        <v>0.39652777777777781</v>
      </c>
      <c r="D2" s="5">
        <v>0.50624999999999998</v>
      </c>
      <c r="E2" s="5">
        <f>IF(AND(WEEKDAY(Tableau1[[#This Row],[Date d''INTERVENTIONS]],2)&lt;6,IFERROR(VLOOKUP(Tableau1[[#This Row],[Date d''INTERVENTIONS]],fériés,1,0)=1,1),Tableau1[[#This Row],[Heures début]]&gt;7/24,Tableau1[[#This Row],[Heures fin]]&lt;22/24),Tableau1[[#This Row],[Heures fin]]-Tableau1[[#This Row],[Heures début]],IF(Tableau1[[#This Row],[Heures fin]]&gt;22/24,22/24-Tableau1[[#This Row],[Heures début]],0))</f>
        <v>0</v>
      </c>
      <c r="F2" s="5">
        <f>IF(OR(WEEKDAY(Tableau1[[#This Row],[Date d''INTERVENTIONS]],2)&gt;5,IFERROR(VLOOKUP(B2,fériés,1,0)=B2,0)),Tableau1[[#This Row],[Heures fin]]-Tableau1[[#This Row],[Heures début]],0)</f>
        <v>0.10972222222222217</v>
      </c>
      <c r="G2" s="5">
        <f>IF(OR(WEEKDAY(Tableau1[[#This Row],[Date d''INTERVENTIONS]],2)&gt;5,IFERROR(VLOOKUP(Tableau1[[#This Row],[Date d''INTERVENTIONS]],fériés,1,0)=B2,0)),0,IF(AND(Tableau1[[#This Row],[Heures début]]&gt;22/24,Tableau1[[#This Row],[Heures fin]]&lt;7/24),MOD(Tableau1[[#This Row],[Heures fin]]-Tableau1[[#This Row],[Heures début]],1),IF(D2&lt;1,D2-22/24,IF(Tableau1[[#This Row],[Heures fin]]&gt;7/24,MOD(7/24-Tableau1[[#This Row],[Heures début]],1)))))</f>
        <v>0</v>
      </c>
      <c r="H2" s="5">
        <f>E2+F2+G2</f>
        <v>0.10972222222222217</v>
      </c>
      <c r="I2" s="11">
        <f>Tableau1[[#This Row],[Tarifs Normal]]*9.2+Tableau1[[#This Row],[Tarifs Dimanche jour fériés]]*13.815+Tableau1[[#This Row],[Tarifs nuits]]*18.417</f>
        <v>1.5158124999999991</v>
      </c>
    </row>
    <row r="3" spans="1:9" x14ac:dyDescent="0.25">
      <c r="A3" s="2">
        <v>4752</v>
      </c>
      <c r="B3" s="3">
        <v>42457</v>
      </c>
      <c r="C3" s="5">
        <v>0.55486111111111114</v>
      </c>
      <c r="D3" s="5">
        <v>0.65138888888888891</v>
      </c>
      <c r="E3" s="5">
        <f>IF(AND(WEEKDAY(Tableau1[[#This Row],[Date d''INTERVENTIONS]],2)&lt;6,IFERROR(VLOOKUP(Tableau1[[#This Row],[Date d''INTERVENTIONS]],fériés,1,0)=1,1),Tableau1[[#This Row],[Heures début]]&gt;7/24,Tableau1[[#This Row],[Heures fin]]&lt;22/24),Tableau1[[#This Row],[Heures fin]]-Tableau1[[#This Row],[Heures début]],IF(Tableau1[[#This Row],[Heures fin]]&gt;22/24,22/24-Tableau1[[#This Row],[Heures début]],0))</f>
        <v>0</v>
      </c>
      <c r="F3" s="5">
        <f>IF(OR(WEEKDAY(Tableau1[[#This Row],[Date d''INTERVENTIONS]],2)&gt;5,IFERROR(VLOOKUP(B3,fériés,1,0)=B3,0)),Tableau1[[#This Row],[Heures fin]]-Tableau1[[#This Row],[Heures début]],0)</f>
        <v>9.6527777777777768E-2</v>
      </c>
      <c r="G3" s="5">
        <f>IF(OR(WEEKDAY(Tableau1[[#This Row],[Date d''INTERVENTIONS]],2)&gt;5,IFERROR(VLOOKUP(Tableau1[[#This Row],[Date d''INTERVENTIONS]],fériés,1,0)=B3,0)),0,IF(AND(Tableau1[[#This Row],[Heures début]]&gt;22/24,Tableau1[[#This Row],[Heures fin]]&lt;7/24),MOD(Tableau1[[#This Row],[Heures fin]]-Tableau1[[#This Row],[Heures début]],1),IF(D3&lt;1,D3-22/24,IF(Tableau1[[#This Row],[Heures fin]]&gt;7/24,MOD(7/24-Tableau1[[#This Row],[Heures début]],1)))))</f>
        <v>0</v>
      </c>
      <c r="H3" s="5">
        <f t="shared" ref="H3:H10" si="0">E3+F3+G3</f>
        <v>9.6527777777777768E-2</v>
      </c>
      <c r="I3" s="11">
        <f>Tableau1[[#This Row],[Tarifs Normal]]*9.2+Tableau1[[#This Row],[Tarifs Dimanche jour fériés]]*13.815+Tableau1[[#This Row],[Tarifs nuits]]*18.417</f>
        <v>1.3335312499999998</v>
      </c>
    </row>
    <row r="4" spans="1:9" x14ac:dyDescent="0.25">
      <c r="A4" s="2">
        <v>4753</v>
      </c>
      <c r="B4" s="3">
        <v>42464</v>
      </c>
      <c r="C4" s="5">
        <v>0.87083333333333324</v>
      </c>
      <c r="D4" s="5">
        <v>0.9506944444444444</v>
      </c>
      <c r="E4" s="5">
        <f>IF(AND(WEEKDAY(Tableau1[[#This Row],[Date d''INTERVENTIONS]],2)&lt;6,IFERROR(VLOOKUP(Tableau1[[#This Row],[Date d''INTERVENTIONS]],fériés,1,0)=1,1),Tableau1[[#This Row],[Heures début]]&gt;7/24,Tableau1[[#This Row],[Heures fin]]&lt;22/24),Tableau1[[#This Row],[Heures fin]]-Tableau1[[#This Row],[Heures début]],IF(Tableau1[[#This Row],[Heures fin]]&gt;22/24,22/24-Tableau1[[#This Row],[Heures début]],0))</f>
        <v>4.5833333333333393E-2</v>
      </c>
      <c r="F4" s="5">
        <f>IF(OR(WEEKDAY(Tableau1[[#This Row],[Date d''INTERVENTIONS]],2)&gt;5,IFERROR(VLOOKUP(B4,fériés,1,0)=B4,0)),Tableau1[[#This Row],[Heures fin]]-Tableau1[[#This Row],[Heures début]],0)</f>
        <v>0</v>
      </c>
      <c r="G4" s="5">
        <f>IF(OR(WEEKDAY(Tableau1[[#This Row],[Date d''INTERVENTIONS]],2)&gt;5,IFERROR(VLOOKUP(Tableau1[[#This Row],[Date d''INTERVENTIONS]],fériés,1,0)=B4,0)),0,IF(AND(Tableau1[[#This Row],[Heures début]]&gt;22/24,Tableau1[[#This Row],[Heures fin]]&lt;7/24),MOD(Tableau1[[#This Row],[Heures fin]]-Tableau1[[#This Row],[Heures début]],1),IF(D4&lt;1,D4-22/24,IF(Tableau1[[#This Row],[Heures fin]]&gt;7/24,MOD(7/24-Tableau1[[#This Row],[Heures début]],1)))))</f>
        <v>3.4027777777777768E-2</v>
      </c>
      <c r="H4" s="5">
        <f t="shared" si="0"/>
        <v>7.986111111111116E-2</v>
      </c>
      <c r="I4" s="11">
        <f>Tableau1[[#This Row],[Tarifs Normal]]*9.2+Tableau1[[#This Row],[Tarifs Dimanche jour fériés]]*13.815+Tableau1[[#This Row],[Tarifs nuits]]*18.417</f>
        <v>1.0483562500000003</v>
      </c>
    </row>
    <row r="5" spans="1:9" x14ac:dyDescent="0.25">
      <c r="A5" s="2">
        <v>4754</v>
      </c>
      <c r="B5" s="3">
        <v>42465</v>
      </c>
      <c r="C5" s="5">
        <v>0.83750000000000002</v>
      </c>
      <c r="D5" s="5">
        <v>0.92083333333333339</v>
      </c>
      <c r="E5" s="5">
        <f>IF(AND(WEEKDAY(Tableau1[[#This Row],[Date d''INTERVENTIONS]],2)&lt;6,IFERROR(VLOOKUP(Tableau1[[#This Row],[Date d''INTERVENTIONS]],fériés,1,0)=1,1),Tableau1[[#This Row],[Heures début]]&gt;7/24,Tableau1[[#This Row],[Heures fin]]&lt;22/24),Tableau1[[#This Row],[Heures fin]]-Tableau1[[#This Row],[Heures début]],IF(Tableau1[[#This Row],[Heures fin]]&gt;22/24,22/24-Tableau1[[#This Row],[Heures début]],0))</f>
        <v>7.9166666666666607E-2</v>
      </c>
      <c r="F5" s="5">
        <f>IF(OR(WEEKDAY(Tableau1[[#This Row],[Date d''INTERVENTIONS]],2)&gt;5,IFERROR(VLOOKUP(B5,fériés,1,0)=B5,0)),Tableau1[[#This Row],[Heures fin]]-Tableau1[[#This Row],[Heures début]],0)</f>
        <v>0</v>
      </c>
      <c r="G5" s="5">
        <f>IF(OR(WEEKDAY(Tableau1[[#This Row],[Date d''INTERVENTIONS]],2)&gt;5,IFERROR(VLOOKUP(Tableau1[[#This Row],[Date d''INTERVENTIONS]],fériés,1,0)=B5,0)),0,IF(AND(Tableau1[[#This Row],[Heures début]]&gt;22/24,Tableau1[[#This Row],[Heures fin]]&lt;7/24),MOD(Tableau1[[#This Row],[Heures fin]]-Tableau1[[#This Row],[Heures début]],1),IF(D5&lt;1,D5-22/24,IF(Tableau1[[#This Row],[Heures fin]]&gt;7/24,MOD(7/24-Tableau1[[#This Row],[Heures début]],1)))))</f>
        <v>4.1666666666667629E-3</v>
      </c>
      <c r="H5" s="5">
        <f t="shared" si="0"/>
        <v>8.333333333333337E-2</v>
      </c>
      <c r="I5" s="11">
        <f>Tableau1[[#This Row],[Tarifs Normal]]*9.2+Tableau1[[#This Row],[Tarifs Dimanche jour fériés]]*13.815+Tableau1[[#This Row],[Tarifs nuits]]*18.417</f>
        <v>0.80507083333333451</v>
      </c>
    </row>
    <row r="6" spans="1:9" x14ac:dyDescent="0.25">
      <c r="F6" s="17">
        <f>IF(OR(WEEKDAY(Tableau1[[#This Row],[Date d''INTERVENTIONS]],2)&gt;5,IFERROR(VLOOKUP(B6,fériés,1,0)=B6,0)),Tableau1[[#This Row],[Heures fin]]-Tableau1[[#This Row],[Heures début]],0)</f>
        <v>0</v>
      </c>
      <c r="H6" s="8">
        <f t="shared" si="0"/>
        <v>0</v>
      </c>
      <c r="I6" s="11">
        <f>Tableau1[[#This Row],[Tarifs Normal]]*9.2+Tableau1[[#This Row],[Tarifs Dimanche jour fériés]]*13.815+Tableau1[[#This Row],[Tarifs nuits]]*18.417</f>
        <v>0</v>
      </c>
    </row>
    <row r="7" spans="1:9" x14ac:dyDescent="0.25">
      <c r="F7" s="17">
        <f>IF(OR(WEEKDAY(Tableau1[[#This Row],[Date d''INTERVENTIONS]],2)&gt;5,IFERROR(VLOOKUP(B7,fériés,1,0)=B7,0)),Tableau1[[#This Row],[Heures fin]]-Tableau1[[#This Row],[Heures début]],0)</f>
        <v>0</v>
      </c>
      <c r="H7" s="8">
        <f t="shared" si="0"/>
        <v>0</v>
      </c>
      <c r="I7" s="11">
        <f>Tableau1[[#This Row],[Tarifs Normal]]*9.2+Tableau1[[#This Row],[Tarifs Dimanche jour fériés]]*13.815+Tableau1[[#This Row],[Tarifs nuits]]*18.417</f>
        <v>0</v>
      </c>
    </row>
    <row r="8" spans="1:9" x14ac:dyDescent="0.25">
      <c r="F8" s="17">
        <f>IF(OR(WEEKDAY(Tableau1[[#This Row],[Date d''INTERVENTIONS]],2)&gt;5,IFERROR(VLOOKUP(B8,fériés,1,0)=B8,0)),Tableau1[[#This Row],[Heures fin]]-Tableau1[[#This Row],[Heures début]],0)</f>
        <v>0</v>
      </c>
      <c r="H8" s="8">
        <f t="shared" si="0"/>
        <v>0</v>
      </c>
      <c r="I8" s="11">
        <f>Tableau1[[#This Row],[Tarifs Normal]]*9.2+Tableau1[[#This Row],[Tarifs Dimanche jour fériés]]*13.815+Tableau1[[#This Row],[Tarifs nuits]]*18.417</f>
        <v>0</v>
      </c>
    </row>
    <row r="9" spans="1:9" x14ac:dyDescent="0.25">
      <c r="F9" s="17">
        <f>IF(OR(WEEKDAY(Tableau1[[#This Row],[Date d''INTERVENTIONS]],2)&gt;5,IFERROR(VLOOKUP(B9,fériés,1,0)=B9,0)),Tableau1[[#This Row],[Heures fin]]-Tableau1[[#This Row],[Heures début]],0)</f>
        <v>0</v>
      </c>
      <c r="H9" s="8">
        <f t="shared" si="0"/>
        <v>0</v>
      </c>
      <c r="I9" s="11">
        <f>Tableau1[[#This Row],[Tarifs Normal]]*9.2+Tableau1[[#This Row],[Tarifs Dimanche jour fériés]]*13.815+Tableau1[[#This Row],[Tarifs nuits]]*18.417</f>
        <v>0</v>
      </c>
    </row>
    <row r="10" spans="1:9" x14ac:dyDescent="0.25">
      <c r="F10" s="17">
        <f>IF(OR(WEEKDAY(Tableau1[[#This Row],[Date d''INTERVENTIONS]],2)&gt;5,IFERROR(VLOOKUP(B10,fériés,1,0)=B10,0)),Tableau1[[#This Row],[Heures fin]]-Tableau1[[#This Row],[Heures début]],0)</f>
        <v>0</v>
      </c>
      <c r="H10" s="8">
        <f t="shared" si="0"/>
        <v>0</v>
      </c>
      <c r="I10" s="11">
        <f>Tableau1[[#This Row],[Tarifs Normal]]*9.2+Tableau1[[#This Row],[Tarifs Dimanche jour fériés]]*13.815+Tableau1[[#This Row],[Tarifs nuits]]*18.417</f>
        <v>0</v>
      </c>
    </row>
    <row r="11" spans="1:9" x14ac:dyDescent="0.25">
      <c r="H11" s="8"/>
    </row>
    <row r="12" spans="1:9" x14ac:dyDescent="0.25">
      <c r="H12" s="8"/>
    </row>
    <row r="13" spans="1:9" x14ac:dyDescent="0.25">
      <c r="H13" s="8"/>
    </row>
    <row r="14" spans="1:9" x14ac:dyDescent="0.25">
      <c r="H14" s="8"/>
    </row>
    <row r="15" spans="1:9" x14ac:dyDescent="0.25">
      <c r="A15" s="5"/>
      <c r="H15" s="8"/>
    </row>
    <row r="16" spans="1:9" x14ac:dyDescent="0.25">
      <c r="H16" s="8"/>
    </row>
    <row r="17" spans="8:8" x14ac:dyDescent="0.25">
      <c r="H17" s="8"/>
    </row>
    <row r="18" spans="8:8" x14ac:dyDescent="0.25">
      <c r="H18" s="8"/>
    </row>
    <row r="19" spans="8:8" x14ac:dyDescent="0.25">
      <c r="H19" s="8"/>
    </row>
  </sheetData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I16" sqref="I16"/>
    </sheetView>
  </sheetViews>
  <sheetFormatPr baseColWidth="10" defaultRowHeight="15" x14ac:dyDescent="0.25"/>
  <sheetData>
    <row r="1" spans="1:2" x14ac:dyDescent="0.25">
      <c r="A1" s="16" t="s">
        <v>21</v>
      </c>
      <c r="B1" s="16" t="s">
        <v>22</v>
      </c>
    </row>
    <row r="2" spans="1:2" x14ac:dyDescent="0.25">
      <c r="A2" s="12">
        <f>DATE(encours,1,1)</f>
        <v>42370</v>
      </c>
      <c r="B2" s="13" t="s">
        <v>9</v>
      </c>
    </row>
    <row r="3" spans="1:2" x14ac:dyDescent="0.25">
      <c r="A3" s="12">
        <f>DATE(encours,IF((25-MOD((11*MOD(encours-1900,19)+4-INT((7*MOD(encours-1900,19)+1)/19)),29)-MOD(encours-1900+INT((encours-1900)/4)+31-MOD((11*MOD(encours-1900,19)+4-INT((7*MOD(encours-1900,19)+1)/19)),29),7))&gt;0,4,3),IF((25-MOD((11*MOD(encours-1900,19)+4-INT((7*MOD(encours-1900,19)+1)/19)),29)-MOD(encours-1900+INT((encours-1900)/4)+31-MOD((11*MOD(encours-1900,19)+4-INT((7*MOD(encours-1900,19)+1)/19)),29),7))&gt;0,(25-MOD((11*MOD(encours-1900,19)+4-INT((7*MOD(encours-1900,19)+1)/19)),29)-MOD(encours-1900+INT((encours-1900)/4)+31-MOD((11*MOD(encours-1900,19)+4-INT((7*MOD(encours-1900,19)+1)/19)),29),7)),31+(25-MOD((11*MOD(encours-1900,19)+4-INT((7*MOD(encours-1900,19)+1)/19)),29)-MOD(encours-1900+INT((encours-1900)/4)+31-MOD((11*MOD(encours-1900,19)+4-INT((7*MOD(encours-1900,19)+1)/19)),29),7))))</f>
        <v>42456</v>
      </c>
      <c r="B3" s="14" t="s">
        <v>10</v>
      </c>
    </row>
    <row r="4" spans="1:2" x14ac:dyDescent="0.25">
      <c r="A4" s="12">
        <f>A3+1</f>
        <v>42457</v>
      </c>
      <c r="B4" s="13" t="s">
        <v>11</v>
      </c>
    </row>
    <row r="5" spans="1:2" x14ac:dyDescent="0.25">
      <c r="A5" s="12">
        <f>DATE(encours,5,1)</f>
        <v>42491</v>
      </c>
      <c r="B5" s="13" t="s">
        <v>12</v>
      </c>
    </row>
    <row r="6" spans="1:2" x14ac:dyDescent="0.25">
      <c r="A6" s="12">
        <f>DATE(encours,5,8)</f>
        <v>42498</v>
      </c>
      <c r="B6" s="13" t="s">
        <v>13</v>
      </c>
    </row>
    <row r="7" spans="1:2" x14ac:dyDescent="0.25">
      <c r="A7" s="12">
        <f>DATE(encours,IF((25-MOD((11*MOD(encours-1900,19)+4-INT((7*MOD(encours-1900,19)+1)/19)),29)-MOD(encours-1900+INT((encours-1900)/4)+31-MOD((11*MOD(encours-1900,19)+4-INT((7*MOD(encours-1900,19)+1)/19)),29),7))&gt;0,4,3),IF((25-MOD((11*MOD(encours-1900,19)+4-INT((7*MOD(encours-1900,19)+1)/19)),29)-MOD(encours-1900+INT((encours-1900)/4)+31-MOD((11*MOD(encours-1900,19)+4-INT((7*MOD(encours-1900,19)+1)/19)),29),7))&gt;0,(25-MOD((11*MOD(encours-1900,19)+4-INT((7*MOD(encours-1900,19)+1)/19)),29)-MOD(encours-1900+INT((encours-1900)/4)+31-MOD((11*MOD(encours-1900,19)+4-INT((7*MOD(encours-1900,19)+1)/19)),29),7)),31+(25-MOD((11*MOD(encours-1900,19)+4-INT((7*MOD(encours-1900,19)+1)/19)),29)-MOD(encours-1900+INT((encours-1900)/4)+31-MOD((11*MOD(encours-1900,19)+4-INT((7*MOD(encours-1900,19)+1)/19)),29),7))))+39</f>
        <v>42495</v>
      </c>
      <c r="B7" s="13" t="s">
        <v>14</v>
      </c>
    </row>
    <row r="8" spans="1:2" x14ac:dyDescent="0.25">
      <c r="A8" s="12">
        <f>DATE(encours,IF((25-MOD((11*MOD(encours-1900,19)+4-INT((7*MOD(encours-1900,19)+1)/19)),29)-MOD(encours-1900+INT((encours-1900)/4)+31-MOD((11*MOD(encours-1900,19)+4-INT((7*MOD(encours-1900,19)+1)/19)),29),7))&gt;0,4,3),IF((25-MOD((11*MOD(encours-1900,19)+4-INT((7*MOD(encours-1900,19)+1)/19)),29)-MOD(encours-1900+INT((encours-1900)/4)+31-MOD((11*MOD(encours-1900,19)+4-INT((7*MOD(encours-1900,19)+1)/19)),29),7))&gt;0,(25-MOD((11*MOD(encours-1900,19)+4-INT((7*MOD(encours-1900,19)+1)/19)),29)-MOD(encours-1900+INT((encours-1900)/4)+31-MOD((11*MOD(encours-1900,19)+4-INT((7*MOD(encours-1900,19)+1)/19)),29),7)),31+(25-MOD((11*MOD(encours-1900,19)+4-INT((7*MOD(encours-1900,19)+1)/19)),29)-MOD(encours-1900+INT((encours-1900)/4)+31-MOD((11*MOD(encours-1900,19)+4-INT((7*MOD(encours-1900,19)+1)/19)),29),7))))+49</f>
        <v>42505</v>
      </c>
      <c r="B8" s="15" t="s">
        <v>15</v>
      </c>
    </row>
    <row r="9" spans="1:2" x14ac:dyDescent="0.25">
      <c r="A9" s="12">
        <f>A8+1</f>
        <v>42506</v>
      </c>
      <c r="B9" s="13" t="s">
        <v>11</v>
      </c>
    </row>
    <row r="10" spans="1:2" x14ac:dyDescent="0.25">
      <c r="A10" s="12">
        <f>DATE(encours,7,14)</f>
        <v>42565</v>
      </c>
      <c r="B10" s="13" t="s">
        <v>16</v>
      </c>
    </row>
    <row r="11" spans="1:2" x14ac:dyDescent="0.25">
      <c r="A11" s="12">
        <f>DATE(encours,8,15)</f>
        <v>42597</v>
      </c>
      <c r="B11" s="13" t="s">
        <v>17</v>
      </c>
    </row>
    <row r="12" spans="1:2" x14ac:dyDescent="0.25">
      <c r="A12" s="12">
        <f>DATE(encours,11,1)</f>
        <v>42675</v>
      </c>
      <c r="B12" s="13" t="s">
        <v>18</v>
      </c>
    </row>
    <row r="13" spans="1:2" x14ac:dyDescent="0.25">
      <c r="A13" s="12">
        <f>DATE(encours,11,11)</f>
        <v>42685</v>
      </c>
      <c r="B13" s="13" t="s">
        <v>19</v>
      </c>
    </row>
    <row r="14" spans="1:2" x14ac:dyDescent="0.25">
      <c r="A14" s="12">
        <f>DATE(encours,12,25)</f>
        <v>42729</v>
      </c>
      <c r="B14" s="13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Fériés</vt:lpstr>
      <vt:lpstr>fériés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J-Paul</cp:lastModifiedBy>
  <dcterms:created xsi:type="dcterms:W3CDTF">2016-05-11T08:49:53Z</dcterms:created>
  <dcterms:modified xsi:type="dcterms:W3CDTF">2016-05-11T14:35:46Z</dcterms:modified>
</cp:coreProperties>
</file>