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13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9989E9D9-D3D4-4801-9D3D-A6242B1F932F}" xr6:coauthVersionLast="47" xr6:coauthVersionMax="47" xr10:uidLastSave="{00000000-0000-0000-0000-000000000000}"/>
  <bookViews>
    <workbookView xWindow="-120" yWindow="-120" windowWidth="25440" windowHeight="15390" xr2:uid="{EF4FB5F4-FCEF-E24E-8DD4-72D488031675}"/>
  </bookViews>
  <sheets>
    <sheet name="Janvier" sheetId="26" r:id="rId1"/>
    <sheet name="Janvier Tableau" sheetId="27" r:id="rId2"/>
    <sheet name="Coefs-IFM-Salaire" sheetId="12" r:id="rId3"/>
    <sheet name="Jours_férié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L9" i="26" l="1" a="1"/>
  <c r="AL9" i="26" s="1"/>
  <c r="B31" i="26"/>
  <c r="AH31" i="26" s="1" a="1"/>
  <c r="AH31" i="26" s="1"/>
  <c r="B28" i="27"/>
  <c r="D12" i="27" s="1"/>
  <c r="B26" i="27"/>
  <c r="B24" i="27"/>
  <c r="B22" i="27"/>
  <c r="B20" i="27"/>
  <c r="D18" i="27"/>
  <c r="B18" i="27"/>
  <c r="D8" i="27" s="1"/>
  <c r="B16" i="27"/>
  <c r="B14" i="27"/>
  <c r="B12" i="27"/>
  <c r="D16" i="27" s="1"/>
  <c r="D10" i="27"/>
  <c r="B10" i="27"/>
  <c r="B8" i="27"/>
  <c r="B6" i="27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D31" i="26"/>
  <c r="C31" i="26"/>
  <c r="B6" i="26"/>
  <c r="C6" i="26" s="1"/>
  <c r="D6" i="26" s="1"/>
  <c r="E6" i="26" s="1"/>
  <c r="F6" i="26" s="1"/>
  <c r="G6" i="26" s="1"/>
  <c r="H6" i="26" s="1"/>
  <c r="I6" i="26" s="1"/>
  <c r="J6" i="26" s="1"/>
  <c r="K6" i="26" s="1"/>
  <c r="L6" i="26" s="1"/>
  <c r="M6" i="26" s="1"/>
  <c r="N6" i="26" s="1"/>
  <c r="O6" i="26" s="1"/>
  <c r="P6" i="26" s="1"/>
  <c r="Q6" i="26" s="1"/>
  <c r="R6" i="26" s="1"/>
  <c r="S6" i="26" s="1"/>
  <c r="T6" i="26" s="1"/>
  <c r="U6" i="26" s="1"/>
  <c r="V6" i="26" s="1"/>
  <c r="W6" i="26" s="1"/>
  <c r="X6" i="26" s="1"/>
  <c r="Y6" i="26" s="1"/>
  <c r="Z6" i="26" s="1"/>
  <c r="AA6" i="26" s="1"/>
  <c r="AB6" i="26" s="1"/>
  <c r="AC6" i="26" s="1"/>
  <c r="AD6" i="26" s="1"/>
  <c r="AE6" i="26" s="1"/>
  <c r="AF6" i="26" s="1"/>
  <c r="M5" i="26"/>
  <c r="D20" i="27" l="1"/>
  <c r="B4" i="27"/>
  <c r="D14" i="27"/>
  <c r="D22" i="27" s="1"/>
  <c r="D25" i="27" s="1"/>
  <c r="D4" i="27"/>
  <c r="B3" i="3" l="1"/>
  <c r="B4" i="3"/>
  <c r="B10" i="3" s="1"/>
  <c r="B6" i="3"/>
  <c r="B7" i="3"/>
  <c r="B11" i="3"/>
  <c r="B12" i="3"/>
  <c r="B13" i="3"/>
  <c r="B14" i="3"/>
  <c r="B15" i="3"/>
  <c r="C6" i="3"/>
  <c r="C10" i="3"/>
  <c r="C13" i="3"/>
  <c r="C5" i="3"/>
  <c r="C12" i="3"/>
  <c r="C7" i="3"/>
  <c r="C4" i="3"/>
  <c r="C11" i="3"/>
  <c r="C14" i="3"/>
  <c r="C9" i="3"/>
  <c r="C3" i="3"/>
  <c r="C15" i="3"/>
  <c r="C8" i="3"/>
  <c r="B5" i="3" l="1"/>
  <c r="B9" i="3"/>
  <c r="B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D1" authorId="0" shapeId="0" xr:uid="{E82C85D0-9F45-1C44-8128-C9FB2CDC1E83}">
      <text>
        <r>
          <rPr>
            <sz val="10"/>
            <color rgb="FF000000"/>
            <rFont val="Tahoma"/>
            <family val="2"/>
          </rPr>
          <t xml:space="preserve">Avant de commencer une année, penser à changer
</t>
        </r>
        <r>
          <rPr>
            <sz val="10"/>
            <color rgb="FF000000"/>
            <rFont val="Tahoma"/>
            <family val="2"/>
          </rPr>
          <t xml:space="preserve">l'année dans le menu déroulant de chaque feuilles.
</t>
        </r>
        <r>
          <rPr>
            <sz val="10"/>
            <color rgb="FF000000"/>
            <rFont val="Tahoma"/>
            <family val="2"/>
          </rPr>
          <t>Ainsi que l'année de la dernière Feuille (à dévérouiller avant) "Jours_fériés".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<sst xmlns="http://schemas.openxmlformats.org/spreadsheetml/2006/main" count="104" uniqueCount="91">
  <si>
    <t xml:space="preserve"> 00h00 &gt; 01h00</t>
  </si>
  <si>
    <t xml:space="preserve"> 01h00 &gt; 02h00</t>
  </si>
  <si>
    <t xml:space="preserve"> 02h00 &gt; 03h00</t>
  </si>
  <si>
    <t xml:space="preserve"> 03h00 &gt; 04h00</t>
  </si>
  <si>
    <t xml:space="preserve"> 04h00 &gt; 05h00</t>
  </si>
  <si>
    <t xml:space="preserve"> 05h00 &gt; 06h00</t>
  </si>
  <si>
    <t xml:space="preserve"> 06h00 &gt; 07h00</t>
  </si>
  <si>
    <t xml:space="preserve"> 07h00 &gt; 08h00</t>
  </si>
  <si>
    <t xml:space="preserve"> 08h00 &gt; 09h00</t>
  </si>
  <si>
    <t xml:space="preserve"> 09h00 &gt; 10h00</t>
  </si>
  <si>
    <t xml:space="preserve"> 10h00 &gt; 11h00</t>
  </si>
  <si>
    <t xml:space="preserve"> 11h00 &gt; 12h00</t>
  </si>
  <si>
    <t xml:space="preserve"> 12h00 &gt; 13h00</t>
  </si>
  <si>
    <t xml:space="preserve"> 13h00 &gt; 14h00</t>
  </si>
  <si>
    <t xml:space="preserve"> 14h00 &gt; 15h00</t>
  </si>
  <si>
    <t xml:space="preserve"> 15h00 &gt; 16h00</t>
  </si>
  <si>
    <t xml:space="preserve"> 16h00 &gt; 17h00</t>
  </si>
  <si>
    <t xml:space="preserve"> 17h00 &gt; 18h00</t>
  </si>
  <si>
    <t xml:space="preserve"> 18h00 &gt; 17h00</t>
  </si>
  <si>
    <t xml:space="preserve"> 19h00 &gt; 20h00</t>
  </si>
  <si>
    <t xml:space="preserve"> 20h00 &gt; 21h00</t>
  </si>
  <si>
    <t xml:space="preserve"> 21h00 &gt; 22h00</t>
  </si>
  <si>
    <t xml:space="preserve"> 22h00 &gt; 23h00</t>
  </si>
  <si>
    <t xml:space="preserve"> 23h00 &gt; 24h00</t>
  </si>
  <si>
    <t>Octobre</t>
  </si>
  <si>
    <t>Mars</t>
  </si>
  <si>
    <t>Février</t>
  </si>
  <si>
    <t>Janvier</t>
  </si>
  <si>
    <t>25 Décembre</t>
  </si>
  <si>
    <t>11 Novembre</t>
  </si>
  <si>
    <t>1er Novembre</t>
  </si>
  <si>
    <t>15 Août</t>
  </si>
  <si>
    <t>14 Juillet</t>
  </si>
  <si>
    <t>Lundi de la Pentecôte</t>
  </si>
  <si>
    <t>Pentecôte</t>
  </si>
  <si>
    <t>Ascenscion</t>
  </si>
  <si>
    <t>8 Mai</t>
  </si>
  <si>
    <t>1er Mai</t>
  </si>
  <si>
    <t>Lundi de Pâques</t>
  </si>
  <si>
    <t>Pâques</t>
  </si>
  <si>
    <t>1er Janvier</t>
  </si>
  <si>
    <t>Année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</si>
  <si>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</si>
  <si>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</si>
  <si>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</si>
  <si>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</si>
  <si>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</si>
  <si>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</si>
  <si>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</si>
  <si>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</si>
  <si>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>Sédentaire</t>
  </si>
  <si>
    <t>Coef  "Heure 38 heure/heure 35 heures"</t>
  </si>
  <si>
    <t>Coef  de garde "Heure et jour/garde heure et jour régime à 38 heures"</t>
  </si>
  <si>
    <t>Coef  de garde "Heure et jour/garde heure et jour régime à 35 heures"</t>
  </si>
  <si>
    <t>Navigant</t>
  </si>
  <si>
    <t>Coef "Heure navigant/heure Sédentaire"</t>
  </si>
  <si>
    <t>Coef "Jour navigant/Jour Sédentaire"</t>
  </si>
  <si>
    <t>Coef de garde"Heure et jour/heure etjour régime 38heures"</t>
  </si>
  <si>
    <t>Coef de garde"Heure et jour/heure etjour régime 35heures"</t>
  </si>
  <si>
    <t>IFM</t>
  </si>
  <si>
    <t>IFM (RIF)</t>
  </si>
  <si>
    <t>IFM (Étrangé)</t>
  </si>
  <si>
    <t xml:space="preserve">Dimanche plus Jour fériés </t>
  </si>
  <si>
    <t>Taux Horaire Brut</t>
  </si>
  <si>
    <t>Heures effectuées</t>
  </si>
  <si>
    <t>Jours BMM</t>
  </si>
  <si>
    <t>Heures BMM</t>
  </si>
  <si>
    <t>Heures Sup BMM</t>
  </si>
  <si>
    <t>Jour de Garde</t>
  </si>
  <si>
    <t>Heures de Garde</t>
  </si>
  <si>
    <t>Heures Sup de Garde</t>
  </si>
  <si>
    <t>Jour de Navig RIF</t>
  </si>
  <si>
    <t>Heures de Navig RIF</t>
  </si>
  <si>
    <t>Heures Sup de Navig RIF</t>
  </si>
  <si>
    <t>Jour de Navig Étranger</t>
  </si>
  <si>
    <t>Heures Navig Étranger</t>
  </si>
  <si>
    <t>Heures Sup Navig Étranger</t>
  </si>
  <si>
    <t>IFM/heures</t>
  </si>
  <si>
    <t>Jours Travaillés</t>
  </si>
  <si>
    <t>Salaire Base Brut</t>
  </si>
  <si>
    <t>IFM RIF</t>
  </si>
  <si>
    <t>IFM Étranger</t>
  </si>
  <si>
    <t>Heures Sup Cumulées</t>
  </si>
  <si>
    <t>Régime compensatoire RIF Garde</t>
  </si>
  <si>
    <t>Régime compensatoire Étr. Emb.</t>
  </si>
  <si>
    <t>Régime compensatoire RIF Emb.</t>
  </si>
  <si>
    <t>Totale IFM</t>
  </si>
  <si>
    <t>Total Régime compensatoire</t>
  </si>
  <si>
    <t>Régime compensatoire Corrigé</t>
  </si>
  <si>
    <t>Jour de RC pris dans le mois</t>
  </si>
  <si>
    <t>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</si>
</sst>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dd\-d\-mmm\-yy;@"/>
    <numFmt numFmtId="165" formatCode="h:mm;@"/>
    <numFmt numFmtId="166" formatCode="[$-40C]d\-mmm;@"/>
    <numFmt numFmtId="167" formatCode="#,##0.00\ &quot;€&quot;"/>
    <numFmt numFmtId="168" formatCode="dd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080808"/>
      <name val="Calibri"/>
      <family val="2"/>
      <scheme val="minor"/>
    </font>
    <font>
      <sz val="12"/>
      <color rgb="FF080808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name val="Arial"/>
      <family val="2"/>
    </font>
    <font>
      <sz val="10"/>
      <color rgb="FF000000"/>
      <name val="Tahoma"/>
      <family val="2"/>
    </font>
  </fonts>
  <fills count="30">
    <fill>
      <patternFill patternType="none"/>
    </fill>
    <fill>
      <patternFill patternType="gray125"/>
    </fill>
    <fill>
      <patternFill patternType="gray125">
        <bgColor rgb="FFFF7E79"/>
      </patternFill>
    </fill>
    <fill>
      <patternFill patternType="solid">
        <fgColor rgb="FFFF7E79"/>
        <bgColor indexed="64"/>
      </patternFill>
    </fill>
    <fill>
      <patternFill patternType="gray125">
        <bgColor rgb="FFFFD579"/>
      </patternFill>
    </fill>
    <fill>
      <patternFill patternType="solid">
        <fgColor rgb="FFFFD579"/>
        <bgColor indexed="64"/>
      </patternFill>
    </fill>
    <fill>
      <patternFill patternType="gray125">
        <bgColor rgb="FFFFFD78"/>
      </patternFill>
    </fill>
    <fill>
      <patternFill patternType="solid">
        <fgColor rgb="FFFFFD78"/>
        <bgColor indexed="64"/>
      </patternFill>
    </fill>
    <fill>
      <patternFill patternType="gray125">
        <bgColor rgb="FFD5FC79"/>
      </patternFill>
    </fill>
    <fill>
      <patternFill patternType="solid">
        <fgColor rgb="FFD5FC79"/>
        <bgColor indexed="64"/>
      </patternFill>
    </fill>
    <fill>
      <patternFill patternType="gray125">
        <bgColor rgb="FF73FB79"/>
      </patternFill>
    </fill>
    <fill>
      <patternFill patternType="solid">
        <fgColor rgb="FF73FB79"/>
        <bgColor indexed="64"/>
      </patternFill>
    </fill>
    <fill>
      <patternFill patternType="gray125">
        <bgColor rgb="FF73FDD6"/>
      </patternFill>
    </fill>
    <fill>
      <patternFill patternType="solid">
        <fgColor rgb="FF73FDD6"/>
        <bgColor indexed="64"/>
      </patternFill>
    </fill>
    <fill>
      <patternFill patternType="gray125">
        <bgColor rgb="FF73FEFF"/>
      </patternFill>
    </fill>
    <fill>
      <patternFill patternType="solid">
        <fgColor rgb="FF73FEFF"/>
        <bgColor indexed="64"/>
      </patternFill>
    </fill>
    <fill>
      <patternFill patternType="gray125">
        <bgColor rgb="FF6F77ED"/>
      </patternFill>
    </fill>
    <fill>
      <patternFill patternType="solid">
        <fgColor rgb="FF6F77ED"/>
        <bgColor indexed="64"/>
      </patternFill>
    </fill>
    <fill>
      <patternFill patternType="gray125">
        <bgColor rgb="FF7A81FF"/>
      </patternFill>
    </fill>
    <fill>
      <patternFill patternType="solid">
        <fgColor rgb="FF7A81FF"/>
        <bgColor indexed="64"/>
      </patternFill>
    </fill>
    <fill>
      <patternFill patternType="gray125">
        <bgColor rgb="FF9A7FFF"/>
      </patternFill>
    </fill>
    <fill>
      <patternFill patternType="solid">
        <fgColor rgb="FF9A7FFF"/>
        <bgColor indexed="64"/>
      </patternFill>
    </fill>
    <fill>
      <patternFill patternType="gray125">
        <bgColor rgb="FFFF85FF"/>
      </patternFill>
    </fill>
    <fill>
      <patternFill patternType="solid">
        <fgColor rgb="FFFF85FF"/>
        <bgColor indexed="64"/>
      </patternFill>
    </fill>
    <fill>
      <patternFill patternType="gray125">
        <bgColor rgb="FFFF8AD8"/>
      </patternFill>
    </fill>
    <fill>
      <patternFill patternType="solid">
        <fgColor rgb="FFFF8AD8"/>
        <bgColor indexed="64"/>
      </patternFill>
    </fill>
    <fill>
      <patternFill patternType="gray125">
        <bgColor rgb="FFFFB4E0"/>
      </patternFill>
    </fill>
    <fill>
      <patternFill patternType="solid">
        <fgColor rgb="FFFFB4E0"/>
        <bgColor indexed="64"/>
      </patternFill>
    </fill>
    <fill>
      <patternFill patternType="lightGray">
        <bgColor auto="1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textRotation="46"/>
    </xf>
    <xf numFmtId="0" fontId="5" fillId="0" borderId="0" xfId="1"/>
    <xf numFmtId="0" fontId="5" fillId="0" borderId="2" xfId="1" applyBorder="1"/>
    <xf numFmtId="14" fontId="5" fillId="0" borderId="3" xfId="1" applyNumberFormat="1" applyBorder="1"/>
    <xf numFmtId="16" fontId="5" fillId="0" borderId="4" xfId="1" quotePrefix="1" applyNumberFormat="1" applyBorder="1"/>
    <xf numFmtId="0" fontId="5" fillId="0" borderId="5" xfId="1" applyBorder="1"/>
    <xf numFmtId="14" fontId="5" fillId="0" borderId="6" xfId="1" applyNumberFormat="1" applyBorder="1"/>
    <xf numFmtId="0" fontId="5" fillId="0" borderId="7" xfId="1" quotePrefix="1" applyBorder="1"/>
    <xf numFmtId="0" fontId="5" fillId="0" borderId="7" xfId="1" applyBorder="1"/>
    <xf numFmtId="16" fontId="5" fillId="0" borderId="7" xfId="1" quotePrefix="1" applyNumberFormat="1" applyBorder="1"/>
    <xf numFmtId="0" fontId="5" fillId="0" borderId="8" xfId="1" applyBorder="1"/>
    <xf numFmtId="14" fontId="5" fillId="0" borderId="9" xfId="1" applyNumberFormat="1" applyBorder="1"/>
    <xf numFmtId="0" fontId="5" fillId="0" borderId="10" xfId="1" applyBorder="1"/>
    <xf numFmtId="0" fontId="5" fillId="0" borderId="11" xfId="1" applyBorder="1"/>
    <xf numFmtId="0" fontId="5" fillId="0" borderId="12" xfId="1" applyBorder="1"/>
    <xf numFmtId="0" fontId="1" fillId="0" borderId="0" xfId="0" applyFont="1"/>
    <xf numFmtId="165" fontId="0" fillId="0" borderId="0" xfId="0" applyNumberFormat="1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14" fontId="3" fillId="0" borderId="0" xfId="0" applyNumberFormat="1" applyFont="1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>
      <alignment horizontal="center" vertical="center"/>
    </xf>
    <xf numFmtId="2" fontId="0" fillId="3" borderId="13" xfId="0" applyNumberFormat="1" applyFill="1" applyBorder="1" applyAlignment="1">
      <alignment horizontal="center"/>
    </xf>
    <xf numFmtId="2" fontId="0" fillId="3" borderId="13" xfId="0" applyNumberForma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1" fontId="0" fillId="5" borderId="14" xfId="0" applyNumberFormat="1" applyFill="1" applyBorder="1" applyAlignment="1">
      <alignment horizontal="center"/>
    </xf>
    <xf numFmtId="1" fontId="0" fillId="5" borderId="14" xfId="0" applyNumberFormat="1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165" fontId="0" fillId="8" borderId="13" xfId="0" applyNumberFormat="1" applyFill="1" applyBorder="1" applyAlignment="1">
      <alignment horizontal="center" vertical="center"/>
    </xf>
    <xf numFmtId="2" fontId="0" fillId="9" borderId="13" xfId="0" applyNumberFormat="1" applyFill="1" applyBorder="1" applyAlignment="1">
      <alignment horizontal="center" vertical="center"/>
    </xf>
    <xf numFmtId="165" fontId="0" fillId="10" borderId="14" xfId="0" applyNumberFormat="1" applyFill="1" applyBorder="1" applyAlignment="1">
      <alignment horizontal="center" vertical="center"/>
    </xf>
    <xf numFmtId="2" fontId="0" fillId="11" borderId="14" xfId="0" applyNumberFormat="1" applyFill="1" applyBorder="1" applyAlignment="1">
      <alignment horizontal="center" vertical="center"/>
    </xf>
    <xf numFmtId="165" fontId="0" fillId="12" borderId="1" xfId="0" applyNumberFormat="1" applyFill="1" applyBorder="1" applyAlignment="1">
      <alignment horizontal="center" vertical="center"/>
    </xf>
    <xf numFmtId="2" fontId="0" fillId="13" borderId="1" xfId="0" applyNumberFormat="1" applyFill="1" applyBorder="1" applyAlignment="1">
      <alignment horizontal="center" vertical="center"/>
    </xf>
    <xf numFmtId="165" fontId="0" fillId="14" borderId="13" xfId="0" applyNumberFormat="1" applyFill="1" applyBorder="1" applyAlignment="1">
      <alignment horizontal="center" vertical="center"/>
    </xf>
    <xf numFmtId="2" fontId="0" fillId="15" borderId="13" xfId="0" applyNumberFormat="1" applyFill="1" applyBorder="1" applyAlignment="1">
      <alignment horizontal="center" vertical="center"/>
    </xf>
    <xf numFmtId="165" fontId="0" fillId="16" borderId="14" xfId="0" applyNumberFormat="1" applyFill="1" applyBorder="1" applyAlignment="1">
      <alignment horizontal="center" vertical="center"/>
    </xf>
    <xf numFmtId="2" fontId="0" fillId="17" borderId="14" xfId="0" applyNumberFormat="1" applyFill="1" applyBorder="1" applyAlignment="1">
      <alignment horizontal="center" vertical="center"/>
    </xf>
    <xf numFmtId="165" fontId="0" fillId="18" borderId="1" xfId="0" applyNumberFormat="1" applyFill="1" applyBorder="1" applyAlignment="1">
      <alignment horizontal="center" vertical="center"/>
    </xf>
    <xf numFmtId="2" fontId="0" fillId="19" borderId="1" xfId="0" applyNumberFormat="1" applyFill="1" applyBorder="1" applyAlignment="1">
      <alignment horizontal="center" vertical="center"/>
    </xf>
    <xf numFmtId="165" fontId="0" fillId="20" borderId="13" xfId="0" applyNumberFormat="1" applyFill="1" applyBorder="1" applyAlignment="1">
      <alignment horizontal="center" vertical="center"/>
    </xf>
    <xf numFmtId="2" fontId="0" fillId="21" borderId="13" xfId="0" applyNumberFormat="1" applyFill="1" applyBorder="1" applyAlignment="1">
      <alignment horizontal="center" vertical="center"/>
    </xf>
    <xf numFmtId="165" fontId="0" fillId="22" borderId="14" xfId="0" applyNumberFormat="1" applyFill="1" applyBorder="1" applyAlignment="1">
      <alignment horizontal="center" vertical="center"/>
    </xf>
    <xf numFmtId="2" fontId="0" fillId="23" borderId="14" xfId="0" applyNumberFormat="1" applyFill="1" applyBorder="1" applyAlignment="1">
      <alignment horizontal="center" vertical="center"/>
    </xf>
    <xf numFmtId="165" fontId="0" fillId="24" borderId="1" xfId="0" applyNumberFormat="1" applyFill="1" applyBorder="1" applyAlignment="1">
      <alignment horizontal="center" vertical="center"/>
    </xf>
    <xf numFmtId="165" fontId="0" fillId="25" borderId="1" xfId="0" applyNumberFormat="1" applyFill="1" applyBorder="1" applyAlignment="1">
      <alignment horizontal="center" vertical="center"/>
    </xf>
    <xf numFmtId="165" fontId="0" fillId="26" borderId="13" xfId="0" applyNumberFormat="1" applyFill="1" applyBorder="1" applyAlignment="1">
      <alignment horizontal="center" vertical="center"/>
    </xf>
    <xf numFmtId="2" fontId="0" fillId="27" borderId="13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/>
    </xf>
    <xf numFmtId="2" fontId="0" fillId="0" borderId="1" xfId="0" applyNumberFormat="1" applyBorder="1"/>
    <xf numFmtId="165" fontId="0" fillId="0" borderId="0" xfId="0" applyNumberFormat="1" applyAlignment="1">
      <alignment horizontal="center"/>
    </xf>
    <xf numFmtId="165" fontId="0" fillId="0" borderId="15" xfId="0" applyNumberFormat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2" fontId="1" fillId="1" borderId="16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167" fontId="1" fillId="1" borderId="16" xfId="0" applyNumberFormat="1" applyFont="1" applyFill="1" applyBorder="1" applyAlignment="1">
      <alignment horizontal="center" vertical="center"/>
    </xf>
    <xf numFmtId="165" fontId="0" fillId="7" borderId="15" xfId="0" applyNumberFormat="1" applyFill="1" applyBorder="1" applyAlignment="1">
      <alignment horizontal="center" vertical="center"/>
    </xf>
    <xf numFmtId="2" fontId="1" fillId="6" borderId="16" xfId="0" applyNumberFormat="1" applyFont="1" applyFill="1" applyBorder="1" applyAlignment="1">
      <alignment horizontal="center"/>
    </xf>
    <xf numFmtId="165" fontId="0" fillId="9" borderId="15" xfId="0" applyNumberFormat="1" applyFill="1" applyBorder="1" applyAlignment="1">
      <alignment horizontal="center" vertical="center"/>
    </xf>
    <xf numFmtId="1" fontId="1" fillId="8" borderId="18" xfId="0" applyNumberFormat="1" applyFont="1" applyFill="1" applyBorder="1" applyAlignment="1">
      <alignment horizontal="center" vertical="center"/>
    </xf>
    <xf numFmtId="165" fontId="0" fillId="11" borderId="15" xfId="0" applyNumberFormat="1" applyFill="1" applyBorder="1" applyAlignment="1">
      <alignment horizontal="center" vertical="center"/>
    </xf>
    <xf numFmtId="1" fontId="1" fillId="1" borderId="16" xfId="0" applyNumberFormat="1" applyFont="1" applyFill="1" applyBorder="1" applyAlignment="1">
      <alignment horizontal="center" vertical="center"/>
    </xf>
    <xf numFmtId="2" fontId="1" fillId="10" borderId="18" xfId="0" applyNumberFormat="1" applyFont="1" applyFill="1" applyBorder="1" applyAlignment="1">
      <alignment horizontal="center" vertical="center"/>
    </xf>
    <xf numFmtId="165" fontId="0" fillId="13" borderId="15" xfId="0" applyNumberFormat="1" applyFill="1" applyBorder="1" applyAlignment="1">
      <alignment horizontal="center" vertical="center"/>
    </xf>
    <xf numFmtId="2" fontId="1" fillId="12" borderId="16" xfId="0" applyNumberFormat="1" applyFont="1" applyFill="1" applyBorder="1" applyAlignment="1">
      <alignment horizontal="center" vertical="center"/>
    </xf>
    <xf numFmtId="2" fontId="1" fillId="1" borderId="18" xfId="0" applyNumberFormat="1" applyFont="1" applyFill="1" applyBorder="1" applyAlignment="1">
      <alignment horizontal="center" vertical="center"/>
    </xf>
    <xf numFmtId="165" fontId="0" fillId="17" borderId="15" xfId="0" applyNumberFormat="1" applyFill="1" applyBorder="1" applyAlignment="1">
      <alignment horizontal="center" vertical="center"/>
    </xf>
    <xf numFmtId="165" fontId="0" fillId="19" borderId="15" xfId="0" applyNumberFormat="1" applyFill="1" applyBorder="1" applyAlignment="1">
      <alignment horizontal="center" vertical="center"/>
    </xf>
    <xf numFmtId="2" fontId="1" fillId="18" borderId="16" xfId="0" applyNumberFormat="1" applyFont="1" applyFill="1" applyBorder="1" applyAlignment="1">
      <alignment horizontal="center" vertical="center"/>
    </xf>
    <xf numFmtId="165" fontId="0" fillId="21" borderId="15" xfId="0" applyNumberFormat="1" applyFill="1" applyBorder="1" applyAlignment="1">
      <alignment horizontal="center" vertical="center"/>
    </xf>
    <xf numFmtId="2" fontId="1" fillId="20" borderId="18" xfId="0" applyNumberFormat="1" applyFont="1" applyFill="1" applyBorder="1" applyAlignment="1">
      <alignment horizontal="center" vertical="center"/>
    </xf>
    <xf numFmtId="165" fontId="0" fillId="23" borderId="15" xfId="0" applyNumberFormat="1" applyFill="1" applyBorder="1" applyAlignment="1">
      <alignment horizontal="center" vertical="center"/>
    </xf>
    <xf numFmtId="165" fontId="0" fillId="25" borderId="15" xfId="0" applyNumberFormat="1" applyFill="1" applyBorder="1" applyAlignment="1">
      <alignment horizontal="center" vertical="center"/>
    </xf>
    <xf numFmtId="2" fontId="1" fillId="24" borderId="16" xfId="0" applyNumberFormat="1" applyFont="1" applyFill="1" applyBorder="1" applyAlignment="1">
      <alignment horizontal="center" vertical="center"/>
    </xf>
    <xf numFmtId="165" fontId="0" fillId="27" borderId="15" xfId="0" applyNumberFormat="1" applyFill="1" applyBorder="1" applyAlignment="1">
      <alignment horizontal="center" vertical="center"/>
    </xf>
    <xf numFmtId="2" fontId="1" fillId="26" borderId="18" xfId="0" applyNumberFormat="1" applyFont="1" applyFill="1" applyBorder="1" applyAlignment="1">
      <alignment horizontal="center" vertical="center"/>
    </xf>
    <xf numFmtId="2" fontId="1" fillId="2" borderId="17" xfId="0" applyNumberFormat="1" applyFont="1" applyFill="1" applyBorder="1" applyAlignment="1">
      <alignment horizontal="center"/>
    </xf>
    <xf numFmtId="168" fontId="1" fillId="4" borderId="16" xfId="0" applyNumberFormat="1" applyFont="1" applyFill="1" applyBorder="1" applyAlignment="1">
      <alignment horizontal="center"/>
    </xf>
    <xf numFmtId="165" fontId="0" fillId="15" borderId="15" xfId="0" applyNumberFormat="1" applyFill="1" applyBorder="1" applyAlignment="1">
      <alignment horizontal="center" vertical="center"/>
    </xf>
    <xf numFmtId="2" fontId="1" fillId="14" borderId="18" xfId="0" applyNumberFormat="1" applyFont="1" applyFill="1" applyBorder="1" applyAlignment="1">
      <alignment horizontal="center" vertical="center"/>
    </xf>
    <xf numFmtId="1" fontId="1" fillId="16" borderId="18" xfId="0" applyNumberFormat="1" applyFont="1" applyFill="1" applyBorder="1" applyAlignment="1">
      <alignment horizontal="center" vertical="center"/>
    </xf>
    <xf numFmtId="1" fontId="1" fillId="22" borderId="18" xfId="0" applyNumberFormat="1" applyFont="1" applyFill="1" applyBorder="1" applyAlignment="1">
      <alignment horizontal="center" vertical="center"/>
    </xf>
    <xf numFmtId="167" fontId="1" fillId="1" borderId="18" xfId="0" applyNumberFormat="1" applyFont="1" applyFill="1" applyBorder="1" applyAlignment="1">
      <alignment horizontal="center" vertical="center"/>
    </xf>
    <xf numFmtId="2" fontId="1" fillId="1" borderId="18" xfId="0" applyNumberFormat="1" applyFont="1" applyFill="1" applyBorder="1" applyAlignment="1">
      <alignment horizontal="center"/>
    </xf>
    <xf numFmtId="2" fontId="0" fillId="25" borderId="1" xfId="0" applyNumberFormat="1" applyFill="1" applyBorder="1" applyAlignment="1">
      <alignment horizontal="center" vertical="center"/>
    </xf>
    <xf numFmtId="2" fontId="0" fillId="5" borderId="14" xfId="0" applyNumberFormat="1" applyFill="1" applyBorder="1" applyAlignment="1">
      <alignment horizontal="center" vertical="center"/>
    </xf>
    <xf numFmtId="0" fontId="1" fillId="1" borderId="18" xfId="0" applyFont="1" applyFill="1" applyBorder="1" applyAlignment="1">
      <alignment horizontal="center" vertical="center"/>
    </xf>
    <xf numFmtId="0" fontId="0" fillId="28" borderId="1" xfId="0" applyFill="1" applyBorder="1" applyAlignment="1" applyProtection="1">
      <alignment horizontal="center" vertical="center"/>
      <protection locked="0"/>
    </xf>
    <xf numFmtId="2" fontId="0" fillId="28" borderId="1" xfId="0" applyNumberFormat="1" applyFill="1" applyBorder="1"/>
    <xf numFmtId="0" fontId="4" fillId="28" borderId="1" xfId="0" applyFont="1" applyFill="1" applyBorder="1" applyAlignment="1" applyProtection="1">
      <alignment horizontal="center" vertical="center"/>
      <protection locked="0"/>
    </xf>
    <xf numFmtId="0" fontId="0" fillId="29" borderId="0" xfId="0" applyFill="1" applyProtection="1">
      <protection locked="0"/>
    </xf>
  </cellXfs>
  <cellStyles count="2">
    <cellStyle name="Normal" xfId="0" builtinId="0"/>
    <cellStyle name="Normal 2" xfId="1" xr:uid="{6334DC75-2096-A847-9385-3D3055848975}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7E79"/>
        </patternFill>
      </fill>
    </dxf>
    <dxf>
      <fill>
        <patternFill>
          <bgColor rgb="FFFFE2B1"/>
        </patternFill>
      </fill>
    </dxf>
    <dxf>
      <fill>
        <patternFill>
          <bgColor rgb="FFFFD579"/>
        </patternFill>
      </fill>
    </dxf>
  </dxfs>
  <tableStyles count="0" defaultTableStyle="TableStyleMedium2" defaultPivotStyle="PivotStyleLight16"/>
  <colors>
    <mruColors>
      <color rgb="FFFFE2B1"/>
      <color rgb="FFFFD579"/>
      <color rgb="FFFF7E79"/>
      <color rgb="FFFF4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5" fmlaLink="A1" fmlaRange="$CB$2:$CB$13" noThreeD="1" sel="1" val="0"/>
</file>

<file path=xl/ctrlProps/ctrlProp2.xml><?xml version="1.0" encoding="utf-8"?>
<formControlPr xmlns="http://schemas.microsoft.com/office/spreadsheetml/2009/9/main" objectType="Drop" dropStyle="combo" dx="15" fmlaLink="A2" fmlaRange="$CC$2:$CC$21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266700</xdr:colOff>
          <xdr:row>2</xdr:row>
          <xdr:rowOff>9525</xdr:rowOff>
        </xdr:to>
        <xdr:sp macro="" textlink="">
          <xdr:nvSpPr>
            <xdr:cNvPr id="16385" name="Drop Dow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0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</xdr:col>
          <xdr:colOff>266700</xdr:colOff>
          <xdr:row>1</xdr:row>
          <xdr:rowOff>0</xdr:rowOff>
        </xdr:to>
        <xdr:sp macro="" textlink="">
          <xdr:nvSpPr>
            <xdr:cNvPr id="16386" name="Drop Dow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0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15</xdr:col>
      <xdr:colOff>76200</xdr:colOff>
      <xdr:row>0</xdr:row>
      <xdr:rowOff>114299</xdr:rowOff>
    </xdr:from>
    <xdr:to>
      <xdr:col>27</xdr:col>
      <xdr:colOff>381000</xdr:colOff>
      <xdr:row>5</xdr:row>
      <xdr:rowOff>152399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A23CB51-B7A5-4839-3394-92D34A45D966}"/>
            </a:ext>
          </a:extLst>
        </xdr:cNvPr>
        <xdr:cNvSpPr txBox="1"/>
      </xdr:nvSpPr>
      <xdr:spPr>
        <a:xfrm>
          <a:off x="8105775" y="114299"/>
          <a:ext cx="5676900" cy="113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Voilà je souhaite ajouter une multiplication à une formule déjà existante mais seulement si une autre cellule est coloriée via une mise en forme conditionnelle.</a:t>
          </a:r>
        </a:p>
        <a:p>
          <a:r>
            <a:rPr lang="fr-FR"/>
            <a:t>Dans le fichier joint je souhaite que toutes les valeurs de la somme des cellules B31 à AF31 soient multipliées par 2 seulement si la cellule de la même colonne à la ligne 6 est coloriée.</a:t>
          </a:r>
        </a:p>
        <a:p>
          <a:r>
            <a:rPr lang="fr-FR"/>
            <a:t>En gros la multiplication *2 ne doit être appliquée que ci le jour est un dimanche ou férié.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28575</xdr:rowOff>
    </xdr:from>
    <xdr:to>
      <xdr:col>13</xdr:col>
      <xdr:colOff>590550</xdr:colOff>
      <xdr:row>8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7A96FC8-4EC6-0C20-29BE-0662EA7383EE}"/>
            </a:ext>
          </a:extLst>
        </xdr:cNvPr>
        <xdr:cNvSpPr txBox="1"/>
      </xdr:nvSpPr>
      <xdr:spPr>
        <a:xfrm>
          <a:off x="7581900" y="438150"/>
          <a:ext cx="6457950" cy="130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Voilà je souhaite ajouter une multiplication à une formule déjà existante mais seulement si une autre cellule est coloriée via une mise en forme conditionnelle.</a:t>
          </a:r>
        </a:p>
        <a:p>
          <a:r>
            <a:rPr lang="fr-FR"/>
            <a:t>Dans le fichier joint je souhaite que toutes les valeurs de la somme des cellules B31 à AF31 soient multipliées par 2 seulement si la cellule de la même colonne à la ligne 6 est coloriée.</a:t>
          </a:r>
        </a:p>
        <a:p>
          <a:r>
            <a:rPr lang="fr-FR"/>
            <a:t>En gros la multiplication *2 ne doit être appliquée que ci le jour est un dimanche ou férié.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85559-7C23-8F46-84C8-6F1505090A7B}">
  <sheetPr codeName="Feuil25">
    <tabColor rgb="FFFF0000"/>
  </sheetPr>
  <dimension ref="A1:CC43"/>
  <sheetViews>
    <sheetView tabSelected="1" zoomScaleNormal="100" workbookViewId="0">
      <pane xSplit="1" ySplit="6" topLeftCell="AC22" activePane="bottomRight" state="frozen"/>
      <selection activeCell="AF26" sqref="AF26"/>
      <selection pane="topRight" activeCell="AF26" sqref="AF26"/>
      <selection pane="bottomLeft" activeCell="AF26" sqref="AF26"/>
      <selection pane="bottomRight" activeCell="AH31" sqref="AH31"/>
    </sheetView>
  </sheetViews>
  <sheetFormatPr baseColWidth="10" defaultColWidth="10.875" defaultRowHeight="15.75" x14ac:dyDescent="0.25"/>
  <cols>
    <col min="1" max="1" width="23.125" style="19" bestFit="1" customWidth="1"/>
    <col min="2" max="32" width="5.875" style="20" customWidth="1"/>
    <col min="33" max="16384" width="10.875" style="19"/>
  </cols>
  <sheetData>
    <row r="1" spans="1:81" x14ac:dyDescent="0.25">
      <c r="A1" s="19">
        <v>1</v>
      </c>
      <c r="D1" s="20" t="s">
        <v>90</v>
      </c>
    </row>
    <row r="2" spans="1:81" x14ac:dyDescent="0.25">
      <c r="A2" s="19">
        <v>2</v>
      </c>
      <c r="CB2" s="19" t="s">
        <v>27</v>
      </c>
      <c r="CC2" s="19">
        <v>2022</v>
      </c>
    </row>
    <row r="3" spans="1:81" x14ac:dyDescent="0.25">
      <c r="CB3" s="19" t="s">
        <v>26</v>
      </c>
      <c r="CC3" s="19">
        <v>2023</v>
      </c>
    </row>
    <row r="4" spans="1:81" x14ac:dyDescent="0.25">
      <c r="CB4" s="19" t="s">
        <v>25</v>
      </c>
      <c r="CC4" s="19">
        <v>2024</v>
      </c>
    </row>
    <row r="5" spans="1:81" ht="23.25" x14ac:dyDescent="0.35">
      <c r="M5" s="21" t="str">
        <f>"Période du "&amp;TEXT(DATE(A2+2021,A1,1),"jj mmmm aaaa")&amp;" au "&amp;TEXT(DATE(A2+2021,A1+1,1)-1,"jj mmmm aaaa")</f>
        <v>Période du 01 janvier 2023 au 31 janvier 2023</v>
      </c>
      <c r="CB5" s="19" t="s">
        <v>42</v>
      </c>
      <c r="CC5" s="19">
        <v>2031</v>
      </c>
    </row>
    <row r="6" spans="1:81" ht="78" x14ac:dyDescent="0.25">
      <c r="B6" s="2">
        <f>DATE(A2+2021,A1,1)</f>
        <v>44927</v>
      </c>
      <c r="C6" s="2">
        <f t="shared" ref="C6:AF6" si="0">B6+1</f>
        <v>44928</v>
      </c>
      <c r="D6" s="2">
        <f t="shared" si="0"/>
        <v>44929</v>
      </c>
      <c r="E6" s="2">
        <f t="shared" si="0"/>
        <v>44930</v>
      </c>
      <c r="F6" s="2">
        <f t="shared" si="0"/>
        <v>44931</v>
      </c>
      <c r="G6" s="2">
        <f t="shared" si="0"/>
        <v>44932</v>
      </c>
      <c r="H6" s="2">
        <f t="shared" si="0"/>
        <v>44933</v>
      </c>
      <c r="I6" s="2">
        <f t="shared" si="0"/>
        <v>44934</v>
      </c>
      <c r="J6" s="2">
        <f t="shared" si="0"/>
        <v>44935</v>
      </c>
      <c r="K6" s="2">
        <f t="shared" si="0"/>
        <v>44936</v>
      </c>
      <c r="L6" s="2">
        <f t="shared" si="0"/>
        <v>44937</v>
      </c>
      <c r="M6" s="2">
        <f t="shared" si="0"/>
        <v>44938</v>
      </c>
      <c r="N6" s="2">
        <f t="shared" si="0"/>
        <v>44939</v>
      </c>
      <c r="O6" s="2">
        <f t="shared" si="0"/>
        <v>44940</v>
      </c>
      <c r="P6" s="2">
        <f t="shared" si="0"/>
        <v>44941</v>
      </c>
      <c r="Q6" s="2">
        <f t="shared" si="0"/>
        <v>44942</v>
      </c>
      <c r="R6" s="2">
        <f t="shared" si="0"/>
        <v>44943</v>
      </c>
      <c r="S6" s="2">
        <f t="shared" si="0"/>
        <v>44944</v>
      </c>
      <c r="T6" s="2">
        <f t="shared" si="0"/>
        <v>44945</v>
      </c>
      <c r="U6" s="2">
        <f t="shared" si="0"/>
        <v>44946</v>
      </c>
      <c r="V6" s="2">
        <f t="shared" si="0"/>
        <v>44947</v>
      </c>
      <c r="W6" s="2">
        <f t="shared" si="0"/>
        <v>44948</v>
      </c>
      <c r="X6" s="2">
        <f t="shared" si="0"/>
        <v>44949</v>
      </c>
      <c r="Y6" s="2">
        <f t="shared" si="0"/>
        <v>44950</v>
      </c>
      <c r="Z6" s="2">
        <f t="shared" si="0"/>
        <v>44951</v>
      </c>
      <c r="AA6" s="2">
        <f t="shared" si="0"/>
        <v>44952</v>
      </c>
      <c r="AB6" s="2">
        <f t="shared" si="0"/>
        <v>44953</v>
      </c>
      <c r="AC6" s="2">
        <f t="shared" si="0"/>
        <v>44954</v>
      </c>
      <c r="AD6" s="2">
        <f t="shared" si="0"/>
        <v>44955</v>
      </c>
      <c r="AE6" s="2">
        <f t="shared" si="0"/>
        <v>44956</v>
      </c>
      <c r="AF6" s="2">
        <f t="shared" si="0"/>
        <v>44957</v>
      </c>
      <c r="AG6" s="22"/>
      <c r="CB6" s="19" t="s">
        <v>43</v>
      </c>
      <c r="CC6" s="19">
        <v>2035</v>
      </c>
    </row>
    <row r="7" spans="1:81" x14ac:dyDescent="0.25">
      <c r="A7" s="23" t="s">
        <v>0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CB7" s="19" t="s">
        <v>44</v>
      </c>
      <c r="CC7" s="19">
        <v>2036</v>
      </c>
    </row>
    <row r="8" spans="1:81" x14ac:dyDescent="0.25">
      <c r="A8" s="93" t="s">
        <v>1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CB8" s="19" t="s">
        <v>45</v>
      </c>
      <c r="CC8" s="19">
        <v>2037</v>
      </c>
    </row>
    <row r="9" spans="1:81" x14ac:dyDescent="0.25">
      <c r="A9" s="23" t="s">
        <v>2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L9" s="19" cm="1">
        <f t="array" ref="AL9:BP9">COUNTIF(Jours_fériés!$B$3:$B$15,$B$6:$AF$6)</f>
        <v>1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19">
        <v>0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0</v>
      </c>
      <c r="AZ9" s="19">
        <v>0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  <c r="BF9" s="19">
        <v>0</v>
      </c>
      <c r="BG9" s="19">
        <v>0</v>
      </c>
      <c r="BH9" s="19">
        <v>0</v>
      </c>
      <c r="BI9" s="19">
        <v>0</v>
      </c>
      <c r="BJ9" s="19">
        <v>0</v>
      </c>
      <c r="BK9" s="19">
        <v>0</v>
      </c>
      <c r="BL9" s="19">
        <v>0</v>
      </c>
      <c r="BM9" s="19">
        <v>0</v>
      </c>
      <c r="BN9" s="19">
        <v>0</v>
      </c>
      <c r="BO9" s="19">
        <v>0</v>
      </c>
      <c r="BP9" s="19">
        <v>0</v>
      </c>
      <c r="CB9" s="19" t="s">
        <v>46</v>
      </c>
      <c r="CC9" s="19">
        <v>2038</v>
      </c>
    </row>
    <row r="10" spans="1:81" x14ac:dyDescent="0.25">
      <c r="A10" s="95" t="s">
        <v>3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CB10" s="19" t="s">
        <v>47</v>
      </c>
      <c r="CC10" s="19">
        <v>2039</v>
      </c>
    </row>
    <row r="11" spans="1:81" x14ac:dyDescent="0.25">
      <c r="A11" s="23" t="s">
        <v>4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CB11" s="19" t="s">
        <v>24</v>
      </c>
      <c r="CC11" s="19">
        <v>2040</v>
      </c>
    </row>
    <row r="12" spans="1:81" x14ac:dyDescent="0.25">
      <c r="A12" s="95" t="s">
        <v>5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CB12" s="19" t="s">
        <v>48</v>
      </c>
      <c r="CC12" s="19">
        <v>2041</v>
      </c>
    </row>
    <row r="13" spans="1:81" x14ac:dyDescent="0.25">
      <c r="A13" s="23" t="s">
        <v>6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CB13" s="19" t="s">
        <v>49</v>
      </c>
      <c r="CC13" s="19">
        <v>2042</v>
      </c>
    </row>
    <row r="14" spans="1:81" x14ac:dyDescent="0.25">
      <c r="A14" s="95" t="s">
        <v>7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CC14" s="19">
        <v>2043</v>
      </c>
    </row>
    <row r="15" spans="1:81" x14ac:dyDescent="0.25">
      <c r="A15" s="23" t="s">
        <v>8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CC15" s="19">
        <v>2044</v>
      </c>
    </row>
    <row r="16" spans="1:81" x14ac:dyDescent="0.25">
      <c r="A16" s="95" t="s">
        <v>9</v>
      </c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CC16" s="19">
        <v>2045</v>
      </c>
    </row>
    <row r="17" spans="1:81" x14ac:dyDescent="0.25">
      <c r="A17" s="23" t="s">
        <v>10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CC17" s="19">
        <v>2046</v>
      </c>
    </row>
    <row r="18" spans="1:81" x14ac:dyDescent="0.25">
      <c r="A18" s="95" t="s">
        <v>11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CC18" s="19">
        <v>2047</v>
      </c>
    </row>
    <row r="19" spans="1:81" x14ac:dyDescent="0.25">
      <c r="A19" s="23" t="s">
        <v>12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CC19" s="19">
        <v>2048</v>
      </c>
    </row>
    <row r="20" spans="1:81" x14ac:dyDescent="0.25">
      <c r="A20" s="95" t="s">
        <v>13</v>
      </c>
      <c r="B20" s="94">
        <v>0.5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>
        <v>0.5</v>
      </c>
      <c r="AD20" s="94">
        <v>0.5</v>
      </c>
      <c r="AE20" s="94"/>
      <c r="AF20" s="94"/>
      <c r="CC20" s="19">
        <v>2049</v>
      </c>
    </row>
    <row r="21" spans="1:81" x14ac:dyDescent="0.25">
      <c r="A21" s="23" t="s">
        <v>14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CC21" s="19">
        <v>2050</v>
      </c>
    </row>
    <row r="22" spans="1:81" x14ac:dyDescent="0.25">
      <c r="A22" s="95" t="s">
        <v>15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</row>
    <row r="23" spans="1:81" x14ac:dyDescent="0.25">
      <c r="A23" s="23" t="s">
        <v>16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</row>
    <row r="24" spans="1:81" x14ac:dyDescent="0.25">
      <c r="A24" s="95" t="s">
        <v>17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</row>
    <row r="25" spans="1:81" x14ac:dyDescent="0.25">
      <c r="A25" s="23" t="s">
        <v>18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</row>
    <row r="26" spans="1:81" x14ac:dyDescent="0.25">
      <c r="A26" s="95" t="s">
        <v>19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</row>
    <row r="27" spans="1:81" x14ac:dyDescent="0.25">
      <c r="A27" s="23" t="s">
        <v>20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</row>
    <row r="28" spans="1:81" x14ac:dyDescent="0.25">
      <c r="A28" s="95" t="s">
        <v>21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</row>
    <row r="29" spans="1:81" x14ac:dyDescent="0.25">
      <c r="A29" s="24" t="s">
        <v>22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</row>
    <row r="30" spans="1:81" x14ac:dyDescent="0.25">
      <c r="A30" s="95" t="s">
        <v>23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</row>
    <row r="31" spans="1:81" ht="16.5" thickBot="1" x14ac:dyDescent="0.3">
      <c r="A31" s="25" t="s">
        <v>64</v>
      </c>
      <c r="B31" s="26">
        <f>SUM(B7:B30)</f>
        <v>0.5</v>
      </c>
      <c r="C31" s="26">
        <f t="shared" ref="C31:AE31" si="1">SUM(C7:C30)</f>
        <v>0</v>
      </c>
      <c r="D31" s="26">
        <f t="shared" si="1"/>
        <v>0</v>
      </c>
      <c r="E31" s="26">
        <f t="shared" si="1"/>
        <v>0</v>
      </c>
      <c r="F31" s="26">
        <f t="shared" si="1"/>
        <v>0</v>
      </c>
      <c r="G31" s="26">
        <f t="shared" si="1"/>
        <v>0</v>
      </c>
      <c r="H31" s="26">
        <f t="shared" si="1"/>
        <v>0</v>
      </c>
      <c r="I31" s="26">
        <f t="shared" si="1"/>
        <v>0</v>
      </c>
      <c r="J31" s="26">
        <f t="shared" si="1"/>
        <v>0</v>
      </c>
      <c r="K31" s="26">
        <f t="shared" si="1"/>
        <v>0</v>
      </c>
      <c r="L31" s="26">
        <f t="shared" si="1"/>
        <v>0</v>
      </c>
      <c r="M31" s="26">
        <f t="shared" si="1"/>
        <v>0</v>
      </c>
      <c r="N31" s="26">
        <f t="shared" si="1"/>
        <v>0</v>
      </c>
      <c r="O31" s="27">
        <f t="shared" si="1"/>
        <v>0</v>
      </c>
      <c r="P31" s="27">
        <f t="shared" si="1"/>
        <v>0</v>
      </c>
      <c r="Q31" s="27">
        <f t="shared" si="1"/>
        <v>0</v>
      </c>
      <c r="R31" s="27">
        <f t="shared" si="1"/>
        <v>0</v>
      </c>
      <c r="S31" s="27">
        <f t="shared" si="1"/>
        <v>0</v>
      </c>
      <c r="T31" s="27">
        <f t="shared" si="1"/>
        <v>0</v>
      </c>
      <c r="U31" s="27">
        <f t="shared" si="1"/>
        <v>0</v>
      </c>
      <c r="V31" s="27">
        <f t="shared" si="1"/>
        <v>0</v>
      </c>
      <c r="W31" s="27">
        <f t="shared" si="1"/>
        <v>0</v>
      </c>
      <c r="X31" s="27">
        <f t="shared" si="1"/>
        <v>0</v>
      </c>
      <c r="Y31" s="27">
        <f>SUM(Y7:Y30)</f>
        <v>0</v>
      </c>
      <c r="Z31" s="27">
        <f t="shared" si="1"/>
        <v>0</v>
      </c>
      <c r="AA31" s="27">
        <f t="shared" si="1"/>
        <v>0</v>
      </c>
      <c r="AB31" s="27">
        <f t="shared" si="1"/>
        <v>0</v>
      </c>
      <c r="AC31" s="27">
        <f t="shared" si="1"/>
        <v>0.5</v>
      </c>
      <c r="AD31" s="27">
        <f t="shared" si="1"/>
        <v>0.5</v>
      </c>
      <c r="AE31" s="27">
        <f t="shared" si="1"/>
        <v>0</v>
      </c>
      <c r="AF31" s="27">
        <f t="shared" ref="AF31" si="2">SUM(AF7:AF30)</f>
        <v>0</v>
      </c>
      <c r="AH31" s="96" cm="1">
        <f t="array" ref="AH31">SUMPRODUCT(($B31:$AF31)*((WEEKDAY($B$6:$AF$6,2)&lt;7)+(((WEEKDAY($B$6:$AF$6,2)=7)+COUNTIF(Jours_fériés!B3:B15,$B$6:$AF$6)*2))))</f>
        <v>2.5</v>
      </c>
    </row>
    <row r="32" spans="1:81" x14ac:dyDescent="0.25">
      <c r="A32" s="28" t="s">
        <v>65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91"/>
    </row>
    <row r="33" spans="1:32" x14ac:dyDescent="0.25">
      <c r="A33" s="31" t="s">
        <v>66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</row>
    <row r="34" spans="1:32" ht="16.5" thickBot="1" x14ac:dyDescent="0.3">
      <c r="A34" s="33" t="s">
        <v>67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</row>
    <row r="35" spans="1:32" x14ac:dyDescent="0.25">
      <c r="A35" s="35" t="s">
        <v>68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</row>
    <row r="36" spans="1:32" x14ac:dyDescent="0.25">
      <c r="A36" s="37" t="s">
        <v>69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</row>
    <row r="37" spans="1:32" ht="16.5" thickBot="1" x14ac:dyDescent="0.3">
      <c r="A37" s="39" t="s">
        <v>70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</row>
    <row r="38" spans="1:32" x14ac:dyDescent="0.25">
      <c r="A38" s="41" t="s">
        <v>71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</row>
    <row r="39" spans="1:32" x14ac:dyDescent="0.25">
      <c r="A39" s="43" t="s">
        <v>72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</row>
    <row r="40" spans="1:32" ht="16.5" thickBot="1" x14ac:dyDescent="0.3">
      <c r="A40" s="45" t="s">
        <v>73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</row>
    <row r="41" spans="1:32" x14ac:dyDescent="0.25">
      <c r="A41" s="47" t="s">
        <v>74</v>
      </c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</row>
    <row r="42" spans="1:32" x14ac:dyDescent="0.25">
      <c r="A42" s="49" t="s">
        <v>75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90"/>
    </row>
    <row r="43" spans="1:32" ht="16.5" thickBot="1" x14ac:dyDescent="0.3">
      <c r="A43" s="51" t="s">
        <v>76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</row>
  </sheetData>
  <sheetProtection formatCells="0" formatColumns="0" formatRows="0" insertColumns="0" insertRows="0" insertHyperlinks="0" deleteColumns="0" deleteRows="0" sort="0" autoFilter="0" pivotTables="0"/>
  <conditionalFormatting sqref="B6:AF6">
    <cfRule type="expression" dxfId="3" priority="6">
      <formula>WEEKDAY(B$6,2)&gt;6</formula>
    </cfRule>
  </conditionalFormatting>
  <conditionalFormatting sqref="B7:AF30">
    <cfRule type="expression" dxfId="2" priority="2">
      <formula>WEEKDAY(B$6,2)&gt;6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Drop Down 1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266700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4" name="Drop Down 2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1</xdr:col>
                    <xdr:colOff>266700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861CC40F-631B-904A-9733-6DA28FE92A80}">
            <xm:f>COUNTIFS(Jours_fériés!$B$3:$B$15,B$6)&gt;0</xm:f>
            <x14:dxf>
              <fill>
                <patternFill>
                  <bgColor rgb="FFFF7E79"/>
                </patternFill>
              </fill>
            </x14:dxf>
          </x14:cfRule>
          <xm:sqref>B6:AF6</xm:sqref>
        </x14:conditionalFormatting>
        <x14:conditionalFormatting xmlns:xm="http://schemas.microsoft.com/office/excel/2006/main">
          <x14:cfRule type="expression" priority="1" id="{D50CB254-0029-2B4C-ABBE-9C17398A280D}">
            <xm:f>COUNTIFS(Jours_fériés!$B$3:$B$15,B$6)&gt;0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B7:AF30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439AE-DC5E-F547-8EC4-275B83BB6903}">
  <sheetPr codeName="Feuil26">
    <tabColor rgb="FFFF0000"/>
  </sheetPr>
  <dimension ref="B2:D28"/>
  <sheetViews>
    <sheetView zoomScaleNormal="100" workbookViewId="0">
      <selection activeCell="B4" sqref="B4"/>
    </sheetView>
  </sheetViews>
  <sheetFormatPr baseColWidth="10" defaultRowHeight="15.75" x14ac:dyDescent="0.25"/>
  <cols>
    <col min="2" max="2" width="23.125" bestFit="1" customWidth="1"/>
    <col min="4" max="4" width="32.375" bestFit="1" customWidth="1"/>
  </cols>
  <sheetData>
    <row r="2" spans="2:4" ht="16.5" thickBot="1" x14ac:dyDescent="0.3">
      <c r="B2" s="55" t="s">
        <v>77</v>
      </c>
    </row>
    <row r="3" spans="2:4" x14ac:dyDescent="0.25">
      <c r="B3" s="57" t="s">
        <v>64</v>
      </c>
      <c r="D3" s="56" t="s">
        <v>78</v>
      </c>
    </row>
    <row r="4" spans="2:4" ht="16.5" thickBot="1" x14ac:dyDescent="0.3">
      <c r="B4" s="82">
        <f>SUM(Janvier!B31:AF31)</f>
        <v>1.5</v>
      </c>
      <c r="D4" s="58">
        <f>B6+B12+B18+B24</f>
        <v>0</v>
      </c>
    </row>
    <row r="5" spans="2:4" x14ac:dyDescent="0.25">
      <c r="B5" s="60" t="s">
        <v>65</v>
      </c>
      <c r="D5" s="59" t="s">
        <v>79</v>
      </c>
    </row>
    <row r="6" spans="2:4" ht="16.5" thickBot="1" x14ac:dyDescent="0.3">
      <c r="B6" s="83">
        <f>SUM(Janvier!B32:AF32)</f>
        <v>0</v>
      </c>
      <c r="D6" s="61">
        <v>2750</v>
      </c>
    </row>
    <row r="7" spans="2:4" x14ac:dyDescent="0.25">
      <c r="B7" s="62" t="s">
        <v>66</v>
      </c>
      <c r="D7" s="59" t="s">
        <v>80</v>
      </c>
    </row>
    <row r="8" spans="2:4" ht="16.5" thickBot="1" x14ac:dyDescent="0.3">
      <c r="B8" s="63">
        <f>SUM(Janvier!B33:AF33)</f>
        <v>0</v>
      </c>
      <c r="D8" s="61">
        <f>B18*'Coefs-IFM-Salaire'!B11</f>
        <v>0</v>
      </c>
    </row>
    <row r="9" spans="2:4" x14ac:dyDescent="0.25">
      <c r="B9" s="64" t="s">
        <v>67</v>
      </c>
      <c r="D9" s="59" t="s">
        <v>81</v>
      </c>
    </row>
    <row r="10" spans="2:4" ht="16.5" thickBot="1" x14ac:dyDescent="0.3">
      <c r="B10" s="65">
        <f>SUM(Janvier!B34:AF34)</f>
        <v>0</v>
      </c>
      <c r="D10" s="61">
        <f>B24*'Coefs-IFM-Salaire'!B12</f>
        <v>0</v>
      </c>
    </row>
    <row r="11" spans="2:4" x14ac:dyDescent="0.25">
      <c r="B11" s="66" t="s">
        <v>68</v>
      </c>
      <c r="D11" s="56" t="s">
        <v>82</v>
      </c>
    </row>
    <row r="12" spans="2:4" ht="16.5" thickBot="1" x14ac:dyDescent="0.3">
      <c r="B12" s="68">
        <f>SUM(Janvier!B35:AF35)</f>
        <v>0</v>
      </c>
      <c r="D12" s="67">
        <f>B10+B16+B22+B28</f>
        <v>0</v>
      </c>
    </row>
    <row r="13" spans="2:4" x14ac:dyDescent="0.25">
      <c r="B13" s="69" t="s">
        <v>69</v>
      </c>
      <c r="D13" s="56" t="s">
        <v>85</v>
      </c>
    </row>
    <row r="14" spans="2:4" ht="16.5" thickBot="1" x14ac:dyDescent="0.3">
      <c r="B14" s="70">
        <f>SUM(Janvier!B36:AF36)</f>
        <v>0</v>
      </c>
      <c r="D14" s="71">
        <f>B18/'Coefs-IFM-Salaire'!B7</f>
        <v>0</v>
      </c>
    </row>
    <row r="15" spans="2:4" x14ac:dyDescent="0.25">
      <c r="B15" s="84" t="s">
        <v>70</v>
      </c>
      <c r="D15" s="56" t="s">
        <v>83</v>
      </c>
    </row>
    <row r="16" spans="2:4" ht="16.5" thickBot="1" x14ac:dyDescent="0.3">
      <c r="B16" s="85">
        <f>SUM(Janvier!B37:AF37)</f>
        <v>0</v>
      </c>
      <c r="D16" s="89">
        <f>B12/'Coefs-IFM-Salaire'!B8</f>
        <v>0</v>
      </c>
    </row>
    <row r="17" spans="2:4" x14ac:dyDescent="0.25">
      <c r="B17" s="72" t="s">
        <v>71</v>
      </c>
      <c r="D17" s="56" t="s">
        <v>84</v>
      </c>
    </row>
    <row r="18" spans="2:4" ht="16.5" thickBot="1" x14ac:dyDescent="0.3">
      <c r="B18" s="86">
        <f>SUM(Janvier!B38:AF38)</f>
        <v>0</v>
      </c>
      <c r="D18" s="71">
        <f>B24/'Coefs-IFM-Salaire'!B7</f>
        <v>0</v>
      </c>
    </row>
    <row r="19" spans="2:4" x14ac:dyDescent="0.25">
      <c r="B19" s="73" t="s">
        <v>72</v>
      </c>
      <c r="D19" s="59" t="s">
        <v>86</v>
      </c>
    </row>
    <row r="20" spans="2:4" ht="16.5" thickBot="1" x14ac:dyDescent="0.3">
      <c r="B20" s="74">
        <f>SUM(Janvier!B39:AF39)</f>
        <v>0</v>
      </c>
      <c r="D20" s="88">
        <f>D10+D8</f>
        <v>0</v>
      </c>
    </row>
    <row r="21" spans="2:4" x14ac:dyDescent="0.25">
      <c r="B21" s="75" t="s">
        <v>73</v>
      </c>
      <c r="D21" s="59" t="s">
        <v>87</v>
      </c>
    </row>
    <row r="22" spans="2:4" ht="16.5" thickBot="1" x14ac:dyDescent="0.3">
      <c r="B22" s="76">
        <f>SUM(Janvier!B40:AF40)</f>
        <v>0</v>
      </c>
      <c r="D22" s="71">
        <f>D18+D16+D14</f>
        <v>0</v>
      </c>
    </row>
    <row r="23" spans="2:4" ht="16.5" thickBot="1" x14ac:dyDescent="0.3">
      <c r="B23" s="77" t="s">
        <v>74</v>
      </c>
    </row>
    <row r="24" spans="2:4" ht="16.5" thickBot="1" x14ac:dyDescent="0.3">
      <c r="B24" s="87">
        <f>SUM(Janvier!B41:AF41)</f>
        <v>0</v>
      </c>
      <c r="D24" s="59" t="s">
        <v>88</v>
      </c>
    </row>
    <row r="25" spans="2:4" ht="16.5" thickBot="1" x14ac:dyDescent="0.3">
      <c r="B25" s="78" t="s">
        <v>75</v>
      </c>
      <c r="D25" s="71">
        <f>D22-D27</f>
        <v>0</v>
      </c>
    </row>
    <row r="26" spans="2:4" ht="16.5" thickBot="1" x14ac:dyDescent="0.3">
      <c r="B26" s="79">
        <f>SUM(Janvier!B42:AF42)</f>
        <v>0</v>
      </c>
      <c r="D26" s="59" t="s">
        <v>89</v>
      </c>
    </row>
    <row r="27" spans="2:4" ht="16.5" thickBot="1" x14ac:dyDescent="0.3">
      <c r="B27" s="80" t="s">
        <v>76</v>
      </c>
      <c r="D27" s="92">
        <v>0</v>
      </c>
    </row>
    <row r="28" spans="2:4" ht="16.5" thickBot="1" x14ac:dyDescent="0.3">
      <c r="B28" s="81">
        <f>SUM(Janvier!B43:AEF43)</f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AD3C-BF08-124A-89C8-6C0046422DEA}">
  <sheetPr codeName="Feuil1"/>
  <dimension ref="A1:B16"/>
  <sheetViews>
    <sheetView workbookViewId="0">
      <selection activeCell="A39" sqref="A39"/>
    </sheetView>
  </sheetViews>
  <sheetFormatPr baseColWidth="10" defaultRowHeight="15.75" x14ac:dyDescent="0.25"/>
  <cols>
    <col min="1" max="1" width="69" bestFit="1" customWidth="1"/>
    <col min="2" max="2" width="10.875" style="1"/>
  </cols>
  <sheetData>
    <row r="1" spans="1:2" x14ac:dyDescent="0.25">
      <c r="A1" s="17" t="s">
        <v>50</v>
      </c>
    </row>
    <row r="2" spans="1:2" x14ac:dyDescent="0.25">
      <c r="A2" t="s">
        <v>51</v>
      </c>
      <c r="B2" s="1">
        <v>1.0860000000000001</v>
      </c>
    </row>
    <row r="3" spans="1:2" x14ac:dyDescent="0.25">
      <c r="A3" t="s">
        <v>52</v>
      </c>
      <c r="B3" s="1">
        <v>1.2769999999999999</v>
      </c>
    </row>
    <row r="4" spans="1:2" x14ac:dyDescent="0.25">
      <c r="A4" t="s">
        <v>53</v>
      </c>
      <c r="B4" s="1">
        <v>1.1910000000000001</v>
      </c>
    </row>
    <row r="5" spans="1:2" x14ac:dyDescent="0.25">
      <c r="A5" s="17" t="s">
        <v>54</v>
      </c>
    </row>
    <row r="6" spans="1:2" x14ac:dyDescent="0.25">
      <c r="A6" t="s">
        <v>55</v>
      </c>
      <c r="B6" s="1">
        <v>1.17</v>
      </c>
    </row>
    <row r="7" spans="1:2" x14ac:dyDescent="0.25">
      <c r="A7" t="s">
        <v>56</v>
      </c>
      <c r="B7" s="1">
        <v>1.337</v>
      </c>
    </row>
    <row r="8" spans="1:2" x14ac:dyDescent="0.25">
      <c r="A8" t="s">
        <v>57</v>
      </c>
      <c r="B8" s="1">
        <v>1.2769999999999999</v>
      </c>
    </row>
    <row r="9" spans="1:2" x14ac:dyDescent="0.25">
      <c r="A9" t="s">
        <v>58</v>
      </c>
      <c r="B9" s="1">
        <v>1.1910000000000001</v>
      </c>
    </row>
    <row r="10" spans="1:2" x14ac:dyDescent="0.25">
      <c r="A10" s="17" t="s">
        <v>59</v>
      </c>
    </row>
    <row r="11" spans="1:2" x14ac:dyDescent="0.25">
      <c r="A11" s="18" t="s">
        <v>60</v>
      </c>
      <c r="B11" s="1">
        <v>110</v>
      </c>
    </row>
    <row r="12" spans="1:2" x14ac:dyDescent="0.25">
      <c r="A12" s="18" t="s">
        <v>61</v>
      </c>
      <c r="B12" s="1">
        <v>132</v>
      </c>
    </row>
    <row r="14" spans="1:2" x14ac:dyDescent="0.25">
      <c r="A14" t="s">
        <v>62</v>
      </c>
      <c r="B14" s="1">
        <v>16</v>
      </c>
    </row>
    <row r="16" spans="1:2" x14ac:dyDescent="0.25">
      <c r="A16" t="s">
        <v>63</v>
      </c>
      <c r="B16" s="1">
        <v>20.767778477029498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34577-19B8-7D42-A8E5-854109727D12}">
  <sheetPr codeName="Feuil16"/>
  <dimension ref="A1:C15"/>
  <sheetViews>
    <sheetView workbookViewId="0">
      <selection activeCell="B2" sqref="B2"/>
    </sheetView>
  </sheetViews>
  <sheetFormatPr baseColWidth="10" defaultColWidth="11.5" defaultRowHeight="12.75" x14ac:dyDescent="0.2"/>
  <cols>
    <col min="1" max="1" width="19.125" style="3" bestFit="1" customWidth="1"/>
    <col min="2" max="2" width="11.5" style="3"/>
    <col min="3" max="3" width="18.625" style="3" customWidth="1"/>
    <col min="4" max="16384" width="11.5" style="3"/>
  </cols>
  <sheetData>
    <row r="1" spans="1:3" ht="13.5" thickBot="1" x14ac:dyDescent="0.25">
      <c r="A1" s="16" t="s">
        <v>41</v>
      </c>
      <c r="B1" s="15">
        <v>2023</v>
      </c>
    </row>
    <row r="2" spans="1:3" ht="13.5" thickBot="1" x14ac:dyDescent="0.25"/>
    <row r="3" spans="1:3" x14ac:dyDescent="0.2">
      <c r="A3" s="14" t="s">
        <v>40</v>
      </c>
      <c r="B3" s="13">
        <f>DATE($B$1,1,1)</f>
        <v>44927</v>
      </c>
      <c r="C3" s="12" t="str">
        <f t="shared" ref="C3:C15" ca="1" si="0">_xlfn.FORMULATEXT(B3)</f>
        <v>=DATE($B$1;1;1)</v>
      </c>
    </row>
    <row r="4" spans="1:3" x14ac:dyDescent="0.2">
      <c r="A4" s="10" t="s">
        <v>39</v>
      </c>
      <c r="B4" s="8">
        <f>ROUND(DATE($B$1,4,MOD(234-11*MOD($B$1,19),30))/7,)*7-6</f>
        <v>45025</v>
      </c>
      <c r="C4" s="7" t="str">
        <f t="shared" ca="1" si="0"/>
        <v>=ARRONDI(DATE($B$1;4;MOD(234-11*MOD($B$1;19);30))/7;)*7-6</v>
      </c>
    </row>
    <row r="5" spans="1:3" x14ac:dyDescent="0.2">
      <c r="A5" s="10" t="s">
        <v>38</v>
      </c>
      <c r="B5" s="8">
        <f>B4+1</f>
        <v>45026</v>
      </c>
      <c r="C5" s="7" t="str">
        <f t="shared" ca="1" si="0"/>
        <v>=B4+1</v>
      </c>
    </row>
    <row r="6" spans="1:3" x14ac:dyDescent="0.2">
      <c r="A6" s="10" t="s">
        <v>37</v>
      </c>
      <c r="B6" s="8">
        <f>DATE($B$1,5,1)</f>
        <v>45047</v>
      </c>
      <c r="C6" s="7" t="str">
        <f t="shared" ca="1" si="0"/>
        <v>=DATE($B$1;5;1)</v>
      </c>
    </row>
    <row r="7" spans="1:3" x14ac:dyDescent="0.2">
      <c r="A7" s="11" t="s">
        <v>36</v>
      </c>
      <c r="B7" s="8">
        <f>DATE($B$1,5,8)</f>
        <v>45054</v>
      </c>
      <c r="C7" s="7" t="str">
        <f t="shared" ca="1" si="0"/>
        <v>=DATE($B$1;5;8)</v>
      </c>
    </row>
    <row r="8" spans="1:3" x14ac:dyDescent="0.2">
      <c r="A8" s="10" t="s">
        <v>35</v>
      </c>
      <c r="B8" s="8">
        <f>B4+39</f>
        <v>45064</v>
      </c>
      <c r="C8" s="7" t="str">
        <f t="shared" ca="1" si="0"/>
        <v>=B4+39</v>
      </c>
    </row>
    <row r="9" spans="1:3" x14ac:dyDescent="0.2">
      <c r="A9" s="10" t="s">
        <v>34</v>
      </c>
      <c r="B9" s="8">
        <f>B4+49</f>
        <v>45074</v>
      </c>
      <c r="C9" s="7" t="str">
        <f t="shared" ca="1" si="0"/>
        <v>=B4+49</v>
      </c>
    </row>
    <row r="10" spans="1:3" x14ac:dyDescent="0.2">
      <c r="A10" s="10" t="s">
        <v>33</v>
      </c>
      <c r="B10" s="8">
        <f>B4+50</f>
        <v>45075</v>
      </c>
      <c r="C10" s="7" t="str">
        <f t="shared" ca="1" si="0"/>
        <v>=B4+50</v>
      </c>
    </row>
    <row r="11" spans="1:3" x14ac:dyDescent="0.2">
      <c r="A11" s="9" t="s">
        <v>32</v>
      </c>
      <c r="B11" s="8">
        <f>DATE($B$1,7,14)</f>
        <v>45121</v>
      </c>
      <c r="C11" s="7" t="str">
        <f t="shared" ca="1" si="0"/>
        <v>=DATE($B$1;7;14)</v>
      </c>
    </row>
    <row r="12" spans="1:3" x14ac:dyDescent="0.2">
      <c r="A12" s="9" t="s">
        <v>31</v>
      </c>
      <c r="B12" s="8">
        <f>DATE($B$1,8,15)</f>
        <v>45153</v>
      </c>
      <c r="C12" s="7" t="str">
        <f t="shared" ca="1" si="0"/>
        <v>=DATE($B$1;8;15)</v>
      </c>
    </row>
    <row r="13" spans="1:3" x14ac:dyDescent="0.2">
      <c r="A13" s="9" t="s">
        <v>30</v>
      </c>
      <c r="B13" s="8">
        <f>DATE($B$1,11,1)</f>
        <v>45231</v>
      </c>
      <c r="C13" s="7" t="str">
        <f t="shared" ca="1" si="0"/>
        <v>=DATE($B$1;11;1)</v>
      </c>
    </row>
    <row r="14" spans="1:3" x14ac:dyDescent="0.2">
      <c r="A14" s="9" t="s">
        <v>29</v>
      </c>
      <c r="B14" s="8">
        <f>DATE($B$1,11,11)</f>
        <v>45241</v>
      </c>
      <c r="C14" s="7" t="str">
        <f t="shared" ca="1" si="0"/>
        <v>=DATE($B$1;11;11)</v>
      </c>
    </row>
    <row r="15" spans="1:3" ht="13.5" thickBot="1" x14ac:dyDescent="0.25">
      <c r="A15" s="6" t="s">
        <v>28</v>
      </c>
      <c r="B15" s="5">
        <f>DATE($B$1,12,25)</f>
        <v>45285</v>
      </c>
      <c r="C15" s="4" t="str">
        <f t="shared" ca="1" si="0"/>
        <v>=DATE($B$1;12;25)</v>
      </c>
    </row>
  </sheetData>
  <sheetProtection sheet="1" objects="1" scenarios="1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Janvier Tableau</vt:lpstr>
      <vt:lpstr>Coefs-IFM-Salaire</vt:lpstr>
      <vt:lpstr>Jours_fériés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DjiDji</cp:lastModifiedBy>
  <dcterms:created xsi:type="dcterms:W3CDTF">2022-05-21T18:28:16Z</dcterms:created>
  <dcterms:modified xsi:type="dcterms:W3CDTF">2022-05-22T14:15:49Z</dcterms:modified>
</cp:coreProperties>
</file>