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Fichiers Excel\"/>
    </mc:Choice>
  </mc:AlternateContent>
  <xr:revisionPtr revIDLastSave="0" documentId="13_ncr:1_{41AADDFB-B99E-482B-8E00-6F62790A066C}" xr6:coauthVersionLast="47" xr6:coauthVersionMax="47" xr10:uidLastSave="{00000000-0000-0000-0000-000000000000}"/>
  <bookViews>
    <workbookView xWindow="-120" yWindow="-120" windowWidth="29040" windowHeight="15840" firstSheet="1" activeTab="2" xr2:uid="{00000000-000D-0000-FFFF-FFFF00000000}"/>
  </bookViews>
  <sheets>
    <sheet name="Sheet1" sheetId="1" state="hidden" r:id="rId1"/>
    <sheet name="Facture Nigelec" sheetId="2" r:id="rId2"/>
    <sheet name="Estimatif " sheetId="3" r:id="rId3"/>
    <sheet name="Echec" sheetId="4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R8" i="3" l="1"/>
  <c r="H8" i="3"/>
  <c r="I8" i="3"/>
  <c r="J8" i="3"/>
  <c r="K8" i="3"/>
  <c r="L8" i="3"/>
  <c r="M8" i="3"/>
  <c r="N8" i="3"/>
  <c r="O8" i="3"/>
  <c r="P8" i="3"/>
  <c r="Q8" i="3"/>
  <c r="G8" i="3"/>
  <c r="C8" i="3"/>
  <c r="D8" i="3"/>
  <c r="E8" i="3"/>
  <c r="F8" i="3"/>
  <c r="B8" i="3"/>
  <c r="U7" i="3"/>
  <c r="S7" i="3"/>
  <c r="R7" i="3"/>
  <c r="K15" i="4"/>
  <c r="J15" i="4"/>
  <c r="G15" i="4"/>
  <c r="F15" i="4"/>
  <c r="C15" i="4"/>
  <c r="B15" i="4"/>
  <c r="K14" i="4"/>
  <c r="J14" i="4"/>
  <c r="I14" i="4"/>
  <c r="I15" i="4" s="1"/>
  <c r="H14" i="4"/>
  <c r="H15" i="4" s="1"/>
  <c r="G14" i="4"/>
  <c r="F14" i="4"/>
  <c r="E14" i="4"/>
  <c r="E15" i="4" s="1"/>
  <c r="D14" i="4"/>
  <c r="D15" i="4" s="1"/>
  <c r="C14" i="4"/>
  <c r="B14" i="4"/>
  <c r="K13" i="4"/>
  <c r="J13" i="4"/>
  <c r="G13" i="4"/>
  <c r="F13" i="4"/>
  <c r="C13" i="4"/>
  <c r="B13" i="4"/>
  <c r="K12" i="4"/>
  <c r="J12" i="4"/>
  <c r="I12" i="4"/>
  <c r="I13" i="4" s="1"/>
  <c r="H12" i="4"/>
  <c r="H13" i="4" s="1"/>
  <c r="G12" i="4"/>
  <c r="F12" i="4"/>
  <c r="E12" i="4"/>
  <c r="E13" i="4" s="1"/>
  <c r="D12" i="4"/>
  <c r="D13" i="4" s="1"/>
  <c r="C12" i="4"/>
  <c r="B12" i="4"/>
  <c r="K11" i="4"/>
  <c r="J11" i="4"/>
  <c r="G11" i="4"/>
  <c r="F11" i="4"/>
  <c r="C11" i="4"/>
  <c r="B11" i="4"/>
  <c r="K10" i="4"/>
  <c r="J10" i="4"/>
  <c r="I10" i="4"/>
  <c r="I11" i="4" s="1"/>
  <c r="H10" i="4"/>
  <c r="H11" i="4" s="1"/>
  <c r="G10" i="4"/>
  <c r="F10" i="4"/>
  <c r="E10" i="4"/>
  <c r="E11" i="4" s="1"/>
  <c r="D10" i="4"/>
  <c r="D11" i="4" s="1"/>
  <c r="C10" i="4"/>
  <c r="B10" i="4"/>
  <c r="K9" i="4"/>
  <c r="J9" i="4"/>
  <c r="G9" i="4"/>
  <c r="F9" i="4"/>
  <c r="C9" i="4"/>
  <c r="B9" i="4"/>
  <c r="K8" i="4"/>
  <c r="J8" i="4"/>
  <c r="I8" i="4"/>
  <c r="I9" i="4" s="1"/>
  <c r="H8" i="4"/>
  <c r="H9" i="4" s="1"/>
  <c r="G8" i="4"/>
  <c r="F8" i="4"/>
  <c r="E8" i="4"/>
  <c r="E9" i="4" s="1"/>
  <c r="D8" i="4"/>
  <c r="D9" i="4" s="1"/>
  <c r="C8" i="4"/>
  <c r="B8" i="4"/>
  <c r="Q13" i="3"/>
  <c r="Q14" i="3" s="1"/>
  <c r="P13" i="3"/>
  <c r="P14" i="3" s="1"/>
  <c r="O13" i="3"/>
  <c r="O14" i="3" s="1"/>
  <c r="N13" i="3"/>
  <c r="N14" i="3" s="1"/>
  <c r="M13" i="3"/>
  <c r="M14" i="3" s="1"/>
  <c r="L13" i="3"/>
  <c r="L14" i="3" s="1"/>
  <c r="K13" i="3"/>
  <c r="K14" i="3" s="1"/>
  <c r="J13" i="3"/>
  <c r="J14" i="3" s="1"/>
  <c r="I13" i="3"/>
  <c r="I14" i="3" s="1"/>
  <c r="H13" i="3"/>
  <c r="H14" i="3" s="1"/>
  <c r="G13" i="3"/>
  <c r="G14" i="3" s="1"/>
  <c r="F13" i="3"/>
  <c r="F14" i="3" s="1"/>
  <c r="E13" i="3"/>
  <c r="E14" i="3" s="1"/>
  <c r="D13" i="3"/>
  <c r="D14" i="3" s="1"/>
  <c r="C13" i="3"/>
  <c r="C14" i="3" s="1"/>
  <c r="B13" i="3"/>
  <c r="B14" i="3" s="1"/>
  <c r="D35" i="3" s="1"/>
  <c r="Q11" i="3"/>
  <c r="Q12" i="3" s="1"/>
  <c r="P11" i="3"/>
  <c r="P12" i="3" s="1"/>
  <c r="O11" i="3"/>
  <c r="O12" i="3" s="1"/>
  <c r="N11" i="3"/>
  <c r="N12" i="3" s="1"/>
  <c r="M11" i="3"/>
  <c r="M12" i="3" s="1"/>
  <c r="L11" i="3"/>
  <c r="L12" i="3" s="1"/>
  <c r="K11" i="3"/>
  <c r="K12" i="3" s="1"/>
  <c r="J11" i="3"/>
  <c r="J12" i="3" s="1"/>
  <c r="I11" i="3"/>
  <c r="I12" i="3" s="1"/>
  <c r="H11" i="3"/>
  <c r="H12" i="3" s="1"/>
  <c r="G11" i="3"/>
  <c r="G12" i="3" s="1"/>
  <c r="F11" i="3"/>
  <c r="F12" i="3" s="1"/>
  <c r="E11" i="3"/>
  <c r="E12" i="3" s="1"/>
  <c r="D11" i="3"/>
  <c r="D12" i="3" s="1"/>
  <c r="C11" i="3"/>
  <c r="C12" i="3" s="1"/>
  <c r="B11" i="3"/>
  <c r="D32" i="3" s="1"/>
  <c r="G10" i="3"/>
  <c r="Q9" i="3"/>
  <c r="Q10" i="3" s="1"/>
  <c r="P9" i="3"/>
  <c r="P10" i="3" s="1"/>
  <c r="O9" i="3"/>
  <c r="O10" i="3" s="1"/>
  <c r="N9" i="3"/>
  <c r="N10" i="3" s="1"/>
  <c r="M9" i="3"/>
  <c r="M10" i="3" s="1"/>
  <c r="L9" i="3"/>
  <c r="L10" i="3" s="1"/>
  <c r="K9" i="3"/>
  <c r="K10" i="3" s="1"/>
  <c r="J9" i="3"/>
  <c r="J10" i="3" s="1"/>
  <c r="I9" i="3"/>
  <c r="I10" i="3" s="1"/>
  <c r="H9" i="3"/>
  <c r="H10" i="3" s="1"/>
  <c r="G9" i="3"/>
  <c r="F9" i="3"/>
  <c r="F10" i="3" s="1"/>
  <c r="E9" i="3"/>
  <c r="E10" i="3" s="1"/>
  <c r="D9" i="3"/>
  <c r="D10" i="3" s="1"/>
  <c r="C9" i="3"/>
  <c r="D30" i="3" s="1"/>
  <c r="B9" i="3"/>
  <c r="B10" i="3" s="1"/>
  <c r="Q7" i="3"/>
  <c r="P7" i="3"/>
  <c r="O7" i="3"/>
  <c r="N7" i="3"/>
  <c r="M7" i="3"/>
  <c r="L7" i="3"/>
  <c r="K7" i="3"/>
  <c r="J7" i="3"/>
  <c r="I7" i="3"/>
  <c r="H7" i="3"/>
  <c r="G7" i="3"/>
  <c r="F7" i="3"/>
  <c r="E7" i="3"/>
  <c r="D7" i="3"/>
  <c r="C7" i="3"/>
  <c r="B7" i="3"/>
  <c r="D28" i="3" s="1"/>
  <c r="Q2" i="3"/>
  <c r="P2" i="3"/>
  <c r="O2" i="3"/>
  <c r="N2" i="3"/>
  <c r="M2" i="3"/>
  <c r="L2" i="3"/>
  <c r="K2" i="3"/>
  <c r="I2" i="3"/>
  <c r="H2" i="3"/>
  <c r="G2" i="3"/>
  <c r="I30" i="2"/>
  <c r="H27" i="2"/>
  <c r="E26" i="2"/>
  <c r="C26" i="2"/>
  <c r="H24" i="2"/>
  <c r="E24" i="2"/>
  <c r="H22" i="2" s="1"/>
  <c r="C24" i="2"/>
  <c r="E22" i="2"/>
  <c r="C22" i="2"/>
  <c r="H23" i="2" s="1"/>
  <c r="H16" i="2"/>
  <c r="H25" i="2" s="1"/>
  <c r="C6" i="2"/>
  <c r="F32" i="2" l="1"/>
  <c r="D34" i="2" s="1"/>
  <c r="J30" i="2" s="1"/>
  <c r="H30" i="2"/>
  <c r="E30" i="2"/>
  <c r="D34" i="3"/>
  <c r="D29" i="3"/>
  <c r="E35" i="3" s="1"/>
  <c r="C35" i="3" s="1"/>
  <c r="B12" i="3"/>
  <c r="D33" i="3" s="1"/>
  <c r="E33" i="3" s="1"/>
  <c r="C10" i="3"/>
  <c r="D31" i="3" s="1"/>
  <c r="G38" i="2" l="1"/>
</calcChain>
</file>

<file path=xl/sharedStrings.xml><?xml version="1.0" encoding="utf-8"?>
<sst xmlns="http://schemas.openxmlformats.org/spreadsheetml/2006/main" count="131" uniqueCount="98">
  <si>
    <t>min</t>
  </si>
  <si>
    <t>max</t>
  </si>
  <si>
    <t>Tarif</t>
  </si>
  <si>
    <t>Valeur kwH</t>
  </si>
  <si>
    <t>Coût</t>
  </si>
  <si>
    <t>SOMMEPROD(C3:C5-C2:C4;E3-A3:A5;N(E3&gt;A3:A5))</t>
  </si>
  <si>
    <t>Conso.Facturée</t>
  </si>
  <si>
    <t>Tr</t>
  </si>
  <si>
    <t xml:space="preserve">Quantité </t>
  </si>
  <si>
    <t>Prix Uni</t>
  </si>
  <si>
    <t>Montant HT</t>
  </si>
  <si>
    <t>Composition de la facture</t>
  </si>
  <si>
    <t>Prime Fixe</t>
  </si>
  <si>
    <t xml:space="preserve">Taxe Kwh </t>
  </si>
  <si>
    <t>ORTN</t>
  </si>
  <si>
    <t xml:space="preserve">Taxe Habitation </t>
  </si>
  <si>
    <t xml:space="preserve">Rappel au </t>
  </si>
  <si>
    <t xml:space="preserve">Arrières  </t>
  </si>
  <si>
    <t>Echeances</t>
  </si>
  <si>
    <t>Autres</t>
  </si>
  <si>
    <t>Depot</t>
  </si>
  <si>
    <t>Credit</t>
  </si>
  <si>
    <t>Solde</t>
  </si>
  <si>
    <t xml:space="preserve">  Nouvel Index</t>
  </si>
  <si>
    <t xml:space="preserve">  Ancien Index </t>
  </si>
  <si>
    <t xml:space="preserve">    CLIENT </t>
  </si>
  <si>
    <t xml:space="preserve">    ADRESSE </t>
  </si>
  <si>
    <t xml:space="preserve">    Code Tarif </t>
  </si>
  <si>
    <t xml:space="preserve">    Police </t>
  </si>
  <si>
    <t xml:space="preserve">   Type de Relevé</t>
  </si>
  <si>
    <t xml:space="preserve">   Detail des tranches de tarif </t>
  </si>
  <si>
    <t xml:space="preserve">  NET A PAYER </t>
  </si>
  <si>
    <t xml:space="preserve">  AVANT LE </t>
  </si>
  <si>
    <t xml:space="preserve">  Reference Téléphonique : </t>
  </si>
  <si>
    <t xml:space="preserve">  Regroupement </t>
  </si>
  <si>
    <t xml:space="preserve">  Catégorie </t>
  </si>
  <si>
    <t xml:space="preserve">  Compteur N°</t>
  </si>
  <si>
    <t xml:space="preserve">    N° ABONNÉ </t>
  </si>
  <si>
    <t xml:space="preserve">               CONSOMMATION DE </t>
  </si>
  <si>
    <t>Dates</t>
  </si>
  <si>
    <t xml:space="preserve">   Puissance souscrite (Kw)</t>
  </si>
  <si>
    <t>Avril</t>
  </si>
  <si>
    <t>TVA 19%     Base</t>
  </si>
  <si>
    <t>Si paiement et en espèce ajouter timbre de 200f</t>
  </si>
  <si>
    <t>Total</t>
  </si>
  <si>
    <t>Client Individuel</t>
  </si>
  <si>
    <t xml:space="preserve">Facture individuelle </t>
  </si>
  <si>
    <t>3Kwh Social</t>
  </si>
  <si>
    <t xml:space="preserve">Kwh imposable </t>
  </si>
  <si>
    <t>Taxe d'habitation , Logement compteur</t>
  </si>
  <si>
    <t xml:space="preserve">Consommation de la journée </t>
  </si>
  <si>
    <t xml:space="preserve">Cout de la journée </t>
  </si>
  <si>
    <t xml:space="preserve">Consommation de la semaine </t>
  </si>
  <si>
    <t xml:space="preserve">Cout de la semaine </t>
  </si>
  <si>
    <t xml:space="preserve">Consommation de l'année </t>
  </si>
  <si>
    <t xml:space="preserve">Cout de l'année </t>
  </si>
  <si>
    <t xml:space="preserve">Nom de charge </t>
  </si>
  <si>
    <t>Frigo</t>
  </si>
  <si>
    <t xml:space="preserve">Consommation Mensuelle </t>
  </si>
  <si>
    <t xml:space="preserve">Cout Total Mensuel </t>
  </si>
  <si>
    <t>Tranches 1 (0-150Kwh)</t>
  </si>
  <si>
    <t>Tranches 2 (150-300Kwh</t>
  </si>
  <si>
    <t>Tranches 3 (300-+Kwh</t>
  </si>
  <si>
    <t>Tranches Social 0-50Kwh</t>
  </si>
  <si>
    <t>Min</t>
  </si>
  <si>
    <t>Max</t>
  </si>
  <si>
    <t xml:space="preserve">    Charge Watt</t>
  </si>
  <si>
    <t xml:space="preserve">    Quantité </t>
  </si>
  <si>
    <t xml:space="preserve">    Heure par J</t>
  </si>
  <si>
    <t xml:space="preserve">    Jours</t>
  </si>
  <si>
    <t xml:space="preserve">    Tranches</t>
  </si>
  <si>
    <t>Tv Plasma</t>
  </si>
  <si>
    <t xml:space="preserve">Humidificateur </t>
  </si>
  <si>
    <t>Ventilateur</t>
  </si>
  <si>
    <t xml:space="preserve">Ampoules </t>
  </si>
  <si>
    <t>DvD</t>
  </si>
  <si>
    <t>Fer</t>
  </si>
  <si>
    <t>Chauffe O</t>
  </si>
  <si>
    <t>Fer Soudure</t>
  </si>
  <si>
    <t>Venti Pied</t>
  </si>
  <si>
    <t xml:space="preserve">Ventilateur </t>
  </si>
  <si>
    <t>Heure par Jours</t>
  </si>
  <si>
    <t>Nombres des Jours</t>
  </si>
  <si>
    <t># Charge en Puissance Watt</t>
  </si>
  <si>
    <t>FACTURE D'ÉLECTRICITÉ  NIGELEC</t>
  </si>
  <si>
    <t xml:space="preserve">Roufai Mamane </t>
  </si>
  <si>
    <t xml:space="preserve">Cout Total de la journée </t>
  </si>
  <si>
    <t xml:space="preserve">Cout Total de la semaine </t>
  </si>
  <si>
    <t xml:space="preserve">Cout Total de l'année </t>
  </si>
  <si>
    <t xml:space="preserve">Consommation Total de la journée </t>
  </si>
  <si>
    <t xml:space="preserve">Consommation Total de la semaine </t>
  </si>
  <si>
    <t xml:space="preserve">Consommation Total de l'année </t>
  </si>
  <si>
    <t xml:space="preserve">Consommation Total Mensuelle </t>
  </si>
  <si>
    <t xml:space="preserve">Guidiguir </t>
  </si>
  <si>
    <t>Kwh</t>
  </si>
  <si>
    <t>FCFA</t>
  </si>
  <si>
    <t>total/mois</t>
  </si>
  <si>
    <t>prix du KWh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</si>
</sst>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.00_ ;[Red]\-#,##0.00\ ;"/>
    <numFmt numFmtId="165" formatCode="[$-F800]dddd\,\ mmmm\ dd\,\ yyyy"/>
    <numFmt numFmtId="166" formatCode="_-* #,##0\ _€_-;\-* #,##0\ _€_-;_-* &quot;-&quot;??\ _€_-;_-@_-"/>
    <numFmt numFmtId="167" formatCode="_-* #,##0.00\ _€_-;\-* #,##0.00\ _€_-;_-* &quot;-&quot;??\ _€_-;_-@_-"/>
  </numFmts>
  <fonts count="43" x14ac:knownFonts="1">
    <font>
      <sz val="11"/>
      <name val="Arial"/>
    </font>
    <font>
      <sz val="11"/>
      <color rgb="FF000000"/>
      <name val="Calibri"/>
      <family val="2"/>
    </font>
    <font>
      <sz val="11"/>
      <color indexed="64"/>
      <name val="Calibri"/>
      <family val="2"/>
    </font>
    <font>
      <b/>
      <sz val="11"/>
      <color rgb="FF000000"/>
      <name val="Calibri"/>
      <family val="2"/>
    </font>
    <font>
      <sz val="11"/>
      <color rgb="FF0070C0"/>
      <name val="Calibri"/>
      <family val="2"/>
    </font>
    <font>
      <sz val="11"/>
      <name val="Arial"/>
      <family val="2"/>
    </font>
    <font>
      <sz val="11"/>
      <color rgb="FFFF0000"/>
      <name val="Arial"/>
      <family val="2"/>
    </font>
    <font>
      <b/>
      <sz val="15"/>
      <color rgb="FF800000"/>
      <name val="Arial"/>
      <family val="2"/>
    </font>
    <font>
      <b/>
      <sz val="11"/>
      <color rgb="FFFF0000"/>
      <name val="Arial"/>
      <family val="2"/>
    </font>
    <font>
      <sz val="11"/>
      <color rgb="FFFFFF00"/>
      <name val="Arial"/>
      <family val="2"/>
    </font>
    <font>
      <b/>
      <sz val="11"/>
      <name val="Arial"/>
      <family val="2"/>
    </font>
    <font>
      <sz val="11"/>
      <color rgb="FF65FF65"/>
      <name val="Arial"/>
      <family val="2"/>
    </font>
    <font>
      <sz val="11"/>
      <color rgb="FF000000"/>
      <name val="Arial"/>
      <family val="2"/>
    </font>
    <font>
      <sz val="11"/>
      <name val="Arial"/>
      <family val="2"/>
    </font>
    <font>
      <b/>
      <sz val="10"/>
      <color rgb="FF65FF65"/>
      <name val="Arial"/>
      <family val="2"/>
    </font>
    <font>
      <b/>
      <sz val="11"/>
      <color rgb="FF000000"/>
      <name val="Arial"/>
      <family val="2"/>
    </font>
    <font>
      <b/>
      <sz val="11"/>
      <color rgb="FFFFFF00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sz val="10"/>
      <color rgb="FFFF0000"/>
      <name val="Arial"/>
      <family val="2"/>
    </font>
    <font>
      <sz val="10"/>
      <color rgb="FF65FF65"/>
      <name val="Arial"/>
      <family val="2"/>
    </font>
    <font>
      <b/>
      <sz val="11"/>
      <color rgb="FFC0C0C0"/>
      <name val="Arial"/>
      <family val="2"/>
    </font>
    <font>
      <b/>
      <sz val="11"/>
      <color rgb="FF808080"/>
      <name val="Arial"/>
      <family val="2"/>
    </font>
    <font>
      <sz val="11"/>
      <color rgb="FFC0C0C0"/>
      <name val="Arial"/>
      <family val="2"/>
    </font>
    <font>
      <b/>
      <sz val="10"/>
      <color rgb="FFC0C0C0"/>
      <name val="Arial"/>
      <family val="2"/>
    </font>
    <font>
      <b/>
      <sz val="11"/>
      <color rgb="FFCCFFFF"/>
      <name val="Arial"/>
      <family val="2"/>
    </font>
    <font>
      <sz val="11"/>
      <name val="Arial"/>
      <family val="2"/>
    </font>
    <font>
      <b/>
      <sz val="12"/>
      <name val="Arial"/>
      <family val="2"/>
    </font>
    <font>
      <sz val="11"/>
      <name val="Arial"/>
      <family val="2"/>
    </font>
    <font>
      <b/>
      <sz val="11"/>
      <color rgb="FF800000"/>
      <name val="Arial"/>
      <family val="2"/>
    </font>
    <font>
      <sz val="11"/>
      <name val="Arial"/>
      <family val="2"/>
    </font>
    <font>
      <sz val="11"/>
      <name val="Arial"/>
      <family val="2"/>
    </font>
    <font>
      <sz val="11"/>
      <color rgb="FFFFFF00"/>
      <name val="Arial"/>
      <family val="2"/>
    </font>
    <font>
      <sz val="11"/>
      <color rgb="FF65FF65"/>
      <name val="Arial"/>
      <family val="2"/>
    </font>
    <font>
      <sz val="11"/>
      <color rgb="FF800000"/>
      <name val="Arial"/>
      <family val="2"/>
    </font>
    <font>
      <sz val="11"/>
      <color rgb="FFC0C0C0"/>
      <name val="Calibri"/>
      <family val="2"/>
    </font>
    <font>
      <sz val="11"/>
      <name val="Arial"/>
      <family val="2"/>
    </font>
    <font>
      <b/>
      <sz val="11"/>
      <color rgb="FF65FF65"/>
      <name val="Arial"/>
      <family val="2"/>
    </font>
    <font>
      <sz val="11"/>
      <name val="Arial"/>
      <family val="2"/>
    </font>
    <font>
      <sz val="9"/>
      <color rgb="FF65FF65"/>
      <name val="Arial"/>
      <family val="2"/>
    </font>
    <font>
      <sz val="11"/>
      <color rgb="FFFFFFFF"/>
      <name val="Calibri"/>
      <family val="2"/>
    </font>
    <font>
      <sz val="11"/>
      <color rgb="FFFFFFFF"/>
      <name val="Arial"/>
      <family val="2"/>
    </font>
    <font>
      <sz val="10"/>
      <name val="Arial"/>
      <family val="2"/>
    </font>
  </fonts>
  <fills count="17">
    <fill>
      <patternFill patternType="none"/>
    </fill>
    <fill>
      <patternFill patternType="gray125"/>
    </fill>
    <fill>
      <patternFill patternType="solid">
        <fgColor rgb="FFD8D8D8"/>
      </patternFill>
    </fill>
    <fill>
      <patternFill patternType="solid">
        <fgColor rgb="FFFFFFFF"/>
      </patternFill>
    </fill>
    <fill>
      <patternFill patternType="solid">
        <fgColor rgb="FF000000"/>
      </patternFill>
    </fill>
    <fill>
      <patternFill patternType="solid">
        <fgColor rgb="FF808000"/>
      </patternFill>
    </fill>
    <fill>
      <patternFill patternType="solid">
        <fgColor rgb="FFC0C0C0"/>
      </patternFill>
    </fill>
    <fill>
      <patternFill patternType="solid">
        <fgColor rgb="FF808080"/>
      </patternFill>
    </fill>
    <fill>
      <patternFill patternType="solid">
        <fgColor rgb="FFFF0000"/>
      </patternFill>
    </fill>
    <fill>
      <patternFill patternType="solid">
        <fgColor rgb="FFFFFF00"/>
      </patternFill>
    </fill>
    <fill>
      <patternFill patternType="solid">
        <fgColor rgb="FF0000FF"/>
      </patternFill>
    </fill>
    <fill>
      <patternFill patternType="solid">
        <fgColor rgb="FF6600CC"/>
      </patternFill>
    </fill>
    <fill>
      <patternFill patternType="solid">
        <fgColor rgb="FF800000"/>
      </patternFill>
    </fill>
    <fill>
      <patternFill patternType="solid">
        <fgColor rgb="FFFF6600"/>
      </patternFill>
    </fill>
    <fill>
      <patternFill patternType="solid">
        <fgColor rgb="FFD66565"/>
      </patternFill>
    </fill>
    <fill>
      <patternFill patternType="solid">
        <fgColor rgb="FFFF9900"/>
      </patternFill>
    </fill>
    <fill>
      <patternFill patternType="solid">
        <fgColor rgb="FFFFCC00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/>
      <top style="thick">
        <color indexed="64"/>
      </top>
      <bottom/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</borders>
  <cellStyleXfs count="1">
    <xf numFmtId="0" fontId="0" fillId="0" borderId="0">
      <alignment vertical="center"/>
    </xf>
  </cellStyleXfs>
  <cellXfs count="305">
    <xf numFmtId="0" fontId="0" fillId="0" borderId="0" xfId="0">
      <alignment vertical="center"/>
    </xf>
    <xf numFmtId="0" fontId="1" fillId="0" borderId="1" xfId="0" applyNumberFormat="1" applyFont="1" applyFill="1" applyBorder="1" applyAlignment="1">
      <alignment horizontal="left"/>
    </xf>
    <xf numFmtId="0" fontId="2" fillId="0" borderId="0" xfId="0" applyNumberFormat="1" applyFont="1" applyFill="1" applyBorder="1" applyAlignment="1">
      <alignment horizontal="left" vertical="top"/>
    </xf>
    <xf numFmtId="164" fontId="1" fillId="0" borderId="1" xfId="0" applyNumberFormat="1" applyFont="1" applyFill="1" applyBorder="1" applyAlignment="1">
      <alignment horizontal="left"/>
    </xf>
    <xf numFmtId="0" fontId="1" fillId="2" borderId="2" xfId="0" applyNumberFormat="1" applyFont="1" applyFill="1" applyBorder="1" applyAlignment="1">
      <alignment horizontal="left"/>
    </xf>
    <xf numFmtId="164" fontId="3" fillId="0" borderId="0" xfId="0" applyNumberFormat="1" applyFont="1" applyFill="1" applyBorder="1" applyAlignment="1">
      <alignment horizontal="left"/>
    </xf>
    <xf numFmtId="0" fontId="4" fillId="0" borderId="0" xfId="0" applyNumberFormat="1" applyFont="1" applyFill="1" applyBorder="1" applyAlignment="1">
      <alignment horizontal="left"/>
    </xf>
    <xf numFmtId="0" fontId="5" fillId="3" borderId="0" xfId="0" applyFont="1" applyFill="1">
      <alignment vertical="center"/>
    </xf>
    <xf numFmtId="0" fontId="6" fillId="3" borderId="0" xfId="0" applyFont="1" applyFill="1" applyBorder="1">
      <alignment vertical="center"/>
    </xf>
    <xf numFmtId="0" fontId="6" fillId="4" borderId="3" xfId="0" applyFont="1" applyFill="1" applyBorder="1">
      <alignment vertical="center"/>
    </xf>
    <xf numFmtId="0" fontId="6" fillId="4" borderId="4" xfId="0" applyFont="1" applyFill="1" applyBorder="1">
      <alignment vertical="center"/>
    </xf>
    <xf numFmtId="0" fontId="6" fillId="4" borderId="5" xfId="0" applyFont="1" applyFill="1" applyBorder="1">
      <alignment vertical="center"/>
    </xf>
    <xf numFmtId="0" fontId="6" fillId="4" borderId="6" xfId="0" applyFont="1" applyFill="1" applyBorder="1">
      <alignment vertical="center"/>
    </xf>
    <xf numFmtId="0" fontId="6" fillId="4" borderId="0" xfId="0" applyFont="1" applyFill="1" applyBorder="1">
      <alignment vertical="center"/>
    </xf>
    <xf numFmtId="0" fontId="6" fillId="4" borderId="7" xfId="0" applyFont="1" applyFill="1" applyBorder="1">
      <alignment vertical="center"/>
    </xf>
    <xf numFmtId="0" fontId="8" fillId="7" borderId="2" xfId="0" applyFont="1" applyFill="1" applyBorder="1" applyAlignment="1">
      <alignment horizontal="center" vertical="center"/>
    </xf>
    <xf numFmtId="0" fontId="9" fillId="8" borderId="3" xfId="0" applyFont="1" applyFill="1" applyBorder="1">
      <alignment vertical="center"/>
    </xf>
    <xf numFmtId="0" fontId="9" fillId="8" borderId="0" xfId="0" applyFont="1" applyFill="1" applyBorder="1">
      <alignment vertical="center"/>
    </xf>
    <xf numFmtId="0" fontId="9" fillId="8" borderId="4" xfId="0" applyFont="1" applyFill="1" applyBorder="1">
      <alignment vertical="center"/>
    </xf>
    <xf numFmtId="0" fontId="9" fillId="8" borderId="5" xfId="0" applyFont="1" applyFill="1" applyBorder="1">
      <alignment vertical="center"/>
    </xf>
    <xf numFmtId="0" fontId="9" fillId="8" borderId="6" xfId="0" applyFont="1" applyFill="1" applyBorder="1">
      <alignment vertical="center"/>
    </xf>
    <xf numFmtId="0" fontId="9" fillId="8" borderId="0" xfId="0" applyFont="1" applyFill="1" applyBorder="1">
      <alignment vertical="center"/>
    </xf>
    <xf numFmtId="0" fontId="9" fillId="8" borderId="0" xfId="0" applyFont="1" applyFill="1">
      <alignment vertical="center"/>
    </xf>
    <xf numFmtId="0" fontId="9" fillId="8" borderId="7" xfId="0" applyFont="1" applyFill="1" applyBorder="1">
      <alignment vertical="center"/>
    </xf>
    <xf numFmtId="0" fontId="9" fillId="8" borderId="6" xfId="0" applyFont="1" applyFill="1" applyBorder="1">
      <alignment vertical="center"/>
    </xf>
    <xf numFmtId="0" fontId="9" fillId="8" borderId="0" xfId="0" applyFont="1" applyFill="1" applyBorder="1">
      <alignment vertical="center"/>
    </xf>
    <xf numFmtId="0" fontId="9" fillId="8" borderId="7" xfId="0" applyFont="1" applyFill="1" applyBorder="1">
      <alignment vertical="center"/>
    </xf>
    <xf numFmtId="0" fontId="5" fillId="9" borderId="3" xfId="0" applyFont="1" applyFill="1" applyBorder="1">
      <alignment vertical="center"/>
    </xf>
    <xf numFmtId="0" fontId="5" fillId="9" borderId="4" xfId="0" applyFont="1" applyFill="1" applyBorder="1">
      <alignment vertical="center"/>
    </xf>
    <xf numFmtId="0" fontId="5" fillId="8" borderId="7" xfId="0" applyFont="1" applyFill="1" applyBorder="1">
      <alignment vertical="center"/>
    </xf>
    <xf numFmtId="0" fontId="10" fillId="6" borderId="3" xfId="0" applyFont="1" applyFill="1" applyBorder="1">
      <alignment vertical="center"/>
    </xf>
    <xf numFmtId="0" fontId="5" fillId="6" borderId="4" xfId="0" applyFont="1" applyFill="1" applyBorder="1">
      <alignment vertical="center"/>
    </xf>
    <xf numFmtId="0" fontId="5" fillId="7" borderId="3" xfId="0" applyFont="1" applyFill="1" applyBorder="1">
      <alignment vertical="center"/>
    </xf>
    <xf numFmtId="0" fontId="5" fillId="7" borderId="4" xfId="0" applyFont="1" applyFill="1" applyBorder="1">
      <alignment vertical="center"/>
    </xf>
    <xf numFmtId="0" fontId="10" fillId="6" borderId="6" xfId="0" applyFont="1" applyFill="1" applyBorder="1">
      <alignment vertical="center"/>
    </xf>
    <xf numFmtId="0" fontId="5" fillId="6" borderId="0" xfId="0" applyFont="1" applyFill="1">
      <alignment vertical="center"/>
    </xf>
    <xf numFmtId="0" fontId="5" fillId="7" borderId="6" xfId="0" applyFont="1" applyFill="1" applyBorder="1">
      <alignment vertical="center"/>
    </xf>
    <xf numFmtId="0" fontId="5" fillId="7" borderId="0" xfId="0" applyFont="1" applyFill="1">
      <alignment vertical="center"/>
    </xf>
    <xf numFmtId="0" fontId="5" fillId="6" borderId="0" xfId="0" applyFont="1" applyFill="1" applyBorder="1" applyProtection="1">
      <alignment vertical="center"/>
      <protection locked="0"/>
    </xf>
    <xf numFmtId="0" fontId="5" fillId="7" borderId="6" xfId="0" applyFont="1" applyFill="1" applyBorder="1">
      <alignment vertical="center"/>
    </xf>
    <xf numFmtId="0" fontId="5" fillId="6" borderId="6" xfId="0" applyFont="1" applyFill="1" applyBorder="1">
      <alignment vertical="center"/>
    </xf>
    <xf numFmtId="0" fontId="5" fillId="6" borderId="0" xfId="0" applyFont="1" applyFill="1" applyBorder="1">
      <alignment vertical="center"/>
    </xf>
    <xf numFmtId="0" fontId="5" fillId="6" borderId="0" xfId="0" applyFont="1" applyFill="1" applyBorder="1">
      <alignment vertical="center"/>
    </xf>
    <xf numFmtId="0" fontId="5" fillId="7" borderId="9" xfId="0" applyFont="1" applyFill="1" applyBorder="1">
      <alignment vertical="center"/>
    </xf>
    <xf numFmtId="0" fontId="5" fillId="7" borderId="3" xfId="0" applyFont="1" applyFill="1" applyBorder="1" applyProtection="1">
      <alignment vertical="center"/>
      <protection locked="0"/>
    </xf>
    <xf numFmtId="0" fontId="13" fillId="7" borderId="4" xfId="0" applyFont="1" applyFill="1" applyBorder="1" applyProtection="1">
      <alignment vertical="center"/>
      <protection locked="0"/>
    </xf>
    <xf numFmtId="0" fontId="14" fillId="10" borderId="3" xfId="0" applyFont="1" applyFill="1" applyBorder="1">
      <alignment vertical="center"/>
    </xf>
    <xf numFmtId="0" fontId="15" fillId="3" borderId="0" xfId="0" applyFont="1" applyFill="1" applyBorder="1" applyAlignment="1" applyProtection="1">
      <alignment horizontal="center" vertical="center"/>
      <protection locked="0"/>
    </xf>
    <xf numFmtId="0" fontId="11" fillId="10" borderId="0" xfId="0" applyFont="1" applyFill="1" applyBorder="1">
      <alignment vertical="center"/>
    </xf>
    <xf numFmtId="0" fontId="5" fillId="8" borderId="7" xfId="0" applyFont="1" applyFill="1" applyBorder="1">
      <alignment vertical="center"/>
    </xf>
    <xf numFmtId="0" fontId="13" fillId="7" borderId="6" xfId="0" applyFont="1" applyFill="1" applyBorder="1" applyProtection="1">
      <alignment vertical="center"/>
      <protection locked="0"/>
    </xf>
    <xf numFmtId="0" fontId="11" fillId="10" borderId="0" xfId="0" applyFont="1" applyFill="1" applyBorder="1">
      <alignment vertical="center"/>
    </xf>
    <xf numFmtId="0" fontId="5" fillId="8" borderId="0" xfId="0" applyFont="1" applyFill="1" applyBorder="1">
      <alignment vertical="center"/>
    </xf>
    <xf numFmtId="0" fontId="5" fillId="8" borderId="0" xfId="0" applyFont="1" applyFill="1" applyBorder="1">
      <alignment vertical="center"/>
    </xf>
    <xf numFmtId="0" fontId="14" fillId="11" borderId="0" xfId="0" applyFont="1" applyFill="1" applyBorder="1">
      <alignment vertical="center"/>
    </xf>
    <xf numFmtId="0" fontId="11" fillId="11" borderId="0" xfId="0" applyFont="1" applyFill="1" applyBorder="1">
      <alignment vertical="center"/>
    </xf>
    <xf numFmtId="0" fontId="11" fillId="11" borderId="10" xfId="0" applyFont="1" applyFill="1" applyBorder="1">
      <alignment vertical="center"/>
    </xf>
    <xf numFmtId="0" fontId="11" fillId="11" borderId="10" xfId="0" applyFont="1" applyFill="1" applyBorder="1">
      <alignment vertical="center"/>
    </xf>
    <xf numFmtId="0" fontId="5" fillId="8" borderId="0" xfId="0" applyFont="1" applyFill="1" applyBorder="1">
      <alignment vertical="center"/>
    </xf>
    <xf numFmtId="0" fontId="5" fillId="8" borderId="0" xfId="0" applyFont="1" applyFill="1" applyBorder="1">
      <alignment vertical="center"/>
    </xf>
    <xf numFmtId="0" fontId="6" fillId="4" borderId="4" xfId="0" applyFont="1" applyFill="1" applyBorder="1" applyProtection="1">
      <alignment vertical="center"/>
      <protection locked="0"/>
    </xf>
    <xf numFmtId="0" fontId="20" fillId="7" borderId="15" xfId="0" applyFont="1" applyFill="1" applyBorder="1" applyAlignment="1">
      <alignment horizontal="center" vertical="center"/>
    </xf>
    <xf numFmtId="0" fontId="5" fillId="7" borderId="15" xfId="0" applyFont="1" applyFill="1" applyBorder="1">
      <alignment vertical="center"/>
    </xf>
    <xf numFmtId="0" fontId="5" fillId="7" borderId="16" xfId="0" applyFont="1" applyFill="1" applyBorder="1">
      <alignment vertical="center"/>
    </xf>
    <xf numFmtId="0" fontId="5" fillId="7" borderId="12" xfId="0" applyFont="1" applyFill="1" applyBorder="1">
      <alignment vertical="center"/>
    </xf>
    <xf numFmtId="0" fontId="5" fillId="8" borderId="7" xfId="0" applyFont="1" applyFill="1" applyBorder="1" applyProtection="1">
      <alignment vertical="center"/>
      <protection locked="0"/>
    </xf>
    <xf numFmtId="0" fontId="21" fillId="3" borderId="6" xfId="0" applyFont="1" applyFill="1" applyBorder="1" applyAlignment="1">
      <alignment horizontal="center" vertical="center"/>
    </xf>
    <xf numFmtId="166" fontId="15" fillId="3" borderId="6" xfId="0" applyNumberFormat="1" applyFont="1" applyFill="1" applyBorder="1" applyAlignment="1">
      <alignment horizontal="center" vertical="center"/>
    </xf>
    <xf numFmtId="0" fontId="15" fillId="3" borderId="6" xfId="0" applyFont="1" applyFill="1" applyBorder="1" applyAlignment="1">
      <alignment horizontal="center" vertical="center"/>
    </xf>
    <xf numFmtId="0" fontId="21" fillId="3" borderId="6" xfId="0" applyFont="1" applyFill="1" applyBorder="1">
      <alignment vertical="center"/>
    </xf>
    <xf numFmtId="0" fontId="21" fillId="3" borderId="0" xfId="0" applyFont="1" applyFill="1" applyBorder="1">
      <alignment vertical="center"/>
    </xf>
    <xf numFmtId="2" fontId="22" fillId="3" borderId="6" xfId="0" applyNumberFormat="1" applyFont="1" applyFill="1" applyBorder="1" applyAlignment="1">
      <alignment horizontal="right" vertical="center"/>
    </xf>
    <xf numFmtId="0" fontId="21" fillId="3" borderId="6" xfId="0" applyFont="1" applyFill="1" applyBorder="1">
      <alignment vertical="center"/>
    </xf>
    <xf numFmtId="0" fontId="23" fillId="3" borderId="14" xfId="0" applyFont="1" applyFill="1" applyBorder="1">
      <alignment vertical="center"/>
    </xf>
    <xf numFmtId="0" fontId="6" fillId="8" borderId="7" xfId="0" applyFont="1" applyFill="1" applyBorder="1">
      <alignment vertical="center"/>
    </xf>
    <xf numFmtId="0" fontId="23" fillId="3" borderId="6" xfId="0" applyFont="1" applyFill="1" applyBorder="1" applyAlignment="1">
      <alignment horizontal="center" vertical="center"/>
    </xf>
    <xf numFmtId="0" fontId="24" fillId="3" borderId="6" xfId="0" applyFont="1" applyFill="1" applyBorder="1" applyAlignment="1">
      <alignment horizontal="center" vertical="center"/>
    </xf>
    <xf numFmtId="167" fontId="15" fillId="3" borderId="6" xfId="0" applyNumberFormat="1" applyFont="1" applyFill="1" applyBorder="1" applyAlignment="1">
      <alignment horizontal="center" vertical="center"/>
    </xf>
    <xf numFmtId="0" fontId="22" fillId="3" borderId="6" xfId="0" applyFont="1" applyFill="1" applyBorder="1">
      <alignment vertical="center"/>
    </xf>
    <xf numFmtId="0" fontId="22" fillId="6" borderId="6" xfId="0" applyFont="1" applyFill="1" applyBorder="1">
      <alignment vertical="center"/>
    </xf>
    <xf numFmtId="0" fontId="10" fillId="3" borderId="0" xfId="0" applyFont="1" applyFill="1" applyBorder="1">
      <alignment vertical="center"/>
    </xf>
    <xf numFmtId="0" fontId="23" fillId="3" borderId="9" xfId="0" applyFont="1" applyFill="1" applyBorder="1" applyAlignment="1">
      <alignment horizontal="center" vertical="center"/>
    </xf>
    <xf numFmtId="0" fontId="15" fillId="3" borderId="9" xfId="0" applyFont="1" applyFill="1" applyBorder="1" applyAlignment="1">
      <alignment horizontal="center" vertical="center"/>
    </xf>
    <xf numFmtId="167" fontId="21" fillId="3" borderId="9" xfId="0" applyNumberFormat="1" applyFont="1" applyFill="1" applyBorder="1" applyAlignment="1">
      <alignment horizontal="center" vertical="center"/>
    </xf>
    <xf numFmtId="0" fontId="5" fillId="3" borderId="9" xfId="0" applyFont="1" applyFill="1" applyBorder="1">
      <alignment vertical="center"/>
    </xf>
    <xf numFmtId="0" fontId="5" fillId="3" borderId="10" xfId="0" applyFont="1" applyFill="1" applyBorder="1">
      <alignment vertical="center"/>
    </xf>
    <xf numFmtId="2" fontId="23" fillId="3" borderId="9" xfId="0" applyNumberFormat="1" applyFont="1" applyFill="1" applyBorder="1" applyAlignment="1">
      <alignment horizontal="center" vertical="center"/>
    </xf>
    <xf numFmtId="0" fontId="23" fillId="3" borderId="2" xfId="0" applyFont="1" applyFill="1" applyBorder="1" applyAlignment="1">
      <alignment horizontal="center" vertical="center"/>
    </xf>
    <xf numFmtId="0" fontId="25" fillId="3" borderId="13" xfId="0" applyFont="1" applyFill="1" applyBorder="1">
      <alignment vertical="center"/>
    </xf>
    <xf numFmtId="0" fontId="26" fillId="8" borderId="7" xfId="0" applyFont="1" applyFill="1" applyBorder="1" applyProtection="1">
      <alignment vertical="center"/>
      <protection locked="0"/>
    </xf>
    <xf numFmtId="0" fontId="5" fillId="8" borderId="6" xfId="0" applyFont="1" applyFill="1" applyBorder="1">
      <alignment vertical="center"/>
    </xf>
    <xf numFmtId="0" fontId="5" fillId="8" borderId="0" xfId="0" applyFont="1" applyFill="1" applyBorder="1">
      <alignment vertical="center"/>
    </xf>
    <xf numFmtId="0" fontId="26" fillId="8" borderId="0" xfId="0" applyFont="1" applyFill="1" applyBorder="1">
      <alignment vertical="center"/>
    </xf>
    <xf numFmtId="0" fontId="5" fillId="3" borderId="0" xfId="0" applyFont="1" applyFill="1" applyBorder="1">
      <alignment vertical="center"/>
    </xf>
    <xf numFmtId="0" fontId="27" fillId="8" borderId="0" xfId="0" applyFont="1" applyFill="1" applyBorder="1">
      <alignment vertical="center"/>
    </xf>
    <xf numFmtId="0" fontId="5" fillId="8" borderId="9" xfId="0" applyFont="1" applyFill="1" applyBorder="1">
      <alignment vertical="center"/>
    </xf>
    <xf numFmtId="0" fontId="5" fillId="8" borderId="10" xfId="0" applyFont="1" applyFill="1" applyBorder="1">
      <alignment vertical="center"/>
    </xf>
    <xf numFmtId="0" fontId="5" fillId="8" borderId="11" xfId="0" applyFont="1" applyFill="1" applyBorder="1">
      <alignment vertical="center"/>
    </xf>
    <xf numFmtId="0" fontId="6" fillId="4" borderId="0" xfId="0" applyFont="1" applyFill="1">
      <alignment vertical="center"/>
    </xf>
    <xf numFmtId="0" fontId="28" fillId="4" borderId="0" xfId="0" applyFont="1" applyFill="1">
      <alignment vertical="center"/>
    </xf>
    <xf numFmtId="0" fontId="28" fillId="4" borderId="0" xfId="0" applyFont="1" applyFill="1" applyBorder="1">
      <alignment vertical="center"/>
    </xf>
    <xf numFmtId="0" fontId="28" fillId="4" borderId="2" xfId="0" applyFont="1" applyFill="1" applyBorder="1">
      <alignment vertical="center"/>
    </xf>
    <xf numFmtId="0" fontId="5" fillId="4" borderId="6" xfId="0" applyFont="1" applyFill="1" applyBorder="1">
      <alignment vertical="center"/>
    </xf>
    <xf numFmtId="0" fontId="5" fillId="4" borderId="0" xfId="0" applyFont="1" applyFill="1">
      <alignment vertical="center"/>
    </xf>
    <xf numFmtId="166" fontId="29" fillId="4" borderId="0" xfId="0" applyNumberFormat="1" applyFont="1" applyFill="1">
      <alignment vertical="center"/>
    </xf>
    <xf numFmtId="0" fontId="26" fillId="4" borderId="0" xfId="0" applyFont="1" applyFill="1" applyBorder="1">
      <alignment vertical="center"/>
    </xf>
    <xf numFmtId="0" fontId="10" fillId="7" borderId="2" xfId="0" applyFont="1" applyFill="1" applyBorder="1" applyAlignment="1" applyProtection="1">
      <alignment horizontal="center" vertical="center"/>
      <protection locked="0"/>
    </xf>
    <xf numFmtId="0" fontId="26" fillId="4" borderId="7" xfId="0" applyFont="1" applyFill="1" applyBorder="1">
      <alignment vertical="center"/>
    </xf>
    <xf numFmtId="0" fontId="26" fillId="7" borderId="0" xfId="0" applyFont="1" applyFill="1" applyBorder="1">
      <alignment vertical="center"/>
    </xf>
    <xf numFmtId="0" fontId="5" fillId="7" borderId="7" xfId="0" applyFont="1" applyFill="1" applyBorder="1">
      <alignment vertical="center"/>
    </xf>
    <xf numFmtId="0" fontId="26" fillId="7" borderId="2" xfId="0" applyFont="1" applyFill="1" applyBorder="1" applyProtection="1">
      <alignment vertical="center"/>
      <protection locked="0"/>
    </xf>
    <xf numFmtId="0" fontId="26" fillId="7" borderId="7" xfId="0" applyFont="1" applyFill="1" applyBorder="1">
      <alignment vertical="center"/>
    </xf>
    <xf numFmtId="0" fontId="5" fillId="7" borderId="10" xfId="0" applyFont="1" applyFill="1" applyBorder="1">
      <alignment vertical="center"/>
    </xf>
    <xf numFmtId="0" fontId="5" fillId="7" borderId="11" xfId="0" applyFont="1" applyFill="1" applyBorder="1">
      <alignment vertical="center"/>
    </xf>
    <xf numFmtId="0" fontId="30" fillId="0" borderId="0" xfId="0" applyFont="1" applyAlignment="1">
      <alignment horizontal="left" vertical="center"/>
    </xf>
    <xf numFmtId="0" fontId="31" fillId="0" borderId="0" xfId="0" applyFont="1" applyAlignment="1">
      <alignment horizontal="center" vertical="center"/>
    </xf>
    <xf numFmtId="0" fontId="31" fillId="6" borderId="2" xfId="0" applyFont="1" applyFill="1" applyBorder="1" applyAlignment="1" applyProtection="1">
      <alignment horizontal="left" vertical="center"/>
      <protection locked="0"/>
    </xf>
    <xf numFmtId="0" fontId="9" fillId="8" borderId="17" xfId="0" applyFont="1" applyFill="1" applyBorder="1" applyAlignment="1">
      <alignment horizontal="center" vertical="center"/>
    </xf>
    <xf numFmtId="0" fontId="9" fillId="8" borderId="18" xfId="0" applyFont="1" applyFill="1" applyBorder="1" applyAlignment="1">
      <alignment horizontal="center" vertical="center"/>
    </xf>
    <xf numFmtId="0" fontId="9" fillId="8" borderId="19" xfId="0" applyFont="1" applyFill="1" applyBorder="1" applyAlignment="1">
      <alignment horizontal="center" vertical="center"/>
    </xf>
    <xf numFmtId="0" fontId="9" fillId="8" borderId="8" xfId="0" applyFont="1" applyFill="1" applyBorder="1" applyAlignment="1">
      <alignment horizontal="center" vertical="center"/>
    </xf>
    <xf numFmtId="0" fontId="9" fillId="8" borderId="20" xfId="0" applyFont="1" applyFill="1" applyBorder="1" applyAlignment="1">
      <alignment horizontal="center" vertical="center"/>
    </xf>
    <xf numFmtId="0" fontId="9" fillId="8" borderId="8" xfId="0" applyFont="1" applyFill="1" applyBorder="1" applyAlignment="1">
      <alignment horizontal="center" vertical="center"/>
    </xf>
    <xf numFmtId="0" fontId="11" fillId="12" borderId="14" xfId="0" applyFont="1" applyFill="1" applyBorder="1" applyAlignment="1">
      <alignment horizontal="left" vertical="center"/>
    </xf>
    <xf numFmtId="0" fontId="11" fillId="12" borderId="17" xfId="0" applyFont="1" applyFill="1" applyBorder="1" applyAlignment="1">
      <alignment horizontal="center" vertical="center"/>
    </xf>
    <xf numFmtId="0" fontId="11" fillId="12" borderId="4" xfId="0" applyFont="1" applyFill="1" applyBorder="1" applyAlignment="1">
      <alignment horizontal="center" vertical="center"/>
    </xf>
    <xf numFmtId="0" fontId="11" fillId="12" borderId="2" xfId="0" applyFont="1" applyFill="1" applyBorder="1" applyAlignment="1">
      <alignment horizontal="center" vertical="center"/>
    </xf>
    <xf numFmtId="0" fontId="10" fillId="7" borderId="8" xfId="0" applyFont="1" applyFill="1" applyBorder="1" applyAlignment="1">
      <alignment horizontal="left" vertical="center"/>
    </xf>
    <xf numFmtId="0" fontId="31" fillId="6" borderId="5" xfId="0" applyFont="1" applyFill="1" applyBorder="1" applyAlignment="1" applyProtection="1">
      <alignment horizontal="center" vertical="center"/>
      <protection locked="0"/>
    </xf>
    <xf numFmtId="0" fontId="10" fillId="6" borderId="8" xfId="0" applyFont="1" applyFill="1" applyBorder="1" applyAlignment="1">
      <alignment horizontal="left" vertical="center"/>
    </xf>
    <xf numFmtId="0" fontId="31" fillId="3" borderId="5" xfId="0" applyFont="1" applyFill="1" applyBorder="1" applyAlignment="1" applyProtection="1">
      <alignment horizontal="center" vertical="center"/>
      <protection locked="0"/>
    </xf>
    <xf numFmtId="0" fontId="10" fillId="7" borderId="2" xfId="0" applyFont="1" applyFill="1" applyBorder="1" applyAlignment="1">
      <alignment horizontal="left" vertical="center"/>
    </xf>
    <xf numFmtId="0" fontId="31" fillId="6" borderId="5" xfId="0" applyFont="1" applyFill="1" applyBorder="1" applyAlignment="1" applyProtection="1">
      <alignment horizontal="center" vertical="center"/>
      <protection locked="0"/>
    </xf>
    <xf numFmtId="0" fontId="10" fillId="6" borderId="6" xfId="0" applyFont="1" applyFill="1" applyBorder="1" applyAlignment="1">
      <alignment horizontal="left" vertical="center"/>
    </xf>
    <xf numFmtId="0" fontId="31" fillId="3" borderId="8" xfId="0" applyFont="1" applyFill="1" applyBorder="1" applyAlignment="1" applyProtection="1">
      <alignment horizontal="center" vertical="center"/>
      <protection locked="0"/>
    </xf>
    <xf numFmtId="0" fontId="31" fillId="3" borderId="2" xfId="0" applyFont="1" applyFill="1" applyBorder="1" applyAlignment="1" applyProtection="1">
      <alignment horizontal="center" vertical="center"/>
      <protection locked="0"/>
    </xf>
    <xf numFmtId="0" fontId="13" fillId="13" borderId="0" xfId="0" applyFont="1" applyFill="1">
      <alignment vertical="center"/>
    </xf>
    <xf numFmtId="0" fontId="31" fillId="13" borderId="15" xfId="0" applyFont="1" applyFill="1" applyBorder="1" applyAlignment="1">
      <alignment horizontal="left" vertical="center"/>
    </xf>
    <xf numFmtId="166" fontId="10" fillId="13" borderId="8" xfId="0" applyNumberFormat="1" applyFont="1" applyFill="1" applyBorder="1" applyAlignment="1">
      <alignment horizontal="center" vertical="center"/>
    </xf>
    <xf numFmtId="0" fontId="13" fillId="3" borderId="0" xfId="0" applyFont="1" applyFill="1">
      <alignment vertical="center"/>
    </xf>
    <xf numFmtId="0" fontId="32" fillId="14" borderId="21" xfId="0" applyFont="1" applyFill="1" applyBorder="1" applyAlignment="1">
      <alignment horizontal="left" vertical="center"/>
    </xf>
    <xf numFmtId="166" fontId="11" fillId="12" borderId="2" xfId="0" applyNumberFormat="1" applyFont="1" applyFill="1" applyBorder="1" applyAlignment="1">
      <alignment horizontal="center" vertical="center"/>
    </xf>
    <xf numFmtId="0" fontId="33" fillId="12" borderId="3" xfId="0" applyFont="1" applyFill="1" applyBorder="1" applyAlignment="1">
      <alignment horizontal="left" vertical="center"/>
    </xf>
    <xf numFmtId="166" fontId="11" fillId="12" borderId="13" xfId="0" applyNumberFormat="1" applyFont="1" applyFill="1" applyBorder="1" applyAlignment="1">
      <alignment horizontal="center" vertical="center"/>
    </xf>
    <xf numFmtId="0" fontId="33" fillId="12" borderId="8" xfId="0" applyFont="1" applyFill="1" applyBorder="1" applyAlignment="1">
      <alignment horizontal="left" vertical="center"/>
    </xf>
    <xf numFmtId="166" fontId="10" fillId="13" borderId="5" xfId="0" applyNumberFormat="1" applyFont="1" applyFill="1" applyBorder="1" applyAlignment="1">
      <alignment horizontal="center" vertical="center"/>
    </xf>
    <xf numFmtId="0" fontId="32" fillId="14" borderId="3" xfId="0" applyFont="1" applyFill="1" applyBorder="1" applyAlignment="1">
      <alignment horizontal="left" vertical="center"/>
    </xf>
    <xf numFmtId="0" fontId="33" fillId="12" borderId="2" xfId="0" applyFont="1" applyFill="1" applyBorder="1" applyAlignment="1">
      <alignment horizontal="left" vertical="center"/>
    </xf>
    <xf numFmtId="166" fontId="10" fillId="13" borderId="11" xfId="0" applyNumberFormat="1" applyFont="1" applyFill="1" applyBorder="1" applyAlignment="1">
      <alignment horizontal="center" vertical="center"/>
    </xf>
    <xf numFmtId="166" fontId="10" fillId="13" borderId="12" xfId="0" applyNumberFormat="1" applyFont="1" applyFill="1" applyBorder="1" applyAlignment="1">
      <alignment horizontal="center" vertical="center"/>
    </xf>
    <xf numFmtId="0" fontId="32" fillId="14" borderId="12" xfId="0" applyFont="1" applyFill="1" applyBorder="1" applyAlignment="1">
      <alignment horizontal="left" vertical="center"/>
    </xf>
    <xf numFmtId="166" fontId="34" fillId="12" borderId="11" xfId="0" applyNumberFormat="1" applyFont="1" applyFill="1" applyBorder="1" applyAlignment="1">
      <alignment horizontal="center" vertical="center"/>
    </xf>
    <xf numFmtId="166" fontId="34" fillId="12" borderId="22" xfId="0" applyNumberFormat="1" applyFont="1" applyFill="1" applyBorder="1" applyAlignment="1">
      <alignment horizontal="center" vertical="center"/>
    </xf>
    <xf numFmtId="0" fontId="35" fillId="6" borderId="0" xfId="0" applyNumberFormat="1" applyFont="1" applyFill="1" applyBorder="1" applyAlignment="1" applyProtection="1">
      <alignment horizontal="left"/>
      <protection locked="0"/>
    </xf>
    <xf numFmtId="0" fontId="23" fillId="6" borderId="0" xfId="0" applyFont="1" applyFill="1" applyBorder="1" applyAlignment="1" applyProtection="1">
      <alignment horizontal="center" vertical="center"/>
      <protection locked="0"/>
    </xf>
    <xf numFmtId="0" fontId="31" fillId="6" borderId="0" xfId="0" applyFont="1" applyFill="1" applyProtection="1">
      <alignment vertical="center"/>
      <protection locked="0"/>
    </xf>
    <xf numFmtId="0" fontId="31" fillId="6" borderId="0" xfId="0" applyFont="1" applyFill="1" applyAlignment="1" applyProtection="1">
      <alignment horizontal="left" vertical="center"/>
      <protection locked="0"/>
    </xf>
    <xf numFmtId="0" fontId="31" fillId="6" borderId="0" xfId="0" applyFont="1" applyFill="1" applyBorder="1" applyAlignment="1" applyProtection="1">
      <alignment horizontal="center" vertical="center"/>
      <protection locked="0"/>
    </xf>
    <xf numFmtId="0" fontId="31" fillId="6" borderId="0" xfId="0" applyFont="1" applyFill="1" applyBorder="1" applyProtection="1">
      <alignment vertical="center"/>
      <protection locked="0"/>
    </xf>
    <xf numFmtId="0" fontId="31" fillId="6" borderId="0" xfId="0" applyFont="1" applyFill="1" applyBorder="1" applyAlignment="1" applyProtection="1">
      <alignment horizontal="left" vertical="center"/>
      <protection locked="0"/>
    </xf>
    <xf numFmtId="0" fontId="11" fillId="12" borderId="15" xfId="0" applyFont="1" applyFill="1" applyBorder="1" applyAlignment="1" applyProtection="1">
      <alignment horizontal="center" vertical="center"/>
      <protection locked="0"/>
    </xf>
    <xf numFmtId="0" fontId="11" fillId="12" borderId="2" xfId="0" applyFont="1" applyFill="1" applyBorder="1" applyAlignment="1" applyProtection="1">
      <alignment horizontal="center" vertical="center"/>
      <protection locked="0"/>
    </xf>
    <xf numFmtId="0" fontId="11" fillId="12" borderId="5" xfId="0" applyFont="1" applyFill="1" applyBorder="1" applyAlignment="1" applyProtection="1">
      <alignment horizontal="center" vertical="center"/>
      <protection locked="0"/>
    </xf>
    <xf numFmtId="0" fontId="13" fillId="6" borderId="0" xfId="0" applyFont="1" applyFill="1">
      <alignment vertical="center"/>
    </xf>
    <xf numFmtId="0" fontId="11" fillId="14" borderId="6" xfId="0" applyFont="1" applyFill="1" applyBorder="1" applyAlignment="1" applyProtection="1">
      <alignment horizontal="center" vertical="center"/>
      <protection locked="0"/>
    </xf>
    <xf numFmtId="0" fontId="11" fillId="14" borderId="0" xfId="0" applyFont="1" applyFill="1" applyBorder="1" applyAlignment="1" applyProtection="1">
      <alignment horizontal="center" vertical="center"/>
      <protection locked="0"/>
    </xf>
    <xf numFmtId="0" fontId="11" fillId="8" borderId="8" xfId="0" applyFont="1" applyFill="1" applyBorder="1" applyAlignment="1" applyProtection="1">
      <alignment horizontal="center" vertical="center"/>
      <protection locked="0"/>
    </xf>
    <xf numFmtId="0" fontId="10" fillId="7" borderId="8" xfId="0" applyFont="1" applyFill="1" applyBorder="1">
      <alignment vertical="center"/>
    </xf>
    <xf numFmtId="0" fontId="10" fillId="7" borderId="4" xfId="0" applyFont="1" applyFill="1" applyBorder="1" applyAlignment="1">
      <alignment horizontal="center" vertical="center"/>
    </xf>
    <xf numFmtId="0" fontId="10" fillId="7" borderId="3" xfId="0" applyFont="1" applyFill="1" applyBorder="1">
      <alignment vertical="center"/>
    </xf>
    <xf numFmtId="0" fontId="10" fillId="7" borderId="14" xfId="0" applyFont="1" applyFill="1" applyBorder="1">
      <alignment vertical="center"/>
    </xf>
    <xf numFmtId="0" fontId="10" fillId="7" borderId="0" xfId="0" applyFont="1" applyFill="1" applyBorder="1" applyAlignment="1">
      <alignment horizontal="center" vertical="center"/>
    </xf>
    <xf numFmtId="0" fontId="10" fillId="7" borderId="6" xfId="0" applyFont="1" applyFill="1" applyBorder="1">
      <alignment vertical="center"/>
    </xf>
    <xf numFmtId="0" fontId="17" fillId="6" borderId="12" xfId="0" applyFont="1" applyFill="1" applyBorder="1">
      <alignment vertical="center"/>
    </xf>
    <xf numFmtId="0" fontId="36" fillId="6" borderId="10" xfId="0" applyFont="1" applyFill="1" applyBorder="1" applyAlignment="1">
      <alignment horizontal="center" vertical="center"/>
    </xf>
    <xf numFmtId="0" fontId="36" fillId="6" borderId="9" xfId="0" applyFont="1" applyFill="1" applyBorder="1">
      <alignment vertical="center"/>
    </xf>
    <xf numFmtId="0" fontId="36" fillId="6" borderId="12" xfId="0" applyFont="1" applyFill="1" applyBorder="1">
      <alignment vertical="center"/>
    </xf>
    <xf numFmtId="0" fontId="31" fillId="6" borderId="0" xfId="0" applyFont="1" applyFill="1" applyAlignment="1" applyProtection="1">
      <alignment horizontal="center" vertical="center"/>
      <protection locked="0"/>
    </xf>
    <xf numFmtId="0" fontId="36" fillId="3" borderId="3" xfId="0" applyFont="1" applyFill="1" applyBorder="1">
      <alignment vertical="center"/>
    </xf>
    <xf numFmtId="0" fontId="36" fillId="3" borderId="4" xfId="0" applyFont="1" applyFill="1" applyBorder="1" applyAlignment="1">
      <alignment horizontal="center" vertical="center"/>
    </xf>
    <xf numFmtId="0" fontId="36" fillId="3" borderId="4" xfId="0" applyFont="1" applyFill="1" applyBorder="1">
      <alignment vertical="center"/>
    </xf>
    <xf numFmtId="0" fontId="31" fillId="3" borderId="5" xfId="0" applyFont="1" applyFill="1" applyBorder="1">
      <alignment vertical="center"/>
    </xf>
    <xf numFmtId="0" fontId="36" fillId="6" borderId="6" xfId="0" applyFont="1" applyFill="1" applyBorder="1">
      <alignment vertical="center"/>
    </xf>
    <xf numFmtId="0" fontId="36" fillId="6" borderId="0" xfId="0" applyFont="1" applyFill="1" applyAlignment="1">
      <alignment horizontal="center" vertical="center"/>
    </xf>
    <xf numFmtId="0" fontId="36" fillId="6" borderId="0" xfId="0" applyFont="1" applyFill="1">
      <alignment vertical="center"/>
    </xf>
    <xf numFmtId="0" fontId="36" fillId="6" borderId="7" xfId="0" applyFont="1" applyFill="1" applyBorder="1">
      <alignment vertical="center"/>
    </xf>
    <xf numFmtId="0" fontId="36" fillId="7" borderId="6" xfId="0" applyFont="1" applyFill="1" applyBorder="1">
      <alignment vertical="center"/>
    </xf>
    <xf numFmtId="0" fontId="36" fillId="7" borderId="0" xfId="0" applyFont="1" applyFill="1" applyAlignment="1">
      <alignment horizontal="center" vertical="center"/>
    </xf>
    <xf numFmtId="0" fontId="36" fillId="7" borderId="0" xfId="0" applyFont="1" applyFill="1">
      <alignment vertical="center"/>
    </xf>
    <xf numFmtId="0" fontId="36" fillId="7" borderId="7" xfId="0" applyFont="1" applyFill="1" applyBorder="1">
      <alignment vertical="center"/>
    </xf>
    <xf numFmtId="0" fontId="36" fillId="15" borderId="3" xfId="0" applyFont="1" applyFill="1" applyBorder="1" applyAlignment="1">
      <alignment horizontal="left" vertical="center"/>
    </xf>
    <xf numFmtId="0" fontId="36" fillId="15" borderId="4" xfId="0" applyFont="1" applyFill="1" applyBorder="1" applyAlignment="1">
      <alignment horizontal="center" vertical="center"/>
    </xf>
    <xf numFmtId="0" fontId="36" fillId="15" borderId="4" xfId="0" applyFont="1" applyFill="1" applyBorder="1">
      <alignment vertical="center"/>
    </xf>
    <xf numFmtId="166" fontId="10" fillId="15" borderId="3" xfId="0" applyNumberFormat="1" applyFont="1" applyFill="1" applyBorder="1" applyAlignment="1">
      <alignment horizontal="center" vertical="center"/>
    </xf>
    <xf numFmtId="0" fontId="36" fillId="15" borderId="8" xfId="0" applyFont="1" applyFill="1" applyBorder="1" applyAlignment="1">
      <alignment horizontal="left" vertical="center"/>
    </xf>
    <xf numFmtId="0" fontId="36" fillId="16" borderId="6" xfId="0" applyFont="1" applyFill="1" applyBorder="1" applyAlignment="1">
      <alignment horizontal="left" vertical="center"/>
    </xf>
    <xf numFmtId="0" fontId="36" fillId="16" borderId="0" xfId="0" applyFont="1" applyFill="1" applyBorder="1" applyAlignment="1">
      <alignment horizontal="center" vertical="center"/>
    </xf>
    <xf numFmtId="0" fontId="36" fillId="16" borderId="0" xfId="0" applyFont="1" applyFill="1" applyBorder="1">
      <alignment vertical="center"/>
    </xf>
    <xf numFmtId="166" fontId="10" fillId="16" borderId="6" xfId="0" applyNumberFormat="1" applyFont="1" applyFill="1" applyBorder="1" applyAlignment="1">
      <alignment horizontal="center" vertical="center"/>
    </xf>
    <xf numFmtId="166" fontId="31" fillId="16" borderId="14" xfId="0" applyNumberFormat="1" applyFont="1" applyFill="1" applyBorder="1" applyAlignment="1">
      <alignment horizontal="left" vertical="center"/>
    </xf>
    <xf numFmtId="0" fontId="11" fillId="12" borderId="6" xfId="0" applyFont="1" applyFill="1" applyBorder="1" applyAlignment="1">
      <alignment horizontal="left" vertical="center"/>
    </xf>
    <xf numFmtId="0" fontId="36" fillId="12" borderId="0" xfId="0" applyFont="1" applyFill="1" applyBorder="1" applyAlignment="1">
      <alignment horizontal="center" vertical="center"/>
    </xf>
    <xf numFmtId="0" fontId="36" fillId="12" borderId="0" xfId="0" applyFont="1" applyFill="1" applyBorder="1">
      <alignment vertical="center"/>
    </xf>
    <xf numFmtId="166" fontId="37" fillId="12" borderId="6" xfId="0" applyNumberFormat="1" applyFont="1" applyFill="1" applyBorder="1" applyAlignment="1">
      <alignment horizontal="center" vertical="center"/>
    </xf>
    <xf numFmtId="0" fontId="11" fillId="12" borderId="14" xfId="0" applyFont="1" applyFill="1" applyBorder="1" applyAlignment="1">
      <alignment horizontal="left" vertical="center"/>
    </xf>
    <xf numFmtId="166" fontId="8" fillId="12" borderId="14" xfId="0" applyNumberFormat="1" applyFont="1" applyFill="1" applyBorder="1" applyAlignment="1">
      <alignment horizontal="left" vertical="center"/>
    </xf>
    <xf numFmtId="0" fontId="11" fillId="12" borderId="9" xfId="0" applyFont="1" applyFill="1" applyBorder="1" applyAlignment="1">
      <alignment horizontal="left" vertical="center"/>
    </xf>
    <xf numFmtId="0" fontId="36" fillId="12" borderId="10" xfId="0" applyFont="1" applyFill="1" applyBorder="1" applyAlignment="1">
      <alignment horizontal="center" vertical="center"/>
    </xf>
    <xf numFmtId="1" fontId="8" fillId="12" borderId="10" xfId="0" applyNumberFormat="1" applyFont="1" applyFill="1" applyBorder="1">
      <alignment vertical="center"/>
    </xf>
    <xf numFmtId="166" fontId="8" fillId="12" borderId="9" xfId="0" applyNumberFormat="1" applyFont="1" applyFill="1" applyBorder="1" applyAlignment="1">
      <alignment horizontal="center" vertical="center"/>
    </xf>
    <xf numFmtId="1" fontId="37" fillId="12" borderId="12" xfId="0" applyNumberFormat="1" applyFont="1" applyFill="1" applyBorder="1" applyAlignment="1">
      <alignment horizontal="center" vertical="center"/>
    </xf>
    <xf numFmtId="0" fontId="36" fillId="3" borderId="9" xfId="0" applyFont="1" applyFill="1" applyBorder="1">
      <alignment vertical="center"/>
    </xf>
    <xf numFmtId="0" fontId="36" fillId="3" borderId="10" xfId="0" applyFont="1" applyFill="1" applyBorder="1" applyAlignment="1">
      <alignment horizontal="center" vertical="center"/>
    </xf>
    <xf numFmtId="0" fontId="36" fillId="3" borderId="10" xfId="0" applyFont="1" applyFill="1" applyBorder="1">
      <alignment vertical="center"/>
    </xf>
    <xf numFmtId="0" fontId="36" fillId="3" borderId="11" xfId="0" applyFont="1" applyFill="1" applyBorder="1">
      <alignment vertical="center"/>
    </xf>
    <xf numFmtId="0" fontId="31" fillId="6" borderId="0" xfId="0" applyFont="1" applyFill="1" applyAlignment="1">
      <alignment horizontal="left" vertical="center"/>
    </xf>
    <xf numFmtId="0" fontId="31" fillId="6" borderId="0" xfId="0" applyFont="1" applyFill="1" applyAlignment="1">
      <alignment horizontal="center" vertical="center"/>
    </xf>
    <xf numFmtId="0" fontId="38" fillId="8" borderId="0" xfId="0" applyFont="1" applyFill="1" applyAlignment="1">
      <alignment horizontal="left" vertical="center"/>
    </xf>
    <xf numFmtId="0" fontId="0" fillId="8" borderId="0" xfId="0" applyFill="1">
      <alignment vertical="center"/>
    </xf>
    <xf numFmtId="0" fontId="11" fillId="8" borderId="8" xfId="0" applyFont="1" applyFill="1" applyBorder="1" applyAlignment="1">
      <alignment horizontal="left" vertical="center"/>
    </xf>
    <xf numFmtId="0" fontId="11" fillId="8" borderId="17" xfId="0" applyFont="1" applyFill="1" applyBorder="1" applyAlignment="1">
      <alignment horizontal="center" vertical="center"/>
    </xf>
    <xf numFmtId="0" fontId="11" fillId="8" borderId="18" xfId="0" applyFont="1" applyFill="1" applyBorder="1" applyAlignment="1">
      <alignment horizontal="center" vertical="center"/>
    </xf>
    <xf numFmtId="0" fontId="39" fillId="8" borderId="18" xfId="0" applyFont="1" applyFill="1" applyBorder="1" applyAlignment="1">
      <alignment horizontal="center" vertical="center"/>
    </xf>
    <xf numFmtId="0" fontId="11" fillId="8" borderId="23" xfId="0" applyFont="1" applyFill="1" applyBorder="1" applyAlignment="1">
      <alignment horizontal="center" vertical="center"/>
    </xf>
    <xf numFmtId="0" fontId="10" fillId="8" borderId="8" xfId="0" applyFont="1" applyFill="1" applyBorder="1" applyAlignment="1">
      <alignment horizontal="left" vertical="center"/>
    </xf>
    <xf numFmtId="0" fontId="38" fillId="8" borderId="5" xfId="0" applyFont="1" applyFill="1" applyBorder="1" applyAlignment="1">
      <alignment horizontal="center" vertical="center"/>
    </xf>
    <xf numFmtId="0" fontId="10" fillId="8" borderId="14" xfId="0" applyFont="1" applyFill="1" applyBorder="1" applyAlignment="1">
      <alignment horizontal="left" vertical="center"/>
    </xf>
    <xf numFmtId="0" fontId="38" fillId="8" borderId="7" xfId="0" applyFont="1" applyFill="1" applyBorder="1" applyAlignment="1">
      <alignment horizontal="center" vertical="center"/>
    </xf>
    <xf numFmtId="0" fontId="10" fillId="8" borderId="12" xfId="0" applyFont="1" applyFill="1" applyBorder="1" applyAlignment="1">
      <alignment horizontal="left" vertical="center"/>
    </xf>
    <xf numFmtId="0" fontId="38" fillId="8" borderId="9" xfId="0" applyFont="1" applyFill="1" applyBorder="1" applyAlignment="1">
      <alignment horizontal="left" vertical="center"/>
    </xf>
    <xf numFmtId="0" fontId="38" fillId="8" borderId="24" xfId="0" applyFont="1" applyFill="1" applyBorder="1" applyAlignment="1">
      <alignment horizontal="center" vertical="center"/>
    </xf>
    <xf numFmtId="0" fontId="38" fillId="8" borderId="3" xfId="0" applyFont="1" applyFill="1" applyBorder="1" applyAlignment="1">
      <alignment horizontal="left" vertical="center"/>
    </xf>
    <xf numFmtId="0" fontId="38" fillId="8" borderId="25" xfId="0" applyFont="1" applyFill="1" applyBorder="1" applyAlignment="1">
      <alignment horizontal="center" vertical="center"/>
    </xf>
    <xf numFmtId="0" fontId="11" fillId="8" borderId="24" xfId="0" applyFont="1" applyFill="1" applyBorder="1" applyAlignment="1">
      <alignment horizontal="left" vertical="center"/>
    </xf>
    <xf numFmtId="0" fontId="38" fillId="8" borderId="26" xfId="0" applyFont="1" applyFill="1" applyBorder="1" applyAlignment="1">
      <alignment horizontal="center" vertical="center"/>
    </xf>
    <xf numFmtId="0" fontId="38" fillId="8" borderId="27" xfId="0" applyFont="1" applyFill="1" applyBorder="1" applyAlignment="1">
      <alignment horizontal="center" vertical="center"/>
    </xf>
    <xf numFmtId="0" fontId="11" fillId="8" borderId="25" xfId="0" applyFont="1" applyFill="1" applyBorder="1" applyAlignment="1">
      <alignment horizontal="left" vertical="center"/>
    </xf>
    <xf numFmtId="2" fontId="38" fillId="8" borderId="28" xfId="0" applyNumberFormat="1" applyFont="1" applyFill="1" applyBorder="1" applyAlignment="1">
      <alignment horizontal="center" vertical="center"/>
    </xf>
    <xf numFmtId="2" fontId="38" fillId="8" borderId="25" xfId="0" applyNumberFormat="1" applyFont="1" applyFill="1" applyBorder="1" applyAlignment="1">
      <alignment horizontal="center" vertical="center"/>
    </xf>
    <xf numFmtId="0" fontId="11" fillId="8" borderId="22" xfId="0" applyFont="1" applyFill="1" applyBorder="1" applyAlignment="1">
      <alignment horizontal="left" vertical="center"/>
    </xf>
    <xf numFmtId="0" fontId="38" fillId="8" borderId="29" xfId="0" applyFont="1" applyFill="1" applyBorder="1" applyAlignment="1">
      <alignment horizontal="center" vertical="center"/>
    </xf>
    <xf numFmtId="0" fontId="38" fillId="8" borderId="22" xfId="0" applyFont="1" applyFill="1" applyBorder="1" applyAlignment="1">
      <alignment horizontal="center" vertical="center"/>
    </xf>
    <xf numFmtId="0" fontId="40" fillId="8" borderId="0" xfId="0" applyNumberFormat="1" applyFont="1" applyFill="1" applyBorder="1" applyAlignment="1">
      <alignment horizontal="left"/>
    </xf>
    <xf numFmtId="0" fontId="41" fillId="8" borderId="0" xfId="0" applyFont="1" applyFill="1">
      <alignment vertical="center"/>
    </xf>
    <xf numFmtId="0" fontId="11" fillId="8" borderId="15" xfId="0" applyFont="1" applyFill="1" applyBorder="1" applyAlignment="1">
      <alignment horizontal="center" vertical="center"/>
    </xf>
    <xf numFmtId="0" fontId="11" fillId="8" borderId="16" xfId="0" applyFont="1" applyFill="1" applyBorder="1" applyAlignment="1">
      <alignment horizontal="center" vertical="center"/>
    </xf>
    <xf numFmtId="0" fontId="11" fillId="8" borderId="5" xfId="0" applyFont="1" applyFill="1" applyBorder="1" applyAlignment="1">
      <alignment horizontal="center" vertical="center"/>
    </xf>
    <xf numFmtId="0" fontId="38" fillId="8" borderId="3" xfId="0" applyFont="1" applyFill="1" applyBorder="1">
      <alignment vertical="center"/>
    </xf>
    <xf numFmtId="0" fontId="38" fillId="8" borderId="4" xfId="0" applyFont="1" applyFill="1" applyBorder="1">
      <alignment vertical="center"/>
    </xf>
    <xf numFmtId="0" fontId="38" fillId="8" borderId="5" xfId="0" applyFont="1" applyFill="1" applyBorder="1">
      <alignment vertical="center"/>
    </xf>
    <xf numFmtId="0" fontId="11" fillId="8" borderId="3" xfId="0" applyFont="1" applyFill="1" applyBorder="1" applyAlignment="1">
      <alignment horizontal="center" vertical="center"/>
    </xf>
    <xf numFmtId="0" fontId="11" fillId="8" borderId="4" xfId="0" applyFont="1" applyFill="1" applyBorder="1" applyAlignment="1">
      <alignment horizontal="center" vertical="center"/>
    </xf>
    <xf numFmtId="0" fontId="11" fillId="8" borderId="8" xfId="0" applyFont="1" applyFill="1" applyBorder="1" applyAlignment="1">
      <alignment horizontal="center" vertical="center"/>
    </xf>
    <xf numFmtId="0" fontId="38" fillId="8" borderId="6" xfId="0" applyFont="1" applyFill="1" applyBorder="1">
      <alignment vertical="center"/>
    </xf>
    <xf numFmtId="0" fontId="38" fillId="8" borderId="0" xfId="0" applyFont="1" applyFill="1">
      <alignment vertical="center"/>
    </xf>
    <xf numFmtId="0" fontId="38" fillId="8" borderId="7" xfId="0" applyFont="1" applyFill="1" applyBorder="1">
      <alignment vertical="center"/>
    </xf>
    <xf numFmtId="0" fontId="42" fillId="8" borderId="3" xfId="0" applyFont="1" applyFill="1" applyBorder="1">
      <alignment vertical="center"/>
    </xf>
    <xf numFmtId="0" fontId="38" fillId="8" borderId="8" xfId="0" applyFont="1" applyFill="1" applyBorder="1">
      <alignment vertical="center"/>
    </xf>
    <xf numFmtId="0" fontId="38" fillId="8" borderId="14" xfId="0" applyFont="1" applyFill="1" applyBorder="1">
      <alignment vertical="center"/>
    </xf>
    <xf numFmtId="0" fontId="38" fillId="8" borderId="8" xfId="0" applyFont="1" applyFill="1" applyBorder="1" applyAlignment="1">
      <alignment horizontal="left" vertical="center"/>
    </xf>
    <xf numFmtId="0" fontId="38" fillId="8" borderId="6" xfId="0" applyFont="1" applyFill="1" applyBorder="1" applyAlignment="1">
      <alignment horizontal="left" vertical="center"/>
    </xf>
    <xf numFmtId="0" fontId="38" fillId="8" borderId="0" xfId="0" applyFont="1" applyFill="1" applyBorder="1">
      <alignment vertical="center"/>
    </xf>
    <xf numFmtId="0" fontId="38" fillId="8" borderId="14" xfId="0" applyFont="1" applyFill="1" applyBorder="1" applyAlignment="1">
      <alignment horizontal="left" vertical="center"/>
    </xf>
    <xf numFmtId="0" fontId="11" fillId="8" borderId="6" xfId="0" applyFont="1" applyFill="1" applyBorder="1" applyAlignment="1">
      <alignment horizontal="left" vertical="center"/>
    </xf>
    <xf numFmtId="0" fontId="11" fillId="8" borderId="14" xfId="0" applyFont="1" applyFill="1" applyBorder="1" applyAlignment="1">
      <alignment horizontal="left" vertical="center"/>
    </xf>
    <xf numFmtId="0" fontId="42" fillId="8" borderId="9" xfId="0" applyFont="1" applyFill="1" applyBorder="1">
      <alignment vertical="center"/>
    </xf>
    <xf numFmtId="0" fontId="38" fillId="8" borderId="9" xfId="0" applyFont="1" applyFill="1" applyBorder="1">
      <alignment vertical="center"/>
    </xf>
    <xf numFmtId="0" fontId="38" fillId="8" borderId="12" xfId="0" applyFont="1" applyFill="1" applyBorder="1">
      <alignment vertical="center"/>
    </xf>
    <xf numFmtId="0" fontId="11" fillId="8" borderId="9" xfId="0" applyFont="1" applyFill="1" applyBorder="1" applyAlignment="1">
      <alignment horizontal="left" vertical="center"/>
    </xf>
    <xf numFmtId="0" fontId="38" fillId="8" borderId="10" xfId="0" applyFont="1" applyFill="1" applyBorder="1">
      <alignment vertical="center"/>
    </xf>
    <xf numFmtId="0" fontId="11" fillId="8" borderId="12" xfId="0" applyFont="1" applyFill="1" applyBorder="1" applyAlignment="1">
      <alignment horizontal="left" vertical="center"/>
    </xf>
    <xf numFmtId="0" fontId="38" fillId="8" borderId="11" xfId="0" applyFont="1" applyFill="1" applyBorder="1">
      <alignment vertical="center"/>
    </xf>
    <xf numFmtId="0" fontId="7" fillId="5" borderId="2" xfId="0" applyFont="1" applyFill="1" applyBorder="1" applyAlignment="1">
      <alignment horizontal="center" vertical="center"/>
    </xf>
    <xf numFmtId="0" fontId="7" fillId="5" borderId="8" xfId="0" applyFont="1" applyFill="1" applyBorder="1" applyAlignment="1">
      <alignment horizontal="center" vertical="center"/>
    </xf>
    <xf numFmtId="165" fontId="6" fillId="7" borderId="2" xfId="0" applyNumberFormat="1" applyFont="1" applyFill="1" applyBorder="1" applyProtection="1">
      <alignment vertical="center"/>
      <protection locked="0"/>
    </xf>
    <xf numFmtId="0" fontId="10" fillId="6" borderId="6" xfId="0" applyFont="1" applyFill="1" applyBorder="1">
      <alignment vertical="center"/>
    </xf>
    <xf numFmtId="166" fontId="8" fillId="3" borderId="6" xfId="0" applyNumberFormat="1" applyFont="1" applyFill="1" applyBorder="1">
      <alignment vertical="center"/>
    </xf>
    <xf numFmtId="166" fontId="10" fillId="6" borderId="2" xfId="0" applyNumberFormat="1" applyFont="1" applyFill="1" applyBorder="1" applyAlignment="1">
      <alignment horizontal="center" vertical="center"/>
    </xf>
    <xf numFmtId="0" fontId="6" fillId="3" borderId="6" xfId="0" applyFont="1" applyFill="1" applyBorder="1" applyProtection="1">
      <alignment vertical="center"/>
      <protection locked="0"/>
    </xf>
    <xf numFmtId="0" fontId="6" fillId="4" borderId="14" xfId="0" applyFont="1" applyFill="1" applyBorder="1" applyAlignment="1" applyProtection="1">
      <alignment horizontal="center" vertical="center"/>
      <protection locked="0"/>
    </xf>
    <xf numFmtId="0" fontId="6" fillId="4" borderId="7" xfId="0" applyFont="1" applyFill="1" applyBorder="1" applyAlignment="1">
      <alignment horizontal="center" vertical="center"/>
    </xf>
    <xf numFmtId="165" fontId="18" fillId="3" borderId="13" xfId="0" applyNumberFormat="1" applyFont="1" applyFill="1" applyBorder="1" applyProtection="1">
      <alignment vertical="center"/>
      <protection locked="0"/>
    </xf>
    <xf numFmtId="165" fontId="18" fillId="3" borderId="2" xfId="0" applyNumberFormat="1" applyFont="1" applyFill="1" applyBorder="1" applyProtection="1">
      <alignment vertical="center"/>
      <protection locked="0"/>
    </xf>
    <xf numFmtId="165" fontId="17" fillId="3" borderId="11" xfId="0" applyNumberFormat="1" applyFont="1" applyFill="1" applyBorder="1" applyProtection="1">
      <alignment vertical="center"/>
      <protection locked="0"/>
    </xf>
    <xf numFmtId="165" fontId="17" fillId="3" borderId="12" xfId="0" applyNumberFormat="1" applyFont="1" applyFill="1" applyBorder="1" applyProtection="1">
      <alignment vertical="center"/>
      <protection locked="0"/>
    </xf>
    <xf numFmtId="0" fontId="16" fillId="10" borderId="7" xfId="0" applyFont="1" applyFill="1" applyBorder="1" applyAlignment="1">
      <alignment horizontal="center" vertical="center"/>
    </xf>
    <xf numFmtId="0" fontId="16" fillId="10" borderId="11" xfId="0" applyFont="1" applyFill="1" applyBorder="1" applyAlignment="1">
      <alignment horizontal="center" vertical="center"/>
    </xf>
    <xf numFmtId="0" fontId="19" fillId="4" borderId="8" xfId="0" applyFont="1" applyFill="1" applyBorder="1" applyProtection="1">
      <alignment vertical="center"/>
      <protection locked="0"/>
    </xf>
    <xf numFmtId="0" fontId="19" fillId="4" borderId="14" xfId="0" applyFont="1" applyFill="1" applyBorder="1" applyProtection="1">
      <alignment vertical="center"/>
      <protection locked="0"/>
    </xf>
    <xf numFmtId="0" fontId="19" fillId="4" borderId="6" xfId="0" applyFont="1" applyFill="1" applyBorder="1" applyProtection="1">
      <alignment vertical="center"/>
      <protection locked="0"/>
    </xf>
    <xf numFmtId="0" fontId="5" fillId="7" borderId="11" xfId="0" applyFont="1" applyFill="1" applyBorder="1">
      <alignment vertical="center"/>
    </xf>
    <xf numFmtId="14" fontId="8" fillId="6" borderId="2" xfId="0" applyNumberFormat="1" applyFont="1" applyFill="1" applyBorder="1" applyAlignment="1">
      <alignment horizontal="center" vertical="center"/>
    </xf>
    <xf numFmtId="0" fontId="8" fillId="6" borderId="2" xfId="0" applyFont="1" applyFill="1" applyBorder="1" applyAlignment="1">
      <alignment horizontal="center" vertical="center"/>
    </xf>
    <xf numFmtId="0" fontId="8" fillId="9" borderId="2" xfId="0" applyFont="1" applyFill="1" applyBorder="1" applyAlignment="1" applyProtection="1">
      <alignment horizontal="center" vertical="center"/>
      <protection locked="0"/>
    </xf>
    <xf numFmtId="0" fontId="11" fillId="6" borderId="4" xfId="0" applyFont="1" applyFill="1" applyBorder="1" applyProtection="1">
      <alignment vertical="center"/>
      <protection locked="0"/>
    </xf>
    <xf numFmtId="0" fontId="10" fillId="7" borderId="10" xfId="0" applyFont="1" applyFill="1" applyBorder="1" applyAlignment="1">
      <alignment horizontal="center" vertical="center"/>
    </xf>
    <xf numFmtId="0" fontId="11" fillId="7" borderId="7" xfId="0" applyFont="1" applyFill="1" applyBorder="1" applyProtection="1">
      <alignment vertical="center"/>
      <protection locked="0"/>
    </xf>
    <xf numFmtId="0" fontId="8" fillId="9" borderId="2" xfId="0" applyFont="1" applyFill="1" applyBorder="1" applyProtection="1">
      <alignment vertical="center"/>
      <protection locked="0"/>
    </xf>
    <xf numFmtId="0" fontId="12" fillId="6" borderId="0" xfId="0" applyFont="1" applyFill="1" applyBorder="1" applyProtection="1">
      <alignment vertical="center"/>
      <protection locked="0"/>
    </xf>
    <xf numFmtId="0" fontId="6" fillId="9" borderId="5" xfId="0" applyFont="1" applyFill="1" applyBorder="1">
      <alignment vertical="center"/>
    </xf>
    <xf numFmtId="0" fontId="13" fillId="6" borderId="2" xfId="0" applyFont="1" applyFill="1" applyBorder="1" applyProtection="1">
      <alignment vertical="center"/>
      <protection locked="0"/>
    </xf>
    <xf numFmtId="0" fontId="11" fillId="7" borderId="5" xfId="0" applyFont="1" applyFill="1" applyBorder="1" applyProtection="1">
      <alignment vertical="center"/>
      <protection locked="0"/>
    </xf>
    <xf numFmtId="0" fontId="8" fillId="9" borderId="8" xfId="0" applyFont="1" applyFill="1" applyBorder="1" applyProtection="1">
      <alignment vertical="center"/>
      <protection locked="0"/>
    </xf>
    <xf numFmtId="0" fontId="5" fillId="0" borderId="0" xfId="0" applyFont="1">
      <alignment vertical="center"/>
    </xf>
    <xf numFmtId="166" fontId="13" fillId="3" borderId="0" xfId="0" applyNumberFormat="1" applyFont="1" applyFill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www.wps.cn/officeDocument/2020/cellImage" Target="NUL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6"/>
  <sheetViews>
    <sheetView workbookViewId="0">
      <selection activeCell="B21" sqref="B21"/>
    </sheetView>
  </sheetViews>
  <sheetFormatPr baseColWidth="10" defaultColWidth="10" defaultRowHeight="14.25" x14ac:dyDescent="0.2"/>
  <cols>
    <col min="2" max="2" width="13.25" customWidth="1"/>
    <col min="7" max="7" width="13.125" customWidth="1"/>
  </cols>
  <sheetData>
    <row r="1" spans="1:8" ht="15" x14ac:dyDescent="0.25">
      <c r="A1" s="1" t="s">
        <v>0</v>
      </c>
      <c r="B1" s="1" t="s">
        <v>1</v>
      </c>
      <c r="C1" s="1" t="s">
        <v>2</v>
      </c>
      <c r="D1" s="2"/>
      <c r="E1" s="2" t="s">
        <v>3</v>
      </c>
      <c r="F1" s="2" t="s">
        <v>4</v>
      </c>
      <c r="G1" s="2"/>
      <c r="H1" s="2"/>
    </row>
    <row r="2" spans="1:8" ht="15" x14ac:dyDescent="0.25">
      <c r="A2" s="1"/>
      <c r="B2" s="1"/>
      <c r="C2" s="1"/>
      <c r="D2" s="2"/>
      <c r="E2" s="2"/>
      <c r="F2" s="2"/>
      <c r="G2" s="2"/>
      <c r="H2" s="2"/>
    </row>
    <row r="3" spans="1:8" ht="15" x14ac:dyDescent="0.25">
      <c r="A3" s="1">
        <v>0</v>
      </c>
      <c r="B3" s="1">
        <v>150</v>
      </c>
      <c r="C3" s="3">
        <v>68.37</v>
      </c>
      <c r="D3" s="2"/>
      <c r="E3" s="4">
        <v>150</v>
      </c>
      <c r="F3" s="5"/>
      <c r="G3" s="2"/>
      <c r="H3" s="2"/>
    </row>
    <row r="4" spans="1:8" ht="15" x14ac:dyDescent="0.25">
      <c r="A4" s="1">
        <v>150</v>
      </c>
      <c r="B4" s="1">
        <v>300</v>
      </c>
      <c r="C4" s="3">
        <v>89.87</v>
      </c>
      <c r="D4" s="2"/>
      <c r="E4" s="2"/>
      <c r="F4" s="2"/>
      <c r="G4" s="2"/>
      <c r="H4" s="2"/>
    </row>
    <row r="5" spans="1:8" ht="15" x14ac:dyDescent="0.25">
      <c r="A5" s="1">
        <v>300</v>
      </c>
      <c r="B5" s="1"/>
      <c r="C5" s="3">
        <v>127</v>
      </c>
      <c r="D5" s="2"/>
      <c r="E5" s="6" t="s">
        <v>5</v>
      </c>
      <c r="F5" s="2"/>
      <c r="G5" s="2"/>
      <c r="H5" s="2"/>
    </row>
    <row r="6" spans="1:8" ht="15" x14ac:dyDescent="0.2">
      <c r="A6" s="2"/>
      <c r="B6" s="2"/>
      <c r="C6" s="2"/>
      <c r="D6" s="2"/>
      <c r="E6" s="2"/>
      <c r="F6" s="2"/>
      <c r="G6" s="2"/>
      <c r="H6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46"/>
  <sheetViews>
    <sheetView topLeftCell="A6" zoomScale="99" workbookViewId="0">
      <selection activeCell="F16" sqref="F16"/>
    </sheetView>
  </sheetViews>
  <sheetFormatPr baseColWidth="10" defaultColWidth="10" defaultRowHeight="14.25" x14ac:dyDescent="0.2"/>
  <cols>
    <col min="1" max="1" width="2.125" style="7" customWidth="1"/>
    <col min="2" max="2" width="3.625" customWidth="1"/>
    <col min="3" max="3" width="8.125" customWidth="1"/>
    <col min="4" max="4" width="8.25" customWidth="1"/>
    <col min="5" max="5" width="13.25" customWidth="1"/>
    <col min="7" max="7" width="13.875" bestFit="1" customWidth="1"/>
    <col min="8" max="8" width="8.625" customWidth="1"/>
    <col min="9" max="9" width="9.25" customWidth="1"/>
    <col min="10" max="10" width="8.125" customWidth="1"/>
    <col min="12" max="12" width="10" style="7" bestFit="1" customWidth="1"/>
  </cols>
  <sheetData>
    <row r="1" spans="1:12" x14ac:dyDescent="0.2">
      <c r="A1" s="8"/>
      <c r="B1" s="9"/>
      <c r="C1" s="10"/>
      <c r="D1" s="10"/>
      <c r="E1" s="10"/>
      <c r="F1" s="10"/>
      <c r="G1" s="10"/>
      <c r="H1" s="10"/>
      <c r="I1" s="10"/>
      <c r="J1" s="10"/>
      <c r="K1" s="11"/>
      <c r="L1" s="8"/>
    </row>
    <row r="2" spans="1:12" x14ac:dyDescent="0.2">
      <c r="A2" s="8"/>
      <c r="B2" s="12"/>
      <c r="C2" s="13"/>
      <c r="D2" s="272" t="s">
        <v>84</v>
      </c>
      <c r="E2" s="272"/>
      <c r="F2" s="272"/>
      <c r="G2" s="272"/>
      <c r="H2" s="272"/>
      <c r="I2" s="272"/>
      <c r="J2" s="272"/>
      <c r="K2" s="14"/>
      <c r="L2" s="8"/>
    </row>
    <row r="3" spans="1:12" x14ac:dyDescent="0.2">
      <c r="A3" s="8"/>
      <c r="B3" s="12"/>
      <c r="C3" s="13"/>
      <c r="D3" s="272"/>
      <c r="E3" s="272"/>
      <c r="F3" s="272"/>
      <c r="G3" s="272"/>
      <c r="H3" s="272"/>
      <c r="I3" s="272"/>
      <c r="J3" s="272"/>
      <c r="K3" s="14"/>
      <c r="L3" s="8"/>
    </row>
    <row r="4" spans="1:12" x14ac:dyDescent="0.2">
      <c r="A4" s="8"/>
      <c r="B4" s="12"/>
      <c r="C4" s="13"/>
      <c r="D4" s="272"/>
      <c r="E4" s="272"/>
      <c r="F4" s="272"/>
      <c r="G4" s="272"/>
      <c r="H4" s="272"/>
      <c r="I4" s="272"/>
      <c r="J4" s="272"/>
      <c r="K4" s="14"/>
      <c r="L4" s="8"/>
    </row>
    <row r="5" spans="1:12" x14ac:dyDescent="0.2">
      <c r="A5" s="8"/>
      <c r="B5" s="12"/>
      <c r="C5" s="13"/>
      <c r="D5" s="273"/>
      <c r="E5" s="272"/>
      <c r="F5" s="272"/>
      <c r="G5" s="272"/>
      <c r="H5" s="272"/>
      <c r="I5" s="272"/>
      <c r="J5" s="273"/>
      <c r="K5" s="14"/>
      <c r="L5" s="8"/>
    </row>
    <row r="6" spans="1:12" ht="15" x14ac:dyDescent="0.2">
      <c r="A6" s="8"/>
      <c r="B6" s="12"/>
      <c r="C6" s="291">
        <f ca="1">TODAY()</f>
        <v>44663</v>
      </c>
      <c r="D6" s="292"/>
      <c r="E6" s="13"/>
      <c r="F6" s="13"/>
      <c r="G6" s="13"/>
      <c r="H6" s="13"/>
      <c r="I6" s="13"/>
      <c r="J6" s="15">
        <v>2022</v>
      </c>
      <c r="K6" s="14"/>
      <c r="L6" s="8"/>
    </row>
    <row r="7" spans="1:12" x14ac:dyDescent="0.2">
      <c r="B7" s="16"/>
      <c r="C7" s="17"/>
      <c r="D7" s="17"/>
      <c r="E7" s="18"/>
      <c r="F7" s="18"/>
      <c r="G7" s="18"/>
      <c r="H7" s="18"/>
      <c r="I7" s="18"/>
      <c r="J7" s="17"/>
      <c r="K7" s="19"/>
    </row>
    <row r="8" spans="1:12" ht="15" x14ac:dyDescent="0.2">
      <c r="B8" s="20" t="s">
        <v>25</v>
      </c>
      <c r="C8" s="21"/>
      <c r="D8" s="302" t="s">
        <v>85</v>
      </c>
      <c r="E8" s="302"/>
      <c r="F8" s="21"/>
      <c r="G8" s="22"/>
      <c r="H8" s="22"/>
      <c r="I8" s="21"/>
      <c r="J8" s="21"/>
      <c r="K8" s="23"/>
    </row>
    <row r="9" spans="1:12" ht="15" x14ac:dyDescent="0.2">
      <c r="B9" s="20" t="s">
        <v>26</v>
      </c>
      <c r="C9" s="21"/>
      <c r="D9" s="297" t="s">
        <v>93</v>
      </c>
      <c r="E9" s="297"/>
      <c r="F9" s="21" t="s">
        <v>38</v>
      </c>
      <c r="G9" s="22"/>
      <c r="H9" s="21"/>
      <c r="I9" s="293" t="s">
        <v>41</v>
      </c>
      <c r="J9" s="293"/>
      <c r="K9" s="23"/>
    </row>
    <row r="10" spans="1:12" x14ac:dyDescent="0.2">
      <c r="B10" s="24"/>
      <c r="C10" s="25"/>
      <c r="D10" s="25"/>
      <c r="E10" s="25"/>
      <c r="F10" s="25"/>
      <c r="G10" s="25"/>
      <c r="H10" s="25"/>
      <c r="I10" s="25"/>
      <c r="J10" s="25"/>
      <c r="K10" s="26"/>
    </row>
    <row r="11" spans="1:12" x14ac:dyDescent="0.2">
      <c r="B11" s="27" t="s">
        <v>37</v>
      </c>
      <c r="C11" s="28"/>
      <c r="D11" s="299"/>
      <c r="E11" s="299"/>
      <c r="F11" s="299"/>
      <c r="G11" s="299"/>
      <c r="H11" s="299"/>
      <c r="I11" s="299"/>
      <c r="J11" s="299"/>
      <c r="K11" s="29"/>
    </row>
    <row r="12" spans="1:12" ht="15" x14ac:dyDescent="0.2">
      <c r="B12" s="30" t="s">
        <v>28</v>
      </c>
      <c r="C12" s="31"/>
      <c r="D12" s="294"/>
      <c r="E12" s="294"/>
      <c r="F12" s="32" t="s">
        <v>34</v>
      </c>
      <c r="G12" s="33"/>
      <c r="H12" s="301" t="s">
        <v>45</v>
      </c>
      <c r="I12" s="301"/>
      <c r="J12" s="301"/>
      <c r="K12" s="29"/>
    </row>
    <row r="13" spans="1:12" ht="15" x14ac:dyDescent="0.2">
      <c r="B13" s="34" t="s">
        <v>27</v>
      </c>
      <c r="C13" s="35"/>
      <c r="D13" s="298" t="s">
        <v>47</v>
      </c>
      <c r="E13" s="298"/>
      <c r="F13" s="36" t="s">
        <v>35</v>
      </c>
      <c r="G13" s="37"/>
      <c r="H13" s="296" t="s">
        <v>46</v>
      </c>
      <c r="I13" s="296"/>
      <c r="J13" s="296"/>
      <c r="K13" s="29"/>
    </row>
    <row r="14" spans="1:12" ht="15" x14ac:dyDescent="0.2">
      <c r="B14" s="275" t="s">
        <v>40</v>
      </c>
      <c r="C14" s="275"/>
      <c r="D14" s="275"/>
      <c r="E14" s="38"/>
      <c r="F14" s="39" t="s">
        <v>36</v>
      </c>
      <c r="G14" s="37"/>
      <c r="H14" s="296"/>
      <c r="I14" s="296"/>
      <c r="J14" s="296"/>
      <c r="K14" s="29"/>
    </row>
    <row r="15" spans="1:12" ht="15" x14ac:dyDescent="0.2">
      <c r="B15" s="40"/>
      <c r="C15" s="41"/>
      <c r="D15" s="41"/>
      <c r="E15" s="42"/>
      <c r="F15" s="43"/>
      <c r="G15" s="295" t="s">
        <v>6</v>
      </c>
      <c r="H15" s="295"/>
      <c r="I15" s="290" t="s">
        <v>39</v>
      </c>
      <c r="J15" s="290"/>
      <c r="K15" s="29"/>
    </row>
    <row r="16" spans="1:12" ht="15" x14ac:dyDescent="0.2">
      <c r="B16" s="44" t="s">
        <v>29</v>
      </c>
      <c r="C16" s="45"/>
      <c r="D16" s="45"/>
      <c r="E16" s="46" t="s">
        <v>23</v>
      </c>
      <c r="F16" s="47">
        <v>269</v>
      </c>
      <c r="G16" s="48"/>
      <c r="H16" s="285">
        <f>IF(F16=0,F18,F16-F18)</f>
        <v>269</v>
      </c>
      <c r="I16" s="283">
        <v>44663</v>
      </c>
      <c r="J16" s="284"/>
      <c r="K16" s="49"/>
    </row>
    <row r="17" spans="2:12" x14ac:dyDescent="0.2">
      <c r="B17" s="50"/>
      <c r="C17" s="300"/>
      <c r="D17" s="300"/>
      <c r="E17" s="51"/>
      <c r="F17" s="48"/>
      <c r="G17" s="48"/>
      <c r="H17" s="285"/>
      <c r="I17" s="52"/>
      <c r="J17" s="53"/>
      <c r="K17" s="49"/>
    </row>
    <row r="18" spans="2:12" ht="15" x14ac:dyDescent="0.2">
      <c r="B18" s="50"/>
      <c r="C18" s="300"/>
      <c r="D18" s="300"/>
      <c r="E18" s="54" t="s">
        <v>24</v>
      </c>
      <c r="F18" s="47"/>
      <c r="G18" s="55"/>
      <c r="H18" s="285"/>
      <c r="I18" s="281">
        <v>44643</v>
      </c>
      <c r="J18" s="282"/>
      <c r="K18" s="49"/>
    </row>
    <row r="19" spans="2:12" x14ac:dyDescent="0.2">
      <c r="B19" s="50"/>
      <c r="C19" s="300"/>
      <c r="D19" s="300"/>
      <c r="E19" s="56"/>
      <c r="F19" s="57"/>
      <c r="G19" s="57"/>
      <c r="H19" s="286"/>
      <c r="I19" s="58"/>
      <c r="J19" s="59"/>
      <c r="K19" s="49"/>
    </row>
    <row r="20" spans="2:12" x14ac:dyDescent="0.2">
      <c r="B20" s="287" t="s">
        <v>30</v>
      </c>
      <c r="C20" s="288"/>
      <c r="D20" s="288"/>
      <c r="E20" s="289"/>
      <c r="F20" s="279" t="s">
        <v>11</v>
      </c>
      <c r="G20" s="279"/>
      <c r="H20" s="279"/>
      <c r="I20" s="60" t="s">
        <v>16</v>
      </c>
      <c r="J20" s="274"/>
      <c r="K20" s="274"/>
    </row>
    <row r="21" spans="2:12" x14ac:dyDescent="0.2">
      <c r="B21" s="61" t="s">
        <v>7</v>
      </c>
      <c r="C21" s="61" t="s">
        <v>8</v>
      </c>
      <c r="D21" s="61" t="s">
        <v>9</v>
      </c>
      <c r="E21" s="61" t="s">
        <v>10</v>
      </c>
      <c r="F21" s="62"/>
      <c r="G21" s="63"/>
      <c r="H21" s="62"/>
      <c r="I21" s="62"/>
      <c r="J21" s="64"/>
      <c r="K21" s="65"/>
    </row>
    <row r="22" spans="2:12" ht="15" x14ac:dyDescent="0.2">
      <c r="B22" s="66">
        <v>1</v>
      </c>
      <c r="C22" s="67">
        <f>K22+(MIN(H$16,K22)-K22)</f>
        <v>150</v>
      </c>
      <c r="D22" s="68">
        <v>68.67</v>
      </c>
      <c r="E22" s="67">
        <f>IF(C22&gt;=51,C22*D22,C22*59.45)</f>
        <v>10300.5</v>
      </c>
      <c r="F22" s="69" t="s">
        <v>42</v>
      </c>
      <c r="G22" s="70"/>
      <c r="H22" s="71">
        <f>(E24+E26)*0.19</f>
        <v>2030.8302000000001</v>
      </c>
      <c r="I22" s="72" t="s">
        <v>17</v>
      </c>
      <c r="J22" s="73"/>
      <c r="K22" s="74">
        <v>150</v>
      </c>
    </row>
    <row r="23" spans="2:12" ht="15" x14ac:dyDescent="0.2">
      <c r="B23" s="75"/>
      <c r="C23" s="68"/>
      <c r="D23" s="76">
        <v>59.45</v>
      </c>
      <c r="E23" s="77"/>
      <c r="F23" s="69" t="s">
        <v>12</v>
      </c>
      <c r="G23" s="70"/>
      <c r="H23" s="78">
        <f>IF(C22&gt;=51,1278,250)</f>
        <v>1278</v>
      </c>
      <c r="I23" s="72" t="s">
        <v>18</v>
      </c>
      <c r="J23" s="73"/>
      <c r="K23" s="74"/>
    </row>
    <row r="24" spans="2:12" ht="15" x14ac:dyDescent="0.2">
      <c r="B24" s="66">
        <v>2</v>
      </c>
      <c r="C24" s="67">
        <f>MAX(0,K24+(MIN(H$16,K26)-K26))</f>
        <v>119</v>
      </c>
      <c r="D24" s="68">
        <v>89.82</v>
      </c>
      <c r="E24" s="67">
        <f>C24*D24</f>
        <v>10688.58</v>
      </c>
      <c r="F24" s="69" t="s">
        <v>13</v>
      </c>
      <c r="G24" s="70"/>
      <c r="H24" s="78">
        <f>H16*2</f>
        <v>538</v>
      </c>
      <c r="I24" s="72" t="s">
        <v>19</v>
      </c>
      <c r="J24" s="73"/>
      <c r="K24" s="74">
        <v>150</v>
      </c>
    </row>
    <row r="25" spans="2:12" ht="15" x14ac:dyDescent="0.2">
      <c r="B25" s="66"/>
      <c r="C25" s="68"/>
      <c r="D25" s="68"/>
      <c r="E25" s="77"/>
      <c r="F25" s="69" t="s">
        <v>14</v>
      </c>
      <c r="G25" s="70"/>
      <c r="H25" s="78">
        <f>H16*3</f>
        <v>807</v>
      </c>
      <c r="I25" s="72" t="s">
        <v>20</v>
      </c>
      <c r="J25" s="73"/>
      <c r="K25" s="74"/>
    </row>
    <row r="26" spans="2:12" ht="15" x14ac:dyDescent="0.2">
      <c r="B26" s="66">
        <v>3</v>
      </c>
      <c r="C26" s="67">
        <f>MAX(H16,K26)-K26</f>
        <v>0</v>
      </c>
      <c r="D26" s="68">
        <v>127.27</v>
      </c>
      <c r="E26" s="67">
        <f>C26*D26</f>
        <v>0</v>
      </c>
      <c r="F26" s="69"/>
      <c r="G26" s="70"/>
      <c r="H26" s="69"/>
      <c r="I26" s="72" t="s">
        <v>21</v>
      </c>
      <c r="J26" s="73"/>
      <c r="K26" s="74">
        <v>300</v>
      </c>
    </row>
    <row r="27" spans="2:12" ht="15" x14ac:dyDescent="0.2">
      <c r="B27" s="75"/>
      <c r="C27" s="68"/>
      <c r="D27" s="68"/>
      <c r="E27" s="77"/>
      <c r="F27" s="69" t="s">
        <v>15</v>
      </c>
      <c r="G27" s="70"/>
      <c r="H27" s="79">
        <f>J39</f>
        <v>200</v>
      </c>
      <c r="I27" s="72" t="s">
        <v>22</v>
      </c>
      <c r="J27" s="73"/>
      <c r="K27" s="74"/>
    </row>
    <row r="28" spans="2:12" ht="15" x14ac:dyDescent="0.2">
      <c r="B28" s="75"/>
      <c r="C28" s="68"/>
      <c r="D28" s="68"/>
      <c r="E28" s="77"/>
      <c r="F28" s="69"/>
      <c r="G28" s="70"/>
      <c r="H28" s="69"/>
      <c r="I28" s="72"/>
      <c r="J28" s="73"/>
      <c r="K28" s="74">
        <v>300</v>
      </c>
    </row>
    <row r="29" spans="2:12" ht="15" x14ac:dyDescent="0.2">
      <c r="B29" s="75"/>
      <c r="C29" s="68"/>
      <c r="D29" s="68"/>
      <c r="E29" s="77"/>
      <c r="F29" s="69" t="s">
        <v>48</v>
      </c>
      <c r="G29" s="80"/>
      <c r="H29" s="69"/>
      <c r="I29" s="69"/>
      <c r="J29" s="73"/>
      <c r="K29" s="74"/>
    </row>
    <row r="30" spans="2:12" ht="15" x14ac:dyDescent="0.2">
      <c r="B30" s="81"/>
      <c r="C30" s="82"/>
      <c r="D30" s="82"/>
      <c r="E30" s="83">
        <f>SUM(E22:E26)</f>
        <v>20989.08</v>
      </c>
      <c r="F30" s="84"/>
      <c r="G30" s="85"/>
      <c r="H30" s="86">
        <f>SUM(H22:H27)</f>
        <v>4853.8302000000003</v>
      </c>
      <c r="I30" s="87">
        <f>SUM(J22:J29)</f>
        <v>0</v>
      </c>
      <c r="J30" s="88">
        <f>SUM(J22:J27)+D34</f>
        <v>26042.910200000002</v>
      </c>
      <c r="K30" s="89"/>
    </row>
    <row r="31" spans="2:12" x14ac:dyDescent="0.2">
      <c r="B31" s="90"/>
      <c r="C31" s="91"/>
      <c r="D31" s="91"/>
      <c r="E31" s="91"/>
      <c r="F31" s="91"/>
      <c r="G31" s="91"/>
      <c r="H31" s="91"/>
      <c r="I31" s="92"/>
      <c r="J31" s="92"/>
      <c r="K31" s="29"/>
      <c r="L31" s="93"/>
    </row>
    <row r="32" spans="2:12" ht="15.75" x14ac:dyDescent="0.2">
      <c r="B32" s="90"/>
      <c r="C32" s="91"/>
      <c r="D32" s="91"/>
      <c r="E32" s="94" t="s">
        <v>44</v>
      </c>
      <c r="F32" s="277">
        <f>IF(F16=0,0,SUM(E22:E27)+SUM(H22:H27))</f>
        <v>25842.910200000002</v>
      </c>
      <c r="G32" s="277"/>
      <c r="H32" s="91"/>
      <c r="I32" s="91"/>
      <c r="J32" s="91"/>
      <c r="K32" s="29"/>
      <c r="L32" s="93"/>
    </row>
    <row r="33" spans="2:12" x14ac:dyDescent="0.2">
      <c r="B33" s="95"/>
      <c r="C33" s="96"/>
      <c r="D33" s="96"/>
      <c r="E33" s="96"/>
      <c r="F33" s="96"/>
      <c r="G33" s="96"/>
      <c r="H33" s="96"/>
      <c r="I33" s="96"/>
      <c r="J33" s="96"/>
      <c r="K33" s="97"/>
      <c r="L33" s="93"/>
    </row>
    <row r="34" spans="2:12" ht="15" x14ac:dyDescent="0.2">
      <c r="B34" s="12" t="s">
        <v>31</v>
      </c>
      <c r="C34" s="13"/>
      <c r="D34" s="276">
        <f>IF(F16=0,0,F32+200)</f>
        <v>26042.910200000002</v>
      </c>
      <c r="E34" s="276"/>
      <c r="F34" s="13" t="s">
        <v>43</v>
      </c>
      <c r="G34" s="13"/>
      <c r="H34" s="13"/>
      <c r="I34" s="13"/>
      <c r="J34" s="13"/>
      <c r="K34" s="14"/>
    </row>
    <row r="35" spans="2:12" x14ac:dyDescent="0.2">
      <c r="B35" s="12"/>
      <c r="C35" s="98"/>
      <c r="D35" s="98"/>
      <c r="E35" s="98"/>
      <c r="F35" s="98"/>
      <c r="G35" s="98"/>
      <c r="H35" s="98"/>
      <c r="I35" s="98"/>
      <c r="J35" s="98"/>
      <c r="K35" s="14"/>
    </row>
    <row r="36" spans="2:12" x14ac:dyDescent="0.2">
      <c r="B36" s="12"/>
      <c r="C36" s="98"/>
      <c r="D36" s="98"/>
      <c r="E36" s="98"/>
      <c r="F36" s="98"/>
      <c r="G36" s="98"/>
      <c r="H36" s="98"/>
      <c r="I36" s="98"/>
      <c r="J36" s="98"/>
      <c r="K36" s="14"/>
    </row>
    <row r="37" spans="2:12" x14ac:dyDescent="0.2">
      <c r="B37" s="12" t="s">
        <v>32</v>
      </c>
      <c r="C37" s="98"/>
      <c r="D37" s="278"/>
      <c r="E37" s="278"/>
      <c r="F37" s="98"/>
      <c r="G37" s="98"/>
      <c r="H37" s="99"/>
      <c r="I37" s="99"/>
      <c r="J37" s="100"/>
      <c r="K37" s="101"/>
    </row>
    <row r="38" spans="2:12" ht="15" x14ac:dyDescent="0.2">
      <c r="B38" s="102"/>
      <c r="C38" s="103"/>
      <c r="D38" s="103"/>
      <c r="E38" s="103"/>
      <c r="F38" s="103"/>
      <c r="G38" s="104">
        <f>E30+H30</f>
        <v>25842.910200000002</v>
      </c>
      <c r="H38" s="280" t="s">
        <v>49</v>
      </c>
      <c r="I38" s="280"/>
      <c r="J38" s="280"/>
      <c r="K38" s="280"/>
    </row>
    <row r="39" spans="2:12" ht="15" x14ac:dyDescent="0.2">
      <c r="B39" s="102"/>
      <c r="C39" s="103"/>
      <c r="D39" s="103"/>
      <c r="E39" s="103"/>
      <c r="F39" s="103"/>
      <c r="G39" s="103"/>
      <c r="H39" s="103"/>
      <c r="I39" s="105"/>
      <c r="J39" s="106">
        <v>200</v>
      </c>
      <c r="K39" s="107"/>
    </row>
    <row r="40" spans="2:12" x14ac:dyDescent="0.2">
      <c r="B40" s="39"/>
      <c r="C40" s="37"/>
      <c r="D40" s="37"/>
      <c r="E40" s="37"/>
      <c r="F40" s="37"/>
      <c r="G40" s="37"/>
      <c r="H40" s="37"/>
      <c r="I40" s="37"/>
      <c r="J40" s="108"/>
      <c r="K40" s="109"/>
    </row>
    <row r="41" spans="2:12" x14ac:dyDescent="0.2">
      <c r="B41" s="39" t="s">
        <v>33</v>
      </c>
      <c r="C41" s="37"/>
      <c r="D41" s="37"/>
      <c r="E41" s="37"/>
      <c r="F41" s="37"/>
      <c r="G41" s="37"/>
      <c r="H41" s="37"/>
      <c r="I41" s="108"/>
      <c r="J41" s="110"/>
      <c r="K41" s="111"/>
    </row>
    <row r="42" spans="2:12" x14ac:dyDescent="0.2">
      <c r="B42" s="39"/>
      <c r="C42" s="37"/>
      <c r="D42" s="37"/>
      <c r="E42" s="37"/>
      <c r="F42" s="37"/>
      <c r="G42" s="37"/>
      <c r="H42" s="37"/>
      <c r="I42" s="37"/>
      <c r="J42" s="108"/>
      <c r="K42" s="109"/>
    </row>
    <row r="43" spans="2:12" x14ac:dyDescent="0.2">
      <c r="B43" s="39"/>
      <c r="C43" s="37"/>
      <c r="D43" s="37"/>
      <c r="E43" s="37"/>
      <c r="F43" s="37"/>
      <c r="G43" s="37"/>
      <c r="H43" s="37"/>
      <c r="I43" s="37"/>
      <c r="J43" s="37"/>
      <c r="K43" s="109"/>
    </row>
    <row r="44" spans="2:12" x14ac:dyDescent="0.2">
      <c r="B44" s="39"/>
      <c r="C44" s="37"/>
      <c r="D44" s="37"/>
      <c r="E44" s="37"/>
      <c r="F44" s="37"/>
      <c r="G44" s="37"/>
      <c r="H44" s="37"/>
      <c r="I44" s="37"/>
      <c r="J44" s="37"/>
      <c r="K44" s="109"/>
    </row>
    <row r="45" spans="2:12" x14ac:dyDescent="0.2">
      <c r="B45" s="39"/>
      <c r="C45" s="37"/>
      <c r="D45" s="37"/>
      <c r="E45" s="37"/>
      <c r="F45" s="37"/>
      <c r="G45" s="37"/>
      <c r="H45" s="37"/>
      <c r="I45" s="37"/>
      <c r="J45" s="37"/>
      <c r="K45" s="109"/>
    </row>
    <row r="46" spans="2:12" x14ac:dyDescent="0.2">
      <c r="B46" s="43"/>
      <c r="C46" s="112"/>
      <c r="D46" s="112"/>
      <c r="E46" s="112"/>
      <c r="F46" s="112"/>
      <c r="G46" s="112"/>
      <c r="H46" s="112"/>
      <c r="I46" s="112"/>
      <c r="J46" s="112"/>
      <c r="K46" s="113"/>
    </row>
  </sheetData>
  <sheetProtection formatCells="0" formatColumns="0" formatRows="0" insertColumns="0" insertRows="0" insertHyperlinks="0" selectLockedCells="1" sort="0" autoFilter="0"/>
  <mergeCells count="25">
    <mergeCell ref="D8:E8"/>
    <mergeCell ref="D37:E37"/>
    <mergeCell ref="F20:H20"/>
    <mergeCell ref="H38:K38"/>
    <mergeCell ref="I18:J18"/>
    <mergeCell ref="I16:J16"/>
    <mergeCell ref="H16:H19"/>
    <mergeCell ref="B20:E20"/>
    <mergeCell ref="C17:D19"/>
    <mergeCell ref="D2:J5"/>
    <mergeCell ref="J20:K20"/>
    <mergeCell ref="B14:D14"/>
    <mergeCell ref="D34:E34"/>
    <mergeCell ref="F32:G32"/>
    <mergeCell ref="I15:J15"/>
    <mergeCell ref="C6:D6"/>
    <mergeCell ref="I9:J9"/>
    <mergeCell ref="D12:E12"/>
    <mergeCell ref="G15:H15"/>
    <mergeCell ref="H13:J13"/>
    <mergeCell ref="H14:J14"/>
    <mergeCell ref="D9:E9"/>
    <mergeCell ref="D13:E13"/>
    <mergeCell ref="D11:J11"/>
    <mergeCell ref="H12:J12"/>
  </mergeCells>
  <dataValidations count="2">
    <dataValidation type="list" allowBlank="1" showInputMessage="1" showErrorMessage="1" sqref="I9:J9" xr:uid="{00000000-0002-0000-0100-000000000000}">
      <mc:AlternateContent xmlns:x12ac="http://schemas.microsoft.com/office/spreadsheetml/2011/1/ac" xmlns:mc="http://schemas.openxmlformats.org/markup-compatibility/2006">
        <mc:Choice Requires="x12ac">
          <x12ac:list>Janvier,Février ,Mars,Avril,Mai,Juin,Juillet ,Août ,Septembre ,Octobre ,Novembre ,Décembre ,"="""""</x12ac:list>
        </mc:Choice>
        <mc:Fallback>
          <formula1>"Janvier,Février ,Mars,Avril,Mai,Juin,Juillet ,Août ,Septembre ,Octobre ,Novembre ,Décembre ,="""""</formula1>
        </mc:Fallback>
      </mc:AlternateContent>
    </dataValidation>
    <dataValidation type="list" allowBlank="1" showInputMessage="1" showErrorMessage="1" sqref="J6" xr:uid="{00000000-0002-0000-0100-000001000000}">
      <mc:AlternateContent xmlns:x12ac="http://schemas.microsoft.com/office/spreadsheetml/2011/1/ac" xmlns:mc="http://schemas.openxmlformats.org/markup-compatibility/2006">
        <mc:Choice Requires="x12ac">
          <x12ac:list>2022,2023,2024,2025,"="""""</x12ac:list>
        </mc:Choice>
        <mc:Fallback>
          <formula1>"2022,2023,2024,2025,="""""</formula1>
        </mc:Fallback>
      </mc:AlternateContent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L47"/>
  <sheetViews>
    <sheetView tabSelected="1" topLeftCell="A3" workbookViewId="0">
      <selection activeCell="R7" sqref="R7:R8"/>
    </sheetView>
  </sheetViews>
  <sheetFormatPr baseColWidth="10" defaultColWidth="10" defaultRowHeight="14.25" x14ac:dyDescent="0.2"/>
  <cols>
    <col min="1" max="1" width="23.75" style="114" customWidth="1"/>
    <col min="2" max="2" width="12.875" style="115" bestFit="1" customWidth="1"/>
    <col min="3" max="3" width="11.125" bestFit="1" customWidth="1"/>
    <col min="4" max="4" width="11.625" customWidth="1"/>
    <col min="5" max="5" width="12.875" bestFit="1" customWidth="1"/>
    <col min="6" max="6" width="10.125" bestFit="1" customWidth="1"/>
    <col min="10" max="10" width="10" bestFit="1" customWidth="1"/>
    <col min="12" max="17" width="10" bestFit="1" customWidth="1"/>
  </cols>
  <sheetData>
    <row r="1" spans="1:38" x14ac:dyDescent="0.2">
      <c r="A1" s="116"/>
      <c r="B1" s="117">
        <v>1</v>
      </c>
      <c r="C1" s="118">
        <v>2</v>
      </c>
      <c r="D1" s="119">
        <v>3</v>
      </c>
      <c r="E1" s="118">
        <v>4</v>
      </c>
      <c r="F1" s="119">
        <v>5</v>
      </c>
      <c r="G1" s="118">
        <v>6</v>
      </c>
      <c r="H1" s="119">
        <v>7</v>
      </c>
      <c r="I1" s="118">
        <v>8</v>
      </c>
      <c r="J1" s="118">
        <v>9</v>
      </c>
      <c r="K1" s="120">
        <v>10</v>
      </c>
      <c r="L1" s="118">
        <v>11</v>
      </c>
      <c r="M1" s="120">
        <v>12</v>
      </c>
      <c r="N1" s="118">
        <v>13</v>
      </c>
      <c r="O1" s="120">
        <v>14</v>
      </c>
      <c r="P1" s="121">
        <v>15</v>
      </c>
      <c r="Q1" s="122">
        <v>16</v>
      </c>
      <c r="R1" s="303" t="s">
        <v>96</v>
      </c>
      <c r="S1" s="303" t="s">
        <v>97</v>
      </c>
    </row>
    <row r="2" spans="1:38" x14ac:dyDescent="0.2">
      <c r="A2" s="123" t="s">
        <v>56</v>
      </c>
      <c r="B2" s="124" t="s">
        <v>57</v>
      </c>
      <c r="C2" s="124" t="s">
        <v>71</v>
      </c>
      <c r="D2" s="124" t="s">
        <v>72</v>
      </c>
      <c r="E2" s="124" t="s">
        <v>80</v>
      </c>
      <c r="F2" s="124" t="s">
        <v>74</v>
      </c>
      <c r="G2" s="124" t="str">
        <f>""</f>
        <v/>
      </c>
      <c r="H2" s="124" t="str">
        <f>""</f>
        <v/>
      </c>
      <c r="I2" s="124" t="str">
        <f>""</f>
        <v/>
      </c>
      <c r="J2" s="124" t="s">
        <v>74</v>
      </c>
      <c r="K2" s="124" t="str">
        <f>""</f>
        <v/>
      </c>
      <c r="L2" s="124" t="str">
        <f>""</f>
        <v/>
      </c>
      <c r="M2" s="124" t="str">
        <f>""</f>
        <v/>
      </c>
      <c r="N2" s="124" t="str">
        <f>""</f>
        <v/>
      </c>
      <c r="O2" s="124" t="str">
        <f>""</f>
        <v/>
      </c>
      <c r="P2" s="125" t="str">
        <f>""</f>
        <v/>
      </c>
      <c r="Q2" s="126" t="str">
        <f>""</f>
        <v/>
      </c>
    </row>
    <row r="3" spans="1:38" ht="15" x14ac:dyDescent="0.2">
      <c r="A3" s="127" t="s">
        <v>83</v>
      </c>
      <c r="B3" s="128">
        <v>100</v>
      </c>
      <c r="C3" s="128">
        <v>256</v>
      </c>
      <c r="D3" s="128">
        <v>175</v>
      </c>
      <c r="E3" s="128">
        <v>65</v>
      </c>
      <c r="F3" s="128">
        <v>15</v>
      </c>
      <c r="G3" s="128"/>
      <c r="H3" s="128"/>
      <c r="I3" s="128"/>
      <c r="J3" s="128">
        <v>10</v>
      </c>
      <c r="K3" s="128"/>
      <c r="L3" s="128"/>
      <c r="M3" s="128"/>
      <c r="N3" s="128"/>
      <c r="O3" s="128"/>
      <c r="P3" s="128"/>
      <c r="Q3" s="128"/>
    </row>
    <row r="4" spans="1:38" ht="15" x14ac:dyDescent="0.2">
      <c r="A4" s="129" t="s">
        <v>8</v>
      </c>
      <c r="B4" s="130">
        <v>1</v>
      </c>
      <c r="C4" s="130">
        <v>1</v>
      </c>
      <c r="D4" s="130">
        <v>1</v>
      </c>
      <c r="E4" s="130">
        <v>3</v>
      </c>
      <c r="F4" s="130">
        <v>3</v>
      </c>
      <c r="G4" s="130"/>
      <c r="H4" s="130"/>
      <c r="I4" s="130"/>
      <c r="J4" s="130">
        <v>3</v>
      </c>
      <c r="K4" s="130"/>
      <c r="L4" s="130"/>
      <c r="M4" s="130"/>
      <c r="N4" s="130"/>
      <c r="O4" s="130"/>
      <c r="P4" s="130"/>
      <c r="Q4" s="130"/>
    </row>
    <row r="5" spans="1:38" ht="15" x14ac:dyDescent="0.2">
      <c r="A5" s="131" t="s">
        <v>81</v>
      </c>
      <c r="B5" s="132">
        <v>24</v>
      </c>
      <c r="C5" s="132">
        <v>8</v>
      </c>
      <c r="D5" s="132">
        <v>8</v>
      </c>
      <c r="E5" s="132">
        <v>12</v>
      </c>
      <c r="F5" s="132">
        <v>12</v>
      </c>
      <c r="G5" s="132"/>
      <c r="H5" s="132"/>
      <c r="I5" s="132"/>
      <c r="J5" s="132">
        <v>8</v>
      </c>
      <c r="K5" s="132"/>
      <c r="L5" s="132"/>
      <c r="M5" s="132"/>
      <c r="N5" s="132"/>
      <c r="O5" s="132"/>
      <c r="P5" s="132"/>
      <c r="Q5" s="132"/>
    </row>
    <row r="6" spans="1:38" ht="15" x14ac:dyDescent="0.2">
      <c r="A6" s="133" t="s">
        <v>82</v>
      </c>
      <c r="B6" s="134">
        <v>30</v>
      </c>
      <c r="C6" s="135">
        <v>30</v>
      </c>
      <c r="D6" s="135">
        <v>30</v>
      </c>
      <c r="E6" s="135">
        <v>30</v>
      </c>
      <c r="F6" s="135">
        <v>30</v>
      </c>
      <c r="G6" s="135"/>
      <c r="H6" s="135"/>
      <c r="I6" s="135"/>
      <c r="J6" s="135">
        <v>30</v>
      </c>
      <c r="K6" s="135"/>
      <c r="L6" s="135"/>
      <c r="M6" s="135"/>
      <c r="N6" s="135"/>
      <c r="O6" s="135"/>
      <c r="P6" s="135"/>
      <c r="Q6" s="135"/>
    </row>
    <row r="7" spans="1:38" s="136" customFormat="1" ht="15" x14ac:dyDescent="0.2">
      <c r="A7" s="137" t="s">
        <v>58</v>
      </c>
      <c r="B7" s="138">
        <f t="shared" ref="B7:Q7" si="0">(B3*B4*B5*B6)/1000</f>
        <v>72</v>
      </c>
      <c r="C7" s="138">
        <f t="shared" si="0"/>
        <v>61.44</v>
      </c>
      <c r="D7" s="138">
        <f t="shared" si="0"/>
        <v>42</v>
      </c>
      <c r="E7" s="138">
        <f t="shared" si="0"/>
        <v>70.2</v>
      </c>
      <c r="F7" s="138">
        <f t="shared" si="0"/>
        <v>16.2</v>
      </c>
      <c r="G7" s="138">
        <f t="shared" si="0"/>
        <v>0</v>
      </c>
      <c r="H7" s="138">
        <f t="shared" si="0"/>
        <v>0</v>
      </c>
      <c r="I7" s="138">
        <f t="shared" si="0"/>
        <v>0</v>
      </c>
      <c r="J7" s="138">
        <f t="shared" si="0"/>
        <v>7.2</v>
      </c>
      <c r="K7" s="138">
        <f t="shared" si="0"/>
        <v>0</v>
      </c>
      <c r="L7" s="138">
        <f t="shared" si="0"/>
        <v>0</v>
      </c>
      <c r="M7" s="138">
        <f t="shared" si="0"/>
        <v>0</v>
      </c>
      <c r="N7" s="138">
        <f t="shared" si="0"/>
        <v>0</v>
      </c>
      <c r="O7" s="138">
        <f t="shared" si="0"/>
        <v>0</v>
      </c>
      <c r="P7" s="138">
        <f t="shared" si="0"/>
        <v>0</v>
      </c>
      <c r="Q7" s="138">
        <f t="shared" si="0"/>
        <v>0</v>
      </c>
      <c r="R7" s="304">
        <f>SUM(B7:Q7)</f>
        <v>269.03999999999996</v>
      </c>
      <c r="S7" s="139">
        <f>VLOOKUP(R7,B19:D21,3,1)</f>
        <v>89.87</v>
      </c>
      <c r="T7" s="139"/>
      <c r="U7" s="304">
        <f>(150*$D$19+(R7-150)*$D$20)/269</f>
        <v>77.894515985130099</v>
      </c>
      <c r="V7" s="139"/>
      <c r="W7" s="139"/>
      <c r="X7" s="139"/>
      <c r="Y7" s="139"/>
      <c r="Z7" s="139"/>
      <c r="AA7" s="139"/>
      <c r="AB7" s="139"/>
      <c r="AC7" s="139"/>
      <c r="AD7" s="139"/>
      <c r="AE7" s="139"/>
      <c r="AF7" s="139"/>
      <c r="AG7" s="139"/>
      <c r="AH7" s="139"/>
      <c r="AI7" s="139"/>
      <c r="AJ7" s="139"/>
      <c r="AK7" s="139"/>
      <c r="AL7" s="139"/>
    </row>
    <row r="8" spans="1:38" x14ac:dyDescent="0.2">
      <c r="A8" s="140" t="s">
        <v>59</v>
      </c>
      <c r="B8" s="141">
        <f>B7*$U$7</f>
        <v>5608.4051509293668</v>
      </c>
      <c r="C8" s="141">
        <f t="shared" ref="C8:G8" si="1">C7*$U$7</f>
        <v>4785.8390621263934</v>
      </c>
      <c r="D8" s="141">
        <f t="shared" si="1"/>
        <v>3271.5696713754642</v>
      </c>
      <c r="E8" s="141">
        <f t="shared" si="1"/>
        <v>5468.1950221561328</v>
      </c>
      <c r="F8" s="141">
        <f t="shared" si="1"/>
        <v>1261.8911589591075</v>
      </c>
      <c r="G8" s="141">
        <f t="shared" si="1"/>
        <v>0</v>
      </c>
      <c r="H8" s="141">
        <f t="shared" ref="H8" si="2">H7*$U$7</f>
        <v>0</v>
      </c>
      <c r="I8" s="141">
        <f t="shared" ref="I8" si="3">I7*$U$7</f>
        <v>0</v>
      </c>
      <c r="J8" s="141">
        <f t="shared" ref="J8" si="4">J7*$U$7</f>
        <v>560.8405150929367</v>
      </c>
      <c r="K8" s="141">
        <f t="shared" ref="K8" si="5">K7*$U$7</f>
        <v>0</v>
      </c>
      <c r="L8" s="141">
        <f t="shared" ref="L8" si="6">L7*$U$7</f>
        <v>0</v>
      </c>
      <c r="M8" s="141">
        <f t="shared" ref="M8" si="7">M7*$U$7</f>
        <v>0</v>
      </c>
      <c r="N8" s="141">
        <f t="shared" ref="N8" si="8">N7*$U$7</f>
        <v>0</v>
      </c>
      <c r="O8" s="141">
        <f t="shared" ref="O8" si="9">O7*$U$7</f>
        <v>0</v>
      </c>
      <c r="P8" s="141">
        <f t="shared" ref="P8" si="10">P7*$U$7</f>
        <v>0</v>
      </c>
      <c r="Q8" s="141">
        <f t="shared" ref="Q8" si="11">Q7*$U$7</f>
        <v>0</v>
      </c>
      <c r="R8" s="304">
        <f>SUM(B8:Q8)</f>
        <v>20956.740580639402</v>
      </c>
      <c r="S8" s="139"/>
      <c r="T8" s="139"/>
      <c r="U8" s="139"/>
      <c r="V8" s="139"/>
      <c r="W8" s="139"/>
      <c r="X8" s="139"/>
      <c r="Y8" s="139"/>
      <c r="Z8" s="139"/>
      <c r="AA8" s="139"/>
      <c r="AB8" s="139"/>
      <c r="AC8" s="139"/>
      <c r="AD8" s="139"/>
      <c r="AE8" s="139"/>
      <c r="AF8" s="139"/>
      <c r="AG8" s="139"/>
      <c r="AH8" s="139"/>
      <c r="AI8" s="139"/>
      <c r="AJ8" s="139"/>
      <c r="AK8" s="139"/>
      <c r="AL8" s="139"/>
    </row>
    <row r="9" spans="1:38" ht="15" x14ac:dyDescent="0.2">
      <c r="A9" s="142" t="s">
        <v>50</v>
      </c>
      <c r="B9" s="138">
        <f t="shared" ref="B9:Q9" si="12">(B3*B4*B5)/1000</f>
        <v>2.4</v>
      </c>
      <c r="C9" s="138">
        <f t="shared" si="12"/>
        <v>2.048</v>
      </c>
      <c r="D9" s="138">
        <f t="shared" si="12"/>
        <v>1.4</v>
      </c>
      <c r="E9" s="138">
        <f t="shared" si="12"/>
        <v>2.34</v>
      </c>
      <c r="F9" s="138">
        <f t="shared" si="12"/>
        <v>0.54</v>
      </c>
      <c r="G9" s="138">
        <f t="shared" si="12"/>
        <v>0</v>
      </c>
      <c r="H9" s="138">
        <f t="shared" si="12"/>
        <v>0</v>
      </c>
      <c r="I9" s="138">
        <f t="shared" si="12"/>
        <v>0</v>
      </c>
      <c r="J9" s="138">
        <f t="shared" si="12"/>
        <v>0.24</v>
      </c>
      <c r="K9" s="138">
        <f t="shared" si="12"/>
        <v>0</v>
      </c>
      <c r="L9" s="138">
        <f t="shared" si="12"/>
        <v>0</v>
      </c>
      <c r="M9" s="138">
        <f t="shared" si="12"/>
        <v>0</v>
      </c>
      <c r="N9" s="138">
        <f t="shared" si="12"/>
        <v>0</v>
      </c>
      <c r="O9" s="138">
        <f t="shared" si="12"/>
        <v>0</v>
      </c>
      <c r="P9" s="138">
        <f t="shared" si="12"/>
        <v>0</v>
      </c>
      <c r="Q9" s="138">
        <f t="shared" si="12"/>
        <v>0</v>
      </c>
      <c r="R9" s="304"/>
    </row>
    <row r="10" spans="1:38" x14ac:dyDescent="0.2">
      <c r="A10" s="140" t="s">
        <v>51</v>
      </c>
      <c r="B10" s="143">
        <f t="shared" ref="B10:Q10" si="13">SUMPRODUCT($D$19:$D$21-$D$18:$D$20,B9-$B$19:$B$21,N(B9&gt;$B$19:$B$21))</f>
        <v>164.08799999999999</v>
      </c>
      <c r="C10" s="141">
        <f t="shared" si="13"/>
        <v>140.02176</v>
      </c>
      <c r="D10" s="141">
        <f t="shared" si="13"/>
        <v>95.718000000000004</v>
      </c>
      <c r="E10" s="141">
        <f t="shared" si="13"/>
        <v>159.98580000000001</v>
      </c>
      <c r="F10" s="141">
        <f t="shared" si="13"/>
        <v>36.919800000000002</v>
      </c>
      <c r="G10" s="141">
        <f t="shared" si="13"/>
        <v>0</v>
      </c>
      <c r="H10" s="141">
        <f t="shared" si="13"/>
        <v>0</v>
      </c>
      <c r="I10" s="141">
        <f t="shared" si="13"/>
        <v>0</v>
      </c>
      <c r="J10" s="141">
        <f t="shared" si="13"/>
        <v>16.408799999999999</v>
      </c>
      <c r="K10" s="141">
        <f t="shared" si="13"/>
        <v>0</v>
      </c>
      <c r="L10" s="141">
        <f t="shared" si="13"/>
        <v>0</v>
      </c>
      <c r="M10" s="141">
        <f t="shared" si="13"/>
        <v>0</v>
      </c>
      <c r="N10" s="141">
        <f t="shared" si="13"/>
        <v>0</v>
      </c>
      <c r="O10" s="141">
        <f t="shared" si="13"/>
        <v>0</v>
      </c>
      <c r="P10" s="141">
        <f t="shared" si="13"/>
        <v>0</v>
      </c>
      <c r="Q10" s="141">
        <f t="shared" si="13"/>
        <v>0</v>
      </c>
      <c r="R10" s="304"/>
    </row>
    <row r="11" spans="1:38" ht="15" x14ac:dyDescent="0.2">
      <c r="A11" s="144" t="s">
        <v>52</v>
      </c>
      <c r="B11" s="145">
        <f t="shared" ref="B11:Q11" si="14">(B3*B4*B5*7)/1000</f>
        <v>16.8</v>
      </c>
      <c r="C11" s="138">
        <f t="shared" si="14"/>
        <v>14.336</v>
      </c>
      <c r="D11" s="138">
        <f t="shared" si="14"/>
        <v>9.8000000000000007</v>
      </c>
      <c r="E11" s="138">
        <f t="shared" si="14"/>
        <v>16.38</v>
      </c>
      <c r="F11" s="138">
        <f t="shared" si="14"/>
        <v>3.78</v>
      </c>
      <c r="G11" s="138">
        <f t="shared" si="14"/>
        <v>0</v>
      </c>
      <c r="H11" s="138">
        <f t="shared" si="14"/>
        <v>0</v>
      </c>
      <c r="I11" s="138">
        <f t="shared" si="14"/>
        <v>0</v>
      </c>
      <c r="J11" s="138">
        <f t="shared" si="14"/>
        <v>1.68</v>
      </c>
      <c r="K11" s="138">
        <f t="shared" si="14"/>
        <v>0</v>
      </c>
      <c r="L11" s="138">
        <f t="shared" si="14"/>
        <v>0</v>
      </c>
      <c r="M11" s="138">
        <f t="shared" si="14"/>
        <v>0</v>
      </c>
      <c r="N11" s="138">
        <f t="shared" si="14"/>
        <v>0</v>
      </c>
      <c r="O11" s="138">
        <f t="shared" si="14"/>
        <v>0</v>
      </c>
      <c r="P11" s="138">
        <f t="shared" si="14"/>
        <v>0</v>
      </c>
      <c r="Q11" s="138">
        <f t="shared" si="14"/>
        <v>0</v>
      </c>
      <c r="R11" s="304"/>
    </row>
    <row r="12" spans="1:38" x14ac:dyDescent="0.2">
      <c r="A12" s="146" t="s">
        <v>53</v>
      </c>
      <c r="B12" s="143">
        <f t="shared" ref="B12:Q12" si="15">SUMPRODUCT($D$19:$D$21-$D$18:$D$20,B11-$B$19:$B$21,N(B11&gt;$B$19:$B$21))</f>
        <v>1148.6160000000002</v>
      </c>
      <c r="C12" s="141">
        <f t="shared" si="15"/>
        <v>980.15232000000003</v>
      </c>
      <c r="D12" s="141">
        <f t="shared" si="15"/>
        <v>670.02600000000007</v>
      </c>
      <c r="E12" s="141">
        <f t="shared" si="15"/>
        <v>1119.9005999999999</v>
      </c>
      <c r="F12" s="141">
        <f t="shared" si="15"/>
        <v>258.43860000000001</v>
      </c>
      <c r="G12" s="141">
        <f t="shared" si="15"/>
        <v>0</v>
      </c>
      <c r="H12" s="141">
        <f t="shared" si="15"/>
        <v>0</v>
      </c>
      <c r="I12" s="141">
        <f t="shared" si="15"/>
        <v>0</v>
      </c>
      <c r="J12" s="141">
        <f t="shared" si="15"/>
        <v>114.86160000000001</v>
      </c>
      <c r="K12" s="141">
        <f t="shared" si="15"/>
        <v>0</v>
      </c>
      <c r="L12" s="141">
        <f t="shared" si="15"/>
        <v>0</v>
      </c>
      <c r="M12" s="141">
        <f t="shared" si="15"/>
        <v>0</v>
      </c>
      <c r="N12" s="141">
        <f t="shared" si="15"/>
        <v>0</v>
      </c>
      <c r="O12" s="141">
        <f t="shared" si="15"/>
        <v>0</v>
      </c>
      <c r="P12" s="141">
        <f t="shared" si="15"/>
        <v>0</v>
      </c>
      <c r="Q12" s="141">
        <f t="shared" si="15"/>
        <v>0</v>
      </c>
      <c r="R12" s="304"/>
    </row>
    <row r="13" spans="1:38" ht="15" x14ac:dyDescent="0.2">
      <c r="A13" s="147" t="s">
        <v>54</v>
      </c>
      <c r="B13" s="148">
        <f t="shared" ref="B13:Q13" si="16">(B3*B4*B5*365)/1000</f>
        <v>876</v>
      </c>
      <c r="C13" s="149">
        <f t="shared" si="16"/>
        <v>747.52</v>
      </c>
      <c r="D13" s="149">
        <f t="shared" si="16"/>
        <v>511</v>
      </c>
      <c r="E13" s="149">
        <f t="shared" si="16"/>
        <v>854.1</v>
      </c>
      <c r="F13" s="149">
        <f t="shared" si="16"/>
        <v>197.1</v>
      </c>
      <c r="G13" s="149">
        <f t="shared" si="16"/>
        <v>0</v>
      </c>
      <c r="H13" s="149">
        <f t="shared" si="16"/>
        <v>0</v>
      </c>
      <c r="I13" s="149">
        <f t="shared" si="16"/>
        <v>0</v>
      </c>
      <c r="J13" s="149">
        <f t="shared" si="16"/>
        <v>87.6</v>
      </c>
      <c r="K13" s="149">
        <f t="shared" si="16"/>
        <v>0</v>
      </c>
      <c r="L13" s="149">
        <f t="shared" si="16"/>
        <v>0</v>
      </c>
      <c r="M13" s="149">
        <f t="shared" si="16"/>
        <v>0</v>
      </c>
      <c r="N13" s="149">
        <f t="shared" si="16"/>
        <v>0</v>
      </c>
      <c r="O13" s="149">
        <f t="shared" si="16"/>
        <v>0</v>
      </c>
      <c r="P13" s="149">
        <f t="shared" si="16"/>
        <v>0</v>
      </c>
      <c r="Q13" s="149">
        <f t="shared" si="16"/>
        <v>0</v>
      </c>
      <c r="R13" s="304"/>
    </row>
    <row r="14" spans="1:38" x14ac:dyDescent="0.2">
      <c r="A14" s="150" t="s">
        <v>55</v>
      </c>
      <c r="B14" s="151">
        <f t="shared" ref="B14:Q14" si="17">SUMPRODUCT($D$19:$D$21-$D$18:$D$20,B13-$B$19:$B$21,N(B13&gt;$B$19:$B$21))</f>
        <v>97043.51999999999</v>
      </c>
      <c r="C14" s="152">
        <f t="shared" si="17"/>
        <v>80691.8704</v>
      </c>
      <c r="D14" s="152">
        <f t="shared" si="17"/>
        <v>50589.97</v>
      </c>
      <c r="E14" s="152">
        <f t="shared" si="17"/>
        <v>94256.307000000001</v>
      </c>
      <c r="F14" s="152">
        <f t="shared" si="17"/>
        <v>14488.377</v>
      </c>
      <c r="G14" s="152">
        <f t="shared" si="17"/>
        <v>0</v>
      </c>
      <c r="H14" s="152">
        <f t="shared" si="17"/>
        <v>0</v>
      </c>
      <c r="I14" s="152">
        <f t="shared" si="17"/>
        <v>0</v>
      </c>
      <c r="J14" s="152">
        <f t="shared" si="17"/>
        <v>5989.2120000000004</v>
      </c>
      <c r="K14" s="152">
        <f t="shared" si="17"/>
        <v>0</v>
      </c>
      <c r="L14" s="152">
        <f t="shared" si="17"/>
        <v>0</v>
      </c>
      <c r="M14" s="152">
        <f t="shared" si="17"/>
        <v>0</v>
      </c>
      <c r="N14" s="152">
        <f t="shared" si="17"/>
        <v>0</v>
      </c>
      <c r="O14" s="152">
        <f t="shared" si="17"/>
        <v>0</v>
      </c>
      <c r="P14" s="152">
        <f t="shared" si="17"/>
        <v>0</v>
      </c>
      <c r="Q14" s="152">
        <f t="shared" si="17"/>
        <v>0</v>
      </c>
      <c r="R14" s="304"/>
    </row>
    <row r="15" spans="1:38" ht="15" x14ac:dyDescent="0.25">
      <c r="A15" s="153" t="s">
        <v>5</v>
      </c>
      <c r="B15" s="154"/>
      <c r="C15" s="155"/>
      <c r="D15" s="155"/>
      <c r="E15" s="155"/>
      <c r="F15" s="155"/>
      <c r="G15" s="155"/>
      <c r="H15" s="155"/>
      <c r="I15" s="155"/>
      <c r="J15" s="155"/>
      <c r="K15" s="155"/>
      <c r="L15" s="155"/>
      <c r="M15" s="155"/>
      <c r="N15" s="155"/>
      <c r="O15" s="155"/>
      <c r="P15" s="155"/>
      <c r="Q15" s="155"/>
    </row>
    <row r="16" spans="1:38" x14ac:dyDescent="0.2">
      <c r="A16" s="156"/>
      <c r="B16" s="157"/>
      <c r="C16" s="158"/>
      <c r="D16" s="155"/>
      <c r="E16" s="155"/>
      <c r="F16" s="155"/>
      <c r="G16" s="155"/>
      <c r="H16" s="155"/>
      <c r="I16" s="155"/>
      <c r="J16" s="155"/>
      <c r="K16" s="155"/>
      <c r="L16" s="155"/>
      <c r="M16" s="155"/>
      <c r="N16" s="155"/>
      <c r="O16" s="155"/>
      <c r="P16" s="155"/>
      <c r="Q16" s="155"/>
    </row>
    <row r="17" spans="1:17" x14ac:dyDescent="0.2">
      <c r="A17" s="159"/>
      <c r="B17" s="160" t="s">
        <v>64</v>
      </c>
      <c r="C17" s="161" t="s">
        <v>65</v>
      </c>
      <c r="D17" s="162" t="s">
        <v>2</v>
      </c>
      <c r="E17" s="155"/>
      <c r="F17" s="163"/>
      <c r="G17" s="163"/>
      <c r="H17" s="163"/>
      <c r="I17" s="163"/>
      <c r="J17" s="163"/>
      <c r="K17" s="155"/>
      <c r="L17" s="155"/>
      <c r="M17" s="155"/>
      <c r="N17" s="155"/>
      <c r="O17" s="155"/>
      <c r="P17" s="155"/>
      <c r="Q17" s="155"/>
    </row>
    <row r="18" spans="1:17" ht="8.4499999999999993" customHeight="1" x14ac:dyDescent="0.2">
      <c r="A18" s="156"/>
      <c r="B18" s="164"/>
      <c r="C18" s="165"/>
      <c r="D18" s="166"/>
      <c r="E18" s="155"/>
      <c r="F18" s="163"/>
      <c r="G18" s="163"/>
      <c r="H18" s="163"/>
      <c r="I18" s="163"/>
      <c r="J18" s="163"/>
      <c r="K18" s="155"/>
      <c r="L18" s="155"/>
      <c r="M18" s="155"/>
      <c r="N18" s="155"/>
      <c r="O18" s="155"/>
      <c r="P18" s="155"/>
      <c r="Q18" s="155"/>
    </row>
    <row r="19" spans="1:17" ht="15" x14ac:dyDescent="0.2">
      <c r="A19" s="167" t="s">
        <v>60</v>
      </c>
      <c r="B19" s="168">
        <v>0</v>
      </c>
      <c r="C19" s="169">
        <v>150</v>
      </c>
      <c r="D19" s="167">
        <v>68.37</v>
      </c>
      <c r="E19" s="155"/>
      <c r="F19" s="163"/>
      <c r="G19" s="163"/>
      <c r="H19" s="163"/>
      <c r="I19" s="163"/>
      <c r="J19" s="163"/>
      <c r="K19" s="155"/>
      <c r="L19" s="155"/>
      <c r="M19" s="155"/>
      <c r="N19" s="155"/>
      <c r="O19" s="155"/>
      <c r="P19" s="155"/>
      <c r="Q19" s="155"/>
    </row>
    <row r="20" spans="1:17" ht="15" x14ac:dyDescent="0.2">
      <c r="A20" s="170" t="s">
        <v>61</v>
      </c>
      <c r="B20" s="171">
        <v>150</v>
      </c>
      <c r="C20" s="172">
        <v>300</v>
      </c>
      <c r="D20" s="170">
        <v>89.87</v>
      </c>
      <c r="E20" s="155"/>
      <c r="F20" s="163"/>
      <c r="G20" s="163"/>
      <c r="H20" s="163"/>
      <c r="I20" s="163"/>
      <c r="J20" s="163"/>
      <c r="K20" s="155"/>
      <c r="L20" s="155"/>
      <c r="M20" s="155"/>
      <c r="N20" s="155"/>
      <c r="O20" s="155"/>
      <c r="P20" s="155"/>
      <c r="Q20" s="155"/>
    </row>
    <row r="21" spans="1:17" ht="15" x14ac:dyDescent="0.2">
      <c r="A21" s="170" t="s">
        <v>62</v>
      </c>
      <c r="B21" s="171">
        <v>300</v>
      </c>
      <c r="C21" s="172"/>
      <c r="D21" s="170">
        <v>127.27</v>
      </c>
      <c r="E21" s="155"/>
      <c r="F21" s="163"/>
      <c r="G21" s="163"/>
      <c r="H21" s="163"/>
      <c r="I21" s="163"/>
      <c r="J21" s="163"/>
      <c r="K21" s="155"/>
      <c r="L21" s="155"/>
      <c r="M21" s="155"/>
      <c r="N21" s="155"/>
      <c r="O21" s="155"/>
      <c r="P21" s="155"/>
      <c r="Q21" s="155"/>
    </row>
    <row r="22" spans="1:17" x14ac:dyDescent="0.2">
      <c r="A22" s="173"/>
      <c r="B22" s="174"/>
      <c r="C22" s="175"/>
      <c r="D22" s="176"/>
      <c r="E22" s="155"/>
      <c r="F22" s="163"/>
      <c r="G22" s="163"/>
      <c r="H22" s="163"/>
      <c r="I22" s="163"/>
      <c r="J22" s="163"/>
      <c r="K22" s="155"/>
      <c r="L22" s="155"/>
      <c r="M22" s="155"/>
      <c r="N22" s="155"/>
      <c r="O22" s="155"/>
      <c r="P22" s="155"/>
      <c r="Q22" s="155"/>
    </row>
    <row r="23" spans="1:17" x14ac:dyDescent="0.2">
      <c r="A23" s="156"/>
      <c r="B23" s="177"/>
      <c r="C23" s="155"/>
      <c r="D23" s="155"/>
      <c r="E23" s="155"/>
      <c r="F23" s="163"/>
      <c r="G23" s="163"/>
      <c r="H23" s="163"/>
      <c r="I23" s="163"/>
      <c r="J23" s="163"/>
      <c r="K23" s="155"/>
      <c r="L23" s="155"/>
      <c r="M23" s="155"/>
      <c r="N23" s="155"/>
      <c r="O23" s="155"/>
      <c r="P23" s="155"/>
      <c r="Q23" s="155"/>
    </row>
    <row r="24" spans="1:17" x14ac:dyDescent="0.2">
      <c r="A24" s="156"/>
      <c r="B24" s="177"/>
      <c r="C24" s="155"/>
      <c r="D24" s="155"/>
      <c r="E24" s="155"/>
      <c r="F24" s="163"/>
      <c r="G24" s="163"/>
      <c r="H24" s="163"/>
      <c r="I24" s="163"/>
      <c r="J24" s="163"/>
      <c r="K24" s="155"/>
      <c r="L24" s="155"/>
      <c r="M24" s="155"/>
      <c r="N24" s="155"/>
      <c r="O24" s="155"/>
      <c r="P24" s="155"/>
      <c r="Q24" s="155"/>
    </row>
    <row r="25" spans="1:17" x14ac:dyDescent="0.2">
      <c r="A25" s="178"/>
      <c r="B25" s="179"/>
      <c r="C25" s="180"/>
      <c r="D25" s="180"/>
      <c r="E25" s="181"/>
      <c r="F25" s="163"/>
      <c r="G25" s="163"/>
      <c r="H25" s="163"/>
      <c r="I25" s="163"/>
      <c r="J25" s="163"/>
      <c r="K25" s="155"/>
      <c r="L25" s="155"/>
      <c r="M25" s="155"/>
      <c r="N25" s="155"/>
      <c r="O25" s="155"/>
      <c r="P25" s="155"/>
      <c r="Q25" s="155"/>
    </row>
    <row r="26" spans="1:17" x14ac:dyDescent="0.2">
      <c r="A26" s="182"/>
      <c r="B26" s="183"/>
      <c r="C26" s="184"/>
      <c r="D26" s="184"/>
      <c r="E26" s="185"/>
      <c r="F26" s="163"/>
      <c r="G26" s="163"/>
      <c r="H26" s="163"/>
      <c r="I26" s="163"/>
      <c r="J26" s="163"/>
      <c r="K26" s="155"/>
      <c r="L26" s="155"/>
      <c r="M26" s="155"/>
      <c r="N26" s="155"/>
      <c r="O26" s="155"/>
      <c r="P26" s="155"/>
      <c r="Q26" s="155"/>
    </row>
    <row r="27" spans="1:17" x14ac:dyDescent="0.2">
      <c r="A27" s="186"/>
      <c r="B27" s="187"/>
      <c r="C27" s="188"/>
      <c r="D27" s="188"/>
      <c r="E27" s="189"/>
      <c r="F27" s="163"/>
      <c r="G27" s="163"/>
      <c r="H27" s="163"/>
      <c r="I27" s="163"/>
      <c r="J27" s="163"/>
      <c r="K27" s="155"/>
      <c r="L27" s="155"/>
      <c r="M27" s="155"/>
      <c r="N27" s="155"/>
      <c r="O27" s="155"/>
      <c r="P27" s="155"/>
      <c r="Q27" s="155"/>
    </row>
    <row r="28" spans="1:17" ht="15" x14ac:dyDescent="0.2">
      <c r="A28" s="190" t="s">
        <v>92</v>
      </c>
      <c r="B28" s="191"/>
      <c r="C28" s="192"/>
      <c r="D28" s="193">
        <f t="shared" ref="D28:D35" si="18">SUM(B7:Q7)</f>
        <v>269.03999999999996</v>
      </c>
      <c r="E28" s="194" t="s">
        <v>94</v>
      </c>
      <c r="F28" s="163"/>
      <c r="G28" s="163"/>
      <c r="H28" s="163"/>
      <c r="I28" s="163"/>
      <c r="J28" s="163"/>
      <c r="K28" s="155"/>
      <c r="L28" s="155"/>
      <c r="M28" s="155"/>
      <c r="N28" s="155"/>
      <c r="O28" s="155"/>
      <c r="P28" s="155"/>
      <c r="Q28" s="155"/>
    </row>
    <row r="29" spans="1:17" ht="15" x14ac:dyDescent="0.2">
      <c r="A29" s="195" t="s">
        <v>59</v>
      </c>
      <c r="B29" s="196"/>
      <c r="C29" s="197"/>
      <c r="D29" s="198">
        <f t="shared" si="18"/>
        <v>20956.740580639402</v>
      </c>
      <c r="E29" s="199" t="s">
        <v>95</v>
      </c>
      <c r="F29" s="163"/>
      <c r="G29" s="163"/>
      <c r="H29" s="163"/>
      <c r="I29" s="163"/>
      <c r="J29" s="163"/>
      <c r="K29" s="155"/>
      <c r="L29" s="155"/>
      <c r="M29" s="155"/>
      <c r="N29" s="155"/>
      <c r="O29" s="155"/>
      <c r="P29" s="155"/>
      <c r="Q29" s="155"/>
    </row>
    <row r="30" spans="1:17" ht="15" x14ac:dyDescent="0.2">
      <c r="A30" s="200" t="s">
        <v>89</v>
      </c>
      <c r="B30" s="201"/>
      <c r="C30" s="202"/>
      <c r="D30" s="203">
        <f t="shared" si="18"/>
        <v>8.9680000000000017</v>
      </c>
      <c r="E30" s="204"/>
      <c r="F30" s="163"/>
      <c r="G30" s="163"/>
      <c r="H30" s="163"/>
      <c r="I30" s="163"/>
      <c r="J30" s="163"/>
      <c r="K30" s="155"/>
      <c r="L30" s="155"/>
      <c r="M30" s="155"/>
      <c r="N30" s="155"/>
      <c r="O30" s="155"/>
      <c r="P30" s="155"/>
      <c r="Q30" s="155"/>
    </row>
    <row r="31" spans="1:17" ht="15" x14ac:dyDescent="0.2">
      <c r="A31" s="200" t="s">
        <v>86</v>
      </c>
      <c r="B31" s="201"/>
      <c r="C31" s="202"/>
      <c r="D31" s="203">
        <f t="shared" si="18"/>
        <v>613.1421600000001</v>
      </c>
      <c r="E31" s="204"/>
      <c r="F31" s="155"/>
      <c r="G31" s="155"/>
      <c r="H31" s="155"/>
      <c r="I31" s="155"/>
      <c r="J31" s="155"/>
      <c r="K31" s="155"/>
      <c r="L31" s="155"/>
      <c r="M31" s="155"/>
      <c r="N31" s="155"/>
      <c r="O31" s="155"/>
      <c r="P31" s="155"/>
      <c r="Q31" s="155"/>
    </row>
    <row r="32" spans="1:17" ht="15" x14ac:dyDescent="0.2">
      <c r="A32" s="200" t="s">
        <v>90</v>
      </c>
      <c r="B32" s="201"/>
      <c r="C32" s="202"/>
      <c r="D32" s="203">
        <f t="shared" si="18"/>
        <v>62.776000000000003</v>
      </c>
      <c r="E32" s="204"/>
      <c r="F32" s="163"/>
      <c r="G32" s="163"/>
      <c r="H32" s="163"/>
      <c r="I32" s="163"/>
      <c r="J32" s="163"/>
      <c r="K32" s="163"/>
      <c r="L32" s="163"/>
      <c r="M32" s="163"/>
      <c r="N32" s="163"/>
      <c r="O32" s="163"/>
      <c r="P32" s="163"/>
      <c r="Q32" s="163"/>
    </row>
    <row r="33" spans="1:17" ht="15" x14ac:dyDescent="0.2">
      <c r="A33" s="200" t="s">
        <v>87</v>
      </c>
      <c r="B33" s="201"/>
      <c r="C33" s="202"/>
      <c r="D33" s="203">
        <f t="shared" si="18"/>
        <v>4291.9951200000005</v>
      </c>
      <c r="E33" s="205">
        <f>D33*4</f>
        <v>17167.980480000002</v>
      </c>
      <c r="F33" s="163"/>
      <c r="G33" s="163"/>
      <c r="H33" s="163"/>
      <c r="I33" s="163"/>
      <c r="J33" s="163"/>
      <c r="K33" s="163"/>
      <c r="L33" s="163"/>
      <c r="M33" s="163"/>
      <c r="N33" s="163"/>
      <c r="O33" s="163"/>
      <c r="P33" s="163"/>
      <c r="Q33" s="163"/>
    </row>
    <row r="34" spans="1:17" ht="15" x14ac:dyDescent="0.2">
      <c r="A34" s="200" t="s">
        <v>91</v>
      </c>
      <c r="B34" s="201"/>
      <c r="C34" s="202"/>
      <c r="D34" s="203">
        <f t="shared" si="18"/>
        <v>3273.3199999999997</v>
      </c>
      <c r="E34" s="204"/>
      <c r="F34" s="163"/>
      <c r="G34" s="163"/>
      <c r="H34" s="163"/>
      <c r="I34" s="163"/>
      <c r="J34" s="163"/>
      <c r="K34" s="163"/>
      <c r="L34" s="163"/>
      <c r="M34" s="163"/>
      <c r="N34" s="163"/>
      <c r="O34" s="163"/>
      <c r="P34" s="163"/>
      <c r="Q34" s="163"/>
    </row>
    <row r="35" spans="1:17" ht="15" x14ac:dyDescent="0.2">
      <c r="A35" s="206" t="s">
        <v>88</v>
      </c>
      <c r="B35" s="207"/>
      <c r="C35" s="208">
        <f>D35-E35</f>
        <v>91578.369432327134</v>
      </c>
      <c r="D35" s="209">
        <f t="shared" si="18"/>
        <v>343059.25639999995</v>
      </c>
      <c r="E35" s="210">
        <f>D29*12</f>
        <v>251480.88696767282</v>
      </c>
      <c r="F35" s="163"/>
      <c r="G35" s="163"/>
      <c r="H35" s="163"/>
      <c r="I35" s="163"/>
      <c r="J35" s="163"/>
      <c r="K35" s="163"/>
      <c r="L35" s="163"/>
      <c r="M35" s="163"/>
      <c r="N35" s="163"/>
      <c r="O35" s="163"/>
      <c r="P35" s="163"/>
      <c r="Q35" s="163"/>
    </row>
    <row r="36" spans="1:17" x14ac:dyDescent="0.2">
      <c r="A36" s="186"/>
      <c r="B36" s="187"/>
      <c r="C36" s="188"/>
      <c r="D36" s="188"/>
      <c r="E36" s="189"/>
      <c r="F36" s="163"/>
      <c r="G36" s="163"/>
      <c r="H36" s="163"/>
      <c r="I36" s="163"/>
      <c r="J36" s="163"/>
      <c r="K36" s="163"/>
      <c r="L36" s="163"/>
      <c r="M36" s="163"/>
      <c r="N36" s="163"/>
      <c r="O36" s="163"/>
      <c r="P36" s="163"/>
      <c r="Q36" s="163"/>
    </row>
    <row r="37" spans="1:17" x14ac:dyDescent="0.2">
      <c r="A37" s="182"/>
      <c r="B37" s="183"/>
      <c r="C37" s="184"/>
      <c r="D37" s="184"/>
      <c r="E37" s="185"/>
      <c r="F37" s="163"/>
      <c r="G37" s="163"/>
      <c r="H37" s="163"/>
      <c r="I37" s="163"/>
      <c r="J37" s="163"/>
      <c r="K37" s="163"/>
      <c r="L37" s="163"/>
      <c r="M37" s="163"/>
      <c r="N37" s="163"/>
      <c r="O37" s="163"/>
      <c r="P37" s="163"/>
      <c r="Q37" s="163"/>
    </row>
    <row r="38" spans="1:17" x14ac:dyDescent="0.2">
      <c r="A38" s="211"/>
      <c r="B38" s="212"/>
      <c r="C38" s="213"/>
      <c r="D38" s="213"/>
      <c r="E38" s="214"/>
      <c r="F38" s="163"/>
      <c r="G38" s="163"/>
      <c r="H38" s="163"/>
      <c r="I38" s="163"/>
      <c r="J38" s="163"/>
      <c r="K38" s="163"/>
      <c r="L38" s="163"/>
      <c r="M38" s="163"/>
      <c r="N38" s="163"/>
      <c r="O38" s="163"/>
      <c r="P38" s="163"/>
      <c r="Q38" s="163"/>
    </row>
    <row r="39" spans="1:17" x14ac:dyDescent="0.2">
      <c r="A39" s="215"/>
      <c r="B39" s="216"/>
      <c r="C39" s="163"/>
      <c r="D39" s="163"/>
      <c r="E39" s="163"/>
      <c r="F39" s="163"/>
      <c r="G39" s="163"/>
      <c r="H39" s="163"/>
      <c r="I39" s="163"/>
      <c r="J39" s="163"/>
      <c r="K39" s="163"/>
      <c r="L39" s="163"/>
      <c r="M39" s="163"/>
      <c r="N39" s="163"/>
      <c r="O39" s="163"/>
      <c r="P39" s="163"/>
      <c r="Q39" s="163"/>
    </row>
    <row r="40" spans="1:17" x14ac:dyDescent="0.2">
      <c r="A40" s="215"/>
      <c r="B40" s="216"/>
      <c r="C40" s="163"/>
      <c r="D40" s="163"/>
      <c r="E40" s="163"/>
      <c r="F40" s="163"/>
      <c r="G40" s="163"/>
      <c r="H40" s="163"/>
      <c r="I40" s="163"/>
      <c r="J40" s="163"/>
      <c r="K40" s="163"/>
      <c r="L40" s="163"/>
      <c r="M40" s="163"/>
      <c r="N40" s="163"/>
      <c r="O40" s="163"/>
      <c r="P40" s="163"/>
      <c r="Q40" s="163"/>
    </row>
    <row r="41" spans="1:17" x14ac:dyDescent="0.2">
      <c r="A41" s="215"/>
      <c r="B41" s="216"/>
      <c r="C41" s="163"/>
      <c r="D41" s="163"/>
      <c r="E41" s="163"/>
      <c r="F41" s="163"/>
      <c r="G41" s="163"/>
      <c r="H41" s="163"/>
      <c r="I41" s="163"/>
      <c r="J41" s="163"/>
      <c r="K41" s="163"/>
      <c r="L41" s="163"/>
      <c r="M41" s="163"/>
      <c r="N41" s="163"/>
      <c r="O41" s="163"/>
      <c r="P41" s="163"/>
      <c r="Q41" s="163"/>
    </row>
    <row r="42" spans="1:17" x14ac:dyDescent="0.2">
      <c r="A42" s="215"/>
      <c r="B42" s="216"/>
      <c r="C42" s="163"/>
      <c r="D42" s="163"/>
      <c r="E42" s="163"/>
      <c r="F42" s="163"/>
      <c r="G42" s="163"/>
      <c r="H42" s="163"/>
      <c r="I42" s="163"/>
      <c r="J42" s="163"/>
      <c r="K42" s="163"/>
      <c r="L42" s="163"/>
      <c r="M42" s="163"/>
      <c r="N42" s="163"/>
      <c r="O42" s="163"/>
      <c r="P42" s="163"/>
      <c r="Q42" s="163"/>
    </row>
    <row r="43" spans="1:17" x14ac:dyDescent="0.2">
      <c r="A43" s="215"/>
      <c r="B43" s="216"/>
      <c r="C43" s="163"/>
      <c r="D43" s="163"/>
      <c r="E43" s="163"/>
      <c r="F43" s="163"/>
      <c r="G43" s="163"/>
      <c r="H43" s="163"/>
      <c r="I43" s="163"/>
      <c r="J43" s="163"/>
      <c r="K43" s="163"/>
      <c r="L43" s="163"/>
      <c r="M43" s="163"/>
      <c r="N43" s="163"/>
      <c r="O43" s="163"/>
      <c r="P43" s="163"/>
      <c r="Q43" s="163"/>
    </row>
    <row r="44" spans="1:17" x14ac:dyDescent="0.2">
      <c r="A44" s="215"/>
      <c r="B44" s="216"/>
      <c r="C44" s="163"/>
      <c r="D44" s="163"/>
      <c r="E44" s="163"/>
      <c r="F44" s="163"/>
      <c r="G44" s="163"/>
      <c r="H44" s="163"/>
      <c r="I44" s="163"/>
      <c r="J44" s="163"/>
      <c r="K44" s="163"/>
      <c r="L44" s="163"/>
      <c r="M44" s="163"/>
      <c r="N44" s="163"/>
      <c r="O44" s="163"/>
      <c r="P44" s="163"/>
      <c r="Q44" s="163"/>
    </row>
    <row r="45" spans="1:17" x14ac:dyDescent="0.2">
      <c r="A45" s="215"/>
      <c r="B45" s="216"/>
      <c r="C45" s="163"/>
      <c r="D45" s="163"/>
      <c r="E45" s="163"/>
      <c r="F45" s="163"/>
      <c r="G45" s="163"/>
      <c r="H45" s="163"/>
      <c r="I45" s="163"/>
      <c r="J45" s="163"/>
      <c r="K45" s="163"/>
      <c r="L45" s="163"/>
      <c r="M45" s="163"/>
      <c r="N45" s="163"/>
      <c r="O45" s="163"/>
      <c r="P45" s="163"/>
      <c r="Q45" s="163"/>
    </row>
    <row r="46" spans="1:17" x14ac:dyDescent="0.2">
      <c r="A46" s="215"/>
      <c r="B46" s="216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163"/>
      <c r="Q46" s="163"/>
    </row>
    <row r="47" spans="1:17" x14ac:dyDescent="0.2">
      <c r="A47" s="215"/>
      <c r="B47" s="216"/>
      <c r="C47" s="163"/>
      <c r="D47" s="163"/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163"/>
      <c r="Q47" s="163"/>
    </row>
  </sheetData>
  <sheetProtection formatCells="0" formatColumns="0" formatRows="0" insertColumns="0" insertRows="0" insertHyperlinks="0" selectLockedCells="1" sort="0" autoFilter="0"/>
  <dataValidations count="1">
    <dataValidation type="list" allowBlank="1" showInputMessage="1" showErrorMessage="1" sqref="B2:Q2" xr:uid="{00000000-0002-0000-0200-000000000000}">
      <mc:AlternateContent xmlns:x12ac="http://schemas.microsoft.com/office/spreadsheetml/2011/1/ac" xmlns:mc="http://schemas.openxmlformats.org/markup-compatibility/2006">
        <mc:Choice Requires="x12ac">
          <x12ac:list>Frigo,Tv Plasma,Humidificateur ,Ventilateur ,Ampoules ,DVD,Décodeur ,Mixer ,Chauffe O,Régulateur ,Fe Soudure,Fer,Ventilo Pied,Boomeur,Ordinateur ,"="""""</x12ac:list>
        </mc:Choice>
        <mc:Fallback>
          <formula1>"Frigo,Tv Plasma,Humidificateur ,Ventilateur ,Ampoules ,DVD,Décodeur ,Mixer ,Chauffe O,Régulateur ,Fe Soudure,Fer,Ventilo Pied,Boomeur,Ordinateur ,="""""</formula1>
        </mc:Fallback>
      </mc:AlternateContent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L36"/>
  <sheetViews>
    <sheetView workbookViewId="0">
      <selection activeCell="A41" sqref="A41"/>
    </sheetView>
  </sheetViews>
  <sheetFormatPr baseColWidth="10" defaultColWidth="10" defaultRowHeight="14.25" x14ac:dyDescent="0.2"/>
  <cols>
    <col min="1" max="1" width="23.75" style="114" customWidth="1"/>
    <col min="10" max="10" width="10" bestFit="1" customWidth="1"/>
  </cols>
  <sheetData>
    <row r="1" spans="1:12" x14ac:dyDescent="0.2">
      <c r="A1" s="217"/>
      <c r="B1" s="119">
        <v>1</v>
      </c>
      <c r="C1" s="118">
        <v>2</v>
      </c>
      <c r="D1" s="119">
        <v>3</v>
      </c>
      <c r="E1" s="118">
        <v>4</v>
      </c>
      <c r="F1" s="119">
        <v>5</v>
      </c>
      <c r="G1" s="118">
        <v>6</v>
      </c>
      <c r="H1" s="119">
        <v>7</v>
      </c>
      <c r="I1" s="118">
        <v>8</v>
      </c>
      <c r="J1" s="118">
        <v>9</v>
      </c>
      <c r="K1" s="120">
        <v>10</v>
      </c>
      <c r="L1" s="218"/>
    </row>
    <row r="2" spans="1:12" x14ac:dyDescent="0.2">
      <c r="A2" s="219" t="s">
        <v>56</v>
      </c>
      <c r="B2" s="220" t="s">
        <v>57</v>
      </c>
      <c r="C2" s="221" t="s">
        <v>71</v>
      </c>
      <c r="D2" s="222" t="s">
        <v>72</v>
      </c>
      <c r="E2" s="221" t="s">
        <v>73</v>
      </c>
      <c r="F2" s="221" t="s">
        <v>74</v>
      </c>
      <c r="G2" s="221" t="s">
        <v>75</v>
      </c>
      <c r="H2" s="221" t="s">
        <v>76</v>
      </c>
      <c r="I2" s="221" t="s">
        <v>77</v>
      </c>
      <c r="J2" s="221" t="s">
        <v>78</v>
      </c>
      <c r="K2" s="223" t="s">
        <v>79</v>
      </c>
      <c r="L2" s="218"/>
    </row>
    <row r="3" spans="1:12" ht="15" x14ac:dyDescent="0.2">
      <c r="A3" s="224" t="s">
        <v>66</v>
      </c>
      <c r="B3" s="225">
        <v>100</v>
      </c>
      <c r="C3" s="225"/>
      <c r="D3" s="225"/>
      <c r="E3" s="225"/>
      <c r="F3" s="225"/>
      <c r="G3" s="225"/>
      <c r="H3" s="225"/>
      <c r="I3" s="225"/>
      <c r="J3" s="225"/>
      <c r="K3" s="225"/>
      <c r="L3" s="218"/>
    </row>
    <row r="4" spans="1:12" ht="15" x14ac:dyDescent="0.2">
      <c r="A4" s="226" t="s">
        <v>67</v>
      </c>
      <c r="B4" s="227">
        <v>1</v>
      </c>
      <c r="C4" s="227"/>
      <c r="D4" s="227"/>
      <c r="E4" s="227"/>
      <c r="F4" s="227"/>
      <c r="G4" s="227"/>
      <c r="H4" s="227"/>
      <c r="I4" s="227"/>
      <c r="J4" s="227"/>
      <c r="K4" s="227"/>
      <c r="L4" s="218"/>
    </row>
    <row r="5" spans="1:12" ht="15" x14ac:dyDescent="0.2">
      <c r="A5" s="226" t="s">
        <v>68</v>
      </c>
      <c r="B5" s="227">
        <v>24</v>
      </c>
      <c r="C5" s="227"/>
      <c r="D5" s="227"/>
      <c r="E5" s="227"/>
      <c r="F5" s="227"/>
      <c r="G5" s="227"/>
      <c r="H5" s="227"/>
      <c r="I5" s="227"/>
      <c r="J5" s="227"/>
      <c r="K5" s="227"/>
      <c r="L5" s="218"/>
    </row>
    <row r="6" spans="1:12" ht="15" x14ac:dyDescent="0.2">
      <c r="A6" s="226" t="s">
        <v>69</v>
      </c>
      <c r="B6" s="227">
        <v>30</v>
      </c>
      <c r="C6" s="227"/>
      <c r="D6" s="227"/>
      <c r="E6" s="227"/>
      <c r="F6" s="227"/>
      <c r="G6" s="227"/>
      <c r="H6" s="227"/>
      <c r="I6" s="227"/>
      <c r="J6" s="227"/>
      <c r="K6" s="227"/>
      <c r="L6" s="218"/>
    </row>
    <row r="7" spans="1:12" ht="15" x14ac:dyDescent="0.2">
      <c r="A7" s="228" t="s">
        <v>70</v>
      </c>
      <c r="B7" s="227"/>
      <c r="C7" s="227"/>
      <c r="D7" s="227"/>
      <c r="E7" s="227"/>
      <c r="F7" s="227"/>
      <c r="G7" s="227"/>
      <c r="H7" s="227"/>
      <c r="I7" s="227"/>
      <c r="J7" s="227"/>
      <c r="K7" s="227"/>
      <c r="L7" s="218"/>
    </row>
    <row r="8" spans="1:12" x14ac:dyDescent="0.2">
      <c r="A8" s="229" t="s">
        <v>58</v>
      </c>
      <c r="B8" s="230">
        <f t="shared" ref="B8:K8" si="0">(B3*B4*B5*B6)/1000</f>
        <v>72</v>
      </c>
      <c r="C8" s="230">
        <f t="shared" si="0"/>
        <v>0</v>
      </c>
      <c r="D8" s="230">
        <f t="shared" si="0"/>
        <v>0</v>
      </c>
      <c r="E8" s="230">
        <f t="shared" si="0"/>
        <v>0</v>
      </c>
      <c r="F8" s="230">
        <f t="shared" si="0"/>
        <v>0</v>
      </c>
      <c r="G8" s="230">
        <f t="shared" si="0"/>
        <v>0</v>
      </c>
      <c r="H8" s="230">
        <f t="shared" si="0"/>
        <v>0</v>
      </c>
      <c r="I8" s="230">
        <f t="shared" si="0"/>
        <v>0</v>
      </c>
      <c r="J8" s="230">
        <f t="shared" si="0"/>
        <v>0</v>
      </c>
      <c r="K8" s="230">
        <f t="shared" si="0"/>
        <v>0</v>
      </c>
      <c r="L8" s="218"/>
    </row>
    <row r="9" spans="1:12" x14ac:dyDescent="0.2">
      <c r="A9" s="231" t="s">
        <v>59</v>
      </c>
      <c r="B9" s="232">
        <f t="shared" ref="B9:K9" si="1">SUMPRODUCT(D20:D23-D19:D22,B8-B20:B23,N(B8&gt;B20:B23))</f>
        <v>4477.6400000000003</v>
      </c>
      <c r="C9" s="232">
        <f t="shared" si="1"/>
        <v>0</v>
      </c>
      <c r="D9" s="232" t="e">
        <f t="shared" si="1"/>
        <v>#VALUE!</v>
      </c>
      <c r="E9" s="232">
        <f t="shared" si="1"/>
        <v>0</v>
      </c>
      <c r="F9" s="232" t="e">
        <f t="shared" si="1"/>
        <v>#VALUE!</v>
      </c>
      <c r="G9" s="232">
        <f t="shared" si="1"/>
        <v>0</v>
      </c>
      <c r="H9" s="232">
        <f t="shared" si="1"/>
        <v>0</v>
      </c>
      <c r="I9" s="232">
        <f t="shared" si="1"/>
        <v>0</v>
      </c>
      <c r="J9" s="232">
        <f t="shared" si="1"/>
        <v>0</v>
      </c>
      <c r="K9" s="232">
        <f t="shared" si="1"/>
        <v>0</v>
      </c>
      <c r="L9" s="218"/>
    </row>
    <row r="10" spans="1:12" x14ac:dyDescent="0.2">
      <c r="A10" s="233" t="s">
        <v>50</v>
      </c>
      <c r="B10" s="234">
        <f t="shared" ref="B10:K10" si="2">(B3*B4*B5)/1000</f>
        <v>2.4</v>
      </c>
      <c r="C10" s="235">
        <f t="shared" si="2"/>
        <v>0</v>
      </c>
      <c r="D10" s="235">
        <f t="shared" si="2"/>
        <v>0</v>
      </c>
      <c r="E10" s="235">
        <f t="shared" si="2"/>
        <v>0</v>
      </c>
      <c r="F10" s="235">
        <f t="shared" si="2"/>
        <v>0</v>
      </c>
      <c r="G10" s="235">
        <f t="shared" si="2"/>
        <v>0</v>
      </c>
      <c r="H10" s="235">
        <f t="shared" si="2"/>
        <v>0</v>
      </c>
      <c r="I10" s="235">
        <f t="shared" si="2"/>
        <v>0</v>
      </c>
      <c r="J10" s="235">
        <f t="shared" si="2"/>
        <v>0</v>
      </c>
      <c r="K10" s="235">
        <f t="shared" si="2"/>
        <v>0</v>
      </c>
      <c r="L10" s="218"/>
    </row>
    <row r="11" spans="1:12" x14ac:dyDescent="0.2">
      <c r="A11" s="236" t="s">
        <v>51</v>
      </c>
      <c r="B11" s="237">
        <f t="shared" ref="B11:K11" si="3">B10*B7</f>
        <v>0</v>
      </c>
      <c r="C11" s="238">
        <f t="shared" si="3"/>
        <v>0</v>
      </c>
      <c r="D11" s="238">
        <f t="shared" si="3"/>
        <v>0</v>
      </c>
      <c r="E11" s="238">
        <f t="shared" si="3"/>
        <v>0</v>
      </c>
      <c r="F11" s="238">
        <f t="shared" si="3"/>
        <v>0</v>
      </c>
      <c r="G11" s="238">
        <f t="shared" si="3"/>
        <v>0</v>
      </c>
      <c r="H11" s="238">
        <f t="shared" si="3"/>
        <v>0</v>
      </c>
      <c r="I11" s="238">
        <f t="shared" si="3"/>
        <v>0</v>
      </c>
      <c r="J11" s="238">
        <f t="shared" si="3"/>
        <v>0</v>
      </c>
      <c r="K11" s="238">
        <f t="shared" si="3"/>
        <v>0</v>
      </c>
      <c r="L11" s="218"/>
    </row>
    <row r="12" spans="1:12" x14ac:dyDescent="0.2">
      <c r="A12" s="236" t="s">
        <v>52</v>
      </c>
      <c r="B12" s="234">
        <f t="shared" ref="B12:K12" si="4">(B3*B4*B5*7)/1000</f>
        <v>16.8</v>
      </c>
      <c r="C12" s="235">
        <f t="shared" si="4"/>
        <v>0</v>
      </c>
      <c r="D12" s="235">
        <f t="shared" si="4"/>
        <v>0</v>
      </c>
      <c r="E12" s="235">
        <f t="shared" si="4"/>
        <v>0</v>
      </c>
      <c r="F12" s="235">
        <f t="shared" si="4"/>
        <v>0</v>
      </c>
      <c r="G12" s="235">
        <f t="shared" si="4"/>
        <v>0</v>
      </c>
      <c r="H12" s="235">
        <f t="shared" si="4"/>
        <v>0</v>
      </c>
      <c r="I12" s="235">
        <f t="shared" si="4"/>
        <v>0</v>
      </c>
      <c r="J12" s="235">
        <f t="shared" si="4"/>
        <v>0</v>
      </c>
      <c r="K12" s="235">
        <f t="shared" si="4"/>
        <v>0</v>
      </c>
      <c r="L12" s="218"/>
    </row>
    <row r="13" spans="1:12" x14ac:dyDescent="0.2">
      <c r="A13" s="236" t="s">
        <v>53</v>
      </c>
      <c r="B13" s="237">
        <f t="shared" ref="B13:K13" si="5">B12*B7</f>
        <v>0</v>
      </c>
      <c r="C13" s="238">
        <f t="shared" si="5"/>
        <v>0</v>
      </c>
      <c r="D13" s="238">
        <f t="shared" si="5"/>
        <v>0</v>
      </c>
      <c r="E13" s="238">
        <f t="shared" si="5"/>
        <v>0</v>
      </c>
      <c r="F13" s="238">
        <f t="shared" si="5"/>
        <v>0</v>
      </c>
      <c r="G13" s="238">
        <f t="shared" si="5"/>
        <v>0</v>
      </c>
      <c r="H13" s="238">
        <f t="shared" si="5"/>
        <v>0</v>
      </c>
      <c r="I13" s="238">
        <f t="shared" si="5"/>
        <v>0</v>
      </c>
      <c r="J13" s="238">
        <f t="shared" si="5"/>
        <v>0</v>
      </c>
      <c r="K13" s="238">
        <f t="shared" si="5"/>
        <v>0</v>
      </c>
      <c r="L13" s="218"/>
    </row>
    <row r="14" spans="1:12" x14ac:dyDescent="0.2">
      <c r="A14" s="236" t="s">
        <v>54</v>
      </c>
      <c r="B14" s="234">
        <f t="shared" ref="B14:K14" si="6">(B3*B4*B5*365)/1000</f>
        <v>876</v>
      </c>
      <c r="C14" s="235">
        <f t="shared" si="6"/>
        <v>0</v>
      </c>
      <c r="D14" s="235">
        <f t="shared" si="6"/>
        <v>0</v>
      </c>
      <c r="E14" s="235">
        <f t="shared" si="6"/>
        <v>0</v>
      </c>
      <c r="F14" s="235">
        <f t="shared" si="6"/>
        <v>0</v>
      </c>
      <c r="G14" s="235">
        <f t="shared" si="6"/>
        <v>0</v>
      </c>
      <c r="H14" s="235">
        <f t="shared" si="6"/>
        <v>0</v>
      </c>
      <c r="I14" s="235">
        <f t="shared" si="6"/>
        <v>0</v>
      </c>
      <c r="J14" s="235">
        <f t="shared" si="6"/>
        <v>0</v>
      </c>
      <c r="K14" s="235">
        <f t="shared" si="6"/>
        <v>0</v>
      </c>
      <c r="L14" s="218"/>
    </row>
    <row r="15" spans="1:12" x14ac:dyDescent="0.2">
      <c r="A15" s="239" t="s">
        <v>55</v>
      </c>
      <c r="B15" s="240">
        <f t="shared" ref="B15:K15" si="7">B14*B7</f>
        <v>0</v>
      </c>
      <c r="C15" s="241">
        <f t="shared" si="7"/>
        <v>0</v>
      </c>
      <c r="D15" s="241">
        <f t="shared" si="7"/>
        <v>0</v>
      </c>
      <c r="E15" s="241">
        <f t="shared" si="7"/>
        <v>0</v>
      </c>
      <c r="F15" s="241">
        <f t="shared" si="7"/>
        <v>0</v>
      </c>
      <c r="G15" s="241">
        <f t="shared" si="7"/>
        <v>0</v>
      </c>
      <c r="H15" s="241">
        <f t="shared" si="7"/>
        <v>0</v>
      </c>
      <c r="I15" s="241">
        <f t="shared" si="7"/>
        <v>0</v>
      </c>
      <c r="J15" s="241">
        <f t="shared" si="7"/>
        <v>0</v>
      </c>
      <c r="K15" s="241">
        <f t="shared" si="7"/>
        <v>0</v>
      </c>
      <c r="L15" s="218"/>
    </row>
    <row r="16" spans="1:12" ht="15" x14ac:dyDescent="0.25">
      <c r="A16" s="242" t="s">
        <v>5</v>
      </c>
      <c r="B16" s="243"/>
      <c r="C16" s="243"/>
      <c r="D16" s="218"/>
      <c r="E16" s="218"/>
      <c r="F16" s="218"/>
      <c r="G16" s="218"/>
      <c r="H16" s="218"/>
      <c r="I16" s="218"/>
      <c r="J16" s="218"/>
      <c r="K16" s="218"/>
      <c r="L16" s="218"/>
    </row>
    <row r="17" spans="1:12" x14ac:dyDescent="0.2">
      <c r="A17" s="217"/>
      <c r="B17" s="218"/>
      <c r="C17" s="218"/>
      <c r="D17" s="218"/>
      <c r="E17" s="218"/>
      <c r="F17" s="218"/>
      <c r="G17" s="218"/>
      <c r="H17" s="218"/>
      <c r="I17" s="218"/>
      <c r="J17" s="218"/>
      <c r="K17" s="218"/>
      <c r="L17" s="218"/>
    </row>
    <row r="18" spans="1:12" x14ac:dyDescent="0.2">
      <c r="A18" s="217"/>
      <c r="B18" s="244" t="s">
        <v>64</v>
      </c>
      <c r="C18" s="245" t="s">
        <v>65</v>
      </c>
      <c r="D18" s="246" t="s">
        <v>2</v>
      </c>
      <c r="E18" s="218"/>
      <c r="F18" s="247"/>
      <c r="G18" s="248"/>
      <c r="H18" s="248"/>
      <c r="I18" s="248"/>
      <c r="J18" s="249"/>
      <c r="K18" s="218"/>
      <c r="L18" s="218"/>
    </row>
    <row r="19" spans="1:12" x14ac:dyDescent="0.2">
      <c r="A19" s="217"/>
      <c r="B19" s="250"/>
      <c r="C19" s="251"/>
      <c r="D19" s="252"/>
      <c r="E19" s="218"/>
      <c r="F19" s="253"/>
      <c r="G19" s="254"/>
      <c r="H19" s="254"/>
      <c r="I19" s="254"/>
      <c r="J19" s="255"/>
      <c r="K19" s="218"/>
      <c r="L19" s="218"/>
    </row>
    <row r="20" spans="1:12" x14ac:dyDescent="0.2">
      <c r="A20" s="256" t="s">
        <v>63</v>
      </c>
      <c r="B20" s="247">
        <v>0</v>
      </c>
      <c r="C20" s="247">
        <v>50</v>
      </c>
      <c r="D20" s="257">
        <v>59.47</v>
      </c>
      <c r="E20" s="218"/>
      <c r="F20" s="253"/>
      <c r="G20" s="254"/>
      <c r="H20" s="254"/>
      <c r="I20" s="254"/>
      <c r="J20" s="255"/>
      <c r="K20" s="218"/>
      <c r="L20" s="218"/>
    </row>
    <row r="21" spans="1:12" x14ac:dyDescent="0.2">
      <c r="A21" s="253" t="s">
        <v>60</v>
      </c>
      <c r="B21" s="253">
        <v>50</v>
      </c>
      <c r="C21" s="253">
        <v>150</v>
      </c>
      <c r="D21" s="258">
        <v>68.37</v>
      </c>
      <c r="E21" s="218"/>
      <c r="F21" s="231" t="s">
        <v>58</v>
      </c>
      <c r="G21" s="248"/>
      <c r="H21" s="248"/>
      <c r="I21" s="231"/>
      <c r="J21" s="259"/>
      <c r="K21" s="218"/>
      <c r="L21" s="218"/>
    </row>
    <row r="22" spans="1:12" x14ac:dyDescent="0.2">
      <c r="A22" s="253" t="s">
        <v>61</v>
      </c>
      <c r="B22" s="253">
        <v>150</v>
      </c>
      <c r="C22" s="253">
        <v>300</v>
      </c>
      <c r="D22" s="258">
        <v>89.87</v>
      </c>
      <c r="E22" s="218"/>
      <c r="F22" s="260" t="s">
        <v>59</v>
      </c>
      <c r="G22" s="261"/>
      <c r="H22" s="261"/>
      <c r="I22" s="260"/>
      <c r="J22" s="262"/>
      <c r="K22" s="218"/>
      <c r="L22" s="218"/>
    </row>
    <row r="23" spans="1:12" x14ac:dyDescent="0.2">
      <c r="A23" s="253" t="s">
        <v>62</v>
      </c>
      <c r="B23" s="253">
        <v>300</v>
      </c>
      <c r="C23" s="253"/>
      <c r="D23" s="258">
        <v>127.27</v>
      </c>
      <c r="E23" s="218"/>
      <c r="F23" s="263" t="s">
        <v>50</v>
      </c>
      <c r="G23" s="261"/>
      <c r="H23" s="261"/>
      <c r="I23" s="263"/>
      <c r="J23" s="264"/>
      <c r="K23" s="218"/>
      <c r="L23" s="218"/>
    </row>
    <row r="24" spans="1:12" x14ac:dyDescent="0.2">
      <c r="A24" s="265"/>
      <c r="B24" s="266"/>
      <c r="C24" s="266"/>
      <c r="D24" s="267"/>
      <c r="E24" s="218"/>
      <c r="F24" s="263" t="s">
        <v>51</v>
      </c>
      <c r="G24" s="261"/>
      <c r="H24" s="261"/>
      <c r="I24" s="263"/>
      <c r="J24" s="264"/>
      <c r="K24" s="218"/>
      <c r="L24" s="218"/>
    </row>
    <row r="25" spans="1:12" x14ac:dyDescent="0.2">
      <c r="A25" s="217"/>
      <c r="B25" s="218"/>
      <c r="C25" s="218"/>
      <c r="D25" s="218"/>
      <c r="E25" s="218"/>
      <c r="F25" s="263" t="s">
        <v>52</v>
      </c>
      <c r="G25" s="261"/>
      <c r="H25" s="261"/>
      <c r="I25" s="263"/>
      <c r="J25" s="264"/>
      <c r="K25" s="218"/>
      <c r="L25" s="218"/>
    </row>
    <row r="26" spans="1:12" x14ac:dyDescent="0.2">
      <c r="A26" s="217"/>
      <c r="B26" s="218"/>
      <c r="C26" s="218"/>
      <c r="D26" s="218"/>
      <c r="E26" s="218"/>
      <c r="F26" s="263" t="s">
        <v>53</v>
      </c>
      <c r="G26" s="261"/>
      <c r="H26" s="261"/>
      <c r="I26" s="263"/>
      <c r="J26" s="264"/>
      <c r="K26" s="218"/>
      <c r="L26" s="218"/>
    </row>
    <row r="27" spans="1:12" x14ac:dyDescent="0.2">
      <c r="A27" s="217"/>
      <c r="B27" s="218"/>
      <c r="C27" s="218"/>
      <c r="D27" s="218"/>
      <c r="E27" s="218"/>
      <c r="F27" s="263" t="s">
        <v>54</v>
      </c>
      <c r="G27" s="261"/>
      <c r="H27" s="261"/>
      <c r="I27" s="263"/>
      <c r="J27" s="264"/>
      <c r="K27" s="218"/>
      <c r="L27" s="218"/>
    </row>
    <row r="28" spans="1:12" x14ac:dyDescent="0.2">
      <c r="A28" s="217"/>
      <c r="B28" s="218"/>
      <c r="C28" s="218"/>
      <c r="D28" s="218"/>
      <c r="E28" s="218"/>
      <c r="F28" s="268" t="s">
        <v>55</v>
      </c>
      <c r="G28" s="269"/>
      <c r="H28" s="269"/>
      <c r="I28" s="268"/>
      <c r="J28" s="270"/>
      <c r="K28" s="218"/>
      <c r="L28" s="218"/>
    </row>
    <row r="29" spans="1:12" x14ac:dyDescent="0.2">
      <c r="A29" s="217"/>
      <c r="B29" s="218"/>
      <c r="C29" s="218"/>
      <c r="D29" s="218"/>
      <c r="E29" s="218"/>
      <c r="F29" s="253"/>
      <c r="G29" s="254"/>
      <c r="H29" s="254"/>
      <c r="I29" s="254"/>
      <c r="J29" s="255"/>
      <c r="K29" s="218"/>
      <c r="L29" s="218"/>
    </row>
    <row r="30" spans="1:12" x14ac:dyDescent="0.2">
      <c r="A30" s="217"/>
      <c r="B30" s="218"/>
      <c r="C30" s="218"/>
      <c r="D30" s="218"/>
      <c r="E30" s="218"/>
      <c r="F30" s="253"/>
      <c r="G30" s="254"/>
      <c r="H30" s="254"/>
      <c r="I30" s="254"/>
      <c r="J30" s="255"/>
      <c r="K30" s="218"/>
      <c r="L30" s="218"/>
    </row>
    <row r="31" spans="1:12" x14ac:dyDescent="0.2">
      <c r="A31" s="217"/>
      <c r="B31" s="218"/>
      <c r="C31" s="218"/>
      <c r="D31" s="218"/>
      <c r="E31" s="218"/>
      <c r="F31" s="266"/>
      <c r="G31" s="269"/>
      <c r="H31" s="269"/>
      <c r="I31" s="269"/>
      <c r="J31" s="271"/>
      <c r="K31" s="218"/>
      <c r="L31" s="218"/>
    </row>
    <row r="32" spans="1:12" x14ac:dyDescent="0.2">
      <c r="A32" s="217"/>
      <c r="B32" s="218"/>
      <c r="C32" s="218"/>
      <c r="D32" s="218"/>
      <c r="E32" s="218"/>
      <c r="F32" s="218"/>
      <c r="G32" s="218"/>
      <c r="H32" s="218"/>
      <c r="I32" s="218"/>
      <c r="J32" s="218"/>
      <c r="K32" s="218"/>
      <c r="L32" s="218"/>
    </row>
    <row r="33" spans="1:12" x14ac:dyDescent="0.2">
      <c r="A33" s="217"/>
      <c r="B33" s="218"/>
      <c r="C33" s="218"/>
      <c r="D33" s="218"/>
      <c r="E33" s="218"/>
      <c r="F33" s="218"/>
      <c r="G33" s="218"/>
      <c r="H33" s="218"/>
      <c r="I33" s="218"/>
      <c r="J33" s="218"/>
      <c r="K33" s="218"/>
      <c r="L33" s="218"/>
    </row>
    <row r="34" spans="1:12" x14ac:dyDescent="0.2">
      <c r="A34" s="217"/>
      <c r="B34" s="218"/>
      <c r="C34" s="218"/>
      <c r="D34" s="218"/>
      <c r="E34" s="218"/>
      <c r="F34" s="218"/>
      <c r="G34" s="218"/>
      <c r="H34" s="218"/>
      <c r="I34" s="218"/>
      <c r="J34" s="218"/>
      <c r="K34" s="218"/>
      <c r="L34" s="218"/>
    </row>
    <row r="35" spans="1:12" x14ac:dyDescent="0.2">
      <c r="A35" s="217"/>
      <c r="B35" s="218"/>
      <c r="C35" s="218"/>
      <c r="D35" s="218"/>
      <c r="E35" s="218"/>
      <c r="F35" s="218"/>
      <c r="G35" s="218"/>
      <c r="H35" s="218"/>
      <c r="I35" s="218"/>
      <c r="J35" s="218"/>
      <c r="K35" s="218"/>
      <c r="L35" s="218"/>
    </row>
    <row r="36" spans="1:12" x14ac:dyDescent="0.2">
      <c r="A36" s="217"/>
      <c r="B36" s="218"/>
      <c r="C36" s="218"/>
      <c r="D36" s="218"/>
      <c r="E36" s="218"/>
      <c r="F36" s="218"/>
      <c r="G36" s="218"/>
      <c r="H36" s="218"/>
      <c r="I36" s="218"/>
      <c r="J36" s="218"/>
      <c r="K36" s="218"/>
      <c r="L36" s="21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Sheet1</vt:lpstr>
      <vt:lpstr>Facture Nigelec</vt:lpstr>
      <vt:lpstr>Estimatif </vt:lpstr>
      <vt:lpstr>Echec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SM-T585</dc:creator>
  <cp:lastModifiedBy>DjiDji</cp:lastModifiedBy>
  <dcterms:created xsi:type="dcterms:W3CDTF">2022-04-08T08:47:21Z</dcterms:created>
  <dcterms:modified xsi:type="dcterms:W3CDTF">2022-04-12T13:24:24Z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18e0b970635b406cae1ad1192842bce5</vt:lpwstr>
  </property>
</Properties>
</file>