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4BF71F16-063A-4BD1-B2DD-4D7DF0F860D5}" xr6:coauthVersionLast="46" xr6:coauthVersionMax="46" xr10:uidLastSave="{00000000-0000-0000-0000-000000000000}"/>
  <bookViews>
    <workbookView xWindow="-120" yWindow="-120" windowWidth="24240" windowHeight="13140" activeTab="5" xr2:uid="{00000000-000D-0000-FFFF-FFFF00000000}"/>
  </bookViews>
  <sheets>
    <sheet name="Categorie" sheetId="5" r:id="rId1"/>
    <sheet name="Avancement Categorie.old" sheetId="4" r:id="rId2"/>
    <sheet name="Poste" sheetId="7" r:id="rId3"/>
    <sheet name="BD" sheetId="8" r:id="rId4"/>
    <sheet name="Personnel" sheetId="11" r:id="rId5"/>
    <sheet name="Avancement Echelon" sheetId="10" r:id="rId6"/>
    <sheet name="Avancement Catégorie" sheetId="12" r:id="rId7"/>
  </sheets>
  <externalReferences>
    <externalReference r:id="rId8"/>
  </externalReferences>
  <definedNames>
    <definedName name="date_recrut">#REF!</definedName>
    <definedName name="liste_poste">'Avancement Categorie.old'!#REF!</definedName>
    <definedName name="liste_salarie">'Avancement Categorie.old'!#REF!</definedName>
    <definedName name="Mat">Categorie!$A$2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10" l="1"/>
  <c r="C2" i="10"/>
  <c r="D2" i="10"/>
  <c r="B5" i="10" s="1"/>
  <c r="B6" i="10" s="1"/>
  <c r="B7" i="10" s="1"/>
  <c r="B8" i="10" s="1"/>
  <c r="B9" i="10" s="1"/>
  <c r="B2" i="10"/>
  <c r="E5" i="12"/>
  <c r="E6" i="12"/>
  <c r="E7" i="12" s="1"/>
  <c r="E8" i="12" s="1"/>
  <c r="E9" i="12" s="1"/>
  <c r="A15" i="12"/>
  <c r="A14" i="12"/>
  <c r="A13" i="12"/>
  <c r="A12" i="12"/>
  <c r="A11" i="12"/>
  <c r="A10" i="12"/>
  <c r="A9" i="12"/>
  <c r="A8" i="12"/>
  <c r="A7" i="12"/>
  <c r="D6" i="12"/>
  <c r="A6" i="12"/>
  <c r="A5" i="12"/>
  <c r="D2" i="12"/>
  <c r="C2" i="12"/>
  <c r="B2" i="12"/>
  <c r="D6" i="10"/>
  <c r="A6" i="10"/>
  <c r="A7" i="10"/>
  <c r="A8" i="10"/>
  <c r="A9" i="10"/>
  <c r="A10" i="10"/>
  <c r="A11" i="10"/>
  <c r="A12" i="10"/>
  <c r="A13" i="10"/>
  <c r="A14" i="10"/>
  <c r="A15" i="10"/>
  <c r="A5" i="10"/>
  <c r="E3" i="4"/>
  <c r="E4" i="4"/>
  <c r="E5" i="4"/>
  <c r="E6" i="4"/>
  <c r="E2" i="4"/>
  <c r="D3" i="4"/>
  <c r="D4" i="4"/>
  <c r="D5" i="4"/>
  <c r="D6" i="4"/>
  <c r="D2" i="4"/>
  <c r="C3" i="4"/>
  <c r="C4" i="4"/>
  <c r="C5" i="4"/>
  <c r="C6" i="4"/>
  <c r="C2" i="4"/>
  <c r="B3" i="4"/>
  <c r="B4" i="4"/>
  <c r="B5" i="4"/>
  <c r="B6" i="4"/>
  <c r="B2" i="4"/>
  <c r="B5" i="12" l="1"/>
  <c r="B6" i="12" s="1"/>
  <c r="B7" i="12" s="1"/>
  <c r="B8" i="12" s="1"/>
  <c r="B9" i="12" s="1"/>
  <c r="B10" i="12" s="1"/>
  <c r="B11" i="12" s="1"/>
  <c r="B12" i="12" s="1"/>
  <c r="B13" i="12" s="1"/>
  <c r="B14" i="12" s="1"/>
  <c r="B15" i="12" s="1"/>
  <c r="B10" i="10"/>
  <c r="B11" i="10" s="1"/>
  <c r="B12" i="10" s="1"/>
  <c r="B13" i="10" s="1"/>
  <c r="B14" i="10" s="1"/>
  <c r="B15" i="10" s="1"/>
  <c r="F3" i="11"/>
  <c r="F4" i="11"/>
  <c r="F2" i="11"/>
  <c r="C3" i="8"/>
  <c r="C4" i="8"/>
  <c r="C2" i="8"/>
  <c r="B3" i="8"/>
  <c r="B4" i="8"/>
  <c r="B2" i="8"/>
  <c r="E5" i="10" l="1"/>
  <c r="C6" i="10"/>
  <c r="C8" i="10"/>
  <c r="C9" i="10"/>
  <c r="C7" i="10"/>
  <c r="E6" i="10" l="1"/>
  <c r="E7" i="10" s="1"/>
  <c r="E8" i="10" s="1"/>
  <c r="E9" i="10" s="1"/>
  <c r="G2" i="8"/>
  <c r="I2" i="8" s="1"/>
  <c r="G3" i="8"/>
  <c r="I3" i="8" s="1"/>
  <c r="G4" i="8"/>
  <c r="I4" i="8" s="1"/>
  <c r="E2" i="8"/>
  <c r="E3" i="8"/>
  <c r="E4" i="8"/>
  <c r="C10" i="12" l="1"/>
  <c r="E10" i="12" s="1"/>
  <c r="F2" i="4"/>
  <c r="E2" i="5"/>
  <c r="H2" i="5"/>
  <c r="B2" i="5"/>
  <c r="G2" i="5"/>
  <c r="F2" i="5"/>
  <c r="C2" i="5"/>
  <c r="C11" i="12" l="1"/>
  <c r="E11" i="12" s="1"/>
  <c r="F3" i="4"/>
  <c r="A5" i="5"/>
  <c r="D5" i="5" s="1"/>
  <c r="C12" i="12" l="1"/>
  <c r="E12" i="12" s="1"/>
  <c r="G2" i="4"/>
  <c r="F4" i="4"/>
  <c r="A6" i="5"/>
  <c r="D6" i="5" s="1"/>
  <c r="C5" i="5"/>
  <c r="C13" i="12" l="1"/>
  <c r="E13" i="12" s="1"/>
  <c r="G3" i="4"/>
  <c r="F5" i="4"/>
  <c r="C6" i="5"/>
  <c r="A7" i="5"/>
  <c r="C15" i="12" l="1"/>
  <c r="C14" i="12"/>
  <c r="E14" i="12" s="1"/>
  <c r="E15" i="12" s="1"/>
  <c r="G4" i="4"/>
  <c r="F6" i="4"/>
  <c r="G6" i="4" s="1"/>
  <c r="C7" i="5"/>
  <c r="A8" i="5"/>
  <c r="D7" i="5"/>
  <c r="G5" i="4" l="1"/>
  <c r="D8" i="5"/>
  <c r="C8" i="5"/>
  <c r="A9" i="5"/>
  <c r="C9" i="5" s="1"/>
  <c r="D9" i="5" l="1"/>
  <c r="C10" i="10" l="1"/>
  <c r="E10" i="10" s="1"/>
  <c r="C11" i="10" l="1"/>
  <c r="E11" i="10" s="1"/>
  <c r="C13" i="10" l="1"/>
  <c r="C12" i="10"/>
  <c r="E12" i="10" s="1"/>
  <c r="E13" i="10" l="1"/>
  <c r="C15" i="10"/>
  <c r="C14" i="10"/>
  <c r="E14" i="10" l="1"/>
  <c r="E15" i="10" s="1"/>
</calcChain>
</file>

<file path=xl/sharedStrings.xml><?xml version="1.0" encoding="utf-8"?>
<sst xmlns="http://schemas.openxmlformats.org/spreadsheetml/2006/main" count="101" uniqueCount="53">
  <si>
    <t>Nom</t>
  </si>
  <si>
    <t>Prenom</t>
  </si>
  <si>
    <t>Matricule</t>
  </si>
  <si>
    <t>Date Recrut</t>
  </si>
  <si>
    <t>Prochainne Categorie</t>
  </si>
  <si>
    <t>Echelon</t>
  </si>
  <si>
    <t>Categorie</t>
  </si>
  <si>
    <t>Sanction</t>
  </si>
  <si>
    <t>Date Sanction</t>
  </si>
  <si>
    <t>Echelon Exceptionnel</t>
  </si>
  <si>
    <t>Date</t>
  </si>
  <si>
    <t>Alerte Categorie</t>
  </si>
  <si>
    <t>Periodicite</t>
  </si>
  <si>
    <t>Date prochainne  Categorie</t>
  </si>
  <si>
    <t>N° Decision</t>
  </si>
  <si>
    <t>Poste</t>
  </si>
  <si>
    <t xml:space="preserve">Grade </t>
  </si>
  <si>
    <t xml:space="preserve">Categorie Poste </t>
  </si>
  <si>
    <t>Mat</t>
  </si>
  <si>
    <t>Date Recrutement</t>
  </si>
  <si>
    <t>Poste 3</t>
  </si>
  <si>
    <t>Poste 2</t>
  </si>
  <si>
    <t>Poste 1</t>
  </si>
  <si>
    <t>Poste 4</t>
  </si>
  <si>
    <t>Poste 5</t>
  </si>
  <si>
    <t>Poste 6</t>
  </si>
  <si>
    <t>Poste 7</t>
  </si>
  <si>
    <t>Poste 8</t>
  </si>
  <si>
    <t>Prenom 1</t>
  </si>
  <si>
    <t>Nom 1</t>
  </si>
  <si>
    <t>Mat 1</t>
  </si>
  <si>
    <t>Mat 2</t>
  </si>
  <si>
    <t>Mat 3</t>
  </si>
  <si>
    <t>Nom 2</t>
  </si>
  <si>
    <t>Nom 3</t>
  </si>
  <si>
    <t>Prenom 2</t>
  </si>
  <si>
    <t>Prenom 3</t>
  </si>
  <si>
    <t>MAT</t>
  </si>
  <si>
    <t>Ancienneté</t>
  </si>
  <si>
    <t>Echelon Merite</t>
  </si>
  <si>
    <t>Echelon Promo</t>
  </si>
  <si>
    <t>Date Echelon Promo</t>
  </si>
  <si>
    <t>Categorie Merite</t>
  </si>
  <si>
    <t>Date Echelon Merite</t>
  </si>
  <si>
    <t>Date Categorie Merite</t>
  </si>
  <si>
    <t>Categorie Embauche</t>
  </si>
  <si>
    <t>Echelon Embauche</t>
  </si>
  <si>
    <t>Grade Embauche</t>
  </si>
  <si>
    <t>Date Naissance</t>
  </si>
  <si>
    <t>Grade Poste</t>
  </si>
  <si>
    <t>Sexe</t>
  </si>
  <si>
    <t>Masculin</t>
  </si>
  <si>
    <t>Feminin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</si>
</sst>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ddd\ d\ mmmm\ 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2" xfId="0" applyNumberForma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left" vertical="center"/>
    </xf>
    <xf numFmtId="0" fontId="0" fillId="5" borderId="1" xfId="0" applyFill="1" applyBorder="1" applyAlignment="1">
      <alignment horizontal="center" vertical="center" wrapText="1"/>
    </xf>
    <xf numFmtId="0" fontId="0" fillId="0" borderId="1" xfId="0" applyBorder="1"/>
    <xf numFmtId="0" fontId="0" fillId="4" borderId="4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0" xfId="0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0" xfId="0" applyBorder="1"/>
    <xf numFmtId="0" fontId="0" fillId="7" borderId="1" xfId="0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8" borderId="1" xfId="0" applyFill="1" applyBorder="1" applyAlignment="1">
      <alignment horizontal="left" vertical="center"/>
    </xf>
    <xf numFmtId="14" fontId="0" fillId="8" borderId="1" xfId="0" applyNumberForma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0" xfId="0" applyFill="1"/>
    <xf numFmtId="14" fontId="0" fillId="9" borderId="1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0" xfId="0" applyFill="1"/>
    <xf numFmtId="14" fontId="0" fillId="6" borderId="1" xfId="0" applyNumberFormat="1" applyFill="1" applyBorder="1" applyAlignment="1">
      <alignment horizontal="left" vertical="center"/>
    </xf>
  </cellXfs>
  <cellStyles count="3">
    <cellStyle name="Milliers 6" xfId="1" xr:uid="{00000000-0005-0000-0000-000000000000}"/>
    <cellStyle name="Normal" xfId="0" builtinId="0"/>
    <cellStyle name="Normal 2" xfId="2" xr:uid="{00000000-0005-0000-0000-000002000000}"/>
  </cellStyles>
  <dxfs count="1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 tint="-0.34998626667073579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</xdr:row>
      <xdr:rowOff>9524</xdr:rowOff>
    </xdr:from>
    <xdr:to>
      <xdr:col>14</xdr:col>
      <xdr:colOff>752475</xdr:colOff>
      <xdr:row>8</xdr:row>
      <xdr:rowOff>247649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761E4B9-B1E6-4777-8D7E-F2965569A16A}"/>
            </a:ext>
          </a:extLst>
        </xdr:cNvPr>
        <xdr:cNvSpPr txBox="1"/>
      </xdr:nvSpPr>
      <xdr:spPr>
        <a:xfrm>
          <a:off x="4572000" y="1466849"/>
          <a:ext cx="6410325" cy="1476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fait les onglets verts. Si ça va, on continue, sinon tu dis quoi. Les deux onglets avancement vont servire de modele pour chaque emploé</a:t>
          </a:r>
          <a:r>
            <a:rPr lang="fr-FR" sz="1100" baseline="0"/>
            <a:t> (fiches individuelle)</a:t>
          </a:r>
        </a:p>
        <a:p>
          <a:r>
            <a:rPr lang="fr-FR" sz="1100" baseline="0"/>
            <a:t>A partir de ces feuilles, on pourra par la suite refaire une vue de synthese qui reprendra les indications utile pour chaque employé.(Si tu es d'accord). </a:t>
          </a:r>
        </a:p>
        <a:p>
          <a:r>
            <a:rPr lang="fr-FR" sz="1100" baseline="0"/>
            <a:t>Ensuite pour facilité les futures entrées, il va falloir transformer les tableaux en tableaux structurés.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381000</xdr:colOff>
      <xdr:row>4</xdr:row>
      <xdr:rowOff>0</xdr:rowOff>
    </xdr:from>
    <xdr:to>
      <xdr:col>16</xdr:col>
      <xdr:colOff>0</xdr:colOff>
      <xdr:row>7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EED95DD-57C9-4B06-B3E0-9A429827374A}"/>
            </a:ext>
          </a:extLst>
        </xdr:cNvPr>
        <xdr:cNvSpPr txBox="1"/>
      </xdr:nvSpPr>
      <xdr:spPr>
        <a:xfrm>
          <a:off x="7048500" y="1333500"/>
          <a:ext cx="4819650" cy="5810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a eu un echelon exceptionel.Il a ete augmenté a partir de la date</a:t>
          </a:r>
          <a:r>
            <a:rPr lang="fr-FR" sz="1100" baseline="0"/>
            <a:t> d'octroi et il passe a l'echelon superieur 2 ans apres a la date normale Il passera en 2002, mais avec un echelon en plus qu'il avit deja eu par sa promotion</a:t>
          </a:r>
          <a:endParaRPr lang="fr-FR" sz="1100"/>
        </a:p>
      </xdr:txBody>
    </xdr:sp>
    <xdr:clientData/>
  </xdr:twoCellAnchor>
  <xdr:twoCellAnchor>
    <xdr:from>
      <xdr:col>9</xdr:col>
      <xdr:colOff>381000</xdr:colOff>
      <xdr:row>7</xdr:row>
      <xdr:rowOff>19050</xdr:rowOff>
    </xdr:from>
    <xdr:to>
      <xdr:col>16</xdr:col>
      <xdr:colOff>0</xdr:colOff>
      <xdr:row>10</xdr:row>
      <xdr:rowOff>28575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F73258F-D651-4AEB-97C7-70DE14CDDC67}"/>
            </a:ext>
          </a:extLst>
        </xdr:cNvPr>
        <xdr:cNvSpPr txBox="1"/>
      </xdr:nvSpPr>
      <xdr:spPr>
        <a:xfrm>
          <a:off x="7048500" y="1924050"/>
          <a:ext cx="4819650" cy="5810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a eu une sanction.</a:t>
          </a:r>
          <a:r>
            <a:rPr lang="fr-FR" sz="1100" baseline="0"/>
            <a:t> Il passera a l'echelon superieur a (la date normale + 1 an de sanction)/Il aurait du passer en 2010, il passera seulement en 2011</a:t>
          </a:r>
          <a:endParaRPr lang="fr-FR" sz="1100"/>
        </a:p>
      </xdr:txBody>
    </xdr:sp>
    <xdr:clientData/>
  </xdr:twoCellAnchor>
  <xdr:twoCellAnchor>
    <xdr:from>
      <xdr:col>2</xdr:col>
      <xdr:colOff>180975</xdr:colOff>
      <xdr:row>16</xdr:row>
      <xdr:rowOff>9525</xdr:rowOff>
    </xdr:from>
    <xdr:to>
      <xdr:col>7</xdr:col>
      <xdr:colOff>542925</xdr:colOff>
      <xdr:row>19</xdr:row>
      <xdr:rowOff>133350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DE679CD4-2226-46F5-9803-F0C826E7F584}"/>
            </a:ext>
          </a:extLst>
        </xdr:cNvPr>
        <xdr:cNvSpPr txBox="1"/>
      </xdr:nvSpPr>
      <xdr:spPr>
        <a:xfrm>
          <a:off x="1457325" y="3629025"/>
          <a:ext cx="4324350" cy="695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sait que c'est un echelon tous les 2 ans . Pourquoi cette formule ?</a:t>
          </a:r>
        </a:p>
        <a:p>
          <a:r>
            <a:rPr lang="fr-FR" sz="1100"/>
            <a:t>a quoi elle sert ?</a:t>
          </a:r>
        </a:p>
        <a:p>
          <a:r>
            <a:rPr lang="fr-FR" sz="1100"/>
            <a:t>=SI(B5&gt;AUJOURDHUI();"";ENT(DATEDIF(D2;B5;"y")/2))</a:t>
          </a:r>
        </a:p>
      </xdr:txBody>
    </xdr:sp>
    <xdr:clientData/>
  </xdr:twoCellAnchor>
  <xdr:twoCellAnchor>
    <xdr:from>
      <xdr:col>2</xdr:col>
      <xdr:colOff>466725</xdr:colOff>
      <xdr:row>4</xdr:row>
      <xdr:rowOff>104775</xdr:rowOff>
    </xdr:from>
    <xdr:to>
      <xdr:col>2</xdr:col>
      <xdr:colOff>590550</xdr:colOff>
      <xdr:row>16</xdr:row>
      <xdr:rowOff>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7D5EE989-C0E3-4D5A-9297-795604010A95}"/>
            </a:ext>
          </a:extLst>
        </xdr:cNvPr>
        <xdr:cNvCxnSpPr/>
      </xdr:nvCxnSpPr>
      <xdr:spPr>
        <a:xfrm flipV="1">
          <a:off x="1743075" y="1438275"/>
          <a:ext cx="123825" cy="218122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9</xdr:col>
      <xdr:colOff>533400</xdr:colOff>
      <xdr:row>14</xdr:row>
      <xdr:rowOff>152400</xdr:rowOff>
    </xdr:from>
    <xdr:to>
      <xdr:col>15</xdr:col>
      <xdr:colOff>209550</xdr:colOff>
      <xdr:row>22</xdr:row>
      <xdr:rowOff>19050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CC3E47C5-DEB4-4D5D-932B-84344136A3B6}"/>
            </a:ext>
          </a:extLst>
        </xdr:cNvPr>
        <xdr:cNvSpPr txBox="1"/>
      </xdr:nvSpPr>
      <xdr:spPr>
        <a:xfrm>
          <a:off x="7200900" y="3390900"/>
          <a:ext cx="4114800" cy="139065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faut changer le nom des onglets avancement pour les faire</a:t>
          </a:r>
          <a:r>
            <a:rPr lang="fr-FR" sz="1100" baseline="0"/>
            <a:t> </a:t>
          </a:r>
          <a:r>
            <a:rPr lang="fr-FR" sz="1100"/>
            <a:t>correspondre</a:t>
          </a:r>
          <a:r>
            <a:rPr lang="fr-FR" sz="1100" baseline="0"/>
            <a:t> au matricule  pour les appeler dans la feuille de synthése.</a:t>
          </a:r>
        </a:p>
        <a:p>
          <a:r>
            <a:rPr lang="fr-FR" sz="1100" baseline="0"/>
            <a:t>genre :</a:t>
          </a:r>
        </a:p>
        <a:p>
          <a:r>
            <a:rPr lang="fr-FR" sz="1100" baseline="0"/>
            <a:t>Ech_t123 et Cat_t123.  </a:t>
          </a:r>
        </a:p>
        <a:p>
          <a:r>
            <a:rPr lang="fr-FR" sz="1100" baseline="0"/>
            <a:t>Dailleurs ça serait bien que tu mettes des vrais matricules (les noms, ça n'a pas d'importance)</a:t>
          </a:r>
        </a:p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3</xdr:row>
      <xdr:rowOff>561975</xdr:rowOff>
    </xdr:from>
    <xdr:to>
      <xdr:col>14</xdr:col>
      <xdr:colOff>19050</xdr:colOff>
      <xdr:row>7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16C2091-C7A8-4781-B30A-2BB237F0728D}"/>
            </a:ext>
          </a:extLst>
        </xdr:cNvPr>
        <xdr:cNvSpPr txBox="1"/>
      </xdr:nvSpPr>
      <xdr:spPr>
        <a:xfrm>
          <a:off x="6067425" y="1323975"/>
          <a:ext cx="4391025" cy="5810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a eu un eechelon exceptionel en 2006, et il est passé de 10 a 11 a la date du 27/09/2006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xcel\Calcule%20date%20de%20naissance\Classeu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</sheetNames>
    <sheetDataSet>
      <sheetData sheetId="0">
        <row r="2">
          <cell r="A2" t="str">
            <v>Mat 1</v>
          </cell>
          <cell r="B2" t="str">
            <v>Nom 1</v>
          </cell>
          <cell r="C2" t="str">
            <v>Prenom 1</v>
          </cell>
          <cell r="D2">
            <v>40339</v>
          </cell>
          <cell r="E2" t="str">
            <v xml:space="preserve">11 Années </v>
          </cell>
          <cell r="F2" t="str">
            <v>Poste 1</v>
          </cell>
          <cell r="G2">
            <v>10</v>
          </cell>
          <cell r="H2">
            <v>0</v>
          </cell>
          <cell r="I2" t="str">
            <v>10.0</v>
          </cell>
        </row>
        <row r="3">
          <cell r="A3" t="str">
            <v>Mat 2</v>
          </cell>
          <cell r="B3" t="str">
            <v>Nom 2</v>
          </cell>
          <cell r="C3" t="str">
            <v>Prenom 2</v>
          </cell>
          <cell r="D3">
            <v>35796</v>
          </cell>
          <cell r="E3" t="str">
            <v xml:space="preserve">23 Années </v>
          </cell>
          <cell r="F3" t="str">
            <v>Poste 2</v>
          </cell>
          <cell r="G3">
            <v>15</v>
          </cell>
          <cell r="H3">
            <v>0</v>
          </cell>
          <cell r="I3" t="str">
            <v>15.0</v>
          </cell>
        </row>
        <row r="4">
          <cell r="A4" t="str">
            <v>Mat 3</v>
          </cell>
          <cell r="B4" t="str">
            <v>Nom 3</v>
          </cell>
          <cell r="C4" t="str">
            <v>Prenom 3</v>
          </cell>
          <cell r="D4">
            <v>42038</v>
          </cell>
          <cell r="E4" t="str">
            <v xml:space="preserve">6 Années </v>
          </cell>
          <cell r="F4" t="str">
            <v>Poste 3</v>
          </cell>
          <cell r="G4">
            <v>12</v>
          </cell>
          <cell r="H4">
            <v>0</v>
          </cell>
          <cell r="I4" t="str">
            <v>12.0</v>
          </cell>
        </row>
        <row r="5">
          <cell r="A5" t="str">
            <v>Mat 4</v>
          </cell>
          <cell r="B5" t="str">
            <v>Nom 4</v>
          </cell>
          <cell r="C5" t="str">
            <v>Prenom 4</v>
          </cell>
          <cell r="D5">
            <v>42614</v>
          </cell>
          <cell r="E5" t="str">
            <v xml:space="preserve">5 Années </v>
          </cell>
          <cell r="F5" t="str">
            <v>Poste 4</v>
          </cell>
          <cell r="G5">
            <v>18</v>
          </cell>
          <cell r="H5">
            <v>0</v>
          </cell>
          <cell r="I5" t="str">
            <v>18.0</v>
          </cell>
        </row>
        <row r="6">
          <cell r="A6" t="str">
            <v>Mat 5</v>
          </cell>
          <cell r="B6" t="str">
            <v>Nom 5</v>
          </cell>
          <cell r="C6" t="str">
            <v>Prenom 5</v>
          </cell>
          <cell r="D6">
            <v>42556</v>
          </cell>
          <cell r="E6" t="str">
            <v xml:space="preserve">5 Années </v>
          </cell>
          <cell r="F6" t="str">
            <v>Poste 5</v>
          </cell>
          <cell r="G6">
            <v>14</v>
          </cell>
          <cell r="H6">
            <v>0</v>
          </cell>
          <cell r="I6" t="str">
            <v>14.0</v>
          </cell>
        </row>
        <row r="7">
          <cell r="A7" t="str">
            <v>Mat 6</v>
          </cell>
          <cell r="B7" t="str">
            <v>Nom 6</v>
          </cell>
          <cell r="C7" t="str">
            <v>Prenom 6</v>
          </cell>
          <cell r="D7">
            <v>40583</v>
          </cell>
          <cell r="E7" t="str">
            <v xml:space="preserve">10 Années </v>
          </cell>
          <cell r="F7" t="str">
            <v>Poste 6</v>
          </cell>
          <cell r="G7">
            <v>12</v>
          </cell>
          <cell r="H7">
            <v>0</v>
          </cell>
          <cell r="I7" t="str">
            <v>12.0</v>
          </cell>
        </row>
        <row r="8">
          <cell r="A8" t="str">
            <v>Mat 7</v>
          </cell>
          <cell r="B8" t="str">
            <v>Nom 7</v>
          </cell>
          <cell r="C8" t="str">
            <v>Prenom 7</v>
          </cell>
          <cell r="D8">
            <v>40583</v>
          </cell>
          <cell r="E8" t="str">
            <v xml:space="preserve">10 Années </v>
          </cell>
          <cell r="F8" t="str">
            <v>Poste 7</v>
          </cell>
          <cell r="G8">
            <v>12</v>
          </cell>
          <cell r="H8">
            <v>0</v>
          </cell>
          <cell r="I8" t="str">
            <v>12.0</v>
          </cell>
        </row>
        <row r="9">
          <cell r="A9" t="str">
            <v>Mat 8</v>
          </cell>
          <cell r="B9" t="str">
            <v>Nom 8</v>
          </cell>
          <cell r="C9" t="str">
            <v>Prenom 8</v>
          </cell>
          <cell r="D9">
            <v>40583</v>
          </cell>
          <cell r="E9" t="str">
            <v xml:space="preserve">10 Années </v>
          </cell>
          <cell r="F9" t="str">
            <v>Poste 8</v>
          </cell>
          <cell r="G9">
            <v>12</v>
          </cell>
          <cell r="H9">
            <v>0</v>
          </cell>
          <cell r="I9" t="str">
            <v>12.0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0D3EB5-EE04-47DB-94DA-A672B2D3877F}" name="Tableau1" displayName="Tableau1" ref="A1:J4" totalsRowShown="0" headerRowDxfId="15" tableBorderDxfId="14">
  <autoFilter ref="A1:J4" xr:uid="{AED504E2-FFC1-4FA6-8E1E-02DA2E494D25}"/>
  <tableColumns count="10">
    <tableColumn id="1" xr3:uid="{2CF2FF05-7BAA-43FF-A81C-AFE4AC0A7E43}" name="MAT" dataDxfId="13"/>
    <tableColumn id="2" xr3:uid="{45F2619A-C32D-4364-81D4-E02812A500CD}" name="Nom" dataDxfId="12">
      <calculatedColumnFormula>IF(ISBLANK(A2),"",VLOOKUP(BD!A2,Personnel!A2:E6,2,0))</calculatedColumnFormula>
    </tableColumn>
    <tableColumn id="3" xr3:uid="{01804F32-6DFD-486D-A375-3BBE1524FA8C}" name="Prenom" dataDxfId="11">
      <calculatedColumnFormula>IF(ISBLANK(A2),"",VLOOKUP(BD!A2,Personnel!A2:E6,3,0))</calculatedColumnFormula>
    </tableColumn>
    <tableColumn id="4" xr3:uid="{293D0389-BEFD-48CE-BE86-E33312E3F287}" name="Date Recrutement" dataDxfId="10"/>
    <tableColumn id="5" xr3:uid="{6B65C319-B182-4A58-B096-AEDB58EF72D3}" name="Ancienneté" dataDxfId="9">
      <calculatedColumnFormula>DATEDIF(D2,TODAY(),"Y") &amp; " Années "</calculatedColumnFormula>
    </tableColumn>
    <tableColumn id="6" xr3:uid="{27B7E771-9618-4707-8FB6-3530D10FF997}" name="Poste" dataDxfId="8"/>
    <tableColumn id="7" xr3:uid="{CD3D08CE-0B40-456E-8449-8D700D7E23A1}" name="Categorie Embauche" dataDxfId="7">
      <calculatedColumnFormula>VLOOKUP(F2,Poste!A4:B11,2,0)</calculatedColumnFormula>
    </tableColumn>
    <tableColumn id="8" xr3:uid="{EED87C10-C746-439F-AB59-19F175DDEC0C}" name="Echelon Embauche" dataDxfId="6"/>
    <tableColumn id="9" xr3:uid="{93AF0E91-734A-4AF3-94B5-0D251D8BB3CC}" name="Grade Embauche" dataDxfId="5">
      <calculatedColumnFormula>CONCATENATE(G2,".",H2)</calculatedColumnFormula>
    </tableColumn>
    <tableColumn id="10" xr3:uid="{566D8328-CB59-47A4-A74B-808BE77B0EE5}" name="Grade Poste" dataDxfId="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"/>
  <sheetViews>
    <sheetView workbookViewId="0">
      <selection activeCell="A5" sqref="A5"/>
    </sheetView>
  </sheetViews>
  <sheetFormatPr baseColWidth="10" defaultRowHeight="15" x14ac:dyDescent="0.25"/>
  <cols>
    <col min="11" max="11" width="5.5703125" customWidth="1"/>
    <col min="13" max="13" width="10.7109375" customWidth="1"/>
  </cols>
  <sheetData>
    <row r="1" spans="1:15" ht="24" customHeight="1" x14ac:dyDescent="0.25">
      <c r="A1" s="2" t="s">
        <v>2</v>
      </c>
      <c r="B1" s="2" t="s">
        <v>0</v>
      </c>
      <c r="C1" s="2" t="s">
        <v>3</v>
      </c>
      <c r="D1" s="2" t="s">
        <v>22</v>
      </c>
      <c r="E1" s="2" t="s">
        <v>17</v>
      </c>
      <c r="F1" s="2" t="s">
        <v>6</v>
      </c>
      <c r="G1" s="2" t="s">
        <v>5</v>
      </c>
      <c r="H1" s="2" t="s">
        <v>16</v>
      </c>
      <c r="L1" s="2" t="s">
        <v>9</v>
      </c>
      <c r="M1" s="3">
        <v>43466</v>
      </c>
      <c r="N1" s="2" t="s">
        <v>8</v>
      </c>
      <c r="O1" s="3">
        <v>43855</v>
      </c>
    </row>
    <row r="2" spans="1:15" ht="24" customHeight="1" x14ac:dyDescent="0.25">
      <c r="A2" s="4" t="s">
        <v>31</v>
      </c>
      <c r="B2" s="4" t="str">
        <f>VLOOKUP(Mat,'Avancement Categorie.old'!A2:E2,2,0)</f>
        <v>Nom 2</v>
      </c>
      <c r="C2" s="3">
        <f>VLOOKUP(Mat,'Avancement Categorie.old'!A2:E2,4,0)</f>
        <v>35796</v>
      </c>
      <c r="D2" s="4" t="s">
        <v>22</v>
      </c>
      <c r="E2" s="16" t="e">
        <f>VLOOKUP(D2,'Avancement Categorie.old'!#REF!,2,0)</f>
        <v>#REF!</v>
      </c>
      <c r="F2" s="5" t="e">
        <f>VLOOKUP(Mat,'Avancement Categorie.old'!A2:E2,6,0)</f>
        <v>#REF!</v>
      </c>
      <c r="G2" s="5" t="e">
        <f>VLOOKUP(Mat,'Avancement Categorie.old'!A2:E2,8,0)</f>
        <v>#REF!</v>
      </c>
      <c r="H2" s="4" t="e">
        <f>VLOOKUP(A2,'Avancement Categorie.old'!A2:E2,10,0)</f>
        <v>#REF!</v>
      </c>
      <c r="L2" s="2" t="s">
        <v>10</v>
      </c>
      <c r="M2" s="4"/>
      <c r="N2" s="2" t="s">
        <v>7</v>
      </c>
      <c r="O2" s="10"/>
    </row>
    <row r="3" spans="1:15" ht="24" customHeight="1" x14ac:dyDescent="0.25">
      <c r="C3" s="1"/>
      <c r="H3" s="1"/>
      <c r="I3" s="1"/>
      <c r="J3" s="1"/>
      <c r="K3" s="11"/>
      <c r="L3" s="1"/>
      <c r="M3" s="1"/>
      <c r="N3" s="11"/>
      <c r="O3" s="12"/>
    </row>
    <row r="4" spans="1:15" ht="42.75" customHeight="1" x14ac:dyDescent="0.25">
      <c r="A4" s="17" t="s">
        <v>13</v>
      </c>
      <c r="B4" s="17" t="s">
        <v>12</v>
      </c>
      <c r="C4" s="17" t="s">
        <v>4</v>
      </c>
      <c r="D4" s="17" t="s">
        <v>11</v>
      </c>
      <c r="E4" s="17" t="s">
        <v>14</v>
      </c>
      <c r="H4" s="1"/>
      <c r="I4" s="1"/>
      <c r="J4" s="1"/>
      <c r="K4" s="11"/>
      <c r="L4" s="1"/>
    </row>
    <row r="5" spans="1:15" ht="24" customHeight="1" x14ac:dyDescent="0.25">
      <c r="A5" s="6">
        <f>IF(OR(C2="",B5=""),"",EDATE(C2,B5*12))</f>
        <v>37622</v>
      </c>
      <c r="B5" s="7">
        <v>5</v>
      </c>
      <c r="C5" s="7">
        <f t="shared" ref="C5:C9" ca="1" si="0">IF(A5="","",IF(A5-TODAY()&gt;0,A5-TODAY(),0))</f>
        <v>0</v>
      </c>
      <c r="D5" s="8" t="e">
        <f>INT(DATEDIF(C2,A5,"y")/B5)+F2</f>
        <v>#REF!</v>
      </c>
      <c r="E5" s="8"/>
      <c r="F5" s="1"/>
      <c r="G5" s="1"/>
      <c r="H5" s="1"/>
      <c r="I5" s="1"/>
      <c r="J5" s="1"/>
      <c r="K5" s="1"/>
      <c r="L5" s="1"/>
    </row>
    <row r="6" spans="1:15" ht="24" customHeight="1" x14ac:dyDescent="0.25">
      <c r="A6" s="6">
        <f>IF(OR(A5="",B6=""),"",EDATE(A5,B5*12))</f>
        <v>39448</v>
      </c>
      <c r="B6" s="7">
        <v>5</v>
      </c>
      <c r="C6" s="7">
        <f t="shared" ca="1" si="0"/>
        <v>0</v>
      </c>
      <c r="D6" s="8" t="e">
        <f t="shared" ref="D6:D9" si="1">INT(DATEDIF(A5,A6,"y")/B6)+D5</f>
        <v>#REF!</v>
      </c>
      <c r="E6" s="8"/>
      <c r="F6" s="1"/>
      <c r="G6" s="1"/>
      <c r="H6" s="1"/>
      <c r="M6" s="1"/>
      <c r="N6" s="1"/>
      <c r="O6" s="1"/>
    </row>
    <row r="7" spans="1:15" ht="24" customHeight="1" x14ac:dyDescent="0.25">
      <c r="A7" s="6">
        <f t="shared" ref="A7:A9" si="2">IF(OR(A6="",B7=""),"",EDATE(A6,B6*12))</f>
        <v>41275</v>
      </c>
      <c r="B7" s="7">
        <v>5</v>
      </c>
      <c r="C7" s="7">
        <f t="shared" ca="1" si="0"/>
        <v>0</v>
      </c>
      <c r="D7" s="8" t="e">
        <f t="shared" si="1"/>
        <v>#REF!</v>
      </c>
      <c r="E7" s="8"/>
      <c r="F7" s="1"/>
      <c r="G7" s="1"/>
      <c r="H7" s="1"/>
      <c r="M7" s="1"/>
      <c r="N7" s="1"/>
      <c r="O7" s="1"/>
    </row>
    <row r="8" spans="1:15" ht="25.5" customHeight="1" x14ac:dyDescent="0.25">
      <c r="A8" s="6">
        <f t="shared" si="2"/>
        <v>43101</v>
      </c>
      <c r="B8" s="7">
        <v>5</v>
      </c>
      <c r="C8" s="7">
        <f t="shared" ca="1" si="0"/>
        <v>0</v>
      </c>
      <c r="D8" s="8" t="e">
        <f t="shared" si="1"/>
        <v>#REF!</v>
      </c>
      <c r="E8" s="8"/>
    </row>
    <row r="9" spans="1:15" ht="27" customHeight="1" x14ac:dyDescent="0.25">
      <c r="A9" s="6">
        <f t="shared" si="2"/>
        <v>44927</v>
      </c>
      <c r="B9" s="7">
        <v>5</v>
      </c>
      <c r="C9" s="7">
        <f t="shared" ca="1" si="0"/>
        <v>440</v>
      </c>
      <c r="D9" s="8" t="e">
        <f t="shared" si="1"/>
        <v>#REF!</v>
      </c>
      <c r="E9" s="8"/>
    </row>
    <row r="10" spans="1:15" ht="31.5" customHeight="1" x14ac:dyDescent="0.25"/>
    <row r="11" spans="1:15" ht="31.5" customHeight="1" x14ac:dyDescent="0.25"/>
    <row r="12" spans="1:15" ht="31.5" customHeight="1" x14ac:dyDescent="0.25"/>
    <row r="13" spans="1:15" ht="31.5" customHeight="1" x14ac:dyDescent="0.25"/>
    <row r="14" spans="1:15" ht="31.5" customHeight="1" x14ac:dyDescent="0.25"/>
  </sheetData>
  <conditionalFormatting sqref="C5:C9">
    <cfRule type="cellIs" dxfId="3" priority="2" operator="equal">
      <formula>10</formula>
    </cfRule>
    <cfRule type="cellIs" dxfId="2" priority="3" operator="equal">
      <formula>10</formula>
    </cfRule>
  </conditionalFormatting>
  <conditionalFormatting sqref="D5:D8">
    <cfRule type="expression" dxfId="1" priority="1">
      <formula>IF(OR($A6=0,TODAY()&gt;=$A6),0,IF($A6-TODAY()&lt;=10,1,0))</formula>
    </cfRule>
  </conditionalFormatting>
  <conditionalFormatting sqref="D9">
    <cfRule type="expression" dxfId="0" priority="13">
      <formula>IF(OR(#REF!=0,TODAY()&gt;=#REF!),0,IF(#REF!-TODAY()&lt;=10,1,0))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"/>
  <sheetViews>
    <sheetView workbookViewId="0">
      <selection activeCell="G2" sqref="G2"/>
    </sheetView>
  </sheetViews>
  <sheetFormatPr baseColWidth="10" defaultRowHeight="15" x14ac:dyDescent="0.25"/>
  <cols>
    <col min="1" max="1" width="5.85546875" bestFit="1" customWidth="1"/>
    <col min="2" max="2" width="6.7109375" bestFit="1" customWidth="1"/>
    <col min="3" max="3" width="9.42578125" bestFit="1" customWidth="1"/>
    <col min="4" max="4" width="12.5703125" bestFit="1" customWidth="1"/>
    <col min="5" max="5" width="7.42578125" bestFit="1" customWidth="1"/>
    <col min="6" max="6" width="13.140625" customWidth="1"/>
  </cols>
  <sheetData>
    <row r="1" spans="1:7" ht="45" x14ac:dyDescent="0.25">
      <c r="A1" s="13" t="s">
        <v>18</v>
      </c>
      <c r="B1" s="13" t="s">
        <v>0</v>
      </c>
      <c r="C1" s="13" t="s">
        <v>1</v>
      </c>
      <c r="D1" s="14" t="s">
        <v>19</v>
      </c>
      <c r="E1" s="13" t="s">
        <v>15</v>
      </c>
      <c r="F1" s="23" t="s">
        <v>44</v>
      </c>
      <c r="G1" s="14" t="s">
        <v>42</v>
      </c>
    </row>
    <row r="2" spans="1:7" x14ac:dyDescent="0.25">
      <c r="A2" s="9" t="s">
        <v>31</v>
      </c>
      <c r="B2" s="20" t="str">
        <f>VLOOKUP(A2,[1]BD!$A$2:$J$9,2,0)</f>
        <v>Nom 2</v>
      </c>
      <c r="C2" s="20" t="str">
        <f>VLOOKUP(A2,[1]BD!$A$2:$H$9,3,0)</f>
        <v>Prenom 2</v>
      </c>
      <c r="D2" s="15">
        <f>VLOOKUP(A2,[1]BD!$A$2:$H$9,4)</f>
        <v>35796</v>
      </c>
      <c r="E2" s="9" t="str">
        <f>VLOOKUP(A2,[1]BD!$A$2:$H$9,6,0)</f>
        <v>Poste 2</v>
      </c>
      <c r="F2" s="15">
        <f>IF(OR(D2="",5=""),"",EDATE(D2,5*12))</f>
        <v>37622</v>
      </c>
      <c r="G2" s="9">
        <f ca="1">IF(F2="","",IF(F2&gt;TODAY(),"",INT(DATEDIF(F2,F3,"y")/5)))</f>
        <v>1</v>
      </c>
    </row>
    <row r="3" spans="1:7" x14ac:dyDescent="0.25">
      <c r="A3" s="9" t="s">
        <v>31</v>
      </c>
      <c r="B3" s="20" t="str">
        <f>VLOOKUP(A3,[1]BD!$A$2:$J$9,2,0)</f>
        <v>Nom 2</v>
      </c>
      <c r="C3" s="20" t="str">
        <f>VLOOKUP(A3,[1]BD!$A$2:$H$9,3,0)</f>
        <v>Prenom 2</v>
      </c>
      <c r="D3" s="15">
        <f>VLOOKUP(A3,[1]BD!$A$2:$H$9,4)</f>
        <v>35796</v>
      </c>
      <c r="E3" s="9" t="str">
        <f>VLOOKUP(A3,[1]BD!$A$2:$H$9,6,0)</f>
        <v>Poste 2</v>
      </c>
      <c r="F3" s="15">
        <f>IF(OR(F2="",5=""),"",EDATE(F2,5*12))</f>
        <v>39448</v>
      </c>
      <c r="G3" s="9">
        <f t="shared" ref="G3:G6" ca="1" si="0">IF(F3="","",IF(F3&gt;TODAY(),"",INT(DATEDIF(F3,F4,"y")/5)))</f>
        <v>1</v>
      </c>
    </row>
    <row r="4" spans="1:7" x14ac:dyDescent="0.25">
      <c r="A4" s="9" t="s">
        <v>31</v>
      </c>
      <c r="B4" s="20" t="str">
        <f>VLOOKUP(A4,[1]BD!$A$2:$J$9,2,0)</f>
        <v>Nom 2</v>
      </c>
      <c r="C4" s="20" t="str">
        <f>VLOOKUP(A4,[1]BD!$A$2:$H$9,3,0)</f>
        <v>Prenom 2</v>
      </c>
      <c r="D4" s="15">
        <f>VLOOKUP(A4,[1]BD!$A$2:$H$9,4)</f>
        <v>35796</v>
      </c>
      <c r="E4" s="9" t="str">
        <f>VLOOKUP(A4,[1]BD!$A$2:$H$9,6,0)</f>
        <v>Poste 2</v>
      </c>
      <c r="F4" s="15">
        <f t="shared" ref="F4:F5" si="1">IF(OR(F3="",5=""),"",EDATE(F3,5*12))</f>
        <v>41275</v>
      </c>
      <c r="G4" s="9">
        <f t="shared" ca="1" si="0"/>
        <v>1</v>
      </c>
    </row>
    <row r="5" spans="1:7" x14ac:dyDescent="0.25">
      <c r="A5" s="9" t="s">
        <v>31</v>
      </c>
      <c r="B5" s="20" t="str">
        <f>VLOOKUP(A5,[1]BD!$A$2:$J$9,2,0)</f>
        <v>Nom 2</v>
      </c>
      <c r="C5" s="20" t="str">
        <f>VLOOKUP(A5,[1]BD!$A$2:$H$9,3,0)</f>
        <v>Prenom 2</v>
      </c>
      <c r="D5" s="15">
        <f>VLOOKUP(A5,[1]BD!$A$2:$H$9,4)</f>
        <v>35796</v>
      </c>
      <c r="E5" s="9" t="str">
        <f>VLOOKUP(A5,[1]BD!$A$2:$H$9,6,0)</f>
        <v>Poste 2</v>
      </c>
      <c r="F5" s="15">
        <f t="shared" si="1"/>
        <v>43101</v>
      </c>
      <c r="G5" s="9">
        <f t="shared" ca="1" si="0"/>
        <v>1</v>
      </c>
    </row>
    <row r="6" spans="1:7" x14ac:dyDescent="0.25">
      <c r="A6" s="9" t="s">
        <v>31</v>
      </c>
      <c r="B6" s="20" t="str">
        <f>VLOOKUP(A6,[1]BD!$A$2:$J$9,2,0)</f>
        <v>Nom 2</v>
      </c>
      <c r="C6" s="20" t="str">
        <f>VLOOKUP(A6,[1]BD!$A$2:$H$9,3,0)</f>
        <v>Prenom 2</v>
      </c>
      <c r="D6" s="15">
        <f>VLOOKUP(A6,[1]BD!$A$2:$H$9,4)</f>
        <v>35796</v>
      </c>
      <c r="E6" s="9" t="str">
        <f>VLOOKUP(A6,[1]BD!$A$2:$H$9,6,0)</f>
        <v>Poste 2</v>
      </c>
      <c r="F6" s="15">
        <f t="shared" ref="F6" si="2">IF(OR(F5="",5=""),"",EDATE(F5,5*12))</f>
        <v>44927</v>
      </c>
      <c r="G6" s="9" t="str">
        <f t="shared" ca="1" si="0"/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3:B11"/>
  <sheetViews>
    <sheetView workbookViewId="0">
      <selection activeCell="J19" sqref="J19"/>
    </sheetView>
  </sheetViews>
  <sheetFormatPr baseColWidth="10" defaultRowHeight="15" x14ac:dyDescent="0.25"/>
  <sheetData>
    <row r="3" spans="1:2" x14ac:dyDescent="0.25">
      <c r="A3" s="13" t="s">
        <v>15</v>
      </c>
      <c r="B3" s="13" t="s">
        <v>6</v>
      </c>
    </row>
    <row r="4" spans="1:2" x14ac:dyDescent="0.25">
      <c r="A4" s="9" t="s">
        <v>22</v>
      </c>
      <c r="B4" s="9">
        <v>10</v>
      </c>
    </row>
    <row r="5" spans="1:2" x14ac:dyDescent="0.25">
      <c r="A5" s="9" t="s">
        <v>21</v>
      </c>
      <c r="B5" s="9">
        <v>15</v>
      </c>
    </row>
    <row r="6" spans="1:2" x14ac:dyDescent="0.25">
      <c r="A6" s="9" t="s">
        <v>20</v>
      </c>
      <c r="B6" s="9">
        <v>12</v>
      </c>
    </row>
    <row r="7" spans="1:2" x14ac:dyDescent="0.25">
      <c r="A7" s="9" t="s">
        <v>23</v>
      </c>
      <c r="B7" s="9">
        <v>18</v>
      </c>
    </row>
    <row r="8" spans="1:2" x14ac:dyDescent="0.25">
      <c r="A8" s="9" t="s">
        <v>24</v>
      </c>
      <c r="B8" s="9">
        <v>14</v>
      </c>
    </row>
    <row r="9" spans="1:2" x14ac:dyDescent="0.25">
      <c r="A9" s="9" t="s">
        <v>25</v>
      </c>
      <c r="B9" s="9">
        <v>12</v>
      </c>
    </row>
    <row r="10" spans="1:2" x14ac:dyDescent="0.25">
      <c r="A10" s="9" t="s">
        <v>26</v>
      </c>
      <c r="B10" s="9">
        <v>12</v>
      </c>
    </row>
    <row r="11" spans="1:2" x14ac:dyDescent="0.25">
      <c r="A11" s="9" t="s">
        <v>27</v>
      </c>
      <c r="B11" s="9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J4"/>
  <sheetViews>
    <sheetView workbookViewId="0">
      <selection activeCell="D19" sqref="D19"/>
    </sheetView>
  </sheetViews>
  <sheetFormatPr baseColWidth="10" defaultRowHeight="15" x14ac:dyDescent="0.25"/>
  <cols>
    <col min="4" max="4" width="19.28515625" customWidth="1"/>
    <col min="5" max="5" width="13.42578125" customWidth="1"/>
    <col min="7" max="7" width="21.28515625" customWidth="1"/>
    <col min="8" max="8" width="19.7109375" customWidth="1"/>
    <col min="9" max="9" width="18.140625" customWidth="1"/>
    <col min="10" max="10" width="14" customWidth="1"/>
  </cols>
  <sheetData>
    <row r="1" spans="1:10" ht="27.75" customHeight="1" x14ac:dyDescent="0.25">
      <c r="A1" s="31" t="s">
        <v>37</v>
      </c>
      <c r="B1" s="13" t="s">
        <v>0</v>
      </c>
      <c r="C1" s="13" t="s">
        <v>1</v>
      </c>
      <c r="D1" s="18" t="s">
        <v>19</v>
      </c>
      <c r="E1" s="18" t="s">
        <v>38</v>
      </c>
      <c r="F1" s="18" t="s">
        <v>15</v>
      </c>
      <c r="G1" s="27" t="s">
        <v>45</v>
      </c>
      <c r="H1" s="27" t="s">
        <v>46</v>
      </c>
      <c r="I1" s="27" t="s">
        <v>47</v>
      </c>
      <c r="J1" s="33" t="s">
        <v>49</v>
      </c>
    </row>
    <row r="2" spans="1:10" x14ac:dyDescent="0.25">
      <c r="A2" s="32" t="s">
        <v>30</v>
      </c>
      <c r="B2" s="9" t="str">
        <f>IF(ISBLANK(A2),"",VLOOKUP(BD!A2,Personnel!A2:E4,2,0))</f>
        <v>Nom 1</v>
      </c>
      <c r="C2" s="9" t="str">
        <f>IF(ISBLANK(A2),"",VLOOKUP(BD!A2,Personnel!A2:E4,3,0))</f>
        <v>Prenom 1</v>
      </c>
      <c r="D2" s="15">
        <v>40339</v>
      </c>
      <c r="E2" s="9" t="str">
        <f ca="1">DATEDIF(D2,TODAY(),"Y") &amp; " Années "</f>
        <v xml:space="preserve">11 Années </v>
      </c>
      <c r="F2" s="9" t="s">
        <v>22</v>
      </c>
      <c r="G2" s="19">
        <f>VLOOKUP(F2,Poste!A4:B11,2,0)</f>
        <v>10</v>
      </c>
      <c r="H2" s="19">
        <v>0</v>
      </c>
      <c r="I2" s="9" t="str">
        <f>CONCATENATE(G2,".",H2)</f>
        <v>10.0</v>
      </c>
      <c r="J2" s="34"/>
    </row>
    <row r="3" spans="1:10" x14ac:dyDescent="0.25">
      <c r="A3" s="32" t="s">
        <v>31</v>
      </c>
      <c r="B3" s="9" t="str">
        <f>IF(ISBLANK(A3),"",VLOOKUP(BD!A3,Personnel!A3:E7,2,0))</f>
        <v>Nom 2</v>
      </c>
      <c r="C3" s="9" t="str">
        <f>IF(ISBLANK(A3),"",VLOOKUP(BD!A3,Personnel!A3:E7,3,0))</f>
        <v>Prenom 2</v>
      </c>
      <c r="D3" s="15">
        <v>35796</v>
      </c>
      <c r="E3" s="9" t="str">
        <f t="shared" ref="E3:E4" ca="1" si="0">DATEDIF(D3,TODAY(),"Y") &amp; " Années "</f>
        <v xml:space="preserve">23 Années </v>
      </c>
      <c r="F3" s="9" t="s">
        <v>21</v>
      </c>
      <c r="G3" s="19">
        <f>VLOOKUP(F3,Poste!A5:B12,2,0)</f>
        <v>15</v>
      </c>
      <c r="H3" s="19">
        <v>0</v>
      </c>
      <c r="I3" s="9" t="str">
        <f t="shared" ref="I3:I4" si="1">CONCATENATE(G3,".",H3)</f>
        <v>15.0</v>
      </c>
      <c r="J3" s="34"/>
    </row>
    <row r="4" spans="1:10" x14ac:dyDescent="0.25">
      <c r="A4" s="35" t="s">
        <v>32</v>
      </c>
      <c r="B4" s="36" t="str">
        <f>IF(ISBLANK(A4),"",VLOOKUP(BD!A4,Personnel!A4:E8,2,0))</f>
        <v>Nom 3</v>
      </c>
      <c r="C4" s="36" t="str">
        <f>IF(ISBLANK(A4),"",VLOOKUP(BD!A4,Personnel!A4:E8,3,0))</f>
        <v>Prenom 3</v>
      </c>
      <c r="D4" s="37">
        <v>42038</v>
      </c>
      <c r="E4" s="36" t="str">
        <f t="shared" ca="1" si="0"/>
        <v xml:space="preserve">6 Années </v>
      </c>
      <c r="F4" s="36" t="s">
        <v>20</v>
      </c>
      <c r="G4" s="38">
        <f>VLOOKUP(F4,Poste!A6:B13,2,0)</f>
        <v>12</v>
      </c>
      <c r="H4" s="38">
        <v>0</v>
      </c>
      <c r="I4" s="36" t="str">
        <f t="shared" si="1"/>
        <v>12.0</v>
      </c>
      <c r="J4" s="39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</sheetPr>
  <dimension ref="A1:F4"/>
  <sheetViews>
    <sheetView workbookViewId="0">
      <selection activeCell="D19" sqref="D19"/>
    </sheetView>
  </sheetViews>
  <sheetFormatPr baseColWidth="10" defaultRowHeight="15" x14ac:dyDescent="0.25"/>
  <cols>
    <col min="5" max="5" width="12.28515625" customWidth="1"/>
    <col min="6" max="6" width="25.5703125" customWidth="1"/>
  </cols>
  <sheetData>
    <row r="1" spans="1:6" ht="30" x14ac:dyDescent="0.25">
      <c r="A1" s="14" t="s">
        <v>37</v>
      </c>
      <c r="B1" s="14" t="s">
        <v>0</v>
      </c>
      <c r="C1" s="14" t="s">
        <v>1</v>
      </c>
      <c r="D1" s="14" t="s">
        <v>50</v>
      </c>
      <c r="E1" s="14" t="s">
        <v>48</v>
      </c>
      <c r="F1" s="14" t="s">
        <v>38</v>
      </c>
    </row>
    <row r="2" spans="1:6" x14ac:dyDescent="0.25">
      <c r="A2" s="28" t="s">
        <v>30</v>
      </c>
      <c r="B2" s="28" t="s">
        <v>29</v>
      </c>
      <c r="C2" s="28" t="s">
        <v>28</v>
      </c>
      <c r="D2" s="28" t="s">
        <v>51</v>
      </c>
      <c r="E2" s="29">
        <v>33725</v>
      </c>
      <c r="F2" s="26" t="str">
        <f ca="1">DATEDIF(E2,TODAY(),"Y") &amp; " Années, "&amp;DATEDIF(E2,TODAY(),"YM") &amp; " Mois, "&amp; DATEDIF(E2,TODAY(),"MD") &amp; " Jours, "</f>
        <v xml:space="preserve">29 Années, 5 Mois, 17 Jours, </v>
      </c>
    </row>
    <row r="3" spans="1:6" x14ac:dyDescent="0.25">
      <c r="A3" s="28" t="s">
        <v>31</v>
      </c>
      <c r="B3" s="28" t="s">
        <v>33</v>
      </c>
      <c r="C3" s="28" t="s">
        <v>35</v>
      </c>
      <c r="D3" s="28" t="s">
        <v>52</v>
      </c>
      <c r="E3" s="29">
        <v>29282</v>
      </c>
      <c r="F3" s="26" t="str">
        <f t="shared" ref="F3:F4" ca="1" si="0">DATEDIF(E3,TODAY(),"Y") &amp; " Années, "&amp;DATEDIF(E3,TODAY(),"YM") &amp; " Mois, "&amp; DATEDIF(E3,TODAY(),"MD") &amp; " Jours, "</f>
        <v xml:space="preserve">41 Années, 7 Mois, 16 Jours, </v>
      </c>
    </row>
    <row r="4" spans="1:6" x14ac:dyDescent="0.25">
      <c r="A4" s="28" t="s">
        <v>32</v>
      </c>
      <c r="B4" s="28" t="s">
        <v>34</v>
      </c>
      <c r="C4" s="28" t="s">
        <v>36</v>
      </c>
      <c r="D4" s="28" t="s">
        <v>51</v>
      </c>
      <c r="E4" s="29">
        <v>28202</v>
      </c>
      <c r="F4" s="26" t="str">
        <f t="shared" ca="1" si="0"/>
        <v xml:space="preserve">44 Années, 7 Mois, 0 Jours, 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</sheetPr>
  <dimension ref="A1:M15"/>
  <sheetViews>
    <sheetView tabSelected="1" workbookViewId="0">
      <selection activeCell="R16" sqref="R16"/>
    </sheetView>
  </sheetViews>
  <sheetFormatPr baseColWidth="10" defaultRowHeight="15" x14ac:dyDescent="0.25"/>
  <cols>
    <col min="1" max="1" width="8" customWidth="1"/>
    <col min="2" max="2" width="11.140625" customWidth="1"/>
    <col min="3" max="3" width="13.42578125" customWidth="1"/>
    <col min="4" max="4" width="12.5703125" customWidth="1"/>
    <col min="7" max="7" width="10.5703125" bestFit="1" customWidth="1"/>
    <col min="8" max="8" width="8.42578125" customWidth="1"/>
    <col min="9" max="9" width="13" customWidth="1"/>
    <col min="10" max="10" width="12.28515625" customWidth="1"/>
    <col min="12" max="12" width="8.5703125" bestFit="1" customWidth="1"/>
  </cols>
  <sheetData>
    <row r="1" spans="1:13" ht="30" x14ac:dyDescent="0.25">
      <c r="A1" s="13" t="s">
        <v>18</v>
      </c>
      <c r="B1" s="13" t="s">
        <v>0</v>
      </c>
      <c r="C1" s="13" t="s">
        <v>1</v>
      </c>
      <c r="D1" s="14" t="s">
        <v>19</v>
      </c>
    </row>
    <row r="2" spans="1:13" x14ac:dyDescent="0.25">
      <c r="A2" s="9" t="s">
        <v>31</v>
      </c>
      <c r="B2" s="24" t="str">
        <f>VLOOKUP($A$2,Tableau1[],COLUMN(),0)</f>
        <v>Nom 2</v>
      </c>
      <c r="C2" s="51" t="str">
        <f>VLOOKUP($A$2,Tableau1[],COLUMN(),0)</f>
        <v>Prenom 2</v>
      </c>
      <c r="D2" s="51">
        <f>VLOOKUP($A$2,Tableau1[],COLUMN(),0)</f>
        <v>35796</v>
      </c>
    </row>
    <row r="3" spans="1:13" x14ac:dyDescent="0.25">
      <c r="A3" s="9"/>
      <c r="B3" s="24"/>
      <c r="C3" s="24"/>
      <c r="D3" s="15"/>
    </row>
    <row r="4" spans="1:13" ht="45" x14ac:dyDescent="0.25">
      <c r="A4" s="13" t="s">
        <v>15</v>
      </c>
      <c r="B4" s="23" t="s">
        <v>43</v>
      </c>
      <c r="C4" s="14" t="s">
        <v>39</v>
      </c>
      <c r="D4" s="25" t="s">
        <v>40</v>
      </c>
      <c r="E4" s="14" t="s">
        <v>5</v>
      </c>
      <c r="F4" s="14" t="s">
        <v>41</v>
      </c>
      <c r="G4" s="14" t="s">
        <v>14</v>
      </c>
      <c r="H4" s="40" t="s">
        <v>7</v>
      </c>
      <c r="I4" s="40" t="s">
        <v>8</v>
      </c>
    </row>
    <row r="5" spans="1:13" x14ac:dyDescent="0.25">
      <c r="A5" s="21" t="str">
        <f>VLOOKUP(A$2,BD!$A$2:$H$4,6,0)</f>
        <v>Poste 2</v>
      </c>
      <c r="B5" s="15">
        <f>EDATE(IF(COUNTA($A$5:A5)=1,$D$2,$B4),IF(H4=1,3*12,2*12))</f>
        <v>36526</v>
      </c>
      <c r="C5" s="9">
        <f ca="1">IF(B5&gt;TODAY(),"",INT(DATEDIF(D2,B5,"y")/2))</f>
        <v>1</v>
      </c>
      <c r="D5" s="16"/>
      <c r="E5" s="9">
        <f ca="1">SUM(E4,D5,C5)</f>
        <v>1</v>
      </c>
      <c r="G5" s="9">
        <v>145</v>
      </c>
      <c r="H5" s="9"/>
      <c r="I5" s="9"/>
    </row>
    <row r="6" spans="1:13" x14ac:dyDescent="0.25">
      <c r="A6" s="43" t="str">
        <f>VLOOKUP(A$2,BD!$A$2:$H$4,6,0)</f>
        <v>Poste 2</v>
      </c>
      <c r="B6" s="44">
        <f>EDATE(IF(COUNTA($A$5:A6)=1,$D$2,$B5),IF(H5=1,3*12,2*12))</f>
        <v>37257</v>
      </c>
      <c r="C6" s="45">
        <f t="shared" ref="C6:C15" ca="1" si="0">IF(B5&gt;TODAY(),"",INT(DATEDIF(B5,B6,"y")/2))</f>
        <v>1</v>
      </c>
      <c r="D6" s="45">
        <f>IF(F6&lt;&gt;"",1,"")</f>
        <v>1</v>
      </c>
      <c r="E6" s="45">
        <f ca="1">SUM(E5,D6,C6)</f>
        <v>3</v>
      </c>
      <c r="F6" s="44">
        <v>37891</v>
      </c>
      <c r="G6" s="45">
        <v>235</v>
      </c>
      <c r="H6" s="45"/>
      <c r="I6" s="45"/>
      <c r="J6" s="46"/>
    </row>
    <row r="7" spans="1:13" x14ac:dyDescent="0.25">
      <c r="A7" s="21" t="str">
        <f>VLOOKUP(A$2,BD!$A$2:$H$4,6,0)</f>
        <v>Poste 2</v>
      </c>
      <c r="B7" s="15">
        <f>EDATE(IF(COUNTA($A$5:A7)=1,$D$2,$B6),IF(H6=1,3*12,2*12))</f>
        <v>37987</v>
      </c>
      <c r="C7" s="9">
        <f t="shared" ca="1" si="0"/>
        <v>1</v>
      </c>
      <c r="D7" s="16"/>
      <c r="E7" s="9">
        <f t="shared" ref="E7:E15" ca="1" si="1">SUM(E6,D7,C7)</f>
        <v>4</v>
      </c>
      <c r="F7" s="15"/>
      <c r="G7" s="9">
        <v>700</v>
      </c>
      <c r="H7" s="9"/>
      <c r="I7" s="15"/>
    </row>
    <row r="8" spans="1:13" x14ac:dyDescent="0.25">
      <c r="A8" s="21" t="str">
        <f>VLOOKUP(A$2,BD!$A$2:$H$4,6,0)</f>
        <v>Poste 2</v>
      </c>
      <c r="B8" s="15">
        <f>EDATE(IF(COUNTA($A$5:A8)=1,$D$2,$B7),IF(H7=1,3*12,2*12))</f>
        <v>38718</v>
      </c>
      <c r="C8" s="9">
        <f t="shared" ca="1" si="0"/>
        <v>1</v>
      </c>
      <c r="D8" s="16"/>
      <c r="E8" s="9">
        <f t="shared" ca="1" si="1"/>
        <v>5</v>
      </c>
      <c r="F8" s="15"/>
      <c r="G8" s="9">
        <v>203</v>
      </c>
      <c r="H8" s="9"/>
      <c r="I8" s="9"/>
    </row>
    <row r="9" spans="1:13" x14ac:dyDescent="0.25">
      <c r="A9" s="48" t="str">
        <f>VLOOKUP(A$2,BD!$A$2:$H$4,6,0)</f>
        <v>Poste 2</v>
      </c>
      <c r="B9" s="47">
        <f>EDATE(IF(COUNTA($A$5:A9)=1,$D$2,$B8),IF(H8=1,3*12,2*12))</f>
        <v>39448</v>
      </c>
      <c r="C9" s="48">
        <f t="shared" ca="1" si="0"/>
        <v>1</v>
      </c>
      <c r="D9" s="48"/>
      <c r="E9" s="48">
        <f t="shared" ca="1" si="1"/>
        <v>6</v>
      </c>
      <c r="F9" s="48"/>
      <c r="G9" s="48">
        <v>658</v>
      </c>
      <c r="H9" s="48">
        <v>1</v>
      </c>
      <c r="I9" s="47">
        <v>40091</v>
      </c>
      <c r="J9" s="48"/>
    </row>
    <row r="10" spans="1:13" x14ac:dyDescent="0.25">
      <c r="A10" s="21" t="str">
        <f>VLOOKUP(A$2,BD!$A$2:$H$4,6,0)</f>
        <v>Poste 2</v>
      </c>
      <c r="B10" s="15">
        <f>EDATE(IF(COUNTA($A$5:A10)=1,$D$2,$B9),IF(H9=1,3*12,2*12))</f>
        <v>40544</v>
      </c>
      <c r="C10" s="9">
        <f t="shared" ca="1" si="0"/>
        <v>1</v>
      </c>
      <c r="D10" s="16"/>
      <c r="E10" s="9">
        <f t="shared" ca="1" si="1"/>
        <v>7</v>
      </c>
      <c r="F10" s="15"/>
      <c r="G10" s="22">
        <v>75</v>
      </c>
      <c r="H10" s="30"/>
      <c r="I10" s="9"/>
    </row>
    <row r="11" spans="1:13" x14ac:dyDescent="0.25">
      <c r="A11" s="21" t="str">
        <f>VLOOKUP(A$2,BD!$A$2:$H$4,6,0)</f>
        <v>Poste 2</v>
      </c>
      <c r="B11" s="15">
        <f>EDATE(IF(COUNTA($A$5:A11)=1,$D$2,$B10),IF(H10=1,3*12,2*12))</f>
        <v>41275</v>
      </c>
      <c r="C11" s="9">
        <f t="shared" ca="1" si="0"/>
        <v>1</v>
      </c>
      <c r="D11" s="16"/>
      <c r="E11" s="9">
        <f t="shared" ca="1" si="1"/>
        <v>8</v>
      </c>
      <c r="F11" s="15"/>
      <c r="G11" s="22">
        <v>5</v>
      </c>
      <c r="H11" s="9"/>
      <c r="I11" s="9"/>
    </row>
    <row r="12" spans="1:13" x14ac:dyDescent="0.25">
      <c r="A12" s="21" t="str">
        <f>VLOOKUP(A$2,BD!$A$2:$H$4,6,0)</f>
        <v>Poste 2</v>
      </c>
      <c r="B12" s="15">
        <f>EDATE(IF(COUNTA($A$5:A12)=1,$D$2,$B11),IF(H11=1,3*12,2*12))</f>
        <v>42005</v>
      </c>
      <c r="C12" s="9">
        <f t="shared" ca="1" si="0"/>
        <v>1</v>
      </c>
      <c r="D12" s="16"/>
      <c r="E12" s="9">
        <f t="shared" ca="1" si="1"/>
        <v>9</v>
      </c>
      <c r="F12" s="15"/>
      <c r="G12" s="22">
        <v>300</v>
      </c>
      <c r="H12" s="9"/>
      <c r="I12" s="9"/>
    </row>
    <row r="13" spans="1:13" x14ac:dyDescent="0.25">
      <c r="A13" s="21" t="str">
        <f>VLOOKUP(A$2,BD!$A$2:$H$4,6,0)</f>
        <v>Poste 2</v>
      </c>
      <c r="B13" s="15">
        <f>EDATE(IF(COUNTA($A$5:A13)=1,$D$2,$B12),IF(H12=1,3*12,2*12))</f>
        <v>42736</v>
      </c>
      <c r="C13" s="9">
        <f t="shared" ca="1" si="0"/>
        <v>1</v>
      </c>
      <c r="D13" s="16"/>
      <c r="E13" s="9">
        <f t="shared" ca="1" si="1"/>
        <v>10</v>
      </c>
      <c r="F13" s="15"/>
      <c r="G13" s="22">
        <v>205</v>
      </c>
      <c r="H13" s="9"/>
      <c r="I13" s="9"/>
      <c r="K13" s="9"/>
      <c r="L13" s="42"/>
      <c r="M13" s="42"/>
    </row>
    <row r="14" spans="1:13" x14ac:dyDescent="0.25">
      <c r="A14" s="21" t="str">
        <f>VLOOKUP(A$2,BD!$A$2:$H$4,6,0)</f>
        <v>Poste 2</v>
      </c>
      <c r="B14" s="15">
        <f>EDATE(IF(COUNTA($A$5:A14)=1,$D$2,$B13),IF(H13=1,3*12,2*12))</f>
        <v>43466</v>
      </c>
      <c r="C14" s="9">
        <f t="shared" ca="1" si="0"/>
        <v>1</v>
      </c>
      <c r="D14" s="16"/>
      <c r="E14" s="9">
        <f t="shared" ca="1" si="1"/>
        <v>11</v>
      </c>
      <c r="F14" s="15"/>
      <c r="G14" s="22">
        <v>659</v>
      </c>
      <c r="H14" s="9"/>
      <c r="I14" s="9"/>
    </row>
    <row r="15" spans="1:13" x14ac:dyDescent="0.25">
      <c r="A15" s="21" t="str">
        <f>VLOOKUP(A$2,BD!$A$2:$H$4,6,0)</f>
        <v>Poste 2</v>
      </c>
      <c r="B15" s="15">
        <f>EDATE(IF(COUNTA($A$5:A15)=1,$D$2,$B14),IF(H14=1,3*12,2*12))</f>
        <v>44197</v>
      </c>
      <c r="C15" s="9">
        <f t="shared" ca="1" si="0"/>
        <v>1</v>
      </c>
      <c r="D15" s="16"/>
      <c r="E15" s="9">
        <f t="shared" ca="1" si="1"/>
        <v>12</v>
      </c>
      <c r="F15" s="15"/>
      <c r="G15" s="22">
        <v>100</v>
      </c>
      <c r="H15" s="9"/>
      <c r="I15" s="9"/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D0620-F00A-4B05-BFE8-BB89D2D8DD0A}">
  <sheetPr>
    <tabColor rgb="FF00B050"/>
  </sheetPr>
  <dimension ref="A1:K15"/>
  <sheetViews>
    <sheetView workbookViewId="0">
      <selection activeCell="D19" sqref="D19"/>
    </sheetView>
  </sheetViews>
  <sheetFormatPr baseColWidth="10" defaultRowHeight="15" x14ac:dyDescent="0.25"/>
  <cols>
    <col min="1" max="1" width="8" customWidth="1"/>
    <col min="2" max="2" width="11.140625" customWidth="1"/>
    <col min="3" max="3" width="13.42578125" customWidth="1"/>
    <col min="4" max="4" width="12.5703125" customWidth="1"/>
    <col min="7" max="7" width="10.5703125" bestFit="1" customWidth="1"/>
    <col min="8" max="8" width="12.28515625" customWidth="1"/>
    <col min="10" max="10" width="8.5703125" bestFit="1" customWidth="1"/>
  </cols>
  <sheetData>
    <row r="1" spans="1:11" ht="30" x14ac:dyDescent="0.25">
      <c r="A1" s="13" t="s">
        <v>18</v>
      </c>
      <c r="B1" s="13" t="s">
        <v>0</v>
      </c>
      <c r="C1" s="13" t="s">
        <v>1</v>
      </c>
      <c r="D1" s="14" t="s">
        <v>19</v>
      </c>
    </row>
    <row r="2" spans="1:11" x14ac:dyDescent="0.25">
      <c r="A2" s="9" t="s">
        <v>31</v>
      </c>
      <c r="B2" s="24" t="str">
        <f>VLOOKUP(A2,BD!$A$2:$H$4,2,0)</f>
        <v>Nom 2</v>
      </c>
      <c r="C2" s="24" t="str">
        <f>IF(ISBLANK(A2),"",VLOOKUP(A2,BD!$A$2:$H$4,3,0))</f>
        <v>Prenom 2</v>
      </c>
      <c r="D2" s="15">
        <f>IF(ISBLANK(A2),"",VLOOKUP(A2,BD!$A$2:$H$4,4,0))</f>
        <v>35796</v>
      </c>
    </row>
    <row r="3" spans="1:11" x14ac:dyDescent="0.25">
      <c r="A3" s="9"/>
      <c r="B3" s="24"/>
      <c r="C3" s="24"/>
      <c r="D3" s="15"/>
    </row>
    <row r="4" spans="1:11" ht="45" x14ac:dyDescent="0.25">
      <c r="A4" s="13" t="s">
        <v>15</v>
      </c>
      <c r="B4" s="23" t="s">
        <v>43</v>
      </c>
      <c r="C4" s="14" t="s">
        <v>39</v>
      </c>
      <c r="D4" s="25" t="s">
        <v>40</v>
      </c>
      <c r="E4" s="14" t="s">
        <v>5</v>
      </c>
      <c r="F4" s="14" t="s">
        <v>41</v>
      </c>
      <c r="G4" s="14" t="s">
        <v>14</v>
      </c>
    </row>
    <row r="5" spans="1:11" x14ac:dyDescent="0.25">
      <c r="A5" s="21" t="str">
        <f>VLOOKUP(A$2,BD!$A$2:$H$4,6,0)</f>
        <v>Poste 2</v>
      </c>
      <c r="B5" s="15">
        <f>EDATE(IF(COUNTA($A$5:A5)=1,$D$2,$B4),5*12)</f>
        <v>37622</v>
      </c>
      <c r="C5" s="9">
        <v>5</v>
      </c>
      <c r="D5" s="16"/>
      <c r="E5" s="9">
        <f t="shared" ref="E5:E15" si="0">SUM(E4,D5,C5,D4)</f>
        <v>5</v>
      </c>
      <c r="G5" s="9">
        <v>145</v>
      </c>
    </row>
    <row r="6" spans="1:11" s="50" customFormat="1" x14ac:dyDescent="0.25">
      <c r="A6" s="43" t="str">
        <f>VLOOKUP(A$2,BD!$A$2:$H$4,6,0)</f>
        <v>Poste 2</v>
      </c>
      <c r="B6" s="44">
        <f>EDATE(IF(COUNTA($A$5:A6)=1,$D$2,$B5),5*12)</f>
        <v>39448</v>
      </c>
      <c r="C6" s="45">
        <v>5</v>
      </c>
      <c r="D6" s="45">
        <f>IF(F6&lt;&gt;"",1,"")</f>
        <v>1</v>
      </c>
      <c r="E6" s="45">
        <f t="shared" si="0"/>
        <v>11</v>
      </c>
      <c r="F6" s="44">
        <v>38987</v>
      </c>
      <c r="G6" s="45">
        <v>235</v>
      </c>
      <c r="H6" s="46"/>
    </row>
    <row r="7" spans="1:11" x14ac:dyDescent="0.25">
      <c r="A7" s="21" t="str">
        <f>VLOOKUP(A$2,BD!$A$2:$H$4,6,0)</f>
        <v>Poste 2</v>
      </c>
      <c r="B7" s="15">
        <f>EDATE(IF(COUNTA($A$5:A7)=1,$D$2,$B6),5*12)</f>
        <v>41275</v>
      </c>
      <c r="C7" s="9">
        <v>5</v>
      </c>
      <c r="D7" s="16"/>
      <c r="E7" s="9">
        <f>SUM(E6,D7,C7,D6)</f>
        <v>17</v>
      </c>
      <c r="F7" s="15"/>
      <c r="G7" s="9">
        <v>700</v>
      </c>
    </row>
    <row r="8" spans="1:11" x14ac:dyDescent="0.25">
      <c r="A8" s="21" t="str">
        <f>VLOOKUP(A$2,BD!$A$2:$H$4,6,0)</f>
        <v>Poste 2</v>
      </c>
      <c r="B8" s="15">
        <f>EDATE(IF(COUNTA($A$5:A8)=1,$D$2,$B7),5*12)</f>
        <v>43101</v>
      </c>
      <c r="C8" s="9">
        <v>5</v>
      </c>
      <c r="D8" s="16"/>
      <c r="E8" s="9">
        <f t="shared" si="0"/>
        <v>22</v>
      </c>
      <c r="F8" s="15"/>
      <c r="G8" s="9">
        <v>203</v>
      </c>
    </row>
    <row r="9" spans="1:11" x14ac:dyDescent="0.25">
      <c r="A9" s="22" t="str">
        <f>VLOOKUP(A$2,BD!$A$2:$H$4,6,0)</f>
        <v>Poste 2</v>
      </c>
      <c r="B9" s="49">
        <f>EDATE(IF(COUNTA($A$5:A9)=1,$D$2,$B8),5*12)</f>
        <v>44927</v>
      </c>
      <c r="C9" s="22">
        <v>5</v>
      </c>
      <c r="D9" s="16"/>
      <c r="E9" s="9">
        <f t="shared" si="0"/>
        <v>27</v>
      </c>
      <c r="F9" s="22"/>
      <c r="G9" s="22">
        <v>658</v>
      </c>
    </row>
    <row r="10" spans="1:11" x14ac:dyDescent="0.25">
      <c r="A10" s="21" t="str">
        <f>VLOOKUP(A$2,BD!$A$2:$H$4,6,0)</f>
        <v>Poste 2</v>
      </c>
      <c r="B10" s="15">
        <f>EDATE(IF(COUNTA($A$5:A10)=1,$D$2,$B9),5*12)</f>
        <v>46753</v>
      </c>
      <c r="C10" s="9" t="str">
        <f t="shared" ref="C10:C15" ca="1" si="1">IF(B9&gt;TODAY(),"",INT(DATEDIF(B9,B10,"y")/2))</f>
        <v/>
      </c>
      <c r="D10" s="16"/>
      <c r="E10" s="9">
        <f t="shared" ca="1" si="0"/>
        <v>27</v>
      </c>
      <c r="F10" s="15"/>
      <c r="G10" s="22">
        <v>75</v>
      </c>
    </row>
    <row r="11" spans="1:11" x14ac:dyDescent="0.25">
      <c r="A11" s="21" t="str">
        <f>VLOOKUP(A$2,BD!$A$2:$H$4,6,0)</f>
        <v>Poste 2</v>
      </c>
      <c r="B11" s="15">
        <f>EDATE(IF(COUNTA($A$5:A11)=1,$D$2,$B10),5*12)</f>
        <v>48580</v>
      </c>
      <c r="C11" s="9" t="str">
        <f t="shared" ca="1" si="1"/>
        <v/>
      </c>
      <c r="D11" s="16"/>
      <c r="E11" s="9">
        <f t="shared" ca="1" si="0"/>
        <v>27</v>
      </c>
      <c r="F11" s="15"/>
      <c r="G11" s="22">
        <v>5</v>
      </c>
    </row>
    <row r="12" spans="1:11" x14ac:dyDescent="0.25">
      <c r="A12" s="21" t="str">
        <f>VLOOKUP(A$2,BD!$A$2:$H$4,6,0)</f>
        <v>Poste 2</v>
      </c>
      <c r="B12" s="15">
        <f>EDATE(IF(COUNTA($A$5:A12)=1,$D$2,$B11),5*12)</f>
        <v>50406</v>
      </c>
      <c r="C12" s="9" t="str">
        <f t="shared" ca="1" si="1"/>
        <v/>
      </c>
      <c r="D12" s="16"/>
      <c r="E12" s="9">
        <f t="shared" ca="1" si="0"/>
        <v>27</v>
      </c>
      <c r="F12" s="15"/>
      <c r="G12" s="22">
        <v>300</v>
      </c>
    </row>
    <row r="13" spans="1:11" x14ac:dyDescent="0.25">
      <c r="A13" s="21" t="str">
        <f>VLOOKUP(A$2,BD!$A$2:$H$4,6,0)</f>
        <v>Poste 2</v>
      </c>
      <c r="B13" s="15">
        <f>EDATE(IF(COUNTA($A$5:A13)=1,$D$2,$B12),5*12)</f>
        <v>52232</v>
      </c>
      <c r="C13" s="9" t="str">
        <f t="shared" ca="1" si="1"/>
        <v/>
      </c>
      <c r="D13" s="16"/>
      <c r="E13" s="9">
        <f t="shared" ca="1" si="0"/>
        <v>27</v>
      </c>
      <c r="F13" s="15"/>
      <c r="G13" s="22">
        <v>205</v>
      </c>
      <c r="H13" s="41"/>
      <c r="J13" s="42"/>
      <c r="K13" s="42"/>
    </row>
    <row r="14" spans="1:11" x14ac:dyDescent="0.25">
      <c r="A14" s="21" t="str">
        <f>VLOOKUP(A$2,BD!$A$2:$H$4,6,0)</f>
        <v>Poste 2</v>
      </c>
      <c r="B14" s="15">
        <f>EDATE(IF(COUNTA($A$5:A14)=1,$D$2,$B13),5*12)</f>
        <v>54058</v>
      </c>
      <c r="C14" s="9" t="str">
        <f t="shared" ca="1" si="1"/>
        <v/>
      </c>
      <c r="D14" s="16"/>
      <c r="E14" s="9">
        <f t="shared" ca="1" si="0"/>
        <v>27</v>
      </c>
      <c r="F14" s="15"/>
      <c r="G14" s="22">
        <v>659</v>
      </c>
    </row>
    <row r="15" spans="1:11" x14ac:dyDescent="0.25">
      <c r="A15" s="21" t="str">
        <f>VLOOKUP(A$2,BD!$A$2:$H$4,6,0)</f>
        <v>Poste 2</v>
      </c>
      <c r="B15" s="15">
        <f>EDATE(IF(COUNTA($A$5:A15)=1,$D$2,$B14),5*12)</f>
        <v>55885</v>
      </c>
      <c r="C15" s="9" t="str">
        <f t="shared" ca="1" si="1"/>
        <v/>
      </c>
      <c r="D15" s="16"/>
      <c r="E15" s="9">
        <f t="shared" ca="1" si="0"/>
        <v>27</v>
      </c>
      <c r="F15" s="15"/>
      <c r="G15" s="22">
        <v>100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Categorie</vt:lpstr>
      <vt:lpstr>Avancement Categorie.old</vt:lpstr>
      <vt:lpstr>Poste</vt:lpstr>
      <vt:lpstr>BD</vt:lpstr>
      <vt:lpstr>Personnel</vt:lpstr>
      <vt:lpstr>Avancement Echelon</vt:lpstr>
      <vt:lpstr>Avancement Catégorie</vt:lpstr>
      <vt:lpstr>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PROTUS DJIDJOHO</dc:creator>
  <cp:lastModifiedBy>DjiDji</cp:lastModifiedBy>
  <cp:lastPrinted>2016-07-01T18:54:25Z</cp:lastPrinted>
  <dcterms:created xsi:type="dcterms:W3CDTF">2016-06-29T12:17:56Z</dcterms:created>
  <dcterms:modified xsi:type="dcterms:W3CDTF">2021-10-18T13:37:57Z</dcterms:modified>
</cp:coreProperties>
</file>