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codeName="ThisWorkbook" defaultThemeVersion="166925"/>
  <xr:revisionPtr revIDLastSave="0" documentId="13_ncr:1_{7BF84ACE-A541-4C45-80AF-9C3580D02852}" xr6:coauthVersionLast="45" xr6:coauthVersionMax="47" xr10:uidLastSave="{00000000-0000-0000-0000-000000000000}"/>
  <bookViews>
    <workbookView xWindow="15" yWindow="195" windowWidth="19170" windowHeight="14370" xr2:uid="{00000000-000D-0000-FFFF-FFFF00000000}"/>
  </bookViews>
  <sheets>
    <sheet name="Feuil2" sheetId="29" r:id="rId1"/>
    <sheet name="BASE" sheetId="2" r:id="rId2"/>
    <sheet name="FAMILLE" sheetId="27" r:id="rId3"/>
    <sheet name="TABLE" sheetId="22" r:id="rId4"/>
  </sheets>
  <definedNames>
    <definedName name="_xlnm._FilterDatabase" localSheetId="1" hidden="1">BASE!$A$1:$I$18</definedName>
    <definedName name="categorie">#REF!</definedName>
    <definedName name="_xlnm.Print_Titles" localSheetId="1">BASE!#REF!</definedName>
  </definedNames>
  <calcPr calcId="191029"/>
  <pivotCaches>
    <pivotCache cacheId="1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" i="2" l="1"/>
  <c r="I15" i="2"/>
  <c r="I16" i="2"/>
  <c r="I17" i="2"/>
  <c r="I18" i="2"/>
  <c r="I19" i="2"/>
  <c r="I20" i="2"/>
  <c r="I21" i="2"/>
  <c r="I22" i="2"/>
  <c r="I6" i="2"/>
  <c r="I7" i="2"/>
  <c r="I10" i="2"/>
  <c r="I11" i="2"/>
  <c r="I12" i="2"/>
  <c r="I13" i="2"/>
  <c r="I3" i="2"/>
  <c r="I2" i="2"/>
  <c r="C8" i="27" l="1"/>
  <c r="C9" i="27"/>
  <c r="C10" i="27"/>
  <c r="C11" i="27"/>
  <c r="C12" i="27"/>
  <c r="C13" i="27"/>
  <c r="C14" i="27"/>
  <c r="C8" i="2"/>
  <c r="B10" i="27" s="1"/>
  <c r="C11" i="2"/>
  <c r="B12" i="27" s="1"/>
  <c r="C9" i="2"/>
  <c r="B9" i="27" s="1"/>
  <c r="E4" i="27"/>
  <c r="E5" i="27"/>
  <c r="E6" i="27"/>
  <c r="E7" i="27"/>
  <c r="E8" i="27"/>
  <c r="E9" i="27"/>
  <c r="E10" i="27"/>
  <c r="E11" i="27"/>
  <c r="E12" i="27"/>
  <c r="E13" i="27"/>
  <c r="E14" i="27"/>
  <c r="E15" i="27"/>
  <c r="E16" i="27"/>
  <c r="E17" i="27"/>
  <c r="E18" i="27"/>
  <c r="E19" i="27"/>
  <c r="E20" i="27"/>
  <c r="D4" i="27"/>
  <c r="D5" i="27"/>
  <c r="D6" i="27"/>
  <c r="D7" i="27"/>
  <c r="D8" i="27"/>
  <c r="D9" i="27"/>
  <c r="D10" i="27"/>
  <c r="D11" i="27"/>
  <c r="D12" i="27"/>
  <c r="D13" i="27"/>
  <c r="D14" i="27"/>
  <c r="D15" i="27"/>
  <c r="D16" i="27"/>
  <c r="D17" i="27"/>
  <c r="D18" i="27"/>
  <c r="D19" i="27"/>
  <c r="D20" i="27"/>
  <c r="E3" i="27"/>
  <c r="D3" i="27"/>
  <c r="C4" i="27"/>
  <c r="C5" i="27"/>
  <c r="C6" i="27"/>
  <c r="C7" i="27"/>
  <c r="C15" i="27"/>
  <c r="C16" i="27"/>
  <c r="C17" i="27"/>
  <c r="C18" i="27"/>
  <c r="C19" i="27"/>
  <c r="C20" i="27"/>
  <c r="C3" i="27"/>
  <c r="C2" i="2"/>
  <c r="B3" i="27" s="1"/>
  <c r="B21" i="27"/>
  <c r="B25" i="27"/>
  <c r="B26" i="27"/>
  <c r="B27" i="27"/>
  <c r="B28" i="27"/>
  <c r="B29" i="27"/>
  <c r="B30" i="27"/>
  <c r="C3" i="2"/>
  <c r="B4" i="27" s="1"/>
  <c r="C5" i="2"/>
  <c r="B5" i="27" s="1"/>
  <c r="C4" i="2"/>
  <c r="B6" i="27" s="1"/>
  <c r="C6" i="2"/>
  <c r="B7" i="27" s="1"/>
  <c r="C7" i="2"/>
  <c r="B8" i="27" s="1"/>
  <c r="C10" i="2"/>
  <c r="B11" i="27" s="1"/>
  <c r="C12" i="2"/>
  <c r="B13" i="27" s="1"/>
  <c r="C13" i="2"/>
  <c r="B14" i="27" s="1"/>
  <c r="C14" i="2"/>
  <c r="C15" i="2"/>
  <c r="C16" i="2"/>
  <c r="C19" i="2"/>
  <c r="B15" i="27" s="1"/>
  <c r="C18" i="2"/>
  <c r="B16" i="27" s="1"/>
  <c r="C17" i="2"/>
  <c r="B17" i="27" s="1"/>
  <c r="C20" i="2"/>
  <c r="B18" i="27" s="1"/>
  <c r="C22" i="2"/>
  <c r="B19" i="27" s="1"/>
  <c r="C21" i="2"/>
  <c r="B20" i="27" s="1"/>
  <c r="G22" i="2"/>
  <c r="H22" i="2" s="1"/>
  <c r="G19" i="2" l="1"/>
  <c r="G16" i="2"/>
  <c r="H19" i="2" l="1"/>
  <c r="H16" i="2"/>
  <c r="F14" i="27"/>
  <c r="G14" i="27" s="1"/>
  <c r="C8" i="22"/>
  <c r="A8" i="22"/>
  <c r="C9" i="22" l="1"/>
  <c r="C10" i="22" s="1"/>
  <c r="C11" i="22" s="1"/>
  <c r="C12" i="22" s="1"/>
  <c r="C13" i="22" s="1"/>
  <c r="C14" i="22" s="1"/>
  <c r="C15" i="22" s="1"/>
  <c r="C16" i="22" s="1"/>
  <c r="C17" i="22" s="1"/>
  <c r="C18" i="22" s="1"/>
  <c r="C19" i="22" s="1"/>
  <c r="G20" i="2"/>
  <c r="G15" i="2"/>
  <c r="G14" i="2"/>
  <c r="G13" i="2"/>
  <c r="G10" i="2"/>
  <c r="G3" i="2"/>
  <c r="A9" i="22"/>
  <c r="A10" i="22" s="1"/>
  <c r="A11" i="22" s="1"/>
  <c r="A12" i="22" s="1"/>
  <c r="A13" i="22" s="1"/>
  <c r="A14" i="22" s="1"/>
  <c r="A15" i="22" s="1"/>
  <c r="A16" i="22" s="1"/>
  <c r="A17" i="22" s="1"/>
  <c r="A18" i="22" s="1"/>
  <c r="F12" i="27" l="1"/>
  <c r="G12" i="27" s="1"/>
  <c r="H14" i="2"/>
  <c r="G8" i="2"/>
  <c r="H8" i="2" s="1"/>
  <c r="I9" i="2" s="1"/>
  <c r="G18" i="2"/>
  <c r="H15" i="2"/>
  <c r="F13" i="27"/>
  <c r="G13" i="27" s="1"/>
  <c r="G9" i="2"/>
  <c r="H9" i="2" s="1"/>
  <c r="I8" i="2" s="1"/>
  <c r="H20" i="2"/>
  <c r="F18" i="27"/>
  <c r="G18" i="27" s="1"/>
  <c r="G7" i="2"/>
  <c r="G17" i="2"/>
  <c r="F15" i="27" s="1"/>
  <c r="G15" i="27" s="1"/>
  <c r="I15" i="27" s="1"/>
  <c r="H10" i="2"/>
  <c r="F9" i="27"/>
  <c r="G9" i="27" s="1"/>
  <c r="I9" i="27" s="1"/>
  <c r="F11" i="27"/>
  <c r="G11" i="27" s="1"/>
  <c r="H13" i="2"/>
  <c r="G21" i="2"/>
  <c r="F19" i="27" s="1"/>
  <c r="G19" i="27" s="1"/>
  <c r="I19" i="27" s="1"/>
  <c r="G12" i="2"/>
  <c r="G11" i="2"/>
  <c r="H11" i="2" s="1"/>
  <c r="H3" i="2"/>
  <c r="F4" i="27"/>
  <c r="G4" i="27" s="1"/>
  <c r="I4" i="27" s="1"/>
  <c r="G5" i="2"/>
  <c r="G4" i="2"/>
  <c r="G2" i="2"/>
  <c r="G6" i="2"/>
  <c r="H21" i="2" l="1"/>
  <c r="F20" i="27"/>
  <c r="G20" i="27" s="1"/>
  <c r="I20" i="27" s="1"/>
  <c r="F16" i="27"/>
  <c r="G16" i="27" s="1"/>
  <c r="I16" i="27" s="1"/>
  <c r="H18" i="2"/>
  <c r="H17" i="2"/>
  <c r="F17" i="27"/>
  <c r="G17" i="27" s="1"/>
  <c r="F8" i="27"/>
  <c r="G8" i="27" s="1"/>
  <c r="H7" i="2"/>
  <c r="H12" i="2"/>
  <c r="F10" i="27"/>
  <c r="G10" i="27" s="1"/>
  <c r="H5" i="2"/>
  <c r="I4" i="2" s="1"/>
  <c r="F5" i="27"/>
  <c r="G5" i="27" s="1"/>
  <c r="I5" i="27" s="1"/>
  <c r="H4" i="2"/>
  <c r="I5" i="2" s="1"/>
  <c r="F6" i="27"/>
  <c r="G6" i="27" s="1"/>
  <c r="H6" i="2"/>
  <c r="F7" i="27"/>
  <c r="G7" i="27" s="1"/>
  <c r="H2" i="2"/>
  <c r="F3" i="27"/>
  <c r="G3" i="27" s="1"/>
</calcChain>
</file>

<file path=xl/sharedStrings.xml><?xml version="1.0" encoding="utf-8"?>
<sst xmlns="http://schemas.openxmlformats.org/spreadsheetml/2006/main" count="175" uniqueCount="76">
  <si>
    <t xml:space="preserve">Nom
</t>
  </si>
  <si>
    <t>Lic</t>
  </si>
  <si>
    <t>S</t>
  </si>
  <si>
    <t>Naissance</t>
  </si>
  <si>
    <t>Prénom</t>
  </si>
  <si>
    <t>JC</t>
  </si>
  <si>
    <t>M</t>
  </si>
  <si>
    <t>Ines</t>
  </si>
  <si>
    <t>F</t>
  </si>
  <si>
    <t>U11</t>
  </si>
  <si>
    <t>U15</t>
  </si>
  <si>
    <t>Lucas</t>
  </si>
  <si>
    <t>Alexis</t>
  </si>
  <si>
    <t>Germain</t>
  </si>
  <si>
    <t>U17</t>
  </si>
  <si>
    <t>Daphne</t>
  </si>
  <si>
    <t>Pablo</t>
  </si>
  <si>
    <t>Justine</t>
  </si>
  <si>
    <t>Romain</t>
  </si>
  <si>
    <t>Jerome</t>
  </si>
  <si>
    <t>U7</t>
  </si>
  <si>
    <t>U18</t>
  </si>
  <si>
    <t>U9</t>
  </si>
  <si>
    <t>U13</t>
  </si>
  <si>
    <t>JC2</t>
  </si>
  <si>
    <t>JC1</t>
  </si>
  <si>
    <t>Nicolas</t>
  </si>
  <si>
    <t>Emma</t>
  </si>
  <si>
    <t>Eric</t>
  </si>
  <si>
    <t>Simon</t>
  </si>
  <si>
    <t>U20</t>
  </si>
  <si>
    <t>Bixente</t>
  </si>
  <si>
    <t>Maelle</t>
  </si>
  <si>
    <t>Cat 2021/2022</t>
  </si>
  <si>
    <t>Tarif 2021/2021</t>
  </si>
  <si>
    <t>categorie</t>
  </si>
  <si>
    <t>FILLE</t>
  </si>
  <si>
    <t>SENIOR</t>
  </si>
  <si>
    <t>GARCON</t>
  </si>
  <si>
    <t>TARIF</t>
  </si>
  <si>
    <t>OL</t>
  </si>
  <si>
    <t>Senior</t>
  </si>
  <si>
    <t>Famille</t>
  </si>
  <si>
    <t>TABLE</t>
  </si>
  <si>
    <t>CHAISE</t>
  </si>
  <si>
    <t>FEUILLE</t>
  </si>
  <si>
    <t>CRAYON</t>
  </si>
  <si>
    <t>STYLO</t>
  </si>
  <si>
    <t>TASSE</t>
  </si>
  <si>
    <t>FOURCHETTE</t>
  </si>
  <si>
    <t>LAMPE</t>
  </si>
  <si>
    <t>TELEPHONE</t>
  </si>
  <si>
    <t>CISEAU</t>
  </si>
  <si>
    <t>BOUTEILLE</t>
  </si>
  <si>
    <t>Nom</t>
  </si>
  <si>
    <t>Aurore</t>
  </si>
  <si>
    <t>TROUSSE</t>
  </si>
  <si>
    <t>Olivier</t>
  </si>
  <si>
    <t>ECRAN</t>
  </si>
  <si>
    <t>Caroline</t>
  </si>
  <si>
    <t>PAPIER</t>
  </si>
  <si>
    <t>Anne</t>
  </si>
  <si>
    <t>lucie</t>
  </si>
  <si>
    <t>1er licence tarif normal</t>
  </si>
  <si>
    <t>2ieme licence -30%</t>
  </si>
  <si>
    <t>3ieme licence -50%</t>
  </si>
  <si>
    <t>OUI</t>
  </si>
  <si>
    <t>Total général</t>
  </si>
  <si>
    <t>Total OUI</t>
  </si>
  <si>
    <t>Total BOUTEILLE</t>
  </si>
  <si>
    <t>Total CHAISE</t>
  </si>
  <si>
    <t>Total ECRAN</t>
  </si>
  <si>
    <t>Total TABLE</t>
  </si>
  <si>
    <t>Total TROUSSE</t>
  </si>
  <si>
    <t>cotisation</t>
  </si>
  <si>
    <t>Somme de cotisation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</si>
</sst>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"/>
  </numFmts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7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5" fillId="0" borderId="3" xfId="0" applyFont="1" applyFill="1" applyBorder="1" applyAlignment="1" applyProtection="1">
      <alignment horizontal="center" wrapText="1" readingOrder="1"/>
      <protection locked="0"/>
    </xf>
    <xf numFmtId="0" fontId="5" fillId="0" borderId="3" xfId="0" applyFont="1" applyFill="1" applyBorder="1" applyAlignment="1" applyProtection="1">
      <alignment horizontal="center" vertical="center" wrapText="1" readingOrder="1"/>
      <protection locked="0"/>
    </xf>
    <xf numFmtId="0" fontId="6" fillId="0" borderId="2" xfId="0" applyFont="1" applyBorder="1" applyAlignment="1">
      <alignment horizontal="left" vertical="center"/>
    </xf>
    <xf numFmtId="0" fontId="7" fillId="0" borderId="2" xfId="0" applyFont="1" applyFill="1" applyBorder="1" applyAlignment="1" applyProtection="1">
      <alignment horizontal="left" vertical="center" wrapText="1" readingOrder="1"/>
      <protection locked="0"/>
    </xf>
    <xf numFmtId="0" fontId="7" fillId="0" borderId="2" xfId="1" applyFont="1" applyFill="1" applyBorder="1" applyAlignment="1" applyProtection="1">
      <alignment horizontal="left" vertical="center" wrapText="1" readingOrder="1"/>
      <protection locked="0"/>
    </xf>
    <xf numFmtId="0" fontId="6" fillId="0" borderId="2" xfId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 readingOrder="1"/>
    </xf>
    <xf numFmtId="0" fontId="6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 wrapText="1" readingOrder="1"/>
      <protection locked="0"/>
    </xf>
    <xf numFmtId="0" fontId="5" fillId="0" borderId="1" xfId="0" applyFont="1" applyFill="1" applyBorder="1" applyAlignment="1" applyProtection="1">
      <alignment horizontal="center" vertical="center" wrapText="1" readingOrder="1"/>
      <protection locked="0"/>
    </xf>
    <xf numFmtId="0" fontId="0" fillId="0" borderId="0" xfId="0" applyFont="1" applyAlignment="1">
      <alignment horizontal="center"/>
    </xf>
    <xf numFmtId="164" fontId="0" fillId="0" borderId="0" xfId="0" applyNumberFormat="1" applyFill="1" applyAlignment="1">
      <alignment horizontal="center" vertical="center"/>
    </xf>
    <xf numFmtId="164" fontId="5" fillId="0" borderId="3" xfId="0" applyNumberFormat="1" applyFont="1" applyFill="1" applyBorder="1" applyAlignment="1" applyProtection="1">
      <alignment horizontal="center" vertical="center" wrapText="1" readingOrder="1"/>
      <protection locked="0"/>
    </xf>
    <xf numFmtId="0" fontId="0" fillId="0" borderId="0" xfId="0" applyAlignment="1">
      <alignment horizontal="center"/>
    </xf>
    <xf numFmtId="14" fontId="7" fillId="0" borderId="2" xfId="0" applyNumberFormat="1" applyFont="1" applyFill="1" applyBorder="1" applyAlignment="1" applyProtection="1">
      <alignment horizontal="center" vertical="center" wrapText="1" readingOrder="1"/>
      <protection locked="0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Fill="1"/>
    <xf numFmtId="164" fontId="6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0" fontId="6" fillId="0" borderId="5" xfId="0" applyFont="1" applyFill="1" applyBorder="1"/>
    <xf numFmtId="0" fontId="6" fillId="0" borderId="2" xfId="0" applyFont="1" applyFill="1" applyBorder="1"/>
    <xf numFmtId="14" fontId="6" fillId="0" borderId="2" xfId="0" applyNumberFormat="1" applyFont="1" applyFill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14" fontId="0" fillId="0" borderId="2" xfId="0" applyNumberFormat="1" applyBorder="1"/>
    <xf numFmtId="14" fontId="0" fillId="0" borderId="2" xfId="0" applyNumberFormat="1" applyBorder="1" applyAlignment="1">
      <alignment horizontal="center"/>
    </xf>
    <xf numFmtId="0" fontId="0" fillId="2" borderId="2" xfId="0" applyFill="1" applyBorder="1" applyAlignment="1">
      <alignment horizontal="center"/>
    </xf>
    <xf numFmtId="14" fontId="0" fillId="2" borderId="2" xfId="0" applyNumberFormat="1" applyFill="1" applyBorder="1"/>
    <xf numFmtId="14" fontId="0" fillId="2" borderId="2" xfId="0" applyNumberFormat="1" applyFill="1" applyBorder="1" applyAlignment="1">
      <alignment horizontal="center"/>
    </xf>
    <xf numFmtId="0" fontId="0" fillId="2" borderId="0" xfId="0" applyNumberFormat="1" applyFill="1" applyAlignment="1">
      <alignment horizontal="center"/>
    </xf>
    <xf numFmtId="9" fontId="0" fillId="3" borderId="0" xfId="0" applyNumberFormat="1" applyFill="1"/>
    <xf numFmtId="9" fontId="0" fillId="4" borderId="0" xfId="0" applyNumberFormat="1" applyFill="1"/>
    <xf numFmtId="0" fontId="3" fillId="0" borderId="0" xfId="0" applyFont="1"/>
    <xf numFmtId="0" fontId="0" fillId="3" borderId="0" xfId="0" applyFill="1"/>
    <xf numFmtId="0" fontId="0" fillId="0" borderId="0" xfId="0" applyNumberFormat="1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14" fontId="0" fillId="0" borderId="6" xfId="0" applyNumberFormat="1" applyBorder="1"/>
    <xf numFmtId="14" fontId="0" fillId="0" borderId="6" xfId="0" applyNumberFormat="1" applyBorder="1" applyAlignment="1">
      <alignment horizontal="center"/>
    </xf>
    <xf numFmtId="0" fontId="0" fillId="3" borderId="7" xfId="0" applyNumberFormat="1" applyFill="1" applyBorder="1" applyAlignment="1">
      <alignment horizontal="center"/>
    </xf>
    <xf numFmtId="0" fontId="0" fillId="2" borderId="4" xfId="0" applyFill="1" applyBorder="1"/>
    <xf numFmtId="0" fontId="0" fillId="2" borderId="4" xfId="0" applyFill="1" applyBorder="1" applyAlignment="1">
      <alignment horizontal="center"/>
    </xf>
    <xf numFmtId="14" fontId="0" fillId="2" borderId="4" xfId="0" applyNumberFormat="1" applyFill="1" applyBorder="1"/>
    <xf numFmtId="14" fontId="0" fillId="2" borderId="4" xfId="0" applyNumberFormat="1" applyFill="1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14" fontId="0" fillId="0" borderId="8" xfId="0" applyNumberFormat="1" applyBorder="1"/>
    <xf numFmtId="14" fontId="0" fillId="0" borderId="8" xfId="0" applyNumberFormat="1" applyBorder="1" applyAlignment="1">
      <alignment horizontal="center"/>
    </xf>
    <xf numFmtId="0" fontId="0" fillId="3" borderId="9" xfId="0" applyNumberFormat="1" applyFill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4" borderId="0" xfId="0" applyNumberFormat="1" applyFill="1" applyBorder="1" applyAlignment="1">
      <alignment horizontal="center"/>
    </xf>
    <xf numFmtId="0" fontId="0" fillId="3" borderId="0" xfId="0" applyNumberFormat="1" applyFill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4" xfId="0" applyFill="1" applyBorder="1"/>
    <xf numFmtId="0" fontId="0" fillId="0" borderId="2" xfId="0" applyFill="1" applyBorder="1" applyAlignment="1">
      <alignment horizontal="center"/>
    </xf>
    <xf numFmtId="14" fontId="0" fillId="0" borderId="2" xfId="0" applyNumberFormat="1" applyFill="1" applyBorder="1"/>
    <xf numFmtId="14" fontId="0" fillId="0" borderId="2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10" xfId="0" applyFill="1" applyBorder="1"/>
    <xf numFmtId="0" fontId="0" fillId="0" borderId="6" xfId="0" applyFill="1" applyBorder="1" applyAlignment="1">
      <alignment horizontal="center"/>
    </xf>
    <xf numFmtId="14" fontId="0" fillId="0" borderId="6" xfId="0" applyNumberFormat="1" applyFill="1" applyBorder="1"/>
    <xf numFmtId="14" fontId="0" fillId="0" borderId="6" xfId="0" applyNumberFormat="1" applyFill="1" applyBorder="1" applyAlignment="1">
      <alignment horizontal="center"/>
    </xf>
    <xf numFmtId="0" fontId="0" fillId="0" borderId="7" xfId="0" applyNumberFormat="1" applyFill="1" applyBorder="1" applyAlignment="1">
      <alignment horizontal="center"/>
    </xf>
    <xf numFmtId="0" fontId="0" fillId="5" borderId="0" xfId="0" applyFill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4">
    <cellStyle name="Normal" xfId="0" builtinId="0"/>
    <cellStyle name="Normal 2" xfId="1" xr:uid="{621109B8-28D7-4C12-A110-DF0D42F13DFD}"/>
    <cellStyle name="Normal 3" xfId="2" xr:uid="{50D63EB2-C239-4094-9BA9-3FBDBC39F847}"/>
    <cellStyle name="Normal 4" xfId="3" xr:uid="{7EFC77DC-A110-407C-851D-F2474DE95F5C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495ED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66FF"/>
      <color rgb="FF000000"/>
      <color rgb="FFFF3399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397.801334143522" createdVersion="6" refreshedVersion="6" minRefreshableVersion="3" recordCount="21" xr:uid="{F7F9D226-C36B-413F-9F92-E80755F35BB1}">
  <cacheSource type="worksheet">
    <worksheetSource ref="A1:I22" sheet="BASE"/>
  </cacheSource>
  <cacheFields count="9">
    <cacheField name="Nom_x000a_" numFmtId="0">
      <sharedItems count="14">
        <s v="TABLE"/>
        <s v="CHAISE"/>
        <s v="FEUILLE"/>
        <s v="CRAYON"/>
        <s v="ECRAN"/>
        <s v="STYLO"/>
        <s v="PAPIER"/>
        <s v="TASSE"/>
        <s v="FOURCHETTE"/>
        <s v="LAMPE"/>
        <s v="TELEPHONE"/>
        <s v="CISEAU"/>
        <s v="BOUTEILLE"/>
        <s v="TROUSSE"/>
      </sharedItems>
    </cacheField>
    <cacheField name="Prénom" numFmtId="0">
      <sharedItems count="20">
        <s v="Eric"/>
        <s v="Anne"/>
        <s v="Ines"/>
        <s v="Bixente"/>
        <s v="Romain"/>
        <s v="Maelle"/>
        <s v="Jerome"/>
        <s v="Caroline"/>
        <s v="Lucas"/>
        <s v="lucie"/>
        <s v="Emma"/>
        <s v="Alexis"/>
        <s v="Germain"/>
        <s v="Daphne"/>
        <s v="Aurore"/>
        <s v="Justine"/>
        <s v="Pablo"/>
        <s v="Simon"/>
        <s v="Olivier"/>
        <s v="Nicolas"/>
      </sharedItems>
    </cacheField>
    <cacheField name="Famille" numFmtId="0">
      <sharedItems count="2">
        <s v="OUI"/>
        <s v=""/>
      </sharedItems>
    </cacheField>
    <cacheField name="Lic" numFmtId="0">
      <sharedItems/>
    </cacheField>
    <cacheField name="S" numFmtId="0">
      <sharedItems/>
    </cacheField>
    <cacheField name="Naissance" numFmtId="14">
      <sharedItems containsSemiMixedTypes="0" containsNonDate="0" containsDate="1" containsString="0" minDate="2002-03-03T00:00:00" maxDate="2015-08-06T00:00:00"/>
    </cacheField>
    <cacheField name="Cat 2021/2022" numFmtId="0">
      <sharedItems/>
    </cacheField>
    <cacheField name="Tarif 2021/2021" numFmtId="2">
      <sharedItems containsSemiMixedTypes="0" containsString="0" containsNumber="1" containsInteger="1" minValue="125" maxValue="190"/>
    </cacheField>
    <cacheField name="cotisation" numFmtId="0">
      <sharedItems containsSemiMixedTypes="0" containsString="0" containsNumber="1" minValue="62.5" maxValue="19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x v="0"/>
    <x v="0"/>
    <s v="JC"/>
    <s v="M"/>
    <d v="2010-01-01T00:00:00"/>
    <s v="U13"/>
    <n v="185"/>
    <n v="185"/>
  </r>
  <r>
    <x v="0"/>
    <x v="1"/>
    <x v="0"/>
    <s v="JC"/>
    <s v="F"/>
    <d v="2013-08-20T00:00:00"/>
    <s v="U9"/>
    <n v="180"/>
    <n v="125.99999999999999"/>
  </r>
  <r>
    <x v="1"/>
    <x v="2"/>
    <x v="0"/>
    <s v="JC"/>
    <s v="F"/>
    <d v="2008-03-27T00:00:00"/>
    <s v="U15"/>
    <n v="185"/>
    <n v="125.99999999999999"/>
  </r>
  <r>
    <x v="1"/>
    <x v="3"/>
    <x v="0"/>
    <s v="JC"/>
    <s v="M"/>
    <d v="2013-07-15T00:00:00"/>
    <s v="U9"/>
    <n v="180"/>
    <n v="129.5"/>
  </r>
  <r>
    <x v="2"/>
    <x v="4"/>
    <x v="1"/>
    <s v="JC"/>
    <s v="M"/>
    <d v="2009-08-06T00:00:00"/>
    <s v="U13"/>
    <n v="185"/>
    <n v="185"/>
  </r>
  <r>
    <x v="3"/>
    <x v="5"/>
    <x v="1"/>
    <s v="JC"/>
    <s v="F"/>
    <d v="2004-08-19T00:00:00"/>
    <s v="U18"/>
    <n v="185"/>
    <n v="185"/>
  </r>
  <r>
    <x v="4"/>
    <x v="6"/>
    <x v="0"/>
    <s v="JC"/>
    <s v="M"/>
    <d v="2002-03-03T00:00:00"/>
    <s v="Senior"/>
    <n v="190"/>
    <n v="129.5"/>
  </r>
  <r>
    <x v="4"/>
    <x v="7"/>
    <x v="0"/>
    <s v="JC"/>
    <s v="F"/>
    <d v="2009-01-18T00:00:00"/>
    <s v="U13"/>
    <n v="185"/>
    <n v="190"/>
  </r>
  <r>
    <x v="5"/>
    <x v="8"/>
    <x v="1"/>
    <s v="JC"/>
    <s v="M"/>
    <d v="2004-09-15T00:00:00"/>
    <s v="U20"/>
    <n v="185"/>
    <n v="185"/>
  </r>
  <r>
    <x v="6"/>
    <x v="9"/>
    <x v="1"/>
    <s v="JC"/>
    <s v="F"/>
    <d v="2009-03-25T00:00:00"/>
    <s v="U13"/>
    <n v="185"/>
    <n v="185"/>
  </r>
  <r>
    <x v="7"/>
    <x v="10"/>
    <x v="1"/>
    <s v="JC1"/>
    <s v="F"/>
    <d v="2002-09-20T00:00:00"/>
    <s v="Senior"/>
    <n v="190"/>
    <n v="190"/>
  </r>
  <r>
    <x v="8"/>
    <x v="11"/>
    <x v="1"/>
    <s v="JC"/>
    <s v="M"/>
    <d v="2002-09-25T00:00:00"/>
    <s v="Senior"/>
    <n v="190"/>
    <n v="190"/>
  </r>
  <r>
    <x v="9"/>
    <x v="12"/>
    <x v="1"/>
    <s v="JC"/>
    <s v="M"/>
    <d v="2003-08-17T00:00:00"/>
    <s v="U20"/>
    <n v="185"/>
    <n v="185"/>
  </r>
  <r>
    <x v="10"/>
    <x v="8"/>
    <x v="1"/>
    <s v="JC2"/>
    <s v="M"/>
    <d v="2004-06-04T00:00:00"/>
    <s v="U20"/>
    <n v="185"/>
    <n v="185"/>
  </r>
  <r>
    <x v="11"/>
    <x v="13"/>
    <x v="1"/>
    <s v="JC"/>
    <s v="F"/>
    <d v="2015-08-05T00:00:00"/>
    <s v="U7"/>
    <n v="125"/>
    <n v="125"/>
  </r>
  <r>
    <x v="12"/>
    <x v="14"/>
    <x v="0"/>
    <s v="JC"/>
    <s v="F"/>
    <d v="2007-03-24T00:00:00"/>
    <s v="U15"/>
    <n v="185"/>
    <n v="185"/>
  </r>
  <r>
    <x v="12"/>
    <x v="15"/>
    <x v="0"/>
    <s v="JC"/>
    <s v="F"/>
    <d v="2009-09-05T00:00:00"/>
    <s v="U13"/>
    <n v="185"/>
    <n v="129.5"/>
  </r>
  <r>
    <x v="12"/>
    <x v="16"/>
    <x v="0"/>
    <s v="JC"/>
    <s v="M"/>
    <d v="2015-07-20T00:00:00"/>
    <s v="U7"/>
    <n v="125"/>
    <n v="62.5"/>
  </r>
  <r>
    <x v="13"/>
    <x v="17"/>
    <x v="0"/>
    <s v="JC"/>
    <s v="M"/>
    <d v="2004-01-08T00:00:00"/>
    <s v="U20"/>
    <n v="185"/>
    <n v="185"/>
  </r>
  <r>
    <x v="13"/>
    <x v="18"/>
    <x v="0"/>
    <s v="JC"/>
    <s v="M"/>
    <d v="2008-07-14T00:00:00"/>
    <s v="U15"/>
    <n v="185"/>
    <n v="129.5"/>
  </r>
  <r>
    <x v="13"/>
    <x v="19"/>
    <x v="0"/>
    <s v="JC"/>
    <s v="M"/>
    <d v="2015-05-07T00:00:00"/>
    <s v="U7"/>
    <n v="125"/>
    <n v="62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6022A6-EA6C-4EB5-932F-7EA3F618888C}" name="Tableau croisé dynamique2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D22" firstHeaderRow="1" firstDataRow="1" firstDataCol="3"/>
  <pivotFields count="9">
    <pivotField axis="axisRow" compact="0" outline="0" showAll="0">
      <items count="15">
        <item x="12"/>
        <item x="1"/>
        <item x="11"/>
        <item x="3"/>
        <item x="4"/>
        <item x="2"/>
        <item x="8"/>
        <item x="9"/>
        <item x="6"/>
        <item x="5"/>
        <item x="0"/>
        <item x="7"/>
        <item x="10"/>
        <item x="13"/>
        <item t="default"/>
      </items>
    </pivotField>
    <pivotField axis="axisRow" compact="0" outline="0" showAll="0">
      <items count="21">
        <item x="11"/>
        <item x="1"/>
        <item x="14"/>
        <item x="3"/>
        <item x="7"/>
        <item x="13"/>
        <item x="10"/>
        <item x="0"/>
        <item x="12"/>
        <item x="2"/>
        <item x="6"/>
        <item x="15"/>
        <item x="8"/>
        <item x="9"/>
        <item x="5"/>
        <item x="19"/>
        <item x="18"/>
        <item x="16"/>
        <item x="4"/>
        <item x="17"/>
        <item t="default"/>
      </items>
    </pivotField>
    <pivotField axis="axisRow" compact="0" outline="0" showAll="0">
      <items count="3">
        <item h="1" x="1"/>
        <item x="0"/>
        <item t="default"/>
      </items>
    </pivotField>
    <pivotField compact="0" outline="0" showAll="0"/>
    <pivotField compact="0" outline="0" showAll="0"/>
    <pivotField compact="0" numFmtId="14" outline="0" showAll="0"/>
    <pivotField compact="0" outline="0" showAll="0"/>
    <pivotField compact="0" numFmtId="2" outline="0" showAll="0"/>
    <pivotField dataField="1" compact="0" outline="0" showAll="0"/>
  </pivotFields>
  <rowFields count="3">
    <field x="2"/>
    <field x="0"/>
    <field x="1"/>
  </rowFields>
  <rowItems count="19">
    <i>
      <x v="1"/>
      <x/>
      <x v="2"/>
    </i>
    <i r="2">
      <x v="11"/>
    </i>
    <i r="2">
      <x v="17"/>
    </i>
    <i t="default" r="1">
      <x/>
    </i>
    <i r="1">
      <x v="1"/>
      <x v="3"/>
    </i>
    <i r="2">
      <x v="9"/>
    </i>
    <i t="default" r="1">
      <x v="1"/>
    </i>
    <i r="1">
      <x v="4"/>
      <x v="4"/>
    </i>
    <i r="2">
      <x v="10"/>
    </i>
    <i t="default" r="1">
      <x v="4"/>
    </i>
    <i r="1">
      <x v="10"/>
      <x v="1"/>
    </i>
    <i r="2">
      <x v="7"/>
    </i>
    <i t="default" r="1">
      <x v="10"/>
    </i>
    <i r="1">
      <x v="13"/>
      <x v="15"/>
    </i>
    <i r="2">
      <x v="16"/>
    </i>
    <i r="2">
      <x v="19"/>
    </i>
    <i t="default" r="1">
      <x v="13"/>
    </i>
    <i t="default">
      <x v="1"/>
    </i>
    <i t="grand">
      <x/>
    </i>
  </rowItems>
  <colItems count="1">
    <i/>
  </colItems>
  <dataFields count="1">
    <dataField name="Somme de cotisation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577F9-7C54-48A9-AB3C-CFBB034F9864}">
  <dimension ref="A3:D22"/>
  <sheetViews>
    <sheetView tabSelected="1" workbookViewId="0">
      <selection activeCell="B4" sqref="B4"/>
    </sheetView>
  </sheetViews>
  <sheetFormatPr baseColWidth="10" defaultRowHeight="12.75" x14ac:dyDescent="0.2"/>
  <cols>
    <col min="1" max="1" width="21.140625" bestFit="1" customWidth="1"/>
    <col min="3" max="3" width="10.42578125" bestFit="1" customWidth="1"/>
    <col min="4" max="4" width="20.28515625" bestFit="1" customWidth="1"/>
  </cols>
  <sheetData>
    <row r="3" spans="1:4" x14ac:dyDescent="0.2">
      <c r="A3" s="77" t="s">
        <v>42</v>
      </c>
      <c r="B3" s="77" t="s">
        <v>0</v>
      </c>
      <c r="C3" s="77" t="s">
        <v>4</v>
      </c>
      <c r="D3" t="s">
        <v>75</v>
      </c>
    </row>
    <row r="4" spans="1:4" x14ac:dyDescent="0.2">
      <c r="A4" t="s">
        <v>66</v>
      </c>
      <c r="B4" t="s">
        <v>53</v>
      </c>
      <c r="C4" t="s">
        <v>55</v>
      </c>
      <c r="D4" s="78">
        <v>185</v>
      </c>
    </row>
    <row r="5" spans="1:4" x14ac:dyDescent="0.2">
      <c r="C5" t="s">
        <v>17</v>
      </c>
      <c r="D5" s="78">
        <v>129.5</v>
      </c>
    </row>
    <row r="6" spans="1:4" x14ac:dyDescent="0.2">
      <c r="C6" t="s">
        <v>16</v>
      </c>
      <c r="D6" s="78">
        <v>62.5</v>
      </c>
    </row>
    <row r="7" spans="1:4" x14ac:dyDescent="0.2">
      <c r="B7" t="s">
        <v>69</v>
      </c>
      <c r="D7" s="78">
        <v>377</v>
      </c>
    </row>
    <row r="8" spans="1:4" x14ac:dyDescent="0.2">
      <c r="B8" t="s">
        <v>44</v>
      </c>
      <c r="C8" t="s">
        <v>31</v>
      </c>
      <c r="D8" s="78">
        <v>129.5</v>
      </c>
    </row>
    <row r="9" spans="1:4" x14ac:dyDescent="0.2">
      <c r="C9" t="s">
        <v>7</v>
      </c>
      <c r="D9" s="78">
        <v>125.99999999999999</v>
      </c>
    </row>
    <row r="10" spans="1:4" x14ac:dyDescent="0.2">
      <c r="B10" t="s">
        <v>70</v>
      </c>
      <c r="D10" s="78">
        <v>255.5</v>
      </c>
    </row>
    <row r="11" spans="1:4" x14ac:dyDescent="0.2">
      <c r="B11" t="s">
        <v>58</v>
      </c>
      <c r="C11" t="s">
        <v>59</v>
      </c>
      <c r="D11" s="78">
        <v>190</v>
      </c>
    </row>
    <row r="12" spans="1:4" x14ac:dyDescent="0.2">
      <c r="C12" t="s">
        <v>19</v>
      </c>
      <c r="D12" s="78">
        <v>129.5</v>
      </c>
    </row>
    <row r="13" spans="1:4" x14ac:dyDescent="0.2">
      <c r="B13" t="s">
        <v>71</v>
      </c>
      <c r="D13" s="78">
        <v>319.5</v>
      </c>
    </row>
    <row r="14" spans="1:4" x14ac:dyDescent="0.2">
      <c r="B14" t="s">
        <v>43</v>
      </c>
      <c r="C14" t="s">
        <v>61</v>
      </c>
      <c r="D14" s="78">
        <v>125.99999999999999</v>
      </c>
    </row>
    <row r="15" spans="1:4" x14ac:dyDescent="0.2">
      <c r="C15" t="s">
        <v>28</v>
      </c>
      <c r="D15" s="78">
        <v>185</v>
      </c>
    </row>
    <row r="16" spans="1:4" x14ac:dyDescent="0.2">
      <c r="B16" t="s">
        <v>72</v>
      </c>
      <c r="D16" s="78">
        <v>311</v>
      </c>
    </row>
    <row r="17" spans="1:4" x14ac:dyDescent="0.2">
      <c r="B17" t="s">
        <v>56</v>
      </c>
      <c r="C17" t="s">
        <v>26</v>
      </c>
      <c r="D17" s="78">
        <v>62.5</v>
      </c>
    </row>
    <row r="18" spans="1:4" x14ac:dyDescent="0.2">
      <c r="C18" t="s">
        <v>57</v>
      </c>
      <c r="D18" s="78">
        <v>129.5</v>
      </c>
    </row>
    <row r="19" spans="1:4" x14ac:dyDescent="0.2">
      <c r="C19" t="s">
        <v>29</v>
      </c>
      <c r="D19" s="78">
        <v>185</v>
      </c>
    </row>
    <row r="20" spans="1:4" x14ac:dyDescent="0.2">
      <c r="B20" t="s">
        <v>73</v>
      </c>
      <c r="D20" s="78">
        <v>377</v>
      </c>
    </row>
    <row r="21" spans="1:4" x14ac:dyDescent="0.2">
      <c r="A21" t="s">
        <v>68</v>
      </c>
      <c r="D21" s="78">
        <v>1640</v>
      </c>
    </row>
    <row r="22" spans="1:4" x14ac:dyDescent="0.2">
      <c r="A22" t="s">
        <v>67</v>
      </c>
      <c r="D22" s="78">
        <v>1640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66FF33"/>
  </sheetPr>
  <dimension ref="A1:I24"/>
  <sheetViews>
    <sheetView workbookViewId="0">
      <selection sqref="A1:I22"/>
    </sheetView>
  </sheetViews>
  <sheetFormatPr baseColWidth="10" defaultColWidth="9.140625" defaultRowHeight="12.75" x14ac:dyDescent="0.2"/>
  <cols>
    <col min="1" max="1" width="27" style="3" customWidth="1"/>
    <col min="2" max="2" width="17" style="3" customWidth="1"/>
    <col min="3" max="3" width="9.85546875" style="3" customWidth="1"/>
    <col min="4" max="4" width="6.140625" style="4" customWidth="1"/>
    <col min="5" max="5" width="5.42578125" style="4" customWidth="1"/>
    <col min="6" max="6" width="13.28515625" style="17" customWidth="1"/>
    <col min="7" max="7" width="11.5703125" customWidth="1"/>
    <col min="8" max="8" width="12.140625" style="19" customWidth="1"/>
    <col min="9" max="9" width="13.7109375" customWidth="1"/>
    <col min="10" max="10" width="13.140625" customWidth="1"/>
  </cols>
  <sheetData>
    <row r="1" spans="1:9" ht="31.5" customHeight="1" x14ac:dyDescent="0.2">
      <c r="A1" s="5" t="s">
        <v>0</v>
      </c>
      <c r="B1" s="6" t="s">
        <v>4</v>
      </c>
      <c r="C1" s="6" t="s">
        <v>42</v>
      </c>
      <c r="D1" s="6" t="s">
        <v>1</v>
      </c>
      <c r="E1" s="6" t="s">
        <v>2</v>
      </c>
      <c r="F1" s="18" t="s">
        <v>3</v>
      </c>
      <c r="G1" s="6" t="s">
        <v>33</v>
      </c>
      <c r="H1" s="15" t="s">
        <v>34</v>
      </c>
      <c r="I1" s="15" t="s">
        <v>74</v>
      </c>
    </row>
    <row r="2" spans="1:9" s="21" customFormat="1" ht="20.100000000000001" customHeight="1" x14ac:dyDescent="0.2">
      <c r="A2" s="8" t="s">
        <v>43</v>
      </c>
      <c r="B2" s="8" t="s">
        <v>28</v>
      </c>
      <c r="C2" s="8" t="str">
        <f>IF(COUNTIF(A$2:A$21,A2)&gt;=2,"OUI","")</f>
        <v>OUI</v>
      </c>
      <c r="D2" s="14" t="s">
        <v>5</v>
      </c>
      <c r="E2" s="14" t="s">
        <v>6</v>
      </c>
      <c r="F2" s="20">
        <v>40179</v>
      </c>
      <c r="G2" s="7" t="str">
        <f>IF(YEAR(F2)&lt;2000,"senior",IF(E2="M",VLOOKUP(YEAR(F2),TABLE!C$6:D$20,2,FALSE),VLOOKUP(YEAR(F2),TABLE!A$6:B$20,2,FALSE)))</f>
        <v>U13</v>
      </c>
      <c r="H2" s="29">
        <f>VLOOKUP(G2,TABLE!A$24:B$33,2,FALSE)</f>
        <v>185</v>
      </c>
      <c r="I2" s="21">
        <f>H2*CHOOSE(COUNTIF($A$2:$A2,$A2),1,0.7,0.5,0.5,0.5)</f>
        <v>185</v>
      </c>
    </row>
    <row r="3" spans="1:9" s="21" customFormat="1" ht="20.100000000000001" customHeight="1" x14ac:dyDescent="0.2">
      <c r="A3" s="8" t="s">
        <v>43</v>
      </c>
      <c r="B3" s="9" t="s">
        <v>61</v>
      </c>
      <c r="C3" s="8" t="str">
        <f>IF(COUNTIF(A$2:A$21,A3)&gt;=2,"OUI","")</f>
        <v>OUI</v>
      </c>
      <c r="D3" s="13" t="s">
        <v>5</v>
      </c>
      <c r="E3" s="13" t="s">
        <v>8</v>
      </c>
      <c r="F3" s="20">
        <v>41506</v>
      </c>
      <c r="G3" s="7" t="str">
        <f>IF(YEAR(F3)&lt;2000,"senior",IF(E3="M",VLOOKUP(YEAR(F3),TABLE!C$6:D$20,2,FALSE),VLOOKUP(YEAR(F3),TABLE!A$6:B$20,2,FALSE)))</f>
        <v>U9</v>
      </c>
      <c r="H3" s="29">
        <f>VLOOKUP(G3,TABLE!A$24:B$33,2,FALSE)</f>
        <v>180</v>
      </c>
      <c r="I3" s="21">
        <f>H3*CHOOSE(COUNTIF($A$2:$A3,$A3),1,0.7,0.5,0.5,0.5)</f>
        <v>125.99999999999999</v>
      </c>
    </row>
    <row r="4" spans="1:9" s="21" customFormat="1" ht="20.100000000000001" customHeight="1" x14ac:dyDescent="0.2">
      <c r="A4" s="8" t="s">
        <v>44</v>
      </c>
      <c r="B4" s="8" t="s">
        <v>7</v>
      </c>
      <c r="C4" s="8" t="str">
        <f>IF(COUNTIF(A$2:A$21,A4)&gt;=2,"OUI","")</f>
        <v>OUI</v>
      </c>
      <c r="D4" s="14" t="s">
        <v>5</v>
      </c>
      <c r="E4" s="14" t="s">
        <v>8</v>
      </c>
      <c r="F4" s="20">
        <v>39534</v>
      </c>
      <c r="G4" s="7" t="str">
        <f>IF(YEAR(F4)&lt;2000,"senior",IF(E4="M",VLOOKUP(YEAR(F4),TABLE!C$6:D$20,2,FALSE),VLOOKUP(YEAR(F4),TABLE!A$6:B$20,2,FALSE)))</f>
        <v>U15</v>
      </c>
      <c r="H4" s="29">
        <f>VLOOKUP(G4,TABLE!A$24:B$33,2,FALSE)</f>
        <v>185</v>
      </c>
      <c r="I4" s="21">
        <f>H5*CHOOSE(COUNTIF($A$2:$A5,$A5),1,0.7,0.5,0.5,0.5)</f>
        <v>125.99999999999999</v>
      </c>
    </row>
    <row r="5" spans="1:9" s="21" customFormat="1" ht="20.100000000000001" customHeight="1" x14ac:dyDescent="0.2">
      <c r="A5" s="8" t="s">
        <v>44</v>
      </c>
      <c r="B5" s="11" t="s">
        <v>31</v>
      </c>
      <c r="C5" s="8" t="str">
        <f>IF(COUNTIF(A$2:A$21,A5)&gt;=2,"OUI","")</f>
        <v>OUI</v>
      </c>
      <c r="D5" s="14" t="s">
        <v>5</v>
      </c>
      <c r="E5" s="14" t="s">
        <v>6</v>
      </c>
      <c r="F5" s="20">
        <v>41470</v>
      </c>
      <c r="G5" s="7" t="str">
        <f>IF(YEAR(F5)&lt;2000,"senior",IF(E5="M",VLOOKUP(YEAR(F5),TABLE!C$6:D$20,2,FALSE),VLOOKUP(YEAR(F5),TABLE!A$6:B$20,2,FALSE)))</f>
        <v>U9</v>
      </c>
      <c r="H5" s="29">
        <f>VLOOKUP(G5,TABLE!A$24:B$33,2,FALSE)</f>
        <v>180</v>
      </c>
      <c r="I5" s="21">
        <f>H4*CHOOSE(COUNTIF($A$2:$A26,$A4),1,0.7,0.5,0.5,0.5)</f>
        <v>129.5</v>
      </c>
    </row>
    <row r="6" spans="1:9" s="21" customFormat="1" ht="20.100000000000001" customHeight="1" x14ac:dyDescent="0.2">
      <c r="A6" s="8" t="s">
        <v>45</v>
      </c>
      <c r="B6" s="8" t="s">
        <v>18</v>
      </c>
      <c r="C6" s="8" t="str">
        <f>IF(COUNTIF(A$2:A$21,A6)&gt;=2,"OUI","")</f>
        <v/>
      </c>
      <c r="D6" s="14" t="s">
        <v>5</v>
      </c>
      <c r="E6" s="14" t="s">
        <v>6</v>
      </c>
      <c r="F6" s="20">
        <v>40031</v>
      </c>
      <c r="G6" s="7" t="str">
        <f>IF(YEAR(F6)&lt;2000,"senior",IF(E6="M",VLOOKUP(YEAR(F6),TABLE!C$6:D$20,2,FALSE),VLOOKUP(YEAR(F6),TABLE!A$6:B$20,2,FALSE)))</f>
        <v>U13</v>
      </c>
      <c r="H6" s="29">
        <f>VLOOKUP(G6,TABLE!A$24:B$33,2,FALSE)</f>
        <v>185</v>
      </c>
      <c r="I6" s="21">
        <f>H6*CHOOSE(COUNTIF($A$2:$A6,$A6),1,0.7,0.5,0.5,0.5)</f>
        <v>185</v>
      </c>
    </row>
    <row r="7" spans="1:9" s="21" customFormat="1" ht="20.100000000000001" customHeight="1" x14ac:dyDescent="0.2">
      <c r="A7" s="8" t="s">
        <v>46</v>
      </c>
      <c r="B7" s="8" t="s">
        <v>32</v>
      </c>
      <c r="C7" s="8" t="str">
        <f>IF(COUNTIF(A$2:A$21,A7)&gt;=2,"OUI","")</f>
        <v/>
      </c>
      <c r="D7" s="14" t="s">
        <v>5</v>
      </c>
      <c r="E7" s="14" t="s">
        <v>8</v>
      </c>
      <c r="F7" s="20">
        <v>38218</v>
      </c>
      <c r="G7" s="7" t="str">
        <f>IF(YEAR(F7)&lt;2000,"senior",IF(E7="M",VLOOKUP(YEAR(F7),TABLE!C$6:D$20,2,FALSE),VLOOKUP(YEAR(F7),TABLE!A$6:B$20,2,FALSE)))</f>
        <v>U18</v>
      </c>
      <c r="H7" s="29">
        <f>VLOOKUP(G7,TABLE!A$24:B$33,2,FALSE)</f>
        <v>185</v>
      </c>
      <c r="I7" s="21">
        <f>H7*CHOOSE(COUNTIF($A$2:$A7,$A7),1,0.7,0.5,0.5,0.5)</f>
        <v>185</v>
      </c>
    </row>
    <row r="8" spans="1:9" s="21" customFormat="1" ht="20.100000000000001" customHeight="1" x14ac:dyDescent="0.2">
      <c r="A8" s="8" t="s">
        <v>58</v>
      </c>
      <c r="B8" s="8" t="s">
        <v>19</v>
      </c>
      <c r="C8" s="8" t="str">
        <f>IF(COUNTIF(A$2:A$21,A8)&gt;=2,"OUI","")</f>
        <v>OUI</v>
      </c>
      <c r="D8" s="14" t="s">
        <v>5</v>
      </c>
      <c r="E8" s="14" t="s">
        <v>6</v>
      </c>
      <c r="F8" s="20">
        <v>37318</v>
      </c>
      <c r="G8" s="7" t="str">
        <f>IF(YEAR(F8)&lt;2000,"senior",IF(E8="M",VLOOKUP(YEAR(F8),TABLE!C$6:D$20,2,FALSE),VLOOKUP(YEAR(F8),TABLE!A$6:B$20,2,FALSE)))</f>
        <v>Senior</v>
      </c>
      <c r="H8" s="29">
        <f>VLOOKUP(G8,TABLE!A$24:B$33,2,FALSE)</f>
        <v>190</v>
      </c>
      <c r="I8" s="21">
        <f>H9*CHOOSE(COUNTIF($A$2:$A24,$A9),1,0.7,0.5,0.5,0.5)</f>
        <v>129.5</v>
      </c>
    </row>
    <row r="9" spans="1:9" s="21" customFormat="1" ht="20.100000000000001" customHeight="1" x14ac:dyDescent="0.2">
      <c r="A9" s="8" t="s">
        <v>58</v>
      </c>
      <c r="B9" s="8" t="s">
        <v>59</v>
      </c>
      <c r="C9" s="8" t="str">
        <f>IF(COUNTIF(A$2:A$21,A9)&gt;=2,"OUI","")</f>
        <v>OUI</v>
      </c>
      <c r="D9" s="14" t="s">
        <v>5</v>
      </c>
      <c r="E9" s="14" t="s">
        <v>8</v>
      </c>
      <c r="F9" s="20">
        <v>39831</v>
      </c>
      <c r="G9" s="7" t="str">
        <f>IF(YEAR(F9)&lt;2000,"senior",IF(E9="M",VLOOKUP(YEAR(F9),TABLE!C$6:D$20,2,FALSE),VLOOKUP(YEAR(F9),TABLE!A$6:B$20,2,FALSE)))</f>
        <v>U13</v>
      </c>
      <c r="H9" s="29">
        <f>VLOOKUP(G9,TABLE!A$24:B$33,2,FALSE)</f>
        <v>185</v>
      </c>
      <c r="I9" s="21">
        <f>H8*CHOOSE(COUNTIF($A$2:$A8,$A8),1,0.7,0.5,0.5,0.5)</f>
        <v>190</v>
      </c>
    </row>
    <row r="10" spans="1:9" s="21" customFormat="1" ht="20.100000000000001" customHeight="1" x14ac:dyDescent="0.2">
      <c r="A10" s="8" t="s">
        <v>47</v>
      </c>
      <c r="B10" s="8" t="s">
        <v>11</v>
      </c>
      <c r="C10" s="8" t="str">
        <f>IF(COUNTIF(A$2:A$21,A10)&gt;=2,"OUI","")</f>
        <v/>
      </c>
      <c r="D10" s="14" t="s">
        <v>5</v>
      </c>
      <c r="E10" s="14" t="s">
        <v>6</v>
      </c>
      <c r="F10" s="20">
        <v>38245</v>
      </c>
      <c r="G10" s="7" t="str">
        <f>IF(YEAR(F10)&lt;2000,"senior",IF(E10="M",VLOOKUP(YEAR(F10),TABLE!C$6:D$20,2,FALSE),VLOOKUP(YEAR(F10),TABLE!A$6:B$20,2,FALSE)))</f>
        <v>U20</v>
      </c>
      <c r="H10" s="29">
        <f>VLOOKUP(G10,TABLE!A$24:B$33,2,FALSE)</f>
        <v>185</v>
      </c>
      <c r="I10" s="21">
        <f>H10*CHOOSE(COUNTIF($A$2:$A10,$A10),1,0.7,0.5,0.5,0.5)</f>
        <v>185</v>
      </c>
    </row>
    <row r="11" spans="1:9" s="21" customFormat="1" ht="20.100000000000001" customHeight="1" x14ac:dyDescent="0.2">
      <c r="A11" s="8" t="s">
        <v>60</v>
      </c>
      <c r="B11" s="8" t="s">
        <v>62</v>
      </c>
      <c r="C11" s="8" t="str">
        <f>IF(COUNTIF(A$2:A$21,A11)&gt;=2,"OUI","")</f>
        <v/>
      </c>
      <c r="D11" s="14" t="s">
        <v>5</v>
      </c>
      <c r="E11" s="14" t="s">
        <v>8</v>
      </c>
      <c r="F11" s="20">
        <v>39897</v>
      </c>
      <c r="G11" s="7" t="str">
        <f>IF(YEAR(F11)&lt;2000,"senior",IF(E11="M",VLOOKUP(YEAR(F11),TABLE!C$6:D$20,2,FALSE),VLOOKUP(YEAR(F11),TABLE!A$6:B$20,2,FALSE)))</f>
        <v>U13</v>
      </c>
      <c r="H11" s="29">
        <f>VLOOKUP(G11,TABLE!A$24:B$33,2,FALSE)</f>
        <v>185</v>
      </c>
      <c r="I11" s="21">
        <f>H11*CHOOSE(COUNTIF($A$2:$A11,$A11),1,0.7,0.5,0.5,0.5)</f>
        <v>185</v>
      </c>
    </row>
    <row r="12" spans="1:9" s="21" customFormat="1" ht="20.100000000000001" customHeight="1" x14ac:dyDescent="0.2">
      <c r="A12" s="10" t="s">
        <v>48</v>
      </c>
      <c r="B12" s="10" t="s">
        <v>27</v>
      </c>
      <c r="C12" s="8" t="str">
        <f>IF(COUNTIF(A$2:A$21,A12)&gt;=2,"OUI","")</f>
        <v/>
      </c>
      <c r="D12" s="12" t="s">
        <v>25</v>
      </c>
      <c r="E12" s="12" t="s">
        <v>8</v>
      </c>
      <c r="F12" s="20">
        <v>37519</v>
      </c>
      <c r="G12" s="7" t="str">
        <f>IF(YEAR(F12)&lt;2000,"senior",IF(E12="M",VLOOKUP(YEAR(F12),TABLE!C$6:D$20,2,FALSE),VLOOKUP(YEAR(F12),TABLE!A$6:B$20,2,FALSE)))</f>
        <v>Senior</v>
      </c>
      <c r="H12" s="29">
        <f>VLOOKUP(G12,TABLE!A$24:B$33,2,FALSE)</f>
        <v>190</v>
      </c>
      <c r="I12" s="21">
        <f>H12*CHOOSE(COUNTIF($A$2:$A12,$A12),1,0.7,0.5,0.5,0.5)</f>
        <v>190</v>
      </c>
    </row>
    <row r="13" spans="1:9" s="21" customFormat="1" ht="20.100000000000001" customHeight="1" x14ac:dyDescent="0.2">
      <c r="A13" s="8" t="s">
        <v>49</v>
      </c>
      <c r="B13" s="8" t="s">
        <v>12</v>
      </c>
      <c r="C13" s="8" t="str">
        <f>IF(COUNTIF(A$2:A$21,A13)&gt;=2,"OUI","")</f>
        <v/>
      </c>
      <c r="D13" s="14" t="s">
        <v>5</v>
      </c>
      <c r="E13" s="14" t="s">
        <v>6</v>
      </c>
      <c r="F13" s="20">
        <v>37524</v>
      </c>
      <c r="G13" s="7" t="str">
        <f>IF(YEAR(F13)&lt;2000,"senior",IF(E13="M",VLOOKUP(YEAR(F13),TABLE!C$6:D$20,2,FALSE),VLOOKUP(YEAR(F13),TABLE!A$6:B$20,2,FALSE)))</f>
        <v>Senior</v>
      </c>
      <c r="H13" s="29">
        <f>VLOOKUP(G13,TABLE!A$24:B$33,2,FALSE)</f>
        <v>190</v>
      </c>
      <c r="I13" s="21">
        <f>H13*CHOOSE(COUNTIF($A$2:$A13,$A13),1,0.7,0.5,0.5,0.5)</f>
        <v>190</v>
      </c>
    </row>
    <row r="14" spans="1:9" s="21" customFormat="1" ht="20.100000000000001" customHeight="1" x14ac:dyDescent="0.2">
      <c r="A14" s="8" t="s">
        <v>50</v>
      </c>
      <c r="B14" s="8" t="s">
        <v>13</v>
      </c>
      <c r="C14" s="8" t="str">
        <f>IF(COUNTIF(A$2:A$21,A14)&gt;=2,"OUI","")</f>
        <v/>
      </c>
      <c r="D14" s="14" t="s">
        <v>5</v>
      </c>
      <c r="E14" s="14" t="s">
        <v>6</v>
      </c>
      <c r="F14" s="20">
        <v>37850</v>
      </c>
      <c r="G14" s="7" t="str">
        <f>IF(YEAR(F14)&lt;2000,"senior",IF(E14="M",VLOOKUP(YEAR(F14),TABLE!C$6:D$20,2,FALSE),VLOOKUP(YEAR(F14),TABLE!A$6:B$20,2,FALSE)))</f>
        <v>U20</v>
      </c>
      <c r="H14" s="29">
        <f>VLOOKUP(G14,TABLE!A$24:B$33,2,FALSE)</f>
        <v>185</v>
      </c>
      <c r="I14" s="21">
        <f>H14*CHOOSE(COUNTIF($A$2:$A14,$A14),1,0.7,0.5,0.5,0.5)</f>
        <v>185</v>
      </c>
    </row>
    <row r="15" spans="1:9" s="21" customFormat="1" ht="20.100000000000001" customHeight="1" x14ac:dyDescent="0.2">
      <c r="A15" s="10" t="s">
        <v>51</v>
      </c>
      <c r="B15" s="10" t="s">
        <v>11</v>
      </c>
      <c r="C15" s="8" t="str">
        <f>IF(COUNTIF(A$2:A$21,A15)&gt;=2,"OUI","")</f>
        <v/>
      </c>
      <c r="D15" s="12" t="s">
        <v>24</v>
      </c>
      <c r="E15" s="12" t="s">
        <v>6</v>
      </c>
      <c r="F15" s="20">
        <v>38142</v>
      </c>
      <c r="G15" s="7" t="str">
        <f>IF(YEAR(F15)&lt;2000,"senior",IF(E15="M",VLOOKUP(YEAR(F15),TABLE!C$6:D$20,2,FALSE),VLOOKUP(YEAR(F15),TABLE!A$6:B$20,2,FALSE)))</f>
        <v>U20</v>
      </c>
      <c r="H15" s="29">
        <f>VLOOKUP(G15,TABLE!A$24:B$33,2,FALSE)</f>
        <v>185</v>
      </c>
      <c r="I15" s="21">
        <f>H15*CHOOSE(COUNTIF($A$2:$A15,$A15),1,0.7,0.5,0.5,0.5)</f>
        <v>185</v>
      </c>
    </row>
    <row r="16" spans="1:9" s="21" customFormat="1" ht="20.100000000000001" customHeight="1" x14ac:dyDescent="0.2">
      <c r="A16" s="8" t="s">
        <v>52</v>
      </c>
      <c r="B16" s="8" t="s">
        <v>15</v>
      </c>
      <c r="C16" s="8" t="str">
        <f>IF(COUNTIF(A$2:A$21,A16)&gt;=2,"OUI","")</f>
        <v/>
      </c>
      <c r="D16" s="14" t="s">
        <v>5</v>
      </c>
      <c r="E16" s="14" t="s">
        <v>8</v>
      </c>
      <c r="F16" s="20">
        <v>42221</v>
      </c>
      <c r="G16" s="7" t="str">
        <f>IF(YEAR(F16)&lt;2000,"senior",IF(E16="M",VLOOKUP(YEAR(F16),TABLE!C$6:D$20,2,FALSE),VLOOKUP(YEAR(F16),TABLE!A$6:B$20,2,FALSE)))</f>
        <v>U7</v>
      </c>
      <c r="H16" s="29">
        <f>VLOOKUP(G16,TABLE!A$24:B$33,2,FALSE)</f>
        <v>125</v>
      </c>
      <c r="I16" s="21">
        <f>H16*CHOOSE(COUNTIF($A$2:$A16,$A16),1,0.7,0.5,0.5,0.5)</f>
        <v>125</v>
      </c>
    </row>
    <row r="17" spans="1:9" s="21" customFormat="1" ht="20.100000000000001" customHeight="1" x14ac:dyDescent="0.2">
      <c r="A17" s="8" t="s">
        <v>53</v>
      </c>
      <c r="B17" s="8" t="s">
        <v>55</v>
      </c>
      <c r="C17" s="8" t="str">
        <f>IF(COUNTIF(A$2:A$21,A17)&gt;=2,"OUI","")</f>
        <v>OUI</v>
      </c>
      <c r="D17" s="28" t="s">
        <v>5</v>
      </c>
      <c r="E17" s="28" t="s">
        <v>8</v>
      </c>
      <c r="F17" s="32">
        <v>39165</v>
      </c>
      <c r="G17" s="7" t="str">
        <f>IF(YEAR(F17)&lt;2000,"senior",IF(E17="M",VLOOKUP(YEAR(F17),TABLE!C$6:D$20,2,FALSE),VLOOKUP(YEAR(F17),TABLE!A$6:B$20,2,FALSE)))</f>
        <v>U15</v>
      </c>
      <c r="H17" s="29">
        <f>VLOOKUP(G17,TABLE!A$24:B$33,2,FALSE)</f>
        <v>185</v>
      </c>
      <c r="I17" s="21">
        <f>H17*CHOOSE(COUNTIF($A$2:$A17,$A17),1,0.7,0.5,0.5,0.5)</f>
        <v>185</v>
      </c>
    </row>
    <row r="18" spans="1:9" s="21" customFormat="1" ht="20.100000000000001" customHeight="1" x14ac:dyDescent="0.2">
      <c r="A18" s="8" t="s">
        <v>53</v>
      </c>
      <c r="B18" s="8" t="s">
        <v>17</v>
      </c>
      <c r="C18" s="8" t="str">
        <f>IF(COUNTIF(A$2:A$21,A18)&gt;=2,"OUI","")</f>
        <v>OUI</v>
      </c>
      <c r="D18" s="14" t="s">
        <v>5</v>
      </c>
      <c r="E18" s="14" t="s">
        <v>8</v>
      </c>
      <c r="F18" s="20">
        <v>40061</v>
      </c>
      <c r="G18" s="7" t="str">
        <f>IF(YEAR(F18)&lt;2000,"senior",IF(E18="M",VLOOKUP(YEAR(F18),TABLE!C$6:D$20,2,FALSE),VLOOKUP(YEAR(F18),TABLE!A$6:B$20,2,FALSE)))</f>
        <v>U13</v>
      </c>
      <c r="H18" s="29">
        <f>VLOOKUP(G18,TABLE!A$24:B$33,2,FALSE)</f>
        <v>185</v>
      </c>
      <c r="I18" s="21">
        <f>H18*CHOOSE(COUNTIF($A$2:$A18,$A18),1,0.7,0.5,0.5,0.5)</f>
        <v>129.5</v>
      </c>
    </row>
    <row r="19" spans="1:9" s="24" customFormat="1" ht="15" x14ac:dyDescent="0.2">
      <c r="A19" s="8" t="s">
        <v>53</v>
      </c>
      <c r="B19" s="8" t="s">
        <v>16</v>
      </c>
      <c r="C19" s="8" t="str">
        <f>IF(COUNTIF(A$2:A$21,A19)&gt;=2,"OUI","")</f>
        <v>OUI</v>
      </c>
      <c r="D19" s="14" t="s">
        <v>5</v>
      </c>
      <c r="E19" s="14" t="s">
        <v>6</v>
      </c>
      <c r="F19" s="20">
        <v>42205</v>
      </c>
      <c r="G19" s="7" t="str">
        <f>IF(YEAR(F19)&lt;2000,"senior",IF(E19="M",VLOOKUP(YEAR(F19),TABLE!C$6:D$20,2,FALSE),VLOOKUP(YEAR(F19),TABLE!A$6:B$20,2,FALSE)))</f>
        <v>U7</v>
      </c>
      <c r="H19" s="29">
        <f>VLOOKUP(G19,TABLE!A$24:B$33,2,FALSE)</f>
        <v>125</v>
      </c>
      <c r="I19" s="21">
        <f>H19*CHOOSE(COUNTIF($A$2:$A19,$A19),1,0.7,0.5,0.5,0.5)</f>
        <v>62.5</v>
      </c>
    </row>
    <row r="20" spans="1:9" s="24" customFormat="1" ht="15" x14ac:dyDescent="0.2">
      <c r="A20" s="31" t="s">
        <v>56</v>
      </c>
      <c r="B20" s="30" t="s">
        <v>29</v>
      </c>
      <c r="C20" s="8" t="str">
        <f>IF(COUNTIF(A$2:A$21,A20)&gt;=2,"OUI","")</f>
        <v>OUI</v>
      </c>
      <c r="D20" s="28" t="s">
        <v>5</v>
      </c>
      <c r="E20" s="28" t="s">
        <v>6</v>
      </c>
      <c r="F20" s="32">
        <v>37994</v>
      </c>
      <c r="G20" s="7" t="str">
        <f>IF(YEAR(F20)&lt;2000,"senior",IF(E20="M",VLOOKUP(YEAR(F20),TABLE!C$6:D$20,2,FALSE),VLOOKUP(YEAR(F20),TABLE!A$6:B$20,2,FALSE)))</f>
        <v>U20</v>
      </c>
      <c r="H20" s="29">
        <f>VLOOKUP(G20,TABLE!A$24:B$33,2,FALSE)</f>
        <v>185</v>
      </c>
      <c r="I20" s="21">
        <f>H20*CHOOSE(COUNTIF($A$2:$A20,$A20),1,0.7,0.5,0.5,0.5)</f>
        <v>185</v>
      </c>
    </row>
    <row r="21" spans="1:9" s="24" customFormat="1" ht="15" x14ac:dyDescent="0.2">
      <c r="A21" s="31" t="s">
        <v>56</v>
      </c>
      <c r="B21" s="31" t="s">
        <v>57</v>
      </c>
      <c r="C21" s="8" t="str">
        <f>IF(COUNTIF(A$2:A$21,A21)&gt;=2,"OUI","")</f>
        <v>OUI</v>
      </c>
      <c r="D21" s="28" t="s">
        <v>5</v>
      </c>
      <c r="E21" s="28" t="s">
        <v>6</v>
      </c>
      <c r="F21" s="32">
        <v>39643</v>
      </c>
      <c r="G21" s="7" t="str">
        <f>IF(YEAR(F21)&lt;2000,"senior",IF(E21="M",VLOOKUP(YEAR(F21),TABLE!C$6:D$20,2,FALSE),VLOOKUP(YEAR(F21),TABLE!A$6:B$20,2,FALSE)))</f>
        <v>U15</v>
      </c>
      <c r="H21" s="29">
        <f>VLOOKUP(G21,TABLE!A$24:B$33,2,FALSE)</f>
        <v>185</v>
      </c>
      <c r="I21" s="21">
        <f>H21*CHOOSE(COUNTIF($A$2:$A21,$A21),1,0.7,0.5,0.5,0.5)</f>
        <v>129.5</v>
      </c>
    </row>
    <row r="22" spans="1:9" s="24" customFormat="1" ht="15" x14ac:dyDescent="0.2">
      <c r="A22" s="31" t="s">
        <v>56</v>
      </c>
      <c r="B22" s="31" t="s">
        <v>26</v>
      </c>
      <c r="C22" s="8" t="str">
        <f>IF(COUNTIF(A$2:A$21,A22)&gt;=2,"OUI","")</f>
        <v>OUI</v>
      </c>
      <c r="D22" s="28" t="s">
        <v>5</v>
      </c>
      <c r="E22" s="28" t="s">
        <v>6</v>
      </c>
      <c r="F22" s="32">
        <v>42131</v>
      </c>
      <c r="G22" s="7" t="str">
        <f>IF(YEAR(F22)&lt;2000,"senior",IF(E22="M",VLOOKUP(YEAR(F22),TABLE!C$6:D$20,2,FALSE),VLOOKUP(YEAR(F22),TABLE!A$6:B$20,2,FALSE)))</f>
        <v>U7</v>
      </c>
      <c r="H22" s="29">
        <f>VLOOKUP(G22,TABLE!A$24:B$33,2,FALSE)</f>
        <v>125</v>
      </c>
      <c r="I22" s="21">
        <f>H22*CHOOSE(COUNTIF($A$2:$A22,$A22),1,0.7,0.5,0.5,0.5)</f>
        <v>62.5</v>
      </c>
    </row>
    <row r="23" spans="1:9" s="24" customFormat="1" ht="15" x14ac:dyDescent="0.2"/>
    <row r="24" spans="1:9" s="24" customFormat="1" ht="15" x14ac:dyDescent="0.2">
      <c r="A24" s="25"/>
      <c r="B24" s="25"/>
      <c r="C24" s="25"/>
      <c r="D24" s="22"/>
      <c r="E24" s="22"/>
      <c r="F24" s="26"/>
      <c r="H24" s="23"/>
    </row>
  </sheetData>
  <autoFilter ref="A1:I18" xr:uid="{00000000-0001-0000-0100-000000000000}"/>
  <sortState xmlns:xlrd2="http://schemas.microsoft.com/office/spreadsheetml/2017/richdata2" ref="A2:F18">
    <sortCondition ref="A2:A18"/>
  </sortState>
  <phoneticPr fontId="4" type="noConversion"/>
  <pageMargins left="0.39370078740157483" right="0.39370078740157483" top="0.39370078740157483" bottom="0.94578346456692919" header="0.39370078740157483" footer="0.39370078740157483"/>
  <pageSetup orientation="landscape" r:id="rId1"/>
  <headerFooter alignWithMargins="0">
    <oddFooter>&amp;L&amp;C&amp;"Arial"&amp;10&amp;P/&amp;N &amp;R</oddFooter>
  </headerFooter>
  <ignoredErrors>
    <ignoredError sqref="G12:G16 G2 C10:C16 G10 C3 G6:G7 C6:C7 C20 G18 C18" unlockedFormula="1"/>
    <ignoredError sqref="G3" evalError="1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50007-BB75-41AD-A8C7-4D3B90363CE5}">
  <dimension ref="B2:I30"/>
  <sheetViews>
    <sheetView workbookViewId="0">
      <selection activeCell="B18" sqref="B18:I20"/>
    </sheetView>
  </sheetViews>
  <sheetFormatPr baseColWidth="10" defaultRowHeight="12.75" x14ac:dyDescent="0.2"/>
  <cols>
    <col min="2" max="2" width="27" customWidth="1"/>
    <col min="3" max="3" width="17" customWidth="1"/>
    <col min="4" max="4" width="11.42578125" style="27"/>
    <col min="6" max="7" width="11.42578125" style="27"/>
    <col min="8" max="8" width="2.5703125" customWidth="1"/>
  </cols>
  <sheetData>
    <row r="2" spans="2:9" ht="22.5" x14ac:dyDescent="0.2">
      <c r="B2" s="6" t="s">
        <v>54</v>
      </c>
      <c r="C2" s="6" t="s">
        <v>4</v>
      </c>
      <c r="D2" s="6" t="s">
        <v>2</v>
      </c>
      <c r="E2" s="18" t="s">
        <v>3</v>
      </c>
      <c r="F2" s="6" t="s">
        <v>33</v>
      </c>
      <c r="G2" s="15" t="s">
        <v>34</v>
      </c>
    </row>
    <row r="3" spans="2:9" x14ac:dyDescent="0.2">
      <c r="B3" s="33" t="str">
        <f>IF(BASE!C2="oui",INDEX(BASE!A2:B18,1,1),"")</f>
        <v>TABLE</v>
      </c>
      <c r="C3" s="33" t="str">
        <f>INDEX(BASE!A2:H21,1,2)</f>
        <v>Eric</v>
      </c>
      <c r="D3" s="34" t="str">
        <f>INDEX(BASE!D2:K22,1,2)</f>
        <v>M</v>
      </c>
      <c r="E3" s="35">
        <f>INDEX(BASE!E2:L22,1,2)</f>
        <v>40179</v>
      </c>
      <c r="F3" s="36" t="str">
        <f>INDEX(BASE!F2:M22,1,2)</f>
        <v>U13</v>
      </c>
      <c r="G3" s="45">
        <f>VLOOKUP(F3,TABLE!A$24:B$33,2,FALSE)</f>
        <v>185</v>
      </c>
    </row>
    <row r="4" spans="2:9" ht="13.5" thickBot="1" x14ac:dyDescent="0.25">
      <c r="B4" s="46" t="str">
        <f>IF(BASE!C3="oui",INDEX(BASE!A3:B24,1,1),"")</f>
        <v>TABLE</v>
      </c>
      <c r="C4" s="46" t="str">
        <f>INDEX(BASE!A3:H22,1,2)</f>
        <v>Anne</v>
      </c>
      <c r="D4" s="47" t="str">
        <f>INDEX(BASE!D3:K23,1,2)</f>
        <v>F</v>
      </c>
      <c r="E4" s="48">
        <f>INDEX(BASE!E3:L23,1,2)</f>
        <v>41506</v>
      </c>
      <c r="F4" s="49" t="str">
        <f>INDEX(BASE!F3:M23,1,2)</f>
        <v>U9</v>
      </c>
      <c r="G4" s="50">
        <f>VLOOKUP(F4,TABLE!A$24:B$33,2,FALSE)</f>
        <v>180</v>
      </c>
      <c r="I4" s="44">
        <f>G4*0.7</f>
        <v>125.99999999999999</v>
      </c>
    </row>
    <row r="5" spans="2:9" x14ac:dyDescent="0.2">
      <c r="B5" s="55" t="str">
        <f>IF(BASE!C5="oui",INDEX(BASE!A5:B20,1,1),"")</f>
        <v>CHAISE</v>
      </c>
      <c r="C5" s="55" t="str">
        <f>INDEX(BASE!A5:H24,1,2)</f>
        <v>Bixente</v>
      </c>
      <c r="D5" s="56" t="str">
        <f>INDEX(BASE!D4:K24,1,2)</f>
        <v>F</v>
      </c>
      <c r="E5" s="57">
        <f>INDEX(BASE!E4:L24,1,2)</f>
        <v>39534</v>
      </c>
      <c r="F5" s="58" t="str">
        <f>INDEX(BASE!F4:M24,1,2)</f>
        <v>U15</v>
      </c>
      <c r="G5" s="59">
        <f>VLOOKUP(F5,TABLE!A$24:B$33,2,FALSE)</f>
        <v>185</v>
      </c>
      <c r="I5" s="44">
        <f>G5*0.7</f>
        <v>129.5</v>
      </c>
    </row>
    <row r="6" spans="2:9" ht="13.5" thickBot="1" x14ac:dyDescent="0.25">
      <c r="B6" s="46" t="str">
        <f>IF(BASE!C4="oui",INDEX(BASE!A5:B22,1,1),"")</f>
        <v>CHAISE</v>
      </c>
      <c r="C6" s="46" t="str">
        <f>INDEX(BASE!A5:H24,1,2)</f>
        <v>Bixente</v>
      </c>
      <c r="D6" s="47" t="str">
        <f>INDEX(BASE!D5:K25,1,2)</f>
        <v>M</v>
      </c>
      <c r="E6" s="48">
        <f>INDEX(BASE!E5:L25,1,2)</f>
        <v>41470</v>
      </c>
      <c r="F6" s="49" t="str">
        <f>INDEX(BASE!F5:M25,1,2)</f>
        <v>U9</v>
      </c>
      <c r="G6" s="60">
        <f>VLOOKUP(F6,TABLE!A$24:B$33,2,FALSE)</f>
        <v>180</v>
      </c>
    </row>
    <row r="7" spans="2:9" x14ac:dyDescent="0.2">
      <c r="B7" s="51" t="str">
        <f>IF(BASE!C6="oui",INDEX(BASE!A6:B21,1,1),"")</f>
        <v/>
      </c>
      <c r="C7" s="51" t="str">
        <f>INDEX(BASE!A6:H26,1,2)</f>
        <v>Romain</v>
      </c>
      <c r="D7" s="52" t="str">
        <f>INDEX(BASE!D6:K26,1,2)</f>
        <v>M</v>
      </c>
      <c r="E7" s="53">
        <f>INDEX(BASE!E6:L26,1,2)</f>
        <v>40031</v>
      </c>
      <c r="F7" s="54" t="str">
        <f>INDEX(BASE!F6:M26,1,2)</f>
        <v>U13</v>
      </c>
      <c r="G7" s="40">
        <f>VLOOKUP(F7,TABLE!A$24:B$33,2,FALSE)</f>
        <v>185</v>
      </c>
    </row>
    <row r="8" spans="2:9" x14ac:dyDescent="0.2">
      <c r="B8" s="51" t="str">
        <f>IF(BASE!C7="oui",INDEX(BASE!A7:B22,1,1),"")</f>
        <v/>
      </c>
      <c r="C8" s="51" t="str">
        <f>INDEX(BASE!A7:H27,1,2)</f>
        <v>Maelle</v>
      </c>
      <c r="D8" s="37" t="str">
        <f>INDEX(BASE!D7:K27,1,2)</f>
        <v>F</v>
      </c>
      <c r="E8" s="38">
        <f>INDEX(BASE!E7:L27,1,2)</f>
        <v>38218</v>
      </c>
      <c r="F8" s="39" t="str">
        <f>INDEX(BASE!F7:M27,1,2)</f>
        <v>U18</v>
      </c>
      <c r="G8" s="40">
        <f>VLOOKUP(F8,TABLE!A$24:B$33,2,FALSE)</f>
        <v>185</v>
      </c>
    </row>
    <row r="9" spans="2:9" x14ac:dyDescent="0.2">
      <c r="B9" s="64" t="str">
        <f>IF(BASE!C9="oui",INDEX(BASE!A8:B24,1,1),"")</f>
        <v>ECRAN</v>
      </c>
      <c r="C9" s="64" t="str">
        <f>INDEX(BASE!A8:H27,1,2)</f>
        <v>Jerome</v>
      </c>
      <c r="D9" s="65" t="str">
        <f>INDEX(BASE!D10:K28,1,2)</f>
        <v>M</v>
      </c>
      <c r="E9" s="66">
        <f>INDEX(BASE!E10:L28,1,2)</f>
        <v>38245</v>
      </c>
      <c r="F9" s="67" t="str">
        <f>INDEX(BASE!F10:M28,1,2)</f>
        <v>U20</v>
      </c>
      <c r="G9" s="68">
        <f>VLOOKUP(F9,TABLE!A$24:B$33,2,FALSE)</f>
        <v>185</v>
      </c>
      <c r="I9" s="44">
        <f>G9*0.7</f>
        <v>129.5</v>
      </c>
    </row>
    <row r="10" spans="2:9" ht="13.5" thickBot="1" x14ac:dyDescent="0.25">
      <c r="B10" s="69" t="str">
        <f>IF(BASE!C8="oui",INDEX(BASE!A8:B24,1,1),"")</f>
        <v>ECRAN</v>
      </c>
      <c r="C10" s="69" t="str">
        <f>INDEX(BASE!A8:H29,1,2)</f>
        <v>Jerome</v>
      </c>
      <c r="D10" s="70" t="str">
        <f>INDEX(BASE!D12:K29,1,2)</f>
        <v>F</v>
      </c>
      <c r="E10" s="71">
        <f>INDEX(BASE!E12:L29,1,2)</f>
        <v>37519</v>
      </c>
      <c r="F10" s="72" t="str">
        <f>INDEX(BASE!F12:M29,1,2)</f>
        <v>Senior</v>
      </c>
      <c r="G10" s="73">
        <f>VLOOKUP(F10,TABLE!A$24:B$33,2,FALSE)</f>
        <v>190</v>
      </c>
    </row>
    <row r="11" spans="2:9" x14ac:dyDescent="0.2">
      <c r="B11" s="51" t="str">
        <f>IF(BASE!C10="oui",INDEX(BASE!A10:B26,1,1),"")</f>
        <v/>
      </c>
      <c r="C11" s="51" t="str">
        <f>INDEX(BASE!A10:H30,1,2)</f>
        <v>Lucas</v>
      </c>
      <c r="D11" s="52" t="str">
        <f>INDEX(BASE!D13:K30,1,2)</f>
        <v>M</v>
      </c>
      <c r="E11" s="53">
        <f>INDEX(BASE!E13:L30,1,2)</f>
        <v>37524</v>
      </c>
      <c r="F11" s="54" t="str">
        <f>INDEX(BASE!F13:M30,1,2)</f>
        <v>Senior</v>
      </c>
      <c r="G11" s="40">
        <f>VLOOKUP(F11,TABLE!A$24:B$33,2,FALSE)</f>
        <v>190</v>
      </c>
    </row>
    <row r="12" spans="2:9" x14ac:dyDescent="0.2">
      <c r="B12" s="51" t="str">
        <f>IF(BASE!C11="oui",INDEX(BASE!A11:B27,1,1),"")</f>
        <v/>
      </c>
      <c r="C12" s="51" t="str">
        <f>INDEX(BASE!A11:H31,1,2)</f>
        <v>lucie</v>
      </c>
      <c r="D12" s="37" t="str">
        <f>INDEX(BASE!D14:K31,1,2)</f>
        <v>M</v>
      </c>
      <c r="E12" s="38">
        <f>INDEX(BASE!E14:L31,1,2)</f>
        <v>37850</v>
      </c>
      <c r="F12" s="39" t="str">
        <f>INDEX(BASE!F14:M31,1,2)</f>
        <v>U20</v>
      </c>
      <c r="G12" s="40">
        <f>VLOOKUP(F12,TABLE!A$24:B$33,2,FALSE)</f>
        <v>185</v>
      </c>
    </row>
    <row r="13" spans="2:9" x14ac:dyDescent="0.2">
      <c r="B13" s="51" t="str">
        <f>IF(BASE!C12="oui",INDEX(BASE!A12:B27,1,1),"")</f>
        <v/>
      </c>
      <c r="C13" s="51" t="str">
        <f>INDEX(BASE!A12:H32,1,2)</f>
        <v>Emma</v>
      </c>
      <c r="D13" s="37" t="str">
        <f>INDEX(BASE!D15:K32,1,2)</f>
        <v>M</v>
      </c>
      <c r="E13" s="38">
        <f>INDEX(BASE!E15:L32,1,2)</f>
        <v>38142</v>
      </c>
      <c r="F13" s="39" t="str">
        <f>INDEX(BASE!F15:M32,1,2)</f>
        <v>U20</v>
      </c>
      <c r="G13" s="40">
        <f>VLOOKUP(F13,TABLE!A$24:B$33,2,FALSE)</f>
        <v>185</v>
      </c>
    </row>
    <row r="14" spans="2:9" x14ac:dyDescent="0.2">
      <c r="B14" s="51" t="str">
        <f>IF(BASE!C13="oui",INDEX(BASE!A13:B29,1,1),"")</f>
        <v/>
      </c>
      <c r="C14" s="51" t="str">
        <f>INDEX(BASE!A13:H33,1,2)</f>
        <v>Alexis</v>
      </c>
      <c r="D14" s="37" t="str">
        <f>INDEX(BASE!D16:K33,1,2)</f>
        <v>F</v>
      </c>
      <c r="E14" s="38">
        <f>INDEX(BASE!E16:L33,1,2)</f>
        <v>42221</v>
      </c>
      <c r="F14" s="39" t="str">
        <f>INDEX(BASE!F16:M33,1,2)</f>
        <v>U7</v>
      </c>
      <c r="G14" s="40">
        <f>VLOOKUP(F14,TABLE!A$24:B$33,2,FALSE)</f>
        <v>125</v>
      </c>
    </row>
    <row r="15" spans="2:9" x14ac:dyDescent="0.2">
      <c r="B15" s="33" t="str">
        <f>IF(BASE!C19="oui",INDEX(BASE!A18:B29,1,1),"")</f>
        <v>BOUTEILLE</v>
      </c>
      <c r="C15" s="33" t="str">
        <f>INDEX(BASE!A18:H34,1,2)</f>
        <v>Justine</v>
      </c>
      <c r="D15" s="34" t="str">
        <f>INDEX(BASE!D17:K34,1,2)</f>
        <v>F</v>
      </c>
      <c r="E15" s="35">
        <f>INDEX(BASE!E17:L34,1,2)</f>
        <v>39165</v>
      </c>
      <c r="F15" s="36" t="str">
        <f>INDEX(BASE!F17:M34,1,2)</f>
        <v>U15</v>
      </c>
      <c r="G15" s="61">
        <f>VLOOKUP(F15,TABLE!A$24:B$33,2,FALSE)</f>
        <v>185</v>
      </c>
      <c r="I15" s="74">
        <f>G15/2</f>
        <v>92.5</v>
      </c>
    </row>
    <row r="16" spans="2:9" x14ac:dyDescent="0.2">
      <c r="B16" s="33" t="str">
        <f>IF(BASE!C18="oui",INDEX(BASE!A18:B30,1,1),"")</f>
        <v>BOUTEILLE</v>
      </c>
      <c r="C16" s="33" t="str">
        <f>INDEX(BASE!A18:H35,1,2)</f>
        <v>Justine</v>
      </c>
      <c r="D16" s="34" t="str">
        <f>INDEX(BASE!D18:K35,1,2)</f>
        <v>F</v>
      </c>
      <c r="E16" s="35">
        <f>INDEX(BASE!E18:L35,1,2)</f>
        <v>40061</v>
      </c>
      <c r="F16" s="36" t="str">
        <f>INDEX(BASE!F18:M35,1,2)</f>
        <v>U13</v>
      </c>
      <c r="G16" s="62">
        <f>VLOOKUP(F16,TABLE!A$24:B$33,2,FALSE)</f>
        <v>185</v>
      </c>
      <c r="I16" s="44">
        <f>G16*0.7</f>
        <v>129.5</v>
      </c>
    </row>
    <row r="17" spans="2:9" ht="13.5" thickBot="1" x14ac:dyDescent="0.25">
      <c r="B17" s="46" t="str">
        <f>IF(BASE!C17="oui",INDEX(BASE!A20:B31,1,1),"")</f>
        <v>TROUSSE</v>
      </c>
      <c r="C17" s="46" t="str">
        <f>INDEX(BASE!A20:H36,1,2)</f>
        <v>Simon</v>
      </c>
      <c r="D17" s="47" t="str">
        <f>INDEX(BASE!D19:K36,1,2)</f>
        <v>M</v>
      </c>
      <c r="E17" s="48">
        <f>INDEX(BASE!E19:L36,1,2)</f>
        <v>42205</v>
      </c>
      <c r="F17" s="49" t="str">
        <f>INDEX(BASE!F19:M36,1,2)</f>
        <v>U7</v>
      </c>
      <c r="G17" s="60">
        <f>VLOOKUP(F17,TABLE!A$24:B$33,2,FALSE)</f>
        <v>125</v>
      </c>
    </row>
    <row r="18" spans="2:9" x14ac:dyDescent="0.2">
      <c r="B18" s="55" t="str">
        <f>IF(BASE!C20="oui",INDEX(BASE!A20:B32,1,1),"")</f>
        <v>TROUSSE</v>
      </c>
      <c r="C18" s="55" t="str">
        <f>INDEX(BASE!A20:H37,1,2)</f>
        <v>Simon</v>
      </c>
      <c r="D18" s="56" t="str">
        <f>INDEX(BASE!D20:K37,1,2)</f>
        <v>M</v>
      </c>
      <c r="E18" s="57">
        <f>INDEX(BASE!E20:L37,1,2)</f>
        <v>37994</v>
      </c>
      <c r="F18" s="58" t="str">
        <f>INDEX(BASE!F20:M37,1,2)</f>
        <v>U20</v>
      </c>
      <c r="G18" s="63">
        <f>VLOOKUP(F18,TABLE!A$24:B$33,2,FALSE)</f>
        <v>185</v>
      </c>
    </row>
    <row r="19" spans="2:9" x14ac:dyDescent="0.2">
      <c r="B19" s="33" t="str">
        <f>IF(BASE!C22="oui",INDEX(BASE!A21:B33,1,1),"")</f>
        <v>TROUSSE</v>
      </c>
      <c r="C19" s="33" t="str">
        <f>INDEX(BASE!A21:H38,1,2)</f>
        <v>Olivier</v>
      </c>
      <c r="D19" s="34" t="str">
        <f>INDEX(BASE!D21:K38,1,2)</f>
        <v>M</v>
      </c>
      <c r="E19" s="35">
        <f>INDEX(BASE!E21:L38,1,2)</f>
        <v>39643</v>
      </c>
      <c r="F19" s="36" t="str">
        <f>INDEX(BASE!F21:M38,1,2)</f>
        <v>U15</v>
      </c>
      <c r="G19" s="61">
        <f>VLOOKUP(F19,TABLE!A$24:B$33,2,FALSE)</f>
        <v>185</v>
      </c>
      <c r="I19" s="74">
        <f>G19/2</f>
        <v>92.5</v>
      </c>
    </row>
    <row r="20" spans="2:9" ht="13.5" thickBot="1" x14ac:dyDescent="0.25">
      <c r="B20" s="46" t="str">
        <f>IF(BASE!C21="oui",INDEX(BASE!A21:B34,1,1),"")</f>
        <v>TROUSSE</v>
      </c>
      <c r="C20" s="46" t="str">
        <f>INDEX(BASE!A21:H39,1,2)</f>
        <v>Olivier</v>
      </c>
      <c r="D20" s="47" t="str">
        <f>INDEX(BASE!D22:K39,1,2)</f>
        <v>M</v>
      </c>
      <c r="E20" s="48">
        <f>INDEX(BASE!E22:L39,1,2)</f>
        <v>42131</v>
      </c>
      <c r="F20" s="49" t="str">
        <f>INDEX(BASE!F22:M39,1,2)</f>
        <v>U7</v>
      </c>
      <c r="G20" s="50">
        <f>VLOOKUP(F20,TABLE!A$24:B$33,2,FALSE)</f>
        <v>125</v>
      </c>
      <c r="I20" s="44">
        <f>G20*0.7</f>
        <v>87.5</v>
      </c>
    </row>
    <row r="21" spans="2:9" x14ac:dyDescent="0.2">
      <c r="B21" t="e">
        <f>IF(BASE!#REF!="oui",INDEX(BASE!A22:B35,1,1),"")</f>
        <v>#REF!</v>
      </c>
    </row>
    <row r="22" spans="2:9" x14ac:dyDescent="0.2">
      <c r="B22" s="43" t="s">
        <v>63</v>
      </c>
    </row>
    <row r="23" spans="2:9" x14ac:dyDescent="0.2">
      <c r="B23" s="43" t="s">
        <v>64</v>
      </c>
      <c r="C23" s="41">
        <v>-0.3</v>
      </c>
    </row>
    <row r="24" spans="2:9" x14ac:dyDescent="0.2">
      <c r="B24" s="43" t="s">
        <v>65</v>
      </c>
      <c r="C24" s="42">
        <v>-0.5</v>
      </c>
    </row>
    <row r="25" spans="2:9" x14ac:dyDescent="0.2">
      <c r="B25" t="e">
        <f>IF(BASE!#REF!="oui",INDEX(BASE!A4:B39,1,1),"")</f>
        <v>#REF!</v>
      </c>
    </row>
    <row r="26" spans="2:9" x14ac:dyDescent="0.2">
      <c r="B26" t="e">
        <f>IF(BASE!#REF!="oui",INDEX(BASE!A19:B40,1,1),"")</f>
        <v>#REF!</v>
      </c>
    </row>
    <row r="27" spans="2:9" x14ac:dyDescent="0.2">
      <c r="B27" t="str">
        <f>IF(BASE!C29="oui",INDEX(BASE!A29:B41,1,1),"")</f>
        <v/>
      </c>
    </row>
    <row r="28" spans="2:9" x14ac:dyDescent="0.2">
      <c r="B28" t="str">
        <f>IF(BASE!C30="oui",INDEX(BASE!A30:B42,1,1),"")</f>
        <v/>
      </c>
    </row>
    <row r="29" spans="2:9" x14ac:dyDescent="0.2">
      <c r="B29" t="str">
        <f>IF(BASE!C31="oui",INDEX(BASE!A31:B43,1,1),"")</f>
        <v/>
      </c>
    </row>
    <row r="30" spans="2:9" x14ac:dyDescent="0.2">
      <c r="B30" t="str">
        <f>IF(BASE!C32="oui",INDEX(BASE!A32:B44,1,1),"")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539B4-8F74-4242-9C00-F838A134436E}">
  <dimension ref="A3:D33"/>
  <sheetViews>
    <sheetView topLeftCell="A11" workbookViewId="0">
      <selection activeCell="D24" sqref="D24"/>
    </sheetView>
  </sheetViews>
  <sheetFormatPr baseColWidth="10" defaultRowHeight="12.75" x14ac:dyDescent="0.2"/>
  <sheetData>
    <row r="3" spans="1:4" x14ac:dyDescent="0.2">
      <c r="A3" s="76" t="s">
        <v>35</v>
      </c>
      <c r="B3" s="76"/>
      <c r="C3" s="76"/>
      <c r="D3" s="76"/>
    </row>
    <row r="5" spans="1:4" x14ac:dyDescent="0.2">
      <c r="A5" s="75" t="s">
        <v>36</v>
      </c>
      <c r="B5" s="75"/>
      <c r="C5" s="75" t="s">
        <v>38</v>
      </c>
      <c r="D5" s="75"/>
    </row>
    <row r="6" spans="1:4" x14ac:dyDescent="0.2">
      <c r="A6" s="1">
        <v>2016</v>
      </c>
      <c r="B6" s="1" t="s">
        <v>20</v>
      </c>
      <c r="C6" s="1">
        <v>2016</v>
      </c>
      <c r="D6" s="1" t="s">
        <v>20</v>
      </c>
    </row>
    <row r="7" spans="1:4" x14ac:dyDescent="0.2">
      <c r="A7" s="1">
        <v>2015</v>
      </c>
      <c r="B7" s="1" t="s">
        <v>20</v>
      </c>
      <c r="C7" s="1">
        <v>2015</v>
      </c>
      <c r="D7" s="1" t="s">
        <v>20</v>
      </c>
    </row>
    <row r="8" spans="1:4" x14ac:dyDescent="0.2">
      <c r="A8" s="1">
        <f>A7-1</f>
        <v>2014</v>
      </c>
      <c r="B8" s="1" t="s">
        <v>22</v>
      </c>
      <c r="C8" s="1">
        <f>C7-1</f>
        <v>2014</v>
      </c>
      <c r="D8" s="1" t="s">
        <v>22</v>
      </c>
    </row>
    <row r="9" spans="1:4" x14ac:dyDescent="0.2">
      <c r="A9" s="1">
        <f t="shared" ref="A9:A18" si="0">A8-1</f>
        <v>2013</v>
      </c>
      <c r="B9" s="1" t="s">
        <v>22</v>
      </c>
      <c r="C9" s="1">
        <f t="shared" ref="C9:C19" si="1">C8-1</f>
        <v>2013</v>
      </c>
      <c r="D9" s="1" t="s">
        <v>22</v>
      </c>
    </row>
    <row r="10" spans="1:4" x14ac:dyDescent="0.2">
      <c r="A10" s="1">
        <f t="shared" si="0"/>
        <v>2012</v>
      </c>
      <c r="B10" s="1" t="s">
        <v>9</v>
      </c>
      <c r="C10" s="1">
        <f t="shared" si="1"/>
        <v>2012</v>
      </c>
      <c r="D10" s="1" t="s">
        <v>9</v>
      </c>
    </row>
    <row r="11" spans="1:4" x14ac:dyDescent="0.2">
      <c r="A11" s="1">
        <f t="shared" si="0"/>
        <v>2011</v>
      </c>
      <c r="B11" s="1" t="s">
        <v>9</v>
      </c>
      <c r="C11" s="1">
        <f t="shared" si="1"/>
        <v>2011</v>
      </c>
      <c r="D11" s="1" t="s">
        <v>9</v>
      </c>
    </row>
    <row r="12" spans="1:4" x14ac:dyDescent="0.2">
      <c r="A12" s="1">
        <f t="shared" si="0"/>
        <v>2010</v>
      </c>
      <c r="B12" s="1" t="s">
        <v>23</v>
      </c>
      <c r="C12" s="1">
        <f t="shared" si="1"/>
        <v>2010</v>
      </c>
      <c r="D12" s="1" t="s">
        <v>23</v>
      </c>
    </row>
    <row r="13" spans="1:4" x14ac:dyDescent="0.2">
      <c r="A13" s="1">
        <f t="shared" si="0"/>
        <v>2009</v>
      </c>
      <c r="B13" s="1" t="s">
        <v>23</v>
      </c>
      <c r="C13" s="1">
        <f t="shared" si="1"/>
        <v>2009</v>
      </c>
      <c r="D13" s="1" t="s">
        <v>23</v>
      </c>
    </row>
    <row r="14" spans="1:4" x14ac:dyDescent="0.2">
      <c r="A14" s="1">
        <f t="shared" si="0"/>
        <v>2008</v>
      </c>
      <c r="B14" s="1" t="s">
        <v>10</v>
      </c>
      <c r="C14" s="1">
        <f t="shared" si="1"/>
        <v>2008</v>
      </c>
      <c r="D14" s="1" t="s">
        <v>10</v>
      </c>
    </row>
    <row r="15" spans="1:4" x14ac:dyDescent="0.2">
      <c r="A15" s="1">
        <f t="shared" si="0"/>
        <v>2007</v>
      </c>
      <c r="B15" s="1" t="s">
        <v>10</v>
      </c>
      <c r="C15" s="1">
        <f t="shared" si="1"/>
        <v>2007</v>
      </c>
      <c r="D15" s="1" t="s">
        <v>10</v>
      </c>
    </row>
    <row r="16" spans="1:4" x14ac:dyDescent="0.2">
      <c r="A16" s="1">
        <f t="shared" si="0"/>
        <v>2006</v>
      </c>
      <c r="B16" s="1" t="s">
        <v>21</v>
      </c>
      <c r="C16" s="1">
        <f t="shared" si="1"/>
        <v>2006</v>
      </c>
      <c r="D16" s="1" t="s">
        <v>14</v>
      </c>
    </row>
    <row r="17" spans="1:4" x14ac:dyDescent="0.2">
      <c r="A17" s="1">
        <f t="shared" si="0"/>
        <v>2005</v>
      </c>
      <c r="B17" s="1" t="s">
        <v>21</v>
      </c>
      <c r="C17" s="1">
        <f t="shared" si="1"/>
        <v>2005</v>
      </c>
      <c r="D17" s="1" t="s">
        <v>14</v>
      </c>
    </row>
    <row r="18" spans="1:4" x14ac:dyDescent="0.2">
      <c r="A18" s="1">
        <f t="shared" si="0"/>
        <v>2004</v>
      </c>
      <c r="B18" s="1" t="s">
        <v>21</v>
      </c>
      <c r="C18" s="1">
        <f t="shared" si="1"/>
        <v>2004</v>
      </c>
      <c r="D18" s="1" t="s">
        <v>30</v>
      </c>
    </row>
    <row r="19" spans="1:4" x14ac:dyDescent="0.2">
      <c r="A19" s="1">
        <v>2003</v>
      </c>
      <c r="B19" s="2" t="s">
        <v>41</v>
      </c>
      <c r="C19" s="1">
        <f t="shared" si="1"/>
        <v>2003</v>
      </c>
      <c r="D19" s="1" t="s">
        <v>30</v>
      </c>
    </row>
    <row r="20" spans="1:4" x14ac:dyDescent="0.2">
      <c r="A20" s="2">
        <v>2002</v>
      </c>
      <c r="B20" s="2" t="s">
        <v>41</v>
      </c>
      <c r="C20" s="2">
        <v>2002</v>
      </c>
      <c r="D20" s="2" t="s">
        <v>41</v>
      </c>
    </row>
    <row r="23" spans="1:4" x14ac:dyDescent="0.2">
      <c r="A23" s="76" t="s">
        <v>39</v>
      </c>
      <c r="B23" s="75"/>
      <c r="C23" s="76"/>
      <c r="D23" s="76"/>
    </row>
    <row r="24" spans="1:4" x14ac:dyDescent="0.2">
      <c r="A24" s="1" t="s">
        <v>20</v>
      </c>
      <c r="B24" s="1">
        <v>125</v>
      </c>
      <c r="C24" s="1"/>
    </row>
    <row r="25" spans="1:4" x14ac:dyDescent="0.2">
      <c r="A25" s="1" t="s">
        <v>22</v>
      </c>
      <c r="B25" s="1">
        <v>180</v>
      </c>
      <c r="C25" s="1"/>
    </row>
    <row r="26" spans="1:4" x14ac:dyDescent="0.2">
      <c r="A26" s="1" t="s">
        <v>9</v>
      </c>
      <c r="B26" s="1">
        <v>185</v>
      </c>
      <c r="C26" s="1"/>
    </row>
    <row r="27" spans="1:4" x14ac:dyDescent="0.2">
      <c r="A27" s="1" t="s">
        <v>23</v>
      </c>
      <c r="B27" s="1">
        <v>185</v>
      </c>
      <c r="C27" s="1"/>
    </row>
    <row r="28" spans="1:4" x14ac:dyDescent="0.2">
      <c r="A28" s="1" t="s">
        <v>10</v>
      </c>
      <c r="B28" s="1">
        <v>185</v>
      </c>
      <c r="C28" s="1"/>
    </row>
    <row r="29" spans="1:4" x14ac:dyDescent="0.2">
      <c r="A29" s="1" t="s">
        <v>21</v>
      </c>
      <c r="B29" s="1">
        <v>185</v>
      </c>
      <c r="C29" s="1"/>
    </row>
    <row r="30" spans="1:4" x14ac:dyDescent="0.2">
      <c r="A30" s="1" t="s">
        <v>14</v>
      </c>
      <c r="B30" s="1">
        <v>185</v>
      </c>
      <c r="C30" s="1"/>
    </row>
    <row r="31" spans="1:4" x14ac:dyDescent="0.2">
      <c r="A31" s="1" t="s">
        <v>30</v>
      </c>
      <c r="B31" s="1">
        <v>185</v>
      </c>
      <c r="C31" s="1"/>
    </row>
    <row r="32" spans="1:4" x14ac:dyDescent="0.2">
      <c r="A32" s="1" t="s">
        <v>37</v>
      </c>
      <c r="B32" s="1">
        <v>190</v>
      </c>
      <c r="C32" s="1"/>
    </row>
    <row r="33" spans="1:3" x14ac:dyDescent="0.2">
      <c r="A33" s="16" t="s">
        <v>40</v>
      </c>
      <c r="B33" s="1">
        <v>90</v>
      </c>
      <c r="C33" s="1"/>
    </row>
  </sheetData>
  <mergeCells count="5">
    <mergeCell ref="A5:B5"/>
    <mergeCell ref="C5:D5"/>
    <mergeCell ref="A3:D3"/>
    <mergeCell ref="A23:B23"/>
    <mergeCell ref="C23:D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Feuil2</vt:lpstr>
      <vt:lpstr>BASE</vt:lpstr>
      <vt:lpstr>FAMILLE</vt:lpstr>
      <vt:lpstr>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2019-11-15T11:58:25Z</dcterms:created>
  <dcterms:modified xsi:type="dcterms:W3CDTF">2021-07-20T17:18:31Z</dcterms:modified>
</cp:coreProperties>
</file>