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0" yWindow="0" windowWidth="17640" windowHeight="5580"/>
  </bookViews>
  <sheets>
    <sheet name="FLUX 2016" sheetId="1" r:id="rId1"/>
    <sheet name="STOCK 2016" sheetId="4" r:id="rId2"/>
  </sheets>
  <externalReferences>
    <externalReference r:id="rId3"/>
    <externalReference r:id="rId4"/>
    <externalReference r:id="rId5"/>
  </externalReferences>
  <definedNames>
    <definedName name="An">'[1]JOURS FERIES'!$G$9</definedName>
    <definedName name="BRUT">STOCK2016[BRUT]</definedName>
    <definedName name="dates">[2]Tables!$B$2:$B$13</definedName>
    <definedName name="DEBUT">FLUX_2016[SOLDE 2015]</definedName>
    <definedName name="ETAT">FLUX_2016[ETAT]</definedName>
    <definedName name="FINAL">FLUX_2016[STOCK]</definedName>
    <definedName name="FINI">STOCK2016[FINI]</definedName>
    <definedName name="NoAn">[3]Année!$B$4</definedName>
    <definedName name="Pâques">'[1]JOURS FERIES'!$G$11</definedName>
    <definedName name="REF">FLUX_2016[REF]</definedName>
    <definedName name="TOTAL">FLUX_2016[TOTAL 2016]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4" i="1" l="1" a="1"/>
  <c r="T4" i="1"/>
  <c r="T5" i="1" a="1"/>
  <c r="T5" i="1"/>
  <c r="T6" i="1" a="1"/>
  <c r="T6" i="1"/>
  <c r="T7" i="1" a="1"/>
  <c r="T7" i="1"/>
  <c r="T8" i="1" a="1"/>
  <c r="T8" i="1"/>
  <c r="T11" i="1" a="1"/>
  <c r="T11" i="1"/>
  <c r="T12" i="1" a="1"/>
  <c r="T12" i="1"/>
  <c r="T13" i="1" a="1"/>
  <c r="T13" i="1"/>
  <c r="T14" i="1" a="1"/>
  <c r="T14" i="1"/>
  <c r="T15" i="1" a="1"/>
  <c r="T15" i="1"/>
  <c r="T19" i="1" a="1"/>
  <c r="T19" i="1"/>
  <c r="T20" i="1" a="1"/>
  <c r="T20" i="1"/>
  <c r="T21" i="1" a="1"/>
  <c r="T21" i="1"/>
  <c r="T22" i="1" a="1"/>
  <c r="T22" i="1"/>
  <c r="T23" i="1" a="1"/>
  <c r="T23" i="1"/>
  <c r="T24" i="1" a="1"/>
  <c r="T24" i="1"/>
  <c r="T25" i="1" a="1"/>
  <c r="T25" i="1"/>
  <c r="X3" i="1"/>
  <c r="I4" i="4"/>
  <c r="H5" i="4"/>
  <c r="H4" i="4"/>
  <c r="W3" i="1" a="1"/>
  <c r="W3" i="1" s="1"/>
  <c r="W4" i="1" a="1"/>
  <c r="W4" i="1" s="1"/>
  <c r="W5" i="1" a="1"/>
  <c r="W5" i="1" s="1"/>
  <c r="W6" i="1" a="1"/>
  <c r="W6" i="1" s="1"/>
  <c r="W7" i="1" a="1"/>
  <c r="W7" i="1" s="1"/>
  <c r="W8" i="1" a="1"/>
  <c r="W8" i="1" s="1"/>
  <c r="W9" i="1" a="1"/>
  <c r="W9" i="1" s="1"/>
  <c r="W10" i="1" a="1"/>
  <c r="W10" i="1" s="1"/>
  <c r="W11" i="1" a="1"/>
  <c r="W11" i="1" s="1"/>
  <c r="W12" i="1" a="1"/>
  <c r="W12" i="1" s="1"/>
  <c r="W13" i="1" a="1"/>
  <c r="W13" i="1" s="1"/>
  <c r="W14" i="1" a="1"/>
  <c r="W14" i="1" s="1"/>
  <c r="W15" i="1" a="1"/>
  <c r="W15" i="1" s="1"/>
  <c r="W16" i="1" a="1"/>
  <c r="W16" i="1" s="1"/>
  <c r="W17" i="1" a="1"/>
  <c r="W17" i="1" s="1"/>
  <c r="W18" i="1" a="1"/>
  <c r="W18" i="1" s="1"/>
  <c r="W19" i="1" a="1"/>
  <c r="W19" i="1" s="1"/>
  <c r="W20" i="1" a="1"/>
  <c r="W20" i="1" s="1"/>
  <c r="W21" i="1" a="1"/>
  <c r="W21" i="1" s="1"/>
  <c r="W22" i="1" a="1"/>
  <c r="W22" i="1" s="1"/>
  <c r="W23" i="1" a="1"/>
  <c r="W23" i="1" s="1"/>
  <c r="W24" i="1" a="1"/>
  <c r="W24" i="1" s="1"/>
  <c r="U11" i="1" l="1"/>
  <c r="D10" i="1" l="1"/>
  <c r="S10" i="1"/>
  <c r="T10" i="1" s="1" a="1"/>
  <c r="T10" i="1" s="1"/>
  <c r="D18" i="1"/>
  <c r="S18" i="1"/>
  <c r="T18" i="1" s="1" a="1"/>
  <c r="T18" i="1" s="1"/>
  <c r="S12" i="1"/>
  <c r="S13" i="1"/>
  <c r="S11" i="1"/>
  <c r="D24" i="1"/>
  <c r="D25" i="1"/>
  <c r="D17" i="1"/>
  <c r="S17" i="1"/>
  <c r="T17" i="1" s="1" a="1"/>
  <c r="T17" i="1" s="1"/>
  <c r="S4" i="1" l="1"/>
  <c r="S5" i="1"/>
  <c r="S6" i="1"/>
  <c r="S7" i="1"/>
  <c r="S8" i="1"/>
  <c r="S9" i="1"/>
  <c r="T9" i="1" s="1" a="1"/>
  <c r="T9" i="1" s="1"/>
  <c r="S14" i="1"/>
  <c r="S15" i="1"/>
  <c r="S16" i="1"/>
  <c r="T16" i="1" s="1" a="1"/>
  <c r="T16" i="1" s="1"/>
  <c r="S19" i="1"/>
  <c r="S20" i="1"/>
  <c r="S21" i="1"/>
  <c r="S22" i="1"/>
  <c r="S23" i="1"/>
  <c r="S24" i="1"/>
  <c r="S25" i="1"/>
  <c r="S3" i="1"/>
  <c r="T3" i="1" s="1" a="1"/>
  <c r="T3" i="1" s="1"/>
  <c r="D3" i="1" l="1"/>
  <c r="D4" i="1"/>
  <c r="D5" i="1"/>
  <c r="D6" i="1"/>
  <c r="D7" i="1"/>
  <c r="D8" i="1"/>
  <c r="D9" i="1"/>
  <c r="D11" i="1"/>
  <c r="D12" i="1"/>
  <c r="D13" i="1"/>
  <c r="D14" i="1"/>
  <c r="D15" i="1"/>
  <c r="D16" i="1"/>
  <c r="D19" i="1"/>
  <c r="D20" i="1"/>
  <c r="D21" i="1"/>
  <c r="D22" i="1"/>
  <c r="D23" i="1"/>
  <c r="D7" i="4" l="1"/>
  <c r="E7" i="4"/>
  <c r="E8" i="4"/>
  <c r="D8" i="4"/>
  <c r="D5" i="4"/>
  <c r="D6" i="4"/>
  <c r="C8" i="4"/>
  <c r="C4" i="4"/>
  <c r="E5" i="4"/>
  <c r="C7" i="4"/>
  <c r="C6" i="4"/>
  <c r="C5" i="4"/>
  <c r="F7" i="4" l="1"/>
  <c r="F8" i="4"/>
  <c r="F5" i="4"/>
  <c r="E6" i="4"/>
  <c r="F6" i="4" s="1"/>
  <c r="E4" i="4"/>
  <c r="D4" i="4"/>
  <c r="F4" i="4" l="1"/>
</calcChain>
</file>

<file path=xl/sharedStrings.xml><?xml version="1.0" encoding="utf-8"?>
<sst xmlns="http://schemas.openxmlformats.org/spreadsheetml/2006/main" count="80" uniqueCount="59">
  <si>
    <t>REF</t>
  </si>
  <si>
    <t>01/16</t>
  </si>
  <si>
    <t>02/16</t>
  </si>
  <si>
    <t>03/16</t>
  </si>
  <si>
    <t>04/16</t>
  </si>
  <si>
    <t>05/16</t>
  </si>
  <si>
    <t>06/16</t>
  </si>
  <si>
    <t>07/16</t>
  </si>
  <si>
    <t>08/16</t>
  </si>
  <si>
    <t>09/16</t>
  </si>
  <si>
    <t>10/16</t>
  </si>
  <si>
    <t>11/16</t>
  </si>
  <si>
    <t>12/16</t>
  </si>
  <si>
    <t>TOTAL 2016</t>
  </si>
  <si>
    <t>Brut</t>
  </si>
  <si>
    <t>Fini</t>
  </si>
  <si>
    <t xml:space="preserve">032320F0002 </t>
  </si>
  <si>
    <t>032320F0001</t>
  </si>
  <si>
    <t>032320F0041</t>
  </si>
  <si>
    <t>032320F0042</t>
  </si>
  <si>
    <t>032320F0050</t>
  </si>
  <si>
    <t>032330F0002</t>
  </si>
  <si>
    <t>032330F0006</t>
  </si>
  <si>
    <t>032330F0043</t>
  </si>
  <si>
    <t>032330F0050</t>
  </si>
  <si>
    <t>032330F0053</t>
  </si>
  <si>
    <t>032340F0001</t>
  </si>
  <si>
    <t>032340F0002</t>
  </si>
  <si>
    <t>032340F0006</t>
  </si>
  <si>
    <t>032340F0041</t>
  </si>
  <si>
    <t>032340F0051</t>
  </si>
  <si>
    <t>032320B</t>
  </si>
  <si>
    <t>032330B</t>
  </si>
  <si>
    <t>032340B</t>
  </si>
  <si>
    <t>032320</t>
  </si>
  <si>
    <t>032330</t>
  </si>
  <si>
    <t>ARTICLES</t>
  </si>
  <si>
    <t>Infos</t>
  </si>
  <si>
    <t>032340</t>
  </si>
  <si>
    <t>DEBUT</t>
  </si>
  <si>
    <t>STOCK</t>
  </si>
  <si>
    <t>ETAT</t>
  </si>
  <si>
    <t>BRUT</t>
  </si>
  <si>
    <t>FINI</t>
  </si>
  <si>
    <t>145206</t>
  </si>
  <si>
    <t>2016 FLUX</t>
  </si>
  <si>
    <t>2016 STOCK Brut</t>
  </si>
  <si>
    <t>REF.</t>
  </si>
  <si>
    <t>032340TB D</t>
  </si>
  <si>
    <t>032340TB G</t>
  </si>
  <si>
    <t>032330B HC</t>
  </si>
  <si>
    <t>SOLDE 2015</t>
  </si>
  <si>
    <t>&lt;= FAUX : Ici je devrais trouver : (Solde 2015 + Total 2016)-Total "fini" soit 60 + 600 -523= Stock à 137</t>
  </si>
  <si>
    <t>&lt;= JUSTE Ici je trouve bien : (Solde 2015 + Total 2016)-Total "fini" soit 50 + 550 -523= Stock à 77</t>
  </si>
  <si>
    <t>&lt;= FAUX : Ici je devrais trouver : (Solde 2015 + Total 2016)-Total "fini" soit 20 + 100 -50 = Stock à 70</t>
  </si>
  <si>
    <t>&lt;= FAUX : Ici je devrais trouver : (Solde 2015 + Total 2016)-Total "fini" soit 50 + 100 -50= Stock à 100</t>
  </si>
  <si>
    <t>&lt;= JUSTE Ici je trouve bien : (Solde 2015 + Total 2016)-Total "fini" soit 5 + 100 -50= Stock à 55</t>
  </si>
  <si>
    <t>&lt;=JUSTE</t>
  </si>
  <si>
    <t>032340F0062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</si>
</sst>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/yy;@"/>
    <numFmt numFmtId="165" formatCode="_-* #,##0_-;\-* #,##0_-;_-* &quot;-&quot;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name val="Calibri"/>
      <family val="2"/>
      <scheme val="minor"/>
    </font>
    <font>
      <sz val="10"/>
      <color indexed="8"/>
      <name val="Arial"/>
      <family val="2"/>
    </font>
    <font>
      <b/>
      <sz val="10"/>
      <name val="Arial"/>
      <family val="2"/>
    </font>
    <font>
      <b/>
      <sz val="16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rgb="FF000000"/>
      <name val="Arial"/>
      <family val="2"/>
    </font>
    <font>
      <sz val="16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/>
      <diagonal/>
    </border>
  </borders>
  <cellStyleXfs count="4">
    <xf numFmtId="0" fontId="0" fillId="0" borderId="0"/>
    <xf numFmtId="0" fontId="5" fillId="0" borderId="0"/>
    <xf numFmtId="0" fontId="1" fillId="0" borderId="0"/>
    <xf numFmtId="0" fontId="10" fillId="0" borderId="0">
      <alignment vertical="top"/>
    </xf>
  </cellStyleXfs>
  <cellXfs count="57">
    <xf numFmtId="0" fontId="0" fillId="0" borderId="0" xfId="0"/>
    <xf numFmtId="0" fontId="4" fillId="2" borderId="0" xfId="0" applyFont="1" applyFill="1" applyBorder="1" applyAlignment="1">
      <alignment horizontal="center" vertical="center" wrapText="1"/>
    </xf>
    <xf numFmtId="164" fontId="4" fillId="2" borderId="0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165" fontId="5" fillId="0" borderId="0" xfId="1" applyNumberFormat="1" applyFont="1" applyFill="1" applyBorder="1" applyAlignment="1">
      <alignment vertical="center" wrapText="1"/>
    </xf>
    <xf numFmtId="0" fontId="6" fillId="0" borderId="1" xfId="1" applyNumberFormat="1" applyFont="1" applyBorder="1" applyAlignment="1">
      <alignment vertical="center" wrapText="1"/>
    </xf>
    <xf numFmtId="165" fontId="6" fillId="0" borderId="1" xfId="1" applyNumberFormat="1" applyFont="1" applyBorder="1" applyAlignment="1">
      <alignment vertical="center" wrapText="1"/>
    </xf>
    <xf numFmtId="165" fontId="6" fillId="3" borderId="1" xfId="1" applyNumberFormat="1" applyFont="1" applyFill="1" applyBorder="1" applyAlignment="1">
      <alignment vertical="center" wrapText="1"/>
    </xf>
    <xf numFmtId="165" fontId="11" fillId="0" borderId="1" xfId="1" applyNumberFormat="1" applyFont="1" applyBorder="1" applyAlignment="1">
      <alignment vertical="center" wrapText="1"/>
    </xf>
    <xf numFmtId="49" fontId="7" fillId="0" borderId="1" xfId="0" applyNumberFormat="1" applyFont="1" applyBorder="1" applyAlignment="1">
      <alignment horizontal="left" vertical="center" wrapText="1"/>
    </xf>
    <xf numFmtId="0" fontId="5" fillId="0" borderId="1" xfId="1" applyNumberFormat="1" applyFont="1" applyBorder="1" applyAlignment="1">
      <alignment vertical="center" wrapText="1"/>
    </xf>
    <xf numFmtId="165" fontId="5" fillId="0" borderId="1" xfId="1" applyNumberFormat="1" applyFont="1" applyBorder="1" applyAlignment="1">
      <alignment vertical="center" wrapText="1"/>
    </xf>
    <xf numFmtId="0" fontId="12" fillId="0" borderId="0" xfId="0" applyFont="1" applyAlignment="1">
      <alignment vertical="center" wrapText="1"/>
    </xf>
    <xf numFmtId="0" fontId="0" fillId="0" borderId="0" xfId="0" quotePrefix="1" applyAlignment="1">
      <alignment vertical="center"/>
    </xf>
    <xf numFmtId="0" fontId="3" fillId="0" borderId="0" xfId="2" applyFont="1" applyFill="1" applyBorder="1" applyAlignment="1" applyProtection="1">
      <alignment horizontal="center" vertical="center" wrapText="1"/>
    </xf>
    <xf numFmtId="49" fontId="0" fillId="0" borderId="0" xfId="2" applyNumberFormat="1" applyFont="1" applyFill="1" applyBorder="1" applyAlignment="1" applyProtection="1">
      <alignment horizontal="center" vertical="center" wrapText="1"/>
    </xf>
    <xf numFmtId="0" fontId="1" fillId="0" borderId="0" xfId="2" quotePrefix="1" applyFill="1" applyBorder="1" applyAlignment="1" applyProtection="1">
      <alignment vertical="center" wrapText="1"/>
    </xf>
    <xf numFmtId="0" fontId="9" fillId="0" borderId="0" xfId="2" applyFont="1" applyFill="1" applyBorder="1" applyAlignment="1" applyProtection="1">
      <alignment vertical="center" wrapText="1"/>
    </xf>
    <xf numFmtId="0" fontId="0" fillId="0" borderId="0" xfId="0" applyBorder="1"/>
    <xf numFmtId="49" fontId="1" fillId="4" borderId="0" xfId="2" applyNumberFormat="1" applyFont="1" applyFill="1" applyBorder="1" applyAlignment="1" applyProtection="1">
      <alignment horizontal="center" vertical="center" wrapText="1"/>
    </xf>
    <xf numFmtId="0" fontId="2" fillId="0" borderId="0" xfId="0" quotePrefix="1" applyFont="1" applyAlignment="1">
      <alignment vertical="center"/>
    </xf>
    <xf numFmtId="165" fontId="13" fillId="0" borderId="1" xfId="1" applyNumberFormat="1" applyFont="1" applyFill="1" applyBorder="1" applyAlignment="1">
      <alignment vertical="center" wrapText="1"/>
    </xf>
    <xf numFmtId="49" fontId="14" fillId="0" borderId="1" xfId="0" applyNumberFormat="1" applyFont="1" applyBorder="1" applyAlignment="1">
      <alignment horizontal="left" vertical="center" wrapText="1"/>
    </xf>
    <xf numFmtId="165" fontId="15" fillId="3" borderId="1" xfId="1" applyNumberFormat="1" applyFont="1" applyFill="1" applyBorder="1" applyAlignment="1">
      <alignment vertical="center" wrapText="1"/>
    </xf>
    <xf numFmtId="0" fontId="0" fillId="0" borderId="0" xfId="2" applyFont="1" applyFill="1" applyBorder="1" applyAlignment="1" applyProtection="1">
      <alignment vertical="center" wrapText="1"/>
    </xf>
    <xf numFmtId="0" fontId="0" fillId="0" borderId="0" xfId="2" quotePrefix="1" applyFont="1" applyFill="1" applyBorder="1" applyAlignment="1" applyProtection="1">
      <alignment vertical="center" wrapText="1"/>
    </xf>
    <xf numFmtId="165" fontId="5" fillId="0" borderId="1" xfId="1" applyNumberFormat="1" applyFont="1" applyFill="1" applyBorder="1" applyAlignment="1">
      <alignment vertical="center" wrapText="1"/>
    </xf>
    <xf numFmtId="165" fontId="6" fillId="0" borderId="1" xfId="1" applyNumberFormat="1" applyFont="1" applyFill="1" applyBorder="1" applyAlignment="1">
      <alignment vertical="center" wrapText="1"/>
    </xf>
    <xf numFmtId="49" fontId="8" fillId="4" borderId="1" xfId="0" applyNumberFormat="1" applyFont="1" applyFill="1" applyBorder="1" applyAlignment="1">
      <alignment horizontal="left" vertical="center" wrapText="1"/>
    </xf>
    <xf numFmtId="0" fontId="6" fillId="4" borderId="1" xfId="1" applyNumberFormat="1" applyFont="1" applyFill="1" applyBorder="1" applyAlignment="1">
      <alignment vertical="center" wrapText="1"/>
    </xf>
    <xf numFmtId="165" fontId="6" fillId="4" borderId="1" xfId="1" applyNumberFormat="1" applyFont="1" applyFill="1" applyBorder="1" applyAlignment="1">
      <alignment vertical="center" wrapText="1"/>
    </xf>
    <xf numFmtId="0" fontId="0" fillId="0" borderId="0" xfId="0" applyFill="1"/>
    <xf numFmtId="0" fontId="0" fillId="0" borderId="0" xfId="0" quotePrefix="1" applyFill="1"/>
    <xf numFmtId="0" fontId="2" fillId="0" borderId="0" xfId="0" applyFont="1" applyFill="1"/>
    <xf numFmtId="0" fontId="3" fillId="0" borderId="0" xfId="0" applyFont="1" applyAlignment="1">
      <alignment vertical="center" wrapText="1"/>
    </xf>
    <xf numFmtId="165" fontId="5" fillId="3" borderId="1" xfId="1" applyNumberFormat="1" applyFont="1" applyFill="1" applyBorder="1" applyAlignment="1">
      <alignment vertical="center" wrapText="1"/>
    </xf>
    <xf numFmtId="0" fontId="0" fillId="0" borderId="0" xfId="0" applyFont="1" applyAlignment="1">
      <alignment vertical="center" wrapText="1"/>
    </xf>
    <xf numFmtId="0" fontId="16" fillId="0" borderId="0" xfId="0" applyFont="1" applyAlignment="1">
      <alignment vertical="center" wrapText="1"/>
    </xf>
    <xf numFmtId="0" fontId="0" fillId="0" borderId="0" xfId="0" applyFont="1" applyAlignment="1">
      <alignment vertical="center"/>
    </xf>
    <xf numFmtId="49" fontId="7" fillId="5" borderId="1" xfId="0" applyNumberFormat="1" applyFont="1" applyFill="1" applyBorder="1" applyAlignment="1">
      <alignment horizontal="left" vertical="center" wrapText="1"/>
    </xf>
    <xf numFmtId="0" fontId="6" fillId="5" borderId="1" xfId="1" applyNumberFormat="1" applyFont="1" applyFill="1" applyBorder="1" applyAlignment="1">
      <alignment vertical="center" wrapText="1"/>
    </xf>
    <xf numFmtId="165" fontId="6" fillId="5" borderId="1" xfId="1" applyNumberFormat="1" applyFont="1" applyFill="1" applyBorder="1" applyAlignment="1">
      <alignment vertical="center" wrapText="1"/>
    </xf>
    <xf numFmtId="49" fontId="8" fillId="5" borderId="1" xfId="1" applyNumberFormat="1" applyFont="1" applyFill="1" applyBorder="1" applyAlignment="1">
      <alignment horizontal="left" vertical="center" wrapText="1"/>
    </xf>
    <xf numFmtId="0" fontId="5" fillId="5" borderId="1" xfId="1" applyNumberFormat="1" applyFont="1" applyFill="1" applyBorder="1" applyAlignment="1">
      <alignment vertical="center" wrapText="1"/>
    </xf>
    <xf numFmtId="165" fontId="5" fillId="5" borderId="1" xfId="1" applyNumberFormat="1" applyFont="1" applyFill="1" applyBorder="1" applyAlignment="1">
      <alignment vertical="center" wrapText="1"/>
    </xf>
    <xf numFmtId="0" fontId="0" fillId="0" borderId="0" xfId="0" quotePrefix="1" applyAlignment="1">
      <alignment vertical="center" wrapText="1"/>
    </xf>
    <xf numFmtId="165" fontId="5" fillId="4" borderId="1" xfId="1" applyNumberFormat="1" applyFont="1" applyFill="1" applyBorder="1" applyAlignment="1">
      <alignment vertical="center" wrapText="1"/>
    </xf>
    <xf numFmtId="0" fontId="0" fillId="4" borderId="0" xfId="0" quotePrefix="1" applyFill="1" applyAlignment="1">
      <alignment vertical="center" wrapText="1"/>
    </xf>
    <xf numFmtId="0" fontId="17" fillId="4" borderId="0" xfId="0" quotePrefix="1" applyFont="1" applyFill="1" applyAlignment="1">
      <alignment vertical="center" wrapText="1"/>
    </xf>
    <xf numFmtId="49" fontId="7" fillId="4" borderId="1" xfId="0" applyNumberFormat="1" applyFont="1" applyFill="1" applyBorder="1" applyAlignment="1">
      <alignment horizontal="left" vertical="center" wrapText="1"/>
    </xf>
    <xf numFmtId="0" fontId="5" fillId="4" borderId="1" xfId="1" applyNumberFormat="1" applyFont="1" applyFill="1" applyBorder="1" applyAlignment="1">
      <alignment vertical="center" wrapText="1"/>
    </xf>
    <xf numFmtId="165" fontId="13" fillId="4" borderId="1" xfId="1" applyNumberFormat="1" applyFont="1" applyFill="1" applyBorder="1" applyAlignment="1">
      <alignment vertical="center" wrapText="1"/>
    </xf>
    <xf numFmtId="165" fontId="15" fillId="4" borderId="1" xfId="1" applyNumberFormat="1" applyFont="1" applyFill="1" applyBorder="1" applyAlignment="1">
      <alignment vertical="center" wrapText="1"/>
    </xf>
    <xf numFmtId="165" fontId="0" fillId="0" borderId="0" xfId="0" applyNumberFormat="1" applyFont="1" applyAlignment="1">
      <alignment vertical="center" wrapText="1"/>
    </xf>
    <xf numFmtId="0" fontId="12" fillId="0" borderId="0" xfId="0" applyFont="1" applyAlignment="1">
      <alignment horizontal="center" vertical="center" wrapText="1"/>
    </xf>
    <xf numFmtId="0" fontId="12" fillId="0" borderId="0" xfId="2" applyFont="1" applyFill="1" applyBorder="1" applyAlignment="1" applyProtection="1">
      <alignment horizontal="center" vertical="center" wrapText="1"/>
    </xf>
  </cellXfs>
  <cellStyles count="4">
    <cellStyle name="Normal" xfId="0" builtinId="0"/>
    <cellStyle name="Normal 2" xfId="3"/>
    <cellStyle name="Normal 2 2" xfId="2"/>
    <cellStyle name="Normal 3" xfId="1"/>
  </cellStyles>
  <dxfs count="48">
    <dxf>
      <font>
        <b/>
        <i/>
      </font>
    </dxf>
    <dxf>
      <font>
        <b/>
        <i/>
        <color theme="5" tint="-0.24994659260841701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_-* #,##0_-;\-* #,##0_-;_-* &quot;-&quot;_-;_-@_-"/>
      <alignment horizontal="general" vertical="center" textRotation="0" wrapText="1" indent="0" justifyLastLine="0" shrinkToFit="0" readingOrder="0"/>
      <border diagonalUp="0" diagonalDown="0">
        <left/>
        <right/>
        <top style="thin">
          <color theme="4"/>
        </top>
        <bottom/>
      </border>
    </dxf>
    <dxf>
      <font>
        <b/>
        <i/>
      </font>
    </dxf>
    <dxf>
      <font>
        <b/>
        <i/>
        <color theme="5" tint="-0.24994659260841701"/>
      </font>
    </dxf>
    <dxf>
      <font>
        <b/>
        <i/>
      </font>
    </dxf>
    <dxf>
      <font>
        <b/>
        <i/>
        <color theme="5" tint="-0.24994659260841701"/>
      </font>
    </dxf>
    <dxf>
      <font>
        <b/>
        <i/>
      </font>
    </dxf>
    <dxf>
      <font>
        <b/>
        <i/>
        <color theme="5" tint="-0.24994659260841701"/>
      </font>
    </dxf>
    <dxf>
      <font>
        <b/>
        <i/>
      </font>
    </dxf>
    <dxf>
      <font>
        <b/>
        <i/>
        <color theme="5" tint="-0.24994659260841701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1" hidden="0"/>
    </dxf>
    <dxf>
      <border outline="0">
        <left style="medium">
          <color indexed="64"/>
        </left>
        <right style="medium">
          <color indexed="64"/>
        </right>
        <top style="thin">
          <color indexed="64"/>
        </top>
      </border>
    </dxf>
    <dxf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165" formatCode="_-* #,##0_-;\-* #,##0_-;_-* &quot;-&quot;_-;_-@_-"/>
      <alignment horizontal="general" vertical="center" textRotation="0" wrapText="1" indent="0" justifyLastLine="0" shrinkToFit="0" readingOrder="0"/>
      <border diagonalUp="0" diagonalDown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165" formatCode="_-* #,##0_-;\-* #,##0_-;_-* &quot;-&quot;_-;_-@_-"/>
      <alignment horizontal="general" vertical="center" textRotation="0" wrapText="1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165" formatCode="_-* #,##0_-;\-* #,##0_-;_-* &quot;-&quot;_-;_-@_-"/>
      <alignment horizontal="general" vertical="center" textRotation="0" wrapText="1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165" formatCode="_-* #,##0_-;\-* #,##0_-;_-* &quot;-&quot;_-;_-@_-"/>
      <alignment horizontal="general" vertical="center" textRotation="0" wrapText="1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165" formatCode="_-* #,##0_-;\-* #,##0_-;_-* &quot;-&quot;_-;_-@_-"/>
      <alignment horizontal="general" vertical="center" textRotation="0" wrapText="1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165" formatCode="_-* #,##0_-;\-* #,##0_-;_-* &quot;-&quot;_-;_-@_-"/>
      <alignment horizontal="general" vertical="center" textRotation="0" wrapText="1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165" formatCode="_-* #,##0_-;\-* #,##0_-;_-* &quot;-&quot;_-;_-@_-"/>
      <alignment horizontal="general" vertical="center" textRotation="0" wrapText="1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165" formatCode="_-* #,##0_-;\-* #,##0_-;_-* &quot;-&quot;_-;_-@_-"/>
      <alignment horizontal="general" vertical="center" textRotation="0" wrapText="1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165" formatCode="_-* #,##0_-;\-* #,##0_-;_-* &quot;-&quot;_-;_-@_-"/>
      <alignment horizontal="general" vertical="center" textRotation="0" wrapText="1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165" formatCode="_-* #,##0_-;\-* #,##0_-;_-* &quot;-&quot;_-;_-@_-"/>
      <alignment horizontal="general" vertical="center" textRotation="0" wrapText="1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165" formatCode="_-* #,##0_-;\-* #,##0_-;_-* &quot;-&quot;_-;_-@_-"/>
      <alignment horizontal="general" vertical="center" textRotation="0" wrapText="1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165" formatCode="_-* #,##0_-;\-* #,##0_-;_-* &quot;-&quot;_-;_-@_-"/>
      <alignment horizontal="general" vertical="center" textRotation="0" wrapText="1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165" formatCode="_-* #,##0_-;\-* #,##0_-;_-* &quot;-&quot;_-;_-@_-"/>
      <alignment horizontal="general" vertical="center" textRotation="0" wrapText="1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165" formatCode="_-* #,##0_-;\-* #,##0_-;_-* &quot;-&quot;_-;_-@_-"/>
      <fill>
        <patternFill patternType="solid">
          <fgColor indexed="64"/>
          <bgColor theme="3" tint="0.79998168889431442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165" formatCode="_-* #,##0_-;\-* #,##0_-;_-* &quot;-&quot;_-;_-@_-"/>
      <alignment horizontal="general" vertical="center" textRotation="0" wrapText="1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0" formatCode="General"/>
      <alignment horizontal="general" vertical="center" textRotation="0" wrapText="1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0" formatCode="@"/>
      <alignment horizontal="left" vertical="center" textRotation="0" wrapText="1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165" formatCode="_-* #,##0_-;\-* #,##0_-;_-* &quot;-&quot;_-;_-@_-"/>
      <alignment horizontal="general" vertical="center" textRotation="0" wrapText="1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border outline="0">
        <right style="thin">
          <color theme="4"/>
        </right>
        <top style="thin">
          <color theme="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166" formatCode="mm/\a\a;@"/>
      <alignment horizontal="general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164" formatCode="mm/yy;@"/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</dxf>
    <dxf>
      <font>
        <b/>
        <i/>
      </font>
    </dxf>
    <dxf>
      <font>
        <b/>
        <i/>
        <color theme="5" tint="-0.2499465926084170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23812</xdr:colOff>
      <xdr:row>26</xdr:row>
      <xdr:rowOff>71437</xdr:rowOff>
    </xdr:from>
    <xdr:to>
      <xdr:col>17</xdr:col>
      <xdr:colOff>559594</xdr:colOff>
      <xdr:row>32</xdr:row>
      <xdr:rowOff>71438</xdr:rowOff>
    </xdr:to>
    <xdr:sp macro="" textlink="">
      <xdr:nvSpPr>
        <xdr:cNvPr id="2" name="ZoneTexte 1"/>
        <xdr:cNvSpPr txBox="1"/>
      </xdr:nvSpPr>
      <xdr:spPr>
        <a:xfrm>
          <a:off x="3214687" y="8120062"/>
          <a:ext cx="9679782" cy="185737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Je reviens sur mon petit problème, pour le calcul des stocks de brut, il y a plusieurs références où le produit fini consomme 2, 3 voire 4 références de brut...   </a:t>
          </a:r>
        </a:p>
        <a:p>
          <a:endParaRPr lang="fr-FR"/>
        </a:p>
        <a:p>
          <a:r>
            <a:rPr lang="fr-FR"/>
            <a:t>Merci de m'aider, mais Il y a toujours un décalage...</a:t>
          </a:r>
        </a:p>
        <a:p>
          <a:endParaRPr lang="fr-FR"/>
        </a:p>
        <a:p>
          <a:r>
            <a:rPr lang="fr-FR" sz="1100">
              <a:solidFill>
                <a:srgbClr val="FF0000"/>
              </a:solidFill>
            </a:rPr>
            <a:t>(-SI(DECALER(FLUX_2016[[#Cette ligne];[ETAT]];1;0)="Brut")  </a:t>
          </a:r>
          <a:r>
            <a:rPr lang="fr-FR" sz="1100">
              <a:solidFill>
                <a:sysClr val="windowText" lastClr="000000"/>
              </a:solidFill>
            </a:rPr>
            <a:t>=&gt;</a:t>
          </a:r>
          <a:r>
            <a:rPr lang="fr-FR" sz="1100" baseline="0">
              <a:solidFill>
                <a:sysClr val="windowText" lastClr="000000"/>
              </a:solidFill>
            </a:rPr>
            <a:t> Je ne comprends pas tout à fait cette formule  (voire pas du tout !) </a:t>
          </a:r>
        </a:p>
        <a:p>
          <a:r>
            <a:rPr lang="fr-FR" sz="1100" baseline="0">
              <a:solidFill>
                <a:sysClr val="windowText" lastClr="000000"/>
              </a:solidFill>
            </a:rPr>
            <a:t/>
          </a:r>
          <a:br>
            <a:rPr lang="fr-FR" sz="1100" baseline="0">
              <a:solidFill>
                <a:sysClr val="windowText" lastClr="000000"/>
              </a:solidFill>
            </a:rPr>
          </a:br>
          <a:r>
            <a:rPr lang="fr-FR" sz="1100" baseline="0">
              <a:solidFill>
                <a:sysClr val="windowText" lastClr="000000"/>
              </a:solidFill>
            </a:rPr>
            <a:t>:-) Je suis peut-être un peu quiche !</a:t>
          </a:r>
        </a:p>
        <a:p>
          <a:endParaRPr lang="fr-FR" sz="1100" baseline="0">
            <a:solidFill>
              <a:sysClr val="windowText" lastClr="000000"/>
            </a:solidFill>
          </a:endParaRPr>
        </a:p>
        <a:p>
          <a:r>
            <a:rPr lang="fr-FR" sz="1100" baseline="0">
              <a:solidFill>
                <a:sysClr val="windowText" lastClr="000000"/>
              </a:solidFill>
            </a:rPr>
            <a:t>J'ai tenter plusieures modifs mais sans succès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abine.grillet/Desktop/BED-Formules-Excel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abine.grillet/Desktop/NBJOURSOUVRES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oti/Dropbox/Excel%20Apps/Excel%20-%20Mes%20appli/Planning%20absences%2020XX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Aujourdhui"/>
      <sheetName val="Arrondi"/>
      <sheetName val="Choisir"/>
      <sheetName val="Concatener"/>
      <sheetName val="Decaler"/>
      <sheetName val="ET"/>
      <sheetName val="Fonctions TEXTE"/>
      <sheetName val="INDEX-EQUIV"/>
      <sheetName val="Max"/>
      <sheetName val="Min"/>
      <sheetName val="NB.JOURS.OUVRES"/>
      <sheetName val="NB.JOURS.OUVRES.INTL"/>
      <sheetName val="NB.SI"/>
      <sheetName val="NON"/>
      <sheetName val="OU"/>
      <sheetName val="PREVISION"/>
      <sheetName val="RANG"/>
      <sheetName val="RECHERCHEV"/>
      <sheetName val="SI"/>
      <sheetName val="SIERREUR"/>
      <sheetName val="SOMMEPROD"/>
      <sheetName val="SOMME.SI"/>
      <sheetName val="SOMME.SI.ENS"/>
      <sheetName val="Gestion des Erreurs"/>
      <sheetName val="JOURS FERIES"/>
      <sheetName val="Lien Hypertexte"/>
      <sheetName val="Validation de données"/>
      <sheetName val="MAX Cond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>
        <row r="9">
          <cell r="G9">
            <v>2016</v>
          </cell>
        </row>
        <row r="11">
          <cell r="G11">
            <v>42456</v>
          </cell>
        </row>
      </sheetData>
      <sheetData sheetId="26"/>
      <sheetData sheetId="27"/>
      <sheetData sheetId="28"/>
      <sheetData sheetId="2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B.JOURS.OUVRES"/>
      <sheetName val="NB.JOURS.OUVRES.INTL"/>
      <sheetName val="JOURS FERIES"/>
      <sheetName val="EXEMPLE"/>
      <sheetName val="Tables"/>
    </sheetNames>
    <sheetDataSet>
      <sheetData sheetId="0"/>
      <sheetData sheetId="1"/>
      <sheetData sheetId="2">
        <row r="10">
          <cell r="G10">
            <v>41640</v>
          </cell>
        </row>
      </sheetData>
      <sheetData sheetId="3"/>
      <sheetData sheetId="4">
        <row r="2">
          <cell r="B2">
            <v>41999</v>
          </cell>
        </row>
        <row r="3">
          <cell r="B3">
            <v>42000</v>
          </cell>
        </row>
        <row r="4">
          <cell r="B4">
            <v>42001</v>
          </cell>
        </row>
        <row r="5">
          <cell r="B5">
            <v>42002</v>
          </cell>
        </row>
        <row r="6">
          <cell r="B6">
            <v>42003</v>
          </cell>
        </row>
        <row r="7">
          <cell r="B7">
            <v>42004</v>
          </cell>
        </row>
        <row r="8">
          <cell r="B8">
            <v>42005</v>
          </cell>
        </row>
        <row r="9">
          <cell r="B9">
            <v>42006</v>
          </cell>
        </row>
        <row r="10">
          <cell r="B10">
            <v>42007</v>
          </cell>
        </row>
        <row r="11">
          <cell r="B11">
            <v>42008</v>
          </cell>
        </row>
        <row r="12">
          <cell r="B12">
            <v>42009</v>
          </cell>
        </row>
        <row r="13">
          <cell r="B13">
            <v>42010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hier des charges"/>
      <sheetName val="A Lire "/>
      <sheetName val="Année"/>
      <sheetName val="Janvier"/>
      <sheetName val="Fevrier"/>
      <sheetName val="Mars"/>
      <sheetName val="Avril"/>
      <sheetName val="Mai"/>
      <sheetName val="Juin"/>
      <sheetName val="Juillet"/>
      <sheetName val="Aout"/>
      <sheetName val="Septembre"/>
      <sheetName val="Octobre"/>
      <sheetName val="Novembre"/>
      <sheetName val="Decembre"/>
      <sheetName val="Congés Payés"/>
      <sheetName val="RTT"/>
      <sheetName val="Formation"/>
      <sheetName val="Autres"/>
      <sheetName val="Absences non autorisées"/>
      <sheetName val="Recupération"/>
      <sheetName val="Maladies"/>
      <sheetName val="Cours"/>
      <sheetName val="Jours Fériés"/>
      <sheetName val="Reporting"/>
    </sheetNames>
    <sheetDataSet>
      <sheetData sheetId="0"/>
      <sheetData sheetId="1"/>
      <sheetData sheetId="2">
        <row r="4">
          <cell r="B4">
            <v>2012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ables/table1.xml><?xml version="1.0" encoding="utf-8"?>
<table xmlns="http://schemas.openxmlformats.org/spreadsheetml/2006/main" id="1" name="FLUX_2016" displayName="FLUX_2016" ref="B2:T25" totalsRowShown="0" headerRowDxfId="45" dataDxfId="44" tableBorderDxfId="43" dataCellStyle="Normal 3">
  <autoFilter ref="B2:T25"/>
  <tableColumns count="19">
    <tableColumn id="19" name="Infos" dataDxfId="42" dataCellStyle="Normal 3"/>
    <tableColumn id="1" name="ARTICLES" dataDxfId="41"/>
    <tableColumn id="2" name="REF" dataDxfId="40" dataCellStyle="Normal 3">
      <calculatedColumnFormula>MID(C3,1,6)</calculatedColumnFormula>
    </tableColumn>
    <tableColumn id="3" name="ETAT" dataDxfId="39" dataCellStyle="Normal 3"/>
    <tableColumn id="4" name="SOLDE 2015" dataDxfId="38" dataCellStyle="Normal 3"/>
    <tableColumn id="5" name="01/16" dataDxfId="37" dataCellStyle="Normal 3"/>
    <tableColumn id="6" name="02/16" dataDxfId="36" dataCellStyle="Normal 3"/>
    <tableColumn id="7" name="03/16" dataDxfId="35" dataCellStyle="Normal 3"/>
    <tableColumn id="8" name="04/16" dataDxfId="34" dataCellStyle="Normal 3"/>
    <tableColumn id="9" name="05/16" dataDxfId="33" dataCellStyle="Normal 3"/>
    <tableColumn id="10" name="06/16" dataDxfId="32" dataCellStyle="Normal 3"/>
    <tableColumn id="11" name="07/16" dataDxfId="31" dataCellStyle="Normal 3"/>
    <tableColumn id="12" name="08/16" dataDxfId="30" dataCellStyle="Normal 3"/>
    <tableColumn id="13" name="09/16" dataDxfId="29" dataCellStyle="Normal 3"/>
    <tableColumn id="14" name="10/16" dataDxfId="28" dataCellStyle="Normal 3"/>
    <tableColumn id="15" name="11/16" dataDxfId="27" dataCellStyle="Normal 3"/>
    <tableColumn id="16" name="12/16" dataDxfId="26" dataCellStyle="Normal 3"/>
    <tableColumn id="17" name="TOTAL 2016" dataDxfId="25" dataCellStyle="Normal 3">
      <calculatedColumnFormula>SUM(OFFSET(FLUX_2016[[#This Row],[SOLDE 2015]],0,1,1,12))</calculatedColumnFormula>
    </tableColumn>
    <tableColumn id="18" name="STOCK" dataDxfId="2" dataCellStyle="Normal 3">
      <calculatedColumnFormula array="1">IF(FLUX_2016[[#This Row],[ETAT]]="Brut",FLUX_2016[[#This Row],[TOTAL 2016]]+FLUX_2016[[#This Row],[SOLDE 2015]]-SUM(OFFSET($F$3,MATCH(1,(FLUX_2016[REF]=FLUX_2016[[#This Row],[REF]])*(FLUX_2016[ETAT]="fini"),0)-1,1,COUNTIFS(FLUX_2016[REF],FLUX_2016[[#This Row],[REF]],FLUX_2016[ETAT],"fini"),12)),"")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6" name="STOCK2016" displayName="STOCK2016" ref="B3:F8" headerRowDxfId="24" dataDxfId="22" headerRowBorderDxfId="23" tableBorderDxfId="21" headerRowCellStyle="Normal 2 2">
  <autoFilter ref="B3:F8"/>
  <tableColumns count="5">
    <tableColumn id="1" name="REF." totalsRowLabel="Total" dataDxfId="20" totalsRowDxfId="19" dataCellStyle="Normal 2 2"/>
    <tableColumn id="2" name="DEBUT" dataDxfId="18" totalsRowDxfId="17" dataCellStyle="Normal 2 2">
      <calculatedColumnFormula>SUMIFS(DEBUT,REF,$B4,ETAT,STOCK2016[[#Headers],[BRUT]])</calculatedColumnFormula>
    </tableColumn>
    <tableColumn id="3" name="BRUT" dataDxfId="16" totalsRowDxfId="15" dataCellStyle="Normal 2 2">
      <calculatedColumnFormula>SUMIFS('FLUX 2016'!$S$3:$S$25,'FLUX 2016'!$D$3:$D$25,$B4,'FLUX 2016'!$E$3:$E$25,$D$3)</calculatedColumnFormula>
    </tableColumn>
    <tableColumn id="4" name="FINI" dataDxfId="14" totalsRowDxfId="13" dataCellStyle="Normal 2 2">
      <calculatedColumnFormula>SUMIFS('FLUX 2016'!$S$3:$S$25,'FLUX 2016'!$D$3:$D$25,$B4,'FLUX 2016'!$E$3:$E$25,$E$3)</calculatedColumnFormula>
    </tableColumn>
    <tableColumn id="5" name="STOCK" totalsRowFunction="sum" dataDxfId="12" totalsRowDxfId="11" dataCellStyle="Normal 2 2">
      <calculatedColumnFormula>C4+D4-E4</calculatedColumnFormula>
    </tableColumn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42"/>
  <sheetViews>
    <sheetView tabSelected="1" topLeftCell="B1" zoomScale="80" zoomScaleNormal="80" workbookViewId="0">
      <selection activeCell="T3" sqref="T3:T24"/>
    </sheetView>
  </sheetViews>
  <sheetFormatPr baseColWidth="10" defaultRowHeight="24.95" customHeight="1" x14ac:dyDescent="0.25"/>
  <cols>
    <col min="1" max="1" width="3.140625" style="4" customWidth="1"/>
    <col min="2" max="2" width="9.85546875" style="4" customWidth="1"/>
    <col min="3" max="3" width="15.140625" style="4" customWidth="1"/>
    <col min="4" max="4" width="12.28515625" style="4" customWidth="1"/>
    <col min="5" max="5" width="7.28515625" style="4" customWidth="1"/>
    <col min="6" max="6" width="11.42578125" style="4" customWidth="1"/>
    <col min="7" max="18" width="7.7109375" style="4" customWidth="1"/>
    <col min="19" max="19" width="11.42578125" style="4" customWidth="1"/>
    <col min="20" max="20" width="11.42578125" style="4"/>
    <col min="21" max="21" width="49.5703125" style="4" customWidth="1"/>
    <col min="22" max="22" width="6.7109375" style="37" customWidth="1"/>
    <col min="23" max="26" width="10.140625" style="4" customWidth="1"/>
    <col min="27" max="16384" width="11.42578125" style="4"/>
  </cols>
  <sheetData>
    <row r="1" spans="2:24" s="13" customFormat="1" ht="24.95" customHeight="1" x14ac:dyDescent="0.25">
      <c r="B1" s="55" t="s">
        <v>45</v>
      </c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V1" s="38"/>
    </row>
    <row r="2" spans="2:24" ht="24.95" customHeight="1" x14ac:dyDescent="0.25">
      <c r="B2" s="2" t="s">
        <v>37</v>
      </c>
      <c r="C2" s="1" t="s">
        <v>36</v>
      </c>
      <c r="D2" s="1" t="s">
        <v>0</v>
      </c>
      <c r="E2" s="1" t="s">
        <v>41</v>
      </c>
      <c r="F2" s="1" t="s">
        <v>51</v>
      </c>
      <c r="G2" s="2" t="s">
        <v>1</v>
      </c>
      <c r="H2" s="2" t="s">
        <v>2</v>
      </c>
      <c r="I2" s="2" t="s">
        <v>3</v>
      </c>
      <c r="J2" s="2" t="s">
        <v>4</v>
      </c>
      <c r="K2" s="2" t="s">
        <v>5</v>
      </c>
      <c r="L2" s="2" t="s">
        <v>6</v>
      </c>
      <c r="M2" s="2" t="s">
        <v>7</v>
      </c>
      <c r="N2" s="2" t="s">
        <v>8</v>
      </c>
      <c r="O2" s="2" t="s">
        <v>9</v>
      </c>
      <c r="P2" s="2" t="s">
        <v>10</v>
      </c>
      <c r="Q2" s="2" t="s">
        <v>11</v>
      </c>
      <c r="R2" s="2" t="s">
        <v>12</v>
      </c>
      <c r="S2" s="1" t="s">
        <v>13</v>
      </c>
      <c r="T2" s="1" t="s">
        <v>40</v>
      </c>
      <c r="U2" s="37"/>
      <c r="V2" s="4"/>
    </row>
    <row r="3" spans="2:24" ht="24.95" customHeight="1" x14ac:dyDescent="0.25">
      <c r="B3" s="5"/>
      <c r="C3" s="6" t="s">
        <v>31</v>
      </c>
      <c r="D3" s="6" t="str">
        <f t="shared" ref="D3:D25" si="0">MID(C3,1,6)</f>
        <v>032320</v>
      </c>
      <c r="E3" s="7" t="s">
        <v>14</v>
      </c>
      <c r="F3" s="8">
        <v>230</v>
      </c>
      <c r="G3" s="7">
        <v>0</v>
      </c>
      <c r="H3" s="7">
        <v>0</v>
      </c>
      <c r="I3" s="7">
        <v>305</v>
      </c>
      <c r="J3" s="7">
        <v>0</v>
      </c>
      <c r="K3" s="7">
        <v>0</v>
      </c>
      <c r="L3" s="7">
        <v>0</v>
      </c>
      <c r="M3" s="7">
        <v>0</v>
      </c>
      <c r="N3" s="7">
        <v>0</v>
      </c>
      <c r="O3" s="7">
        <v>0</v>
      </c>
      <c r="P3" s="7">
        <v>0</v>
      </c>
      <c r="Q3" s="7">
        <v>0</v>
      </c>
      <c r="R3" s="7"/>
      <c r="S3" s="7">
        <f ca="1">SUM(OFFSET(FLUX_2016[[#This Row],[SOLDE 2015]],0,1,1,12))</f>
        <v>305</v>
      </c>
      <c r="T3" s="9">
        <f t="array" aca="1" ref="T3" ca="1">IF(FLUX_2016[[#This Row],[ETAT]]="Brut",FLUX_2016[[#This Row],[TOTAL 2016]]+FLUX_2016[[#This Row],[SOLDE 2015]]-SUM(OFFSET($F$3,MATCH(1,(FLUX_2016[REF]=FLUX_2016[[#This Row],[REF]])*(FLUX_2016[ETAT]="fini"),0)-1,1,COUNTIFS(FLUX_2016[REF],FLUX_2016[[#This Row],[REF]],FLUX_2016[ETAT],"fini"),12)),"")</f>
        <v>372</v>
      </c>
      <c r="U3" s="46" t="s">
        <v>57</v>
      </c>
      <c r="V3" s="4"/>
      <c r="W3" s="4">
        <f t="array" aca="1" ref="W3" ca="1">SUM(OFFSET($F$3,MATCH(1,($D$3:$D$24=D3)*($E$3:$E$24="fini"),0)-1,1,COUNTIFS($D$3:$D$24,D3,$E$3:$E$24,"fini"),12))</f>
        <v>163</v>
      </c>
      <c r="X3" s="4">
        <f>COUNTIFS(FLUX_2016[REF],FLUX_2016[[#This Row],[REF]],FLUX_2016[ETAT],"fini")</f>
        <v>5</v>
      </c>
    </row>
    <row r="4" spans="2:24" s="37" customFormat="1" ht="24.95" customHeight="1" x14ac:dyDescent="0.25">
      <c r="B4" s="5"/>
      <c r="C4" s="10" t="s">
        <v>17</v>
      </c>
      <c r="D4" s="11" t="str">
        <f t="shared" si="0"/>
        <v>032320</v>
      </c>
      <c r="E4" s="12" t="s">
        <v>15</v>
      </c>
      <c r="F4" s="36">
        <v>0</v>
      </c>
      <c r="G4" s="12">
        <v>21</v>
      </c>
      <c r="H4" s="12">
        <v>0</v>
      </c>
      <c r="I4" s="12">
        <v>11</v>
      </c>
      <c r="J4" s="12">
        <v>0</v>
      </c>
      <c r="K4" s="12">
        <v>26</v>
      </c>
      <c r="L4" s="12">
        <v>8</v>
      </c>
      <c r="M4" s="12">
        <v>0</v>
      </c>
      <c r="N4" s="12">
        <v>0</v>
      </c>
      <c r="O4" s="12">
        <v>23</v>
      </c>
      <c r="P4" s="12">
        <v>0</v>
      </c>
      <c r="Q4" s="12">
        <v>0</v>
      </c>
      <c r="R4" s="12"/>
      <c r="S4" s="12">
        <f ca="1">SUM(OFFSET(FLUX_2016[[#This Row],[SOLDE 2015]],0,1,1,12))</f>
        <v>89</v>
      </c>
      <c r="T4" s="9" t="str">
        <f t="array" aca="1" ref="T4" ca="1">IF(FLUX_2016[[#This Row],[ETAT]]="Brut",FLUX_2016[[#This Row],[TOTAL 2016]]+FLUX_2016[[#This Row],[SOLDE 2015]]-SUM(OFFSET($F$3,MATCH(1,(FLUX_2016[REF]=FLUX_2016[[#This Row],[REF]])*(FLUX_2016[ETAT]="fini"),0)-1,1,COUNTIFS(FLUX_2016[REF],FLUX_2016[[#This Row],[REF]],FLUX_2016[ETAT],"fini"),12)),"")</f>
        <v/>
      </c>
      <c r="V4" s="4"/>
      <c r="W4" s="4">
        <f t="array" aca="1" ref="W4" ca="1">SUM(OFFSET($F$3,MATCH(1,($D$3:$D$24=D4)*($E$3:$E$24="fini"),0)-1,1,COUNTIFS($D$3:$D$24,D4,$E$3:$E$24,"fini"),12))</f>
        <v>163</v>
      </c>
    </row>
    <row r="5" spans="2:24" s="37" customFormat="1" ht="24.95" customHeight="1" x14ac:dyDescent="0.25">
      <c r="B5" s="5"/>
      <c r="C5" s="10" t="s">
        <v>16</v>
      </c>
      <c r="D5" s="11" t="str">
        <f t="shared" si="0"/>
        <v>032320</v>
      </c>
      <c r="E5" s="12" t="s">
        <v>15</v>
      </c>
      <c r="F5" s="36">
        <v>0</v>
      </c>
      <c r="G5" s="12">
        <v>0</v>
      </c>
      <c r="H5" s="12">
        <v>0</v>
      </c>
      <c r="I5" s="12">
        <v>0</v>
      </c>
      <c r="J5" s="12">
        <v>0</v>
      </c>
      <c r="K5" s="12">
        <v>0</v>
      </c>
      <c r="L5" s="12">
        <v>0</v>
      </c>
      <c r="M5" s="12">
        <v>0</v>
      </c>
      <c r="N5" s="12">
        <v>0</v>
      </c>
      <c r="O5" s="12">
        <v>0</v>
      </c>
      <c r="P5" s="12">
        <v>0</v>
      </c>
      <c r="Q5" s="12">
        <v>0</v>
      </c>
      <c r="R5" s="12"/>
      <c r="S5" s="12">
        <f ca="1">SUM(OFFSET(FLUX_2016[[#This Row],[SOLDE 2015]],0,1,1,12))</f>
        <v>0</v>
      </c>
      <c r="T5" s="9" t="str">
        <f t="array" aca="1" ref="T5" ca="1">IF(FLUX_2016[[#This Row],[ETAT]]="Brut",FLUX_2016[[#This Row],[TOTAL 2016]]+FLUX_2016[[#This Row],[SOLDE 2015]]-SUM(OFFSET($F$3,MATCH(1,(FLUX_2016[REF]=FLUX_2016[[#This Row],[REF]])*(FLUX_2016[ETAT]="fini"),0)-1,1,COUNTIFS(FLUX_2016[REF],FLUX_2016[[#This Row],[REF]],FLUX_2016[ETAT],"fini"),12)),"")</f>
        <v/>
      </c>
      <c r="V5" s="4"/>
      <c r="W5" s="4">
        <f t="array" aca="1" ref="W5" ca="1">SUM(OFFSET($F$3,MATCH(1,($D$3:$D$24=D5)*($E$3:$E$24="fini"),0)-1,1,COUNTIFS($D$3:$D$24,D5,$E$3:$E$24,"fini"),12))</f>
        <v>163</v>
      </c>
    </row>
    <row r="6" spans="2:24" s="37" customFormat="1" ht="24.95" customHeight="1" x14ac:dyDescent="0.25">
      <c r="B6" s="5"/>
      <c r="C6" s="10" t="s">
        <v>18</v>
      </c>
      <c r="D6" s="11" t="str">
        <f t="shared" si="0"/>
        <v>032320</v>
      </c>
      <c r="E6" s="12" t="s">
        <v>15</v>
      </c>
      <c r="F6" s="36">
        <v>0</v>
      </c>
      <c r="G6" s="12">
        <v>0</v>
      </c>
      <c r="H6" s="12">
        <v>0</v>
      </c>
      <c r="I6" s="12">
        <v>25</v>
      </c>
      <c r="J6" s="12">
        <v>0</v>
      </c>
      <c r="K6" s="12">
        <v>0</v>
      </c>
      <c r="L6" s="12">
        <v>0</v>
      </c>
      <c r="M6" s="12">
        <v>0</v>
      </c>
      <c r="N6" s="12">
        <v>0</v>
      </c>
      <c r="O6" s="12">
        <v>0</v>
      </c>
      <c r="P6" s="12">
        <v>0</v>
      </c>
      <c r="Q6" s="12">
        <v>0</v>
      </c>
      <c r="R6" s="12"/>
      <c r="S6" s="12">
        <f ca="1">SUM(OFFSET(FLUX_2016[[#This Row],[SOLDE 2015]],0,1,1,12))</f>
        <v>25</v>
      </c>
      <c r="T6" s="9" t="str">
        <f t="array" aca="1" ref="T6" ca="1">IF(FLUX_2016[[#This Row],[ETAT]]="Brut",FLUX_2016[[#This Row],[TOTAL 2016]]+FLUX_2016[[#This Row],[SOLDE 2015]]-SUM(OFFSET($F$3,MATCH(1,(FLUX_2016[REF]=FLUX_2016[[#This Row],[REF]])*(FLUX_2016[ETAT]="fini"),0)-1,1,COUNTIFS(FLUX_2016[REF],FLUX_2016[[#This Row],[REF]],FLUX_2016[ETAT],"fini"),12)),"")</f>
        <v/>
      </c>
      <c r="V6" s="4"/>
      <c r="W6" s="4">
        <f t="array" aca="1" ref="W6" ca="1">SUM(OFFSET($F$3,MATCH(1,($D$3:$D$24=D6)*($E$3:$E$24="fini"),0)-1,1,COUNTIFS($D$3:$D$24,D6,$E$3:$E$24,"fini"),12))</f>
        <v>163</v>
      </c>
    </row>
    <row r="7" spans="2:24" s="37" customFormat="1" ht="24.95" customHeight="1" x14ac:dyDescent="0.25">
      <c r="B7" s="5"/>
      <c r="C7" s="10" t="s">
        <v>19</v>
      </c>
      <c r="D7" s="11" t="str">
        <f t="shared" si="0"/>
        <v>032320</v>
      </c>
      <c r="E7" s="12" t="s">
        <v>15</v>
      </c>
      <c r="F7" s="36">
        <v>0</v>
      </c>
      <c r="G7" s="12">
        <v>22</v>
      </c>
      <c r="H7" s="12">
        <v>0</v>
      </c>
      <c r="I7" s="12">
        <v>0</v>
      </c>
      <c r="J7" s="12">
        <v>0</v>
      </c>
      <c r="K7" s="12">
        <v>0</v>
      </c>
      <c r="L7" s="12">
        <v>27</v>
      </c>
      <c r="M7" s="12">
        <v>0</v>
      </c>
      <c r="N7" s="12">
        <v>0</v>
      </c>
      <c r="O7" s="12">
        <v>0</v>
      </c>
      <c r="P7" s="12">
        <v>0</v>
      </c>
      <c r="Q7" s="12">
        <v>0</v>
      </c>
      <c r="R7" s="12"/>
      <c r="S7" s="12">
        <f ca="1">SUM(OFFSET(FLUX_2016[[#This Row],[SOLDE 2015]],0,1,1,12))</f>
        <v>49</v>
      </c>
      <c r="T7" s="9" t="str">
        <f t="array" aca="1" ref="T7" ca="1">IF(FLUX_2016[[#This Row],[ETAT]]="Brut",FLUX_2016[[#This Row],[TOTAL 2016]]+FLUX_2016[[#This Row],[SOLDE 2015]]-SUM(OFFSET($F$3,MATCH(1,(FLUX_2016[REF]=FLUX_2016[[#This Row],[REF]])*(FLUX_2016[ETAT]="fini"),0)-1,1,COUNTIFS(FLUX_2016[REF],FLUX_2016[[#This Row],[REF]],FLUX_2016[ETAT],"fini"),12)),"")</f>
        <v/>
      </c>
      <c r="V7" s="4"/>
      <c r="W7" s="4">
        <f t="array" aca="1" ref="W7" ca="1">SUM(OFFSET($F$3,MATCH(1,($D$3:$D$24=D7)*($E$3:$E$24="fini"),0)-1,1,COUNTIFS($D$3:$D$24,D7,$E$3:$E$24,"fini"),12))</f>
        <v>163</v>
      </c>
    </row>
    <row r="8" spans="2:24" s="37" customFormat="1" ht="24.95" customHeight="1" x14ac:dyDescent="0.25">
      <c r="B8" s="5"/>
      <c r="C8" s="10" t="s">
        <v>20</v>
      </c>
      <c r="D8" s="11" t="str">
        <f t="shared" si="0"/>
        <v>032320</v>
      </c>
      <c r="E8" s="12" t="s">
        <v>15</v>
      </c>
      <c r="F8" s="36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/>
      <c r="S8" s="12">
        <f ca="1">SUM(OFFSET(FLUX_2016[[#This Row],[SOLDE 2015]],0,1,1,12))</f>
        <v>0</v>
      </c>
      <c r="T8" s="9" t="str">
        <f t="array" aca="1" ref="T8" ca="1">IF(FLUX_2016[[#This Row],[ETAT]]="Brut",FLUX_2016[[#This Row],[TOTAL 2016]]+FLUX_2016[[#This Row],[SOLDE 2015]]-SUM(OFFSET($F$3,MATCH(1,(FLUX_2016[REF]=FLUX_2016[[#This Row],[REF]])*(FLUX_2016[ETAT]="fini"),0)-1,1,COUNTIFS(FLUX_2016[REF],FLUX_2016[[#This Row],[REF]],FLUX_2016[ETAT],"fini"),12)),"")</f>
        <v/>
      </c>
      <c r="V8" s="4"/>
      <c r="W8" s="4">
        <f t="array" aca="1" ref="W8" ca="1">SUM(OFFSET($F$3,MATCH(1,($D$3:$D$24=D8)*($E$3:$E$24="fini"),0)-1,1,COUNTIFS($D$3:$D$24,D8,$E$3:$E$24,"fini"),12))</f>
        <v>163</v>
      </c>
    </row>
    <row r="9" spans="2:24" ht="24.95" customHeight="1" x14ac:dyDescent="0.25">
      <c r="B9" s="5"/>
      <c r="C9" s="41" t="s">
        <v>32</v>
      </c>
      <c r="D9" s="41" t="str">
        <f t="shared" si="0"/>
        <v>032330</v>
      </c>
      <c r="E9" s="42" t="s">
        <v>14</v>
      </c>
      <c r="F9" s="42">
        <v>60</v>
      </c>
      <c r="G9" s="42">
        <v>100</v>
      </c>
      <c r="H9" s="42">
        <v>0</v>
      </c>
      <c r="I9" s="42">
        <v>100</v>
      </c>
      <c r="J9" s="42">
        <v>0</v>
      </c>
      <c r="K9" s="42">
        <v>100</v>
      </c>
      <c r="L9" s="42">
        <v>0</v>
      </c>
      <c r="M9" s="42">
        <v>100</v>
      </c>
      <c r="N9" s="42">
        <v>0</v>
      </c>
      <c r="O9" s="42">
        <v>100</v>
      </c>
      <c r="P9" s="42">
        <v>0</v>
      </c>
      <c r="Q9" s="42">
        <v>100</v>
      </c>
      <c r="R9" s="42"/>
      <c r="S9" s="42">
        <f ca="1">SUM(OFFSET(FLUX_2016[[#This Row],[SOLDE 2015]],0,1,1,12))</f>
        <v>600</v>
      </c>
      <c r="T9" s="9">
        <f t="array" aca="1" ref="T9" ca="1">IF(FLUX_2016[[#This Row],[ETAT]]="Brut",FLUX_2016[[#This Row],[TOTAL 2016]]+FLUX_2016[[#This Row],[SOLDE 2015]]-SUM(OFFSET($F$3,MATCH(1,(FLUX_2016[REF]=FLUX_2016[[#This Row],[REF]])*(FLUX_2016[ETAT]="fini"),0)-1,1,COUNTIFS(FLUX_2016[REF],FLUX_2016[[#This Row],[REF]],FLUX_2016[ETAT],"fini"),12)),"")</f>
        <v>137</v>
      </c>
      <c r="U9" s="49" t="s">
        <v>52</v>
      </c>
      <c r="V9" s="4"/>
      <c r="W9" s="4">
        <f t="array" aca="1" ref="W9" ca="1">SUM(OFFSET($F$3,MATCH(1,($D$3:$D$24=D9)*($E$3:$E$24="fini"),0)-1,1,COUNTIFS($D$3:$D$24,D9,$E$3:$E$24,"fini"),12))</f>
        <v>523</v>
      </c>
    </row>
    <row r="10" spans="2:24" ht="24.95" customHeight="1" x14ac:dyDescent="0.25">
      <c r="B10" s="27"/>
      <c r="C10" s="43" t="s">
        <v>50</v>
      </c>
      <c r="D10" s="41" t="str">
        <f>MID(C10,1,6)</f>
        <v>032330</v>
      </c>
      <c r="E10" s="42" t="s">
        <v>14</v>
      </c>
      <c r="F10" s="42">
        <v>50</v>
      </c>
      <c r="G10" s="42">
        <v>200</v>
      </c>
      <c r="H10" s="42">
        <v>0</v>
      </c>
      <c r="I10" s="42">
        <v>0</v>
      </c>
      <c r="J10" s="42">
        <v>0</v>
      </c>
      <c r="K10" s="42">
        <v>200</v>
      </c>
      <c r="L10" s="42">
        <v>0</v>
      </c>
      <c r="M10" s="42">
        <v>0</v>
      </c>
      <c r="N10" s="42">
        <v>0</v>
      </c>
      <c r="O10" s="42">
        <v>0</v>
      </c>
      <c r="P10" s="42">
        <v>0</v>
      </c>
      <c r="Q10" s="42">
        <v>150</v>
      </c>
      <c r="R10" s="42"/>
      <c r="S10" s="42">
        <f ca="1">SUM(OFFSET(FLUX_2016[[#This Row],[SOLDE 2015]],0,1,1,12))</f>
        <v>550</v>
      </c>
      <c r="T10" s="9">
        <f t="array" aca="1" ref="T10" ca="1">IF(FLUX_2016[[#This Row],[ETAT]]="Brut",FLUX_2016[[#This Row],[TOTAL 2016]]+FLUX_2016[[#This Row],[SOLDE 2015]]-SUM(OFFSET($F$3,MATCH(1,(FLUX_2016[REF]=FLUX_2016[[#This Row],[REF]])*(FLUX_2016[ETAT]="fini"),0)-1,1,COUNTIFS(FLUX_2016[REF],FLUX_2016[[#This Row],[REF]],FLUX_2016[ETAT],"fini"),12)),"")</f>
        <v>77</v>
      </c>
      <c r="U10" s="48" t="s">
        <v>53</v>
      </c>
      <c r="V10" s="4"/>
      <c r="W10" s="4">
        <f t="array" aca="1" ref="W10" ca="1">SUM(OFFSET($F$3,MATCH(1,($D$3:$D$24=D10)*($E$3:$E$24="fini"),0)-1,1,COUNTIFS($D$3:$D$24,D10,$E$3:$E$24,"fini"),12))</f>
        <v>523</v>
      </c>
    </row>
    <row r="11" spans="2:24" ht="24.95" customHeight="1" x14ac:dyDescent="0.25">
      <c r="B11" s="5"/>
      <c r="C11" s="40" t="s">
        <v>21</v>
      </c>
      <c r="D11" s="44" t="str">
        <f t="shared" si="0"/>
        <v>032330</v>
      </c>
      <c r="E11" s="45" t="s">
        <v>15</v>
      </c>
      <c r="F11" s="45">
        <v>0</v>
      </c>
      <c r="G11" s="45">
        <v>0</v>
      </c>
      <c r="H11" s="45">
        <v>0</v>
      </c>
      <c r="I11" s="45">
        <v>0</v>
      </c>
      <c r="J11" s="45">
        <v>0</v>
      </c>
      <c r="K11" s="45">
        <v>0</v>
      </c>
      <c r="L11" s="45">
        <v>0</v>
      </c>
      <c r="M11" s="45">
        <v>0</v>
      </c>
      <c r="N11" s="45">
        <v>0</v>
      </c>
      <c r="O11" s="45">
        <v>0</v>
      </c>
      <c r="P11" s="45">
        <v>0</v>
      </c>
      <c r="Q11" s="45">
        <v>0</v>
      </c>
      <c r="R11" s="45"/>
      <c r="S11" s="45">
        <f ca="1">SUM(OFFSET(FLUX_2016[[#This Row],[SOLDE 2015]],0,1,1,12))</f>
        <v>0</v>
      </c>
      <c r="T11" s="9" t="str">
        <f t="array" aca="1" ref="T11" ca="1">IF(FLUX_2016[[#This Row],[ETAT]]="Brut",FLUX_2016[[#This Row],[TOTAL 2016]]+FLUX_2016[[#This Row],[SOLDE 2015]]-SUM(OFFSET($F$3,MATCH(1,(FLUX_2016[REF]=FLUX_2016[[#This Row],[REF]])*(FLUX_2016[ETAT]="fini"),0)-1,1,COUNTIFS(FLUX_2016[REF],FLUX_2016[[#This Row],[REF]],FLUX_2016[ETAT],"fini"),12)),"")</f>
        <v/>
      </c>
      <c r="U11" s="54">
        <f>660-SUM(G11:R15)</f>
        <v>137</v>
      </c>
      <c r="V11" s="4"/>
      <c r="W11" s="4">
        <f t="array" aca="1" ref="W11" ca="1">SUM(OFFSET($F$3,MATCH(1,($D$3:$D$24=D11)*($E$3:$E$24="fini"),0)-1,1,COUNTIFS($D$3:$D$24,D11,$E$3:$E$24,"fini"),12))</f>
        <v>523</v>
      </c>
    </row>
    <row r="12" spans="2:24" ht="24.95" customHeight="1" x14ac:dyDescent="0.25">
      <c r="B12" s="5"/>
      <c r="C12" s="40" t="s">
        <v>22</v>
      </c>
      <c r="D12" s="44" t="str">
        <f t="shared" si="0"/>
        <v>032330</v>
      </c>
      <c r="E12" s="45" t="s">
        <v>15</v>
      </c>
      <c r="F12" s="45">
        <v>0</v>
      </c>
      <c r="G12" s="45">
        <v>0</v>
      </c>
      <c r="H12" s="45">
        <v>37</v>
      </c>
      <c r="I12" s="45">
        <v>44</v>
      </c>
      <c r="J12" s="45">
        <v>15</v>
      </c>
      <c r="K12" s="45">
        <v>0</v>
      </c>
      <c r="L12" s="45">
        <v>55</v>
      </c>
      <c r="M12" s="45">
        <v>0</v>
      </c>
      <c r="N12" s="45">
        <v>0</v>
      </c>
      <c r="O12" s="45">
        <v>0</v>
      </c>
      <c r="P12" s="45">
        <v>0</v>
      </c>
      <c r="Q12" s="45">
        <v>0</v>
      </c>
      <c r="R12" s="45"/>
      <c r="S12" s="45">
        <f ca="1">SUM(OFFSET(FLUX_2016[[#This Row],[SOLDE 2015]],0,1,1,12))</f>
        <v>151</v>
      </c>
      <c r="T12" s="9" t="str">
        <f t="array" aca="1" ref="T12" ca="1">IF(FLUX_2016[[#This Row],[ETAT]]="Brut",FLUX_2016[[#This Row],[TOTAL 2016]]+FLUX_2016[[#This Row],[SOLDE 2015]]-SUM(OFFSET($F$3,MATCH(1,(FLUX_2016[REF]=FLUX_2016[[#This Row],[REF]])*(FLUX_2016[ETAT]="fini"),0)-1,1,COUNTIFS(FLUX_2016[REF],FLUX_2016[[#This Row],[REF]],FLUX_2016[ETAT],"fini"),12)),"")</f>
        <v/>
      </c>
      <c r="U12" s="37"/>
      <c r="V12" s="4"/>
      <c r="W12" s="4">
        <f t="array" aca="1" ref="W12" ca="1">SUM(OFFSET($F$3,MATCH(1,($D$3:$D$24=D12)*($E$3:$E$24="fini"),0)-1,1,COUNTIFS($D$3:$D$24,D12,$E$3:$E$24,"fini"),12))</f>
        <v>523</v>
      </c>
    </row>
    <row r="13" spans="2:24" ht="24.95" customHeight="1" x14ac:dyDescent="0.25">
      <c r="B13" s="5"/>
      <c r="C13" s="40" t="s">
        <v>23</v>
      </c>
      <c r="D13" s="44" t="str">
        <f t="shared" si="0"/>
        <v>032330</v>
      </c>
      <c r="E13" s="45" t="s">
        <v>15</v>
      </c>
      <c r="F13" s="45">
        <v>0</v>
      </c>
      <c r="G13" s="45">
        <v>50</v>
      </c>
      <c r="H13" s="45">
        <v>46</v>
      </c>
      <c r="I13" s="45">
        <v>79</v>
      </c>
      <c r="J13" s="45">
        <v>0</v>
      </c>
      <c r="K13" s="45">
        <v>0</v>
      </c>
      <c r="L13" s="45">
        <v>57</v>
      </c>
      <c r="M13" s="45">
        <v>0</v>
      </c>
      <c r="N13" s="45">
        <v>0</v>
      </c>
      <c r="O13" s="45">
        <v>0</v>
      </c>
      <c r="P13" s="45">
        <v>0</v>
      </c>
      <c r="Q13" s="45">
        <v>0</v>
      </c>
      <c r="R13" s="45"/>
      <c r="S13" s="45">
        <f ca="1">SUM(OFFSET(FLUX_2016[[#This Row],[SOLDE 2015]],0,1,1,12))</f>
        <v>232</v>
      </c>
      <c r="T13" s="9" t="str">
        <f t="array" aca="1" ref="T13" ca="1">IF(FLUX_2016[[#This Row],[ETAT]]="Brut",FLUX_2016[[#This Row],[TOTAL 2016]]+FLUX_2016[[#This Row],[SOLDE 2015]]-SUM(OFFSET($F$3,MATCH(1,(FLUX_2016[REF]=FLUX_2016[[#This Row],[REF]])*(FLUX_2016[ETAT]="fini"),0)-1,1,COUNTIFS(FLUX_2016[REF],FLUX_2016[[#This Row],[REF]],FLUX_2016[ETAT],"fini"),12)),"")</f>
        <v/>
      </c>
      <c r="U13" s="37"/>
      <c r="V13" s="4"/>
      <c r="W13" s="4">
        <f t="array" aca="1" ref="W13" ca="1">SUM(OFFSET($F$3,MATCH(1,($D$3:$D$24=D13)*($E$3:$E$24="fini"),0)-1,1,COUNTIFS($D$3:$D$24,D13,$E$3:$E$24,"fini"),12))</f>
        <v>523</v>
      </c>
    </row>
    <row r="14" spans="2:24" ht="24.95" customHeight="1" x14ac:dyDescent="0.25">
      <c r="B14" s="5"/>
      <c r="C14" s="40" t="s">
        <v>24</v>
      </c>
      <c r="D14" s="44" t="str">
        <f t="shared" si="0"/>
        <v>032330</v>
      </c>
      <c r="E14" s="45" t="s">
        <v>15</v>
      </c>
      <c r="F14" s="45">
        <v>0</v>
      </c>
      <c r="G14" s="45">
        <v>15</v>
      </c>
      <c r="H14" s="45">
        <v>4</v>
      </c>
      <c r="I14" s="45">
        <v>30</v>
      </c>
      <c r="J14" s="45">
        <v>31</v>
      </c>
      <c r="K14" s="45">
        <v>0</v>
      </c>
      <c r="L14" s="45">
        <v>40</v>
      </c>
      <c r="M14" s="45">
        <v>0</v>
      </c>
      <c r="N14" s="45">
        <v>10</v>
      </c>
      <c r="O14" s="45">
        <v>0</v>
      </c>
      <c r="P14" s="45">
        <v>0</v>
      </c>
      <c r="Q14" s="45">
        <v>0</v>
      </c>
      <c r="R14" s="45"/>
      <c r="S14" s="45">
        <f ca="1">SUM(OFFSET(FLUX_2016[[#This Row],[SOLDE 2015]],0,1,1,12))</f>
        <v>130</v>
      </c>
      <c r="T14" s="9" t="str">
        <f t="array" aca="1" ref="T14" ca="1">IF(FLUX_2016[[#This Row],[ETAT]]="Brut",FLUX_2016[[#This Row],[TOTAL 2016]]+FLUX_2016[[#This Row],[SOLDE 2015]]-SUM(OFFSET($F$3,MATCH(1,(FLUX_2016[REF]=FLUX_2016[[#This Row],[REF]])*(FLUX_2016[ETAT]="fini"),0)-1,1,COUNTIFS(FLUX_2016[REF],FLUX_2016[[#This Row],[REF]],FLUX_2016[ETAT],"fini"),12)),"")</f>
        <v/>
      </c>
      <c r="U14" s="37"/>
      <c r="V14" s="4"/>
      <c r="W14" s="4">
        <f t="array" aca="1" ref="W14" ca="1">SUM(OFFSET($F$3,MATCH(1,($D$3:$D$24=D14)*($E$3:$E$24="fini"),0)-1,1,COUNTIFS($D$3:$D$24,D14,$E$3:$E$24,"fini"),12))</f>
        <v>523</v>
      </c>
    </row>
    <row r="15" spans="2:24" ht="24.95" customHeight="1" x14ac:dyDescent="0.25">
      <c r="B15" s="5"/>
      <c r="C15" s="40" t="s">
        <v>25</v>
      </c>
      <c r="D15" s="44" t="str">
        <f t="shared" si="0"/>
        <v>032330</v>
      </c>
      <c r="E15" s="45" t="s">
        <v>15</v>
      </c>
      <c r="F15" s="45">
        <v>0</v>
      </c>
      <c r="G15" s="45">
        <v>0</v>
      </c>
      <c r="H15" s="45">
        <v>0</v>
      </c>
      <c r="I15" s="45">
        <v>0</v>
      </c>
      <c r="J15" s="45">
        <v>0</v>
      </c>
      <c r="K15" s="45">
        <v>0</v>
      </c>
      <c r="L15" s="45">
        <v>0</v>
      </c>
      <c r="M15" s="45">
        <v>0</v>
      </c>
      <c r="N15" s="45">
        <v>0</v>
      </c>
      <c r="O15" s="45">
        <v>0</v>
      </c>
      <c r="P15" s="45">
        <v>10</v>
      </c>
      <c r="Q15" s="45">
        <v>0</v>
      </c>
      <c r="R15" s="45"/>
      <c r="S15" s="45">
        <f ca="1">SUM(OFFSET(FLUX_2016[[#This Row],[SOLDE 2015]],0,1,1,12))</f>
        <v>10</v>
      </c>
      <c r="T15" s="9" t="str">
        <f t="array" aca="1" ref="T15" ca="1">IF(FLUX_2016[[#This Row],[ETAT]]="Brut",FLUX_2016[[#This Row],[TOTAL 2016]]+FLUX_2016[[#This Row],[SOLDE 2015]]-SUM(OFFSET($F$3,MATCH(1,(FLUX_2016[REF]=FLUX_2016[[#This Row],[REF]])*(FLUX_2016[ETAT]="fini"),0)-1,1,COUNTIFS(FLUX_2016[REF],FLUX_2016[[#This Row],[REF]],FLUX_2016[ETAT],"fini"),12)),"")</f>
        <v/>
      </c>
      <c r="U15" s="37"/>
      <c r="V15" s="4"/>
      <c r="W15" s="4">
        <f t="array" aca="1" ref="W15" ca="1">SUM(OFFSET($F$3,MATCH(1,($D$3:$D$24=D15)*($E$3:$E$24="fini"),0)-1,1,COUNTIFS($D$3:$D$24,D15,$E$3:$E$24,"fini"),12))</f>
        <v>523</v>
      </c>
    </row>
    <row r="16" spans="2:24" ht="24.95" customHeight="1" x14ac:dyDescent="0.25">
      <c r="B16" s="5"/>
      <c r="C16" s="29" t="s">
        <v>33</v>
      </c>
      <c r="D16" s="30" t="str">
        <f t="shared" si="0"/>
        <v>032340</v>
      </c>
      <c r="E16" s="31" t="s">
        <v>14</v>
      </c>
      <c r="F16" s="31">
        <v>20</v>
      </c>
      <c r="G16" s="47">
        <v>0</v>
      </c>
      <c r="H16" s="47">
        <v>0</v>
      </c>
      <c r="I16" s="47">
        <v>0</v>
      </c>
      <c r="J16" s="47">
        <v>0</v>
      </c>
      <c r="K16" s="47">
        <v>0</v>
      </c>
      <c r="L16" s="47">
        <v>0</v>
      </c>
      <c r="M16" s="47">
        <v>0</v>
      </c>
      <c r="N16" s="47">
        <v>0</v>
      </c>
      <c r="O16" s="47">
        <v>0</v>
      </c>
      <c r="P16" s="47">
        <v>0</v>
      </c>
      <c r="Q16" s="47">
        <v>100</v>
      </c>
      <c r="R16" s="47"/>
      <c r="S16" s="31">
        <f ca="1">SUM(OFFSET(FLUX_2016[[#This Row],[SOLDE 2015]],0,1,1,12))</f>
        <v>100</v>
      </c>
      <c r="T16" s="9">
        <f t="array" aca="1" ref="T16" ca="1">IF(FLUX_2016[[#This Row],[ETAT]]="Brut",FLUX_2016[[#This Row],[TOTAL 2016]]+FLUX_2016[[#This Row],[SOLDE 2015]]-SUM(OFFSET($F$3,MATCH(1,(FLUX_2016[REF]=FLUX_2016[[#This Row],[REF]])*(FLUX_2016[ETAT]="fini"),0)-1,1,COUNTIFS(FLUX_2016[REF],FLUX_2016[[#This Row],[REF]],FLUX_2016[ETAT],"fini"),12)),"")</f>
        <v>70</v>
      </c>
      <c r="U16" s="49" t="s">
        <v>54</v>
      </c>
      <c r="V16" s="4"/>
      <c r="W16" s="4">
        <f t="array" aca="1" ref="W16" ca="1">SUM(OFFSET($F$3,MATCH(1,($D$3:$D$24=D16)*($E$3:$E$24="fini"),0)-1,1,COUNTIFS($D$3:$D$24,D16,$E$3:$E$24,"fini"),12))</f>
        <v>50</v>
      </c>
    </row>
    <row r="17" spans="2:23" s="35" customFormat="1" ht="24.95" customHeight="1" x14ac:dyDescent="0.25">
      <c r="B17" s="27"/>
      <c r="C17" s="29" t="s">
        <v>48</v>
      </c>
      <c r="D17" s="30" t="str">
        <f>MID(C17,1,6)</f>
        <v>032340</v>
      </c>
      <c r="E17" s="31" t="s">
        <v>14</v>
      </c>
      <c r="F17" s="31">
        <v>50</v>
      </c>
      <c r="G17" s="47">
        <v>0</v>
      </c>
      <c r="H17" s="47">
        <v>0</v>
      </c>
      <c r="I17" s="47">
        <v>0</v>
      </c>
      <c r="J17" s="47">
        <v>0</v>
      </c>
      <c r="K17" s="47">
        <v>0</v>
      </c>
      <c r="L17" s="47">
        <v>0</v>
      </c>
      <c r="M17" s="47">
        <v>0</v>
      </c>
      <c r="N17" s="47">
        <v>0</v>
      </c>
      <c r="O17" s="47">
        <v>0</v>
      </c>
      <c r="P17" s="47">
        <v>0</v>
      </c>
      <c r="Q17" s="47">
        <v>100</v>
      </c>
      <c r="R17" s="47"/>
      <c r="S17" s="31">
        <f ca="1">SUM(OFFSET(FLUX_2016[[#This Row],[SOLDE 2015]],0,1,1,12))</f>
        <v>100</v>
      </c>
      <c r="T17" s="9">
        <f t="array" aca="1" ref="T17" ca="1">IF(FLUX_2016[[#This Row],[ETAT]]="Brut",FLUX_2016[[#This Row],[TOTAL 2016]]+FLUX_2016[[#This Row],[SOLDE 2015]]-SUM(OFFSET($F$3,MATCH(1,(FLUX_2016[REF]=FLUX_2016[[#This Row],[REF]])*(FLUX_2016[ETAT]="fini"),0)-1,1,COUNTIFS(FLUX_2016[REF],FLUX_2016[[#This Row],[REF]],FLUX_2016[ETAT],"fini"),12)),"")</f>
        <v>100</v>
      </c>
      <c r="U17" s="49" t="s">
        <v>55</v>
      </c>
      <c r="V17" s="4"/>
      <c r="W17" s="4">
        <f t="array" aca="1" ref="W17" ca="1">SUM(OFFSET($F$3,MATCH(1,($D$3:$D$24=D17)*($E$3:$E$24="fini"),0)-1,1,COUNTIFS($D$3:$D$24,D17,$E$3:$E$24,"fini"),12))</f>
        <v>50</v>
      </c>
    </row>
    <row r="18" spans="2:23" ht="24.95" customHeight="1" x14ac:dyDescent="0.25">
      <c r="B18" s="28"/>
      <c r="C18" s="29" t="s">
        <v>49</v>
      </c>
      <c r="D18" s="30" t="str">
        <f>MID(C18,1,6)</f>
        <v>032340</v>
      </c>
      <c r="E18" s="31" t="s">
        <v>14</v>
      </c>
      <c r="F18" s="31">
        <v>5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1">
        <v>0</v>
      </c>
      <c r="O18" s="31">
        <v>0</v>
      </c>
      <c r="P18" s="31">
        <v>0</v>
      </c>
      <c r="Q18" s="31">
        <v>100</v>
      </c>
      <c r="R18" s="31"/>
      <c r="S18" s="31">
        <f ca="1">SUM(OFFSET(FLUX_2016[[#This Row],[SOLDE 2015]],0,1,1,12))</f>
        <v>100</v>
      </c>
      <c r="T18" s="9">
        <f t="array" aca="1" ref="T18" ca="1">IF(FLUX_2016[[#This Row],[ETAT]]="Brut",FLUX_2016[[#This Row],[TOTAL 2016]]+FLUX_2016[[#This Row],[SOLDE 2015]]-SUM(OFFSET($F$3,MATCH(1,(FLUX_2016[REF]=FLUX_2016[[#This Row],[REF]])*(FLUX_2016[ETAT]="fini"),0)-1,1,COUNTIFS(FLUX_2016[REF],FLUX_2016[[#This Row],[REF]],FLUX_2016[ETAT],"fini"),12)),"")</f>
        <v>55</v>
      </c>
      <c r="U18" s="48" t="s">
        <v>56</v>
      </c>
      <c r="V18" s="4"/>
      <c r="W18" s="4">
        <f t="array" aca="1" ref="W18" ca="1">SUM(OFFSET($F$3,MATCH(1,($D$3:$D$24=D18)*($E$3:$E$24="fini"),0)-1,1,COUNTIFS($D$3:$D$24,D18,$E$3:$E$24,"fini"),12))</f>
        <v>50</v>
      </c>
    </row>
    <row r="19" spans="2:23" ht="24.95" customHeight="1" x14ac:dyDescent="0.25">
      <c r="B19" s="5"/>
      <c r="C19" s="50" t="s">
        <v>26</v>
      </c>
      <c r="D19" s="51" t="str">
        <f t="shared" si="0"/>
        <v>032340</v>
      </c>
      <c r="E19" s="47" t="s">
        <v>15</v>
      </c>
      <c r="F19" s="47">
        <v>0</v>
      </c>
      <c r="G19" s="47">
        <v>0</v>
      </c>
      <c r="H19" s="47">
        <v>0</v>
      </c>
      <c r="I19" s="47">
        <v>0</v>
      </c>
      <c r="J19" s="47">
        <v>0</v>
      </c>
      <c r="K19" s="47">
        <v>0</v>
      </c>
      <c r="L19" s="47">
        <v>0</v>
      </c>
      <c r="M19" s="47">
        <v>0</v>
      </c>
      <c r="N19" s="47">
        <v>0</v>
      </c>
      <c r="O19" s="47">
        <v>0</v>
      </c>
      <c r="P19" s="47">
        <v>0</v>
      </c>
      <c r="Q19" s="47">
        <v>0</v>
      </c>
      <c r="R19" s="47">
        <v>10</v>
      </c>
      <c r="S19" s="47">
        <f ca="1">SUM(OFFSET(FLUX_2016[[#This Row],[SOLDE 2015]],0,1,1,12))</f>
        <v>10</v>
      </c>
      <c r="T19" s="9" t="str">
        <f t="array" aca="1" ref="T19" ca="1">IF(FLUX_2016[[#This Row],[ETAT]]="Brut",FLUX_2016[[#This Row],[TOTAL 2016]]+FLUX_2016[[#This Row],[SOLDE 2015]]-SUM(OFFSET($F$3,MATCH(1,(FLUX_2016[REF]=FLUX_2016[[#This Row],[REF]])*(FLUX_2016[ETAT]="fini"),0)-1,1,COUNTIFS(FLUX_2016[REF],FLUX_2016[[#This Row],[REF]],FLUX_2016[ETAT],"fini"),12)),"")</f>
        <v/>
      </c>
      <c r="U19" s="37"/>
      <c r="V19" s="4"/>
      <c r="W19" s="4">
        <f t="array" aca="1" ref="W19" ca="1">SUM(OFFSET($F$3,MATCH(1,($D$3:$D$24=D19)*($E$3:$E$24="fini"),0)-1,1,COUNTIFS($D$3:$D$24,D19,$E$3:$E$24,"fini"),12))</f>
        <v>50</v>
      </c>
    </row>
    <row r="20" spans="2:23" ht="24.95" customHeight="1" x14ac:dyDescent="0.25">
      <c r="B20" s="5"/>
      <c r="C20" s="50" t="s">
        <v>27</v>
      </c>
      <c r="D20" s="51" t="str">
        <f t="shared" si="0"/>
        <v>032340</v>
      </c>
      <c r="E20" s="47" t="s">
        <v>15</v>
      </c>
      <c r="F20" s="47">
        <v>0</v>
      </c>
      <c r="G20" s="47">
        <v>0</v>
      </c>
      <c r="H20" s="47">
        <v>0</v>
      </c>
      <c r="I20" s="47">
        <v>0</v>
      </c>
      <c r="J20" s="47">
        <v>0</v>
      </c>
      <c r="K20" s="47">
        <v>0</v>
      </c>
      <c r="L20" s="47">
        <v>0</v>
      </c>
      <c r="M20" s="47">
        <v>0</v>
      </c>
      <c r="N20" s="47">
        <v>0</v>
      </c>
      <c r="O20" s="47">
        <v>0</v>
      </c>
      <c r="P20" s="47">
        <v>0</v>
      </c>
      <c r="Q20" s="47">
        <v>0</v>
      </c>
      <c r="R20" s="47">
        <v>10</v>
      </c>
      <c r="S20" s="47">
        <f ca="1">SUM(OFFSET(FLUX_2016[[#This Row],[SOLDE 2015]],0,1,1,12))</f>
        <v>10</v>
      </c>
      <c r="T20" s="9" t="str">
        <f t="array" aca="1" ref="T20" ca="1">IF(FLUX_2016[[#This Row],[ETAT]]="Brut",FLUX_2016[[#This Row],[TOTAL 2016]]+FLUX_2016[[#This Row],[SOLDE 2015]]-SUM(OFFSET($F$3,MATCH(1,(FLUX_2016[REF]=FLUX_2016[[#This Row],[REF]])*(FLUX_2016[ETAT]="fini"),0)-1,1,COUNTIFS(FLUX_2016[REF],FLUX_2016[[#This Row],[REF]],FLUX_2016[ETAT],"fini"),12)),"")</f>
        <v/>
      </c>
      <c r="U20" s="37"/>
      <c r="V20" s="4"/>
      <c r="W20" s="4">
        <f t="array" aca="1" ref="W20" ca="1">SUM(OFFSET($F$3,MATCH(1,($D$3:$D$24=D20)*($E$3:$E$24="fini"),0)-1,1,COUNTIFS($D$3:$D$24,D20,$E$3:$E$24,"fini"),12))</f>
        <v>50</v>
      </c>
    </row>
    <row r="21" spans="2:23" ht="24.95" customHeight="1" x14ac:dyDescent="0.25">
      <c r="B21" s="5"/>
      <c r="C21" s="50" t="s">
        <v>28</v>
      </c>
      <c r="D21" s="51" t="str">
        <f t="shared" si="0"/>
        <v>032340</v>
      </c>
      <c r="E21" s="47" t="s">
        <v>15</v>
      </c>
      <c r="F21" s="47">
        <v>0</v>
      </c>
      <c r="G21" s="47">
        <v>0</v>
      </c>
      <c r="H21" s="47">
        <v>0</v>
      </c>
      <c r="I21" s="47">
        <v>0</v>
      </c>
      <c r="J21" s="47">
        <v>0</v>
      </c>
      <c r="K21" s="47">
        <v>0</v>
      </c>
      <c r="L21" s="47">
        <v>0</v>
      </c>
      <c r="M21" s="47">
        <v>0</v>
      </c>
      <c r="N21" s="47">
        <v>0</v>
      </c>
      <c r="O21" s="47">
        <v>0</v>
      </c>
      <c r="P21" s="47">
        <v>0</v>
      </c>
      <c r="Q21" s="47">
        <v>0</v>
      </c>
      <c r="R21" s="47">
        <v>10</v>
      </c>
      <c r="S21" s="47">
        <f ca="1">SUM(OFFSET(FLUX_2016[[#This Row],[SOLDE 2015]],0,1,1,12))</f>
        <v>10</v>
      </c>
      <c r="T21" s="9" t="str">
        <f t="array" aca="1" ref="T21" ca="1">IF(FLUX_2016[[#This Row],[ETAT]]="Brut",FLUX_2016[[#This Row],[TOTAL 2016]]+FLUX_2016[[#This Row],[SOLDE 2015]]-SUM(OFFSET($F$3,MATCH(1,(FLUX_2016[REF]=FLUX_2016[[#This Row],[REF]])*(FLUX_2016[ETAT]="fini"),0)-1,1,COUNTIFS(FLUX_2016[REF],FLUX_2016[[#This Row],[REF]],FLUX_2016[ETAT],"fini"),12)),"")</f>
        <v/>
      </c>
      <c r="U21" s="37"/>
      <c r="V21" s="4"/>
      <c r="W21" s="4">
        <f t="array" aca="1" ref="W21" ca="1">SUM(OFFSET($F$3,MATCH(1,($D$3:$D$24=D21)*($E$3:$E$24="fini"),0)-1,1,COUNTIFS($D$3:$D$24,D21,$E$3:$E$24,"fini"),12))</f>
        <v>50</v>
      </c>
    </row>
    <row r="22" spans="2:23" s="3" customFormat="1" ht="24.95" customHeight="1" x14ac:dyDescent="0.25">
      <c r="B22" s="5"/>
      <c r="C22" s="50" t="s">
        <v>29</v>
      </c>
      <c r="D22" s="51" t="str">
        <f t="shared" si="0"/>
        <v>032340</v>
      </c>
      <c r="E22" s="47" t="s">
        <v>15</v>
      </c>
      <c r="F22" s="47">
        <v>0</v>
      </c>
      <c r="G22" s="47">
        <v>0</v>
      </c>
      <c r="H22" s="47">
        <v>0</v>
      </c>
      <c r="I22" s="47">
        <v>0</v>
      </c>
      <c r="J22" s="47">
        <v>0</v>
      </c>
      <c r="K22" s="47">
        <v>0</v>
      </c>
      <c r="L22" s="47">
        <v>0</v>
      </c>
      <c r="M22" s="47">
        <v>0</v>
      </c>
      <c r="N22" s="47">
        <v>0</v>
      </c>
      <c r="O22" s="47">
        <v>0</v>
      </c>
      <c r="P22" s="47">
        <v>0</v>
      </c>
      <c r="Q22" s="47">
        <v>0</v>
      </c>
      <c r="R22" s="47">
        <v>10</v>
      </c>
      <c r="S22" s="47">
        <f ca="1">SUM(OFFSET(FLUX_2016[[#This Row],[SOLDE 2015]],0,1,1,12))</f>
        <v>10</v>
      </c>
      <c r="T22" s="9" t="str">
        <f t="array" aca="1" ref="T22" ca="1">IF(FLUX_2016[[#This Row],[ETAT]]="Brut",FLUX_2016[[#This Row],[TOTAL 2016]]+FLUX_2016[[#This Row],[SOLDE 2015]]-SUM(OFFSET($F$3,MATCH(1,(FLUX_2016[REF]=FLUX_2016[[#This Row],[REF]])*(FLUX_2016[ETAT]="fini"),0)-1,1,COUNTIFS(FLUX_2016[REF],FLUX_2016[[#This Row],[REF]],FLUX_2016[ETAT],"fini"),12)),"")</f>
        <v/>
      </c>
      <c r="U22" s="39"/>
      <c r="V22" s="4"/>
      <c r="W22" s="4">
        <f t="array" aca="1" ref="W22" ca="1">SUM(OFFSET($F$3,MATCH(1,($D$3:$D$24=D22)*($E$3:$E$24="fini"),0)-1,1,COUNTIFS($D$3:$D$24,D22,$E$3:$E$24,"fini"),12))</f>
        <v>50</v>
      </c>
    </row>
    <row r="23" spans="2:23" s="3" customFormat="1" ht="24.95" customHeight="1" x14ac:dyDescent="0.25">
      <c r="B23" s="5"/>
      <c r="C23" s="50" t="s">
        <v>30</v>
      </c>
      <c r="D23" s="51" t="str">
        <f t="shared" si="0"/>
        <v>032340</v>
      </c>
      <c r="E23" s="47" t="s">
        <v>15</v>
      </c>
      <c r="F23" s="47">
        <v>0</v>
      </c>
      <c r="G23" s="47">
        <v>0</v>
      </c>
      <c r="H23" s="47">
        <v>0</v>
      </c>
      <c r="I23" s="47">
        <v>0</v>
      </c>
      <c r="J23" s="47">
        <v>0</v>
      </c>
      <c r="K23" s="47">
        <v>0</v>
      </c>
      <c r="L23" s="47">
        <v>0</v>
      </c>
      <c r="M23" s="47">
        <v>0</v>
      </c>
      <c r="N23" s="47">
        <v>0</v>
      </c>
      <c r="O23" s="47">
        <v>0</v>
      </c>
      <c r="P23" s="47">
        <v>0</v>
      </c>
      <c r="Q23" s="47">
        <v>0</v>
      </c>
      <c r="R23" s="47"/>
      <c r="S23" s="47">
        <f ca="1">SUM(OFFSET(FLUX_2016[[#This Row],[SOLDE 2015]],0,1,1,12))</f>
        <v>0</v>
      </c>
      <c r="T23" s="9" t="str">
        <f t="array" aca="1" ref="T23" ca="1">IF(FLUX_2016[[#This Row],[ETAT]]="Brut",FLUX_2016[[#This Row],[TOTAL 2016]]+FLUX_2016[[#This Row],[SOLDE 2015]]-SUM(OFFSET($F$3,MATCH(1,(FLUX_2016[REF]=FLUX_2016[[#This Row],[REF]])*(FLUX_2016[ETAT]="fini"),0)-1,1,COUNTIFS(FLUX_2016[REF],FLUX_2016[[#This Row],[REF]],FLUX_2016[ETAT],"fini"),12)),"")</f>
        <v/>
      </c>
      <c r="U23" s="39"/>
      <c r="V23" s="4"/>
      <c r="W23" s="4">
        <f t="array" aca="1" ref="W23" ca="1">SUM(OFFSET($F$3,MATCH(1,($D$3:$D$24=D23)*($E$3:$E$24="fini"),0)-1,1,COUNTIFS($D$3:$D$24,D23,$E$3:$E$24,"fini"),12))</f>
        <v>50</v>
      </c>
    </row>
    <row r="24" spans="2:23" s="3" customFormat="1" ht="24.95" customHeight="1" x14ac:dyDescent="0.25">
      <c r="B24" s="22"/>
      <c r="C24" s="50" t="s">
        <v>58</v>
      </c>
      <c r="D24" s="51" t="str">
        <f t="shared" si="0"/>
        <v>032340</v>
      </c>
      <c r="E24" s="47" t="s">
        <v>15</v>
      </c>
      <c r="F24" s="53">
        <v>0</v>
      </c>
      <c r="G24" s="52">
        <v>0</v>
      </c>
      <c r="H24" s="52">
        <v>0</v>
      </c>
      <c r="I24" s="52">
        <v>0</v>
      </c>
      <c r="J24" s="52">
        <v>0</v>
      </c>
      <c r="K24" s="52">
        <v>0</v>
      </c>
      <c r="L24" s="52">
        <v>0</v>
      </c>
      <c r="M24" s="52">
        <v>0</v>
      </c>
      <c r="N24" s="52">
        <v>0</v>
      </c>
      <c r="O24" s="52">
        <v>0</v>
      </c>
      <c r="P24" s="52">
        <v>0</v>
      </c>
      <c r="Q24" s="52">
        <v>0</v>
      </c>
      <c r="R24" s="52">
        <v>10</v>
      </c>
      <c r="S24" s="31">
        <f ca="1">SUM(OFFSET(FLUX_2016[[#This Row],[SOLDE 2015]],0,1,1,12))</f>
        <v>10</v>
      </c>
      <c r="T24" s="9" t="str">
        <f t="array" aca="1" ref="T24" ca="1">IF(FLUX_2016[[#This Row],[ETAT]]="Brut",FLUX_2016[[#This Row],[TOTAL 2016]]+FLUX_2016[[#This Row],[SOLDE 2015]]-SUM(OFFSET($F$3,MATCH(1,(FLUX_2016[REF]=FLUX_2016[[#This Row],[REF]])*(FLUX_2016[ETAT]="fini"),0)-1,1,COUNTIFS(FLUX_2016[REF],FLUX_2016[[#This Row],[REF]],FLUX_2016[ETAT],"fini"),12)),"")</f>
        <v/>
      </c>
      <c r="U24" s="39"/>
      <c r="V24" s="4"/>
      <c r="W24" s="4">
        <f t="array" aca="1" ref="W24" ca="1">SUM(OFFSET($F$3,MATCH(1,($D$3:$D$24=D24)*($E$3:$E$24="fini"),0)-1,1,COUNTIFS($D$3:$D$24,D24,$E$3:$E$24,"fini"),12))</f>
        <v>50</v>
      </c>
    </row>
    <row r="25" spans="2:23" s="3" customFormat="1" ht="24.95" customHeight="1" x14ac:dyDescent="0.25">
      <c r="B25" s="22"/>
      <c r="C25" s="23"/>
      <c r="D25" s="11" t="str">
        <f t="shared" si="0"/>
        <v/>
      </c>
      <c r="E25" s="22"/>
      <c r="F25" s="24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7">
        <f ca="1">SUM(OFFSET(FLUX_2016[[#This Row],[SOLDE 2015]],0,1,1,12))</f>
        <v>0</v>
      </c>
      <c r="T25" s="9" t="str">
        <f t="array" aca="1" ref="T25" ca="1">IF(FLUX_2016[[#This Row],[ETAT]]="Brut",FLUX_2016[[#This Row],[TOTAL 2016]]+FLUX_2016[[#This Row],[SOLDE 2015]]-SUM(OFFSET($F$3,MATCH(1,(FLUX_2016[REF]=FLUX_2016[[#This Row],[REF]])*(FLUX_2016[ETAT]="fini"),0)-1,1,COUNTIFS(FLUX_2016[REF],FLUX_2016[[#This Row],[REF]],FLUX_2016[ETAT],"fini"),12)),"")</f>
        <v/>
      </c>
      <c r="U25" s="39"/>
    </row>
    <row r="26" spans="2:23" s="3" customFormat="1" ht="24.95" customHeight="1" x14ac:dyDescent="0.25">
      <c r="C26" s="21"/>
      <c r="V26" s="39"/>
    </row>
    <row r="27" spans="2:23" s="3" customFormat="1" ht="24.95" customHeight="1" x14ac:dyDescent="0.25">
      <c r="V27" s="39"/>
    </row>
    <row r="28" spans="2:23" s="3" customFormat="1" ht="24.95" customHeight="1" x14ac:dyDescent="0.25">
      <c r="C28" s="14"/>
      <c r="V28" s="39"/>
    </row>
    <row r="29" spans="2:23" s="3" customFormat="1" ht="24.95" customHeight="1" x14ac:dyDescent="0.25">
      <c r="C29" s="14"/>
      <c r="D29" s="14"/>
      <c r="V29" s="39"/>
    </row>
    <row r="30" spans="2:23" s="3" customFormat="1" ht="24.95" customHeight="1" x14ac:dyDescent="0.25">
      <c r="V30" s="39"/>
    </row>
    <row r="31" spans="2:23" s="3" customFormat="1" ht="24.95" customHeight="1" x14ac:dyDescent="0.25">
      <c r="C31" s="14"/>
      <c r="V31" s="39"/>
    </row>
    <row r="32" spans="2:23" s="3" customFormat="1" ht="24.95" customHeight="1" x14ac:dyDescent="0.25">
      <c r="V32" s="39"/>
    </row>
    <row r="33" spans="2:22" s="3" customFormat="1" ht="24.95" customHeight="1" x14ac:dyDescent="0.25">
      <c r="V33" s="39"/>
    </row>
    <row r="34" spans="2:22" s="3" customFormat="1" ht="24.95" customHeight="1" x14ac:dyDescent="0.25">
      <c r="V34" s="39"/>
    </row>
    <row r="35" spans="2:22" s="3" customFormat="1" ht="24.95" customHeight="1" x14ac:dyDescent="0.25">
      <c r="V35" s="39"/>
    </row>
    <row r="36" spans="2:22" s="3" customFormat="1" ht="24.95" customHeight="1" x14ac:dyDescent="0.25">
      <c r="V36" s="39"/>
    </row>
    <row r="37" spans="2:22" s="3" customFormat="1" ht="24.95" customHeight="1" x14ac:dyDescent="0.25">
      <c r="V37" s="39"/>
    </row>
    <row r="38" spans="2:22" s="3" customFormat="1" ht="24.95" customHeight="1" x14ac:dyDescent="0.25">
      <c r="V38" s="39"/>
    </row>
    <row r="39" spans="2:22" s="3" customFormat="1" ht="24.95" customHeight="1" x14ac:dyDescent="0.25">
      <c r="V39" s="39"/>
    </row>
    <row r="40" spans="2:22" ht="24.95" customHeight="1" x14ac:dyDescent="0.25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</row>
    <row r="41" spans="2:22" ht="24.95" customHeight="1" x14ac:dyDescent="0.25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spans="2:22" ht="24.95" customHeight="1" x14ac:dyDescent="0.25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</sheetData>
  <mergeCells count="1">
    <mergeCell ref="B1:T1"/>
  </mergeCells>
  <conditionalFormatting sqref="B3:T25">
    <cfRule type="expression" dxfId="47" priority="1">
      <formula>$F3="-"</formula>
    </cfRule>
    <cfRule type="expression" dxfId="46" priority="2">
      <formula>$F3="Brut"</formula>
    </cfRule>
  </conditionalFormatting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2"/>
  <sheetViews>
    <sheetView workbookViewId="0">
      <selection activeCell="I4" sqref="I4"/>
    </sheetView>
  </sheetViews>
  <sheetFormatPr baseColWidth="10" defaultRowHeight="15" x14ac:dyDescent="0.25"/>
  <cols>
    <col min="7" max="7" width="5" customWidth="1"/>
    <col min="8" max="8" width="12.5703125" customWidth="1"/>
  </cols>
  <sheetData>
    <row r="2" spans="1:9" ht="21" x14ac:dyDescent="0.25">
      <c r="A2" s="19"/>
      <c r="B2" s="56" t="s">
        <v>46</v>
      </c>
      <c r="C2" s="56"/>
      <c r="D2" s="56"/>
      <c r="E2" s="56"/>
      <c r="F2" s="56"/>
      <c r="G2" s="19"/>
    </row>
    <row r="3" spans="1:9" ht="36" customHeight="1" x14ac:dyDescent="0.25">
      <c r="A3" s="19"/>
      <c r="B3" s="15" t="s">
        <v>47</v>
      </c>
      <c r="C3" s="15" t="s">
        <v>39</v>
      </c>
      <c r="D3" s="15" t="s">
        <v>42</v>
      </c>
      <c r="E3" s="15" t="s">
        <v>43</v>
      </c>
      <c r="F3" s="15" t="s">
        <v>40</v>
      </c>
      <c r="G3" s="19"/>
    </row>
    <row r="4" spans="1:9" x14ac:dyDescent="0.25">
      <c r="A4" s="19"/>
      <c r="B4" s="16" t="s">
        <v>34</v>
      </c>
      <c r="C4" s="17">
        <f>SUMIFS(DEBUT,REF,$B4,ETAT,STOCK2016[[#Headers],[BRUT]])</f>
        <v>230</v>
      </c>
      <c r="D4" s="26">
        <f ca="1">SUMIFS('FLUX 2016'!$S$3:$S$25,'FLUX 2016'!$D$3:$D$25,$B4,'FLUX 2016'!$E$3:$E$25,$D$3)</f>
        <v>305</v>
      </c>
      <c r="E4" s="17">
        <f ca="1">SUMIFS('FLUX 2016'!$S$3:$S$23,'FLUX 2016'!$D$3:$D$23,$B4,'FLUX 2016'!$E$3:$E$23,$E$3)</f>
        <v>163</v>
      </c>
      <c r="F4" s="17">
        <f t="shared" ref="F4:F8" ca="1" si="0">C4+D4-E4</f>
        <v>372</v>
      </c>
      <c r="G4" s="19"/>
      <c r="H4">
        <f>STOCK2016[DEBUT]</f>
        <v>230</v>
      </c>
      <c r="I4">
        <f>STOCK2016[[#This Row],[DEBUT]]</f>
        <v>230</v>
      </c>
    </row>
    <row r="5" spans="1:9" x14ac:dyDescent="0.25">
      <c r="A5" s="19"/>
      <c r="B5" s="16" t="s">
        <v>35</v>
      </c>
      <c r="C5" s="17">
        <f>SUMIFS(DEBUT,REF,$B5,ETAT,STOCK2016[[#Headers],[BRUT]])</f>
        <v>110</v>
      </c>
      <c r="D5" s="26">
        <f ca="1">SUMIFS('FLUX 2016'!$S$3:$S$25,'FLUX 2016'!$D$3:$D$25,$B5,'FLUX 2016'!$E$3:$E$25,$D$3)</f>
        <v>1150</v>
      </c>
      <c r="E5" s="26">
        <f ca="1">SUMIFS('FLUX 2016'!$S$3:$S$25,'FLUX 2016'!$D$3:$D$25,$B5,'FLUX 2016'!$E$3:$E$25,$E$3)</f>
        <v>523</v>
      </c>
      <c r="F5" s="17">
        <f t="shared" ca="1" si="0"/>
        <v>737</v>
      </c>
      <c r="G5" s="19"/>
      <c r="H5">
        <f>STOCK2016[DEBUT]</f>
        <v>110</v>
      </c>
    </row>
    <row r="6" spans="1:9" x14ac:dyDescent="0.25">
      <c r="A6" s="19"/>
      <c r="B6" s="16" t="s">
        <v>38</v>
      </c>
      <c r="C6" s="17">
        <f>SUMIFS(DEBUT,REF,$B6,ETAT,STOCK2016[[#Headers],[BRUT]])</f>
        <v>75</v>
      </c>
      <c r="D6" s="26">
        <f ca="1">SUMIFS('FLUX 2016'!$S$3:$S$25,'FLUX 2016'!$D$3:$D$25,$B6,'FLUX 2016'!$E$3:$E$25,$D$3)</f>
        <v>300</v>
      </c>
      <c r="E6" s="17">
        <f ca="1">SUMIFS('FLUX 2016'!$S$3:$S$23,'FLUX 2016'!$D$3:$D$23,$B6,'FLUX 2016'!$E$3:$E$23,$E$3)</f>
        <v>40</v>
      </c>
      <c r="F6" s="17">
        <f t="shared" ca="1" si="0"/>
        <v>335</v>
      </c>
      <c r="G6" s="19"/>
      <c r="H6" s="32"/>
    </row>
    <row r="7" spans="1:9" x14ac:dyDescent="0.25">
      <c r="A7" s="19"/>
      <c r="B7" s="20" t="s">
        <v>44</v>
      </c>
      <c r="C7" s="17">
        <f>SUMIFS(DEBUT,REF,$B7,ETAT,STOCK2016[[#Headers],[BRUT]])</f>
        <v>0</v>
      </c>
      <c r="D7" s="26">
        <f>SUMIFS('FLUX 2016'!$S$3:$S$25,'FLUX 2016'!$D$3:$D$25,$B7,'FLUX 2016'!$E$3:$E$25,$D$3)</f>
        <v>0</v>
      </c>
      <c r="E7" s="26">
        <f>SUMIFS('FLUX 2016'!$S$3:$S$25,'FLUX 2016'!$D$3:$D$25,$B7,'FLUX 2016'!$E$3:$E$25,$E$3)</f>
        <v>0</v>
      </c>
      <c r="F7" s="17">
        <f t="shared" si="0"/>
        <v>0</v>
      </c>
      <c r="G7" s="19"/>
      <c r="H7" s="33"/>
    </row>
    <row r="8" spans="1:9" x14ac:dyDescent="0.25">
      <c r="A8" s="19"/>
      <c r="B8" s="18"/>
      <c r="C8" s="17">
        <f>SUMIFS(DEBUT,REF,$B8,ETAT,STOCK2016[[#Headers],[BRUT]])</f>
        <v>0</v>
      </c>
      <c r="D8" s="25">
        <f>SUMIFS('FLUX 2016'!$S$3:$S$25,'FLUX 2016'!$D$3:$D$25,$B8,'FLUX 2016'!$E$3:$E$25,$D$3)</f>
        <v>0</v>
      </c>
      <c r="E8" s="25">
        <f>SUMIFS('FLUX 2016'!$S$3:$S$25,'FLUX 2016'!$D$3:$D$25,$B8,'FLUX 2016'!$E$3:$E$25,$E$3)</f>
        <v>0</v>
      </c>
      <c r="F8" s="17">
        <f t="shared" si="0"/>
        <v>0</v>
      </c>
      <c r="G8" s="19"/>
      <c r="H8" s="32"/>
    </row>
    <row r="9" spans="1:9" x14ac:dyDescent="0.25">
      <c r="A9" s="19"/>
      <c r="B9" s="19"/>
      <c r="C9" s="19"/>
      <c r="D9" s="19"/>
      <c r="E9" s="19"/>
      <c r="F9" s="19"/>
      <c r="G9" s="19"/>
      <c r="H9" s="34"/>
    </row>
    <row r="10" spans="1:9" x14ac:dyDescent="0.25">
      <c r="A10" s="19"/>
      <c r="B10" s="19"/>
      <c r="C10" s="19"/>
      <c r="D10" s="19"/>
      <c r="E10" s="19"/>
      <c r="F10" s="19"/>
      <c r="G10" s="19"/>
      <c r="H10" s="32"/>
    </row>
    <row r="11" spans="1:9" x14ac:dyDescent="0.25">
      <c r="A11" s="19"/>
      <c r="B11" s="19"/>
      <c r="C11" s="19"/>
      <c r="D11" s="19"/>
      <c r="E11" s="19"/>
      <c r="F11" s="19"/>
      <c r="G11" s="19"/>
      <c r="H11" s="32"/>
    </row>
    <row r="12" spans="1:9" x14ac:dyDescent="0.25">
      <c r="A12" s="19"/>
      <c r="B12" s="19"/>
      <c r="C12" s="19"/>
      <c r="D12" s="19"/>
      <c r="E12" s="19"/>
      <c r="F12" s="19"/>
      <c r="G12" s="19"/>
    </row>
  </sheetData>
  <mergeCells count="1">
    <mergeCell ref="B2:F2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FLUX 2016</vt:lpstr>
      <vt:lpstr>STOCK 2016</vt:lpstr>
      <vt:lpstr>BRUT</vt:lpstr>
      <vt:lpstr>DEBUT</vt:lpstr>
      <vt:lpstr>ETAT</vt:lpstr>
      <vt:lpstr>FINAL</vt:lpstr>
      <vt:lpstr>FINI</vt:lpstr>
      <vt:lpstr>REF</vt:lpstr>
      <vt:lpstr>TOTAL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Sabine Grillet</dc:creator>
  <cp:lastModifiedBy>J-P</cp:lastModifiedBy>
  <dcterms:created xsi:type="dcterms:W3CDTF">2016-12-03T13:22:28Z</dcterms:created>
  <dcterms:modified xsi:type="dcterms:W3CDTF">2016-12-08T10:24:55Z</dcterms:modified>
</cp:coreProperties>
</file>