
<file path=[Content_Types].xml><?xml version="1.0" encoding="utf-8"?>
<Types xmlns="http://schemas.openxmlformats.org/package/2006/content-types">
  <Default Extension="bin" ContentType="application/vnd.openxmlformats-officedocument.spreadsheetml.printerSettings"/>
  <Default Extension="data" ContentType="application/vnd.openxmlformats-officedocument.model+data"/>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pivotCache/pivotCacheDefinition2.xml" ContentType="application/vnd.openxmlformats-officedocument.spreadsheetml.pivotCacheDefinition+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mc:AlternateContent xmlns:mc="http://schemas.openxmlformats.org/markup-compatibility/2006">
    <mc:Choice Requires="x15">
      <x15ac:absPath xmlns:x15ac="http://schemas.microsoft.com/office/spreadsheetml/2010/11/ac" url="D:\Téléchargements\.Fichiers Excel\"/>
    </mc:Choice>
  </mc:AlternateContent>
  <xr:revisionPtr revIDLastSave="0" documentId="8_{365C36DF-18F5-4AA6-96FA-CB2EA64B579B}" xr6:coauthVersionLast="43" xr6:coauthVersionMax="43" xr10:uidLastSave="{00000000-0000-0000-0000-000000000000}"/>
  <bookViews>
    <workbookView xWindow="-120" yWindow="-120" windowWidth="19440" windowHeight="15000" xr2:uid="{00000000-000D-0000-FFFF-FFFF00000000}"/>
  </bookViews>
  <sheets>
    <sheet name="Feuil1" sheetId="1" r:id="rId1"/>
  </sheets>
  <definedNames>
    <definedName name="_xlcn.WorksheetConnection_Feuil1B20H26" hidden="1">Feuil1!$B$20:$H$26</definedName>
    <definedName name="_xlcn.WorksheetConnection_Feuil1B5H15" hidden="1">Feuil1!$B$5:$H$15</definedName>
  </definedNames>
  <calcPr calcId="181029"/>
  <pivotCaches>
    <pivotCache cacheId="16" r:id="rId2"/>
    <pivotCache cacheId="19" r:id="rId3"/>
  </pivotCaches>
  <extLst>
    <ext xmlns:x15="http://schemas.microsoft.com/office/spreadsheetml/2010/11/main" uri="{140A7094-0E35-4892-8432-C4D2E57EDEB5}">
      <x15:workbookPr chartTrackingRefBase="1"/>
    </ext>
    <ext xmlns:x15="http://schemas.microsoft.com/office/spreadsheetml/2010/11/main" uri="{FCE2AD5D-F65C-4FA6-A056-5C36A1767C68}">
      <x15:dataModel>
        <x15:modelTables>
          <x15:modelTable id="Plage" name="Plage" connection="WorksheetConnection_Feuil1!$B$5:$H$15"/>
          <x15:modelTable id="Plage 1" name="Plage 1" connection="WorksheetConnection_Feuil1!$B$20:$H$26"/>
        </x15:modelTables>
      </x15:dataModel>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J11" i="1" l="1"/>
  <c r="E25" i="1"/>
  <c r="E26" i="1"/>
  <c r="E24" i="1"/>
  <c r="E23" i="1"/>
  <c r="E22" i="1"/>
  <c r="E21" i="1"/>
  <c r="E15" i="1"/>
  <c r="E14" i="1"/>
  <c r="E13" i="1"/>
  <c r="E12" i="1"/>
  <c r="E11" i="1"/>
  <c r="J8" i="1" l="1"/>
  <c r="F22" i="1"/>
  <c r="F26" i="1"/>
  <c r="F24" i="1"/>
  <c r="H24" i="1" s="1"/>
  <c r="F25" i="1"/>
  <c r="H25" i="1" s="1"/>
  <c r="F15" i="1"/>
  <c r="H15" i="1" s="1"/>
  <c r="F6" i="1"/>
  <c r="J9" i="1" l="1"/>
  <c r="J7" i="1"/>
  <c r="J6" i="1"/>
  <c r="J10" i="1"/>
  <c r="F23" i="1"/>
  <c r="H23" i="1" s="1"/>
  <c r="H26" i="1"/>
  <c r="F11" i="1"/>
  <c r="H11" i="1" s="1"/>
  <c r="F8" i="1"/>
  <c r="H8" i="1" s="1"/>
  <c r="F12" i="1"/>
  <c r="H12" i="1" s="1"/>
  <c r="F14" i="1"/>
  <c r="H14" i="1" s="1"/>
  <c r="F7" i="1"/>
  <c r="H7" i="1" s="1"/>
  <c r="F21" i="1"/>
  <c r="H21" i="1" s="1"/>
  <c r="H22" i="1"/>
  <c r="H6" i="1"/>
  <c r="F13" i="1"/>
  <c r="H13" i="1" s="1"/>
  <c r="F9" i="1"/>
  <c r="H9" i="1" s="1"/>
  <c r="F10" i="1"/>
  <c r="H10" i="1" s="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B5816E6A-8929-40AE-BECF-615ABDB1DD7E}" keepAlive="1" name="ThisWorkbookDataModel" description="Modèle de données" type="5" refreshedVersion="6" minRefreshableVersion="5" background="1">
    <dbPr connection="Data Model Connection" command="Model" commandType="1"/>
    <olapPr sendLocale="1" rowDrillCount="1000"/>
    <extLst>
      <ext xmlns:x15="http://schemas.microsoft.com/office/spreadsheetml/2010/11/main" uri="{DE250136-89BD-433C-8126-D09CA5730AF9}">
        <x15:connection id="" model="1"/>
      </ext>
    </extLst>
  </connection>
  <connection id="2" xr16:uid="{1B7A88C4-9CF0-4862-BDB4-8DB28A9F3210}" name="WorksheetConnection_Feuil1!$B$20:$H$26" type="102" refreshedVersion="6" minRefreshableVersion="5">
    <extLst>
      <ext xmlns:x15="http://schemas.microsoft.com/office/spreadsheetml/2010/11/main" uri="{DE250136-89BD-433C-8126-D09CA5730AF9}">
        <x15:connection id="Plage 1" autoDelete="1">
          <x15:rangePr sourceName="_xlcn.WorksheetConnection_Feuil1B20H26"/>
        </x15:connection>
      </ext>
    </extLst>
  </connection>
  <connection id="3" xr16:uid="{7B2CAFDD-2716-4D21-99DB-AB4903C3C884}" name="WorksheetConnection_Feuil1!$B$5:$H$15" type="102" refreshedVersion="6" minRefreshableVersion="5">
    <extLst>
      <ext xmlns:x15="http://schemas.microsoft.com/office/spreadsheetml/2010/11/main" uri="{DE250136-89BD-433C-8126-D09CA5730AF9}">
        <x15:connection id="Plage" autoDelete="1">
          <x15:rangePr sourceName="_xlcn.WorksheetConnection_Feuil1B5H15"/>
        </x15:connection>
      </ext>
    </extLst>
  </connection>
</connections>
</file>

<file path=xl/sharedStrings.xml><?xml version="1.0" encoding="utf-8"?>
<sst xmlns="http://schemas.openxmlformats.org/spreadsheetml/2006/main" count="44" uniqueCount="14">
  <si>
    <t>40 TC</t>
  </si>
  <si>
    <t>Base</t>
  </si>
  <si>
    <t>Montant</t>
  </si>
  <si>
    <t>20 TC</t>
  </si>
  <si>
    <t>Date Début</t>
  </si>
  <si>
    <t>Date Fin</t>
  </si>
  <si>
    <t>Nombre de Jour Total</t>
  </si>
  <si>
    <t>Nombre de Jour/Pallier</t>
  </si>
  <si>
    <t>SATIONNEMENT</t>
  </si>
  <si>
    <t>SURESTARIES</t>
  </si>
  <si>
    <t>TC</t>
  </si>
  <si>
    <t>Étiquettes de lignes</t>
  </si>
  <si>
    <t>Total général</t>
  </si>
  <si>
    <t>Somme de Montant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</si>
</sst>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theme="1"/>
      <name val="Calibri"/>
      <family val="2"/>
      <scheme val="minor"/>
    </font>
    <font>
      <sz val="10"/>
      <name val="Sansation"/>
    </font>
    <font>
      <b/>
      <u/>
      <sz val="10"/>
      <name val="Sansation"/>
    </font>
    <font>
      <sz val="8"/>
      <name val="Calibri"/>
      <family val="2"/>
      <scheme val="minor"/>
    </font>
  </fonts>
  <fills count="3">
    <fill>
      <patternFill patternType="none"/>
    </fill>
    <fill>
      <patternFill patternType="gray125"/>
    </fill>
    <fill>
      <patternFill patternType="solid">
        <fgColor rgb="FFFFFF00"/>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s>
  <cellStyleXfs count="1">
    <xf numFmtId="0" fontId="0" fillId="0" borderId="0"/>
  </cellStyleXfs>
  <cellXfs count="17">
    <xf numFmtId="0" fontId="0" fillId="0" borderId="0" xfId="0"/>
    <xf numFmtId="0" fontId="1" fillId="0" borderId="1" xfId="0" applyFont="1" applyBorder="1" applyAlignment="1">
      <alignment vertical="center"/>
    </xf>
    <xf numFmtId="3" fontId="1" fillId="0" borderId="1" xfId="0" applyNumberFormat="1" applyFont="1" applyBorder="1" applyAlignment="1">
      <alignment vertical="center"/>
    </xf>
    <xf numFmtId="0" fontId="1" fillId="0" borderId="0" xfId="0" applyFont="1" applyAlignment="1">
      <alignment vertical="center"/>
    </xf>
    <xf numFmtId="0" fontId="1" fillId="0" borderId="0" xfId="0" applyFont="1" applyAlignment="1">
      <alignment vertical="center" wrapText="1"/>
    </xf>
    <xf numFmtId="3" fontId="1" fillId="0" borderId="0" xfId="0" applyNumberFormat="1" applyFont="1" applyAlignment="1">
      <alignment vertical="center"/>
    </xf>
    <xf numFmtId="3" fontId="1" fillId="2" borderId="0" xfId="0" applyNumberFormat="1" applyFont="1" applyFill="1" applyAlignment="1">
      <alignment vertical="center"/>
    </xf>
    <xf numFmtId="0" fontId="2" fillId="0" borderId="0" xfId="0" applyFont="1" applyAlignment="1">
      <alignment vertical="center"/>
    </xf>
    <xf numFmtId="0" fontId="1" fillId="0" borderId="1" xfId="0" applyFont="1" applyBorder="1" applyAlignment="1">
      <alignment horizontal="center" vertical="center"/>
    </xf>
    <xf numFmtId="14" fontId="1" fillId="0" borderId="1" xfId="0" applyNumberFormat="1" applyFont="1" applyBorder="1" applyAlignment="1">
      <alignment vertical="center"/>
    </xf>
    <xf numFmtId="14" fontId="1" fillId="0" borderId="1" xfId="0" applyNumberFormat="1" applyFont="1" applyBorder="1" applyAlignment="1">
      <alignment vertical="center" wrapText="1"/>
    </xf>
    <xf numFmtId="3" fontId="1" fillId="0" borderId="2" xfId="0" applyNumberFormat="1" applyFont="1" applyBorder="1" applyAlignment="1">
      <alignment horizontal="center" vertical="center"/>
    </xf>
    <xf numFmtId="3" fontId="1" fillId="0" borderId="2" xfId="0" applyNumberFormat="1" applyFont="1" applyBorder="1" applyAlignment="1">
      <alignment vertical="center"/>
    </xf>
    <xf numFmtId="0" fontId="1" fillId="0" borderId="2" xfId="0" applyFont="1" applyBorder="1" applyAlignment="1">
      <alignment vertical="center"/>
    </xf>
    <xf numFmtId="0" fontId="0" fillId="0" borderId="0" xfId="0" pivotButton="1"/>
    <xf numFmtId="0" fontId="0" fillId="0" borderId="0" xfId="0" applyAlignment="1">
      <alignment horizontal="left"/>
    </xf>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owerPivotData" Target="model/item.data"/><Relationship Id="rId3" Type="http://schemas.openxmlformats.org/officeDocument/2006/relationships/pivotCacheDefinition" Target="pivotCache/pivotCacheDefinition2.xml"/><Relationship Id="rId7" Type="http://schemas.openxmlformats.org/officeDocument/2006/relationships/sharedStrings" Target="sharedStrings.xml"/><Relationship Id="rId2" Type="http://schemas.openxmlformats.org/officeDocument/2006/relationships/pivotCacheDefinition" Target="pivotCache/pivotCacheDefinition1.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connections" Target="connections.xml"/><Relationship Id="rId4" Type="http://schemas.openxmlformats.org/officeDocument/2006/relationships/theme" Target="theme/theme1.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9</xdr:col>
      <xdr:colOff>133350</xdr:colOff>
      <xdr:row>11</xdr:row>
      <xdr:rowOff>123825</xdr:rowOff>
    </xdr:from>
    <xdr:to>
      <xdr:col>12</xdr:col>
      <xdr:colOff>552450</xdr:colOff>
      <xdr:row>18</xdr:row>
      <xdr:rowOff>19050</xdr:rowOff>
    </xdr:to>
    <xdr:sp macro="" textlink="">
      <xdr:nvSpPr>
        <xdr:cNvPr id="2" name="ZoneTexte 1">
          <a:extLst>
            <a:ext uri="{FF2B5EF4-FFF2-40B4-BE49-F238E27FC236}">
              <a16:creationId xmlns:a16="http://schemas.microsoft.com/office/drawing/2014/main" id="{9FE1D02F-C2A9-4A76-9D34-6165F20C9E05}"/>
            </a:ext>
          </a:extLst>
        </xdr:cNvPr>
        <xdr:cNvSpPr txBox="1"/>
      </xdr:nvSpPr>
      <xdr:spPr>
        <a:xfrm>
          <a:off x="10067925" y="1905000"/>
          <a:ext cx="2847975" cy="1028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a:t>e souhaiterais SVP, obtenir une seule formule qui me permette de calculer le montant total des surestaries ou stationnement au lieu de le faire en plusieurs etapes comme sur le fichier joint: ça devient rébarbatif lorsque le fichier de reporting à des milliers de lignes.</a:t>
          </a:r>
          <a:endParaRPr lang="fr-BE" sz="1100"/>
        </a:p>
      </xdr:txBody>
    </xdr:sp>
    <xdr:clientData/>
  </xdr:twoCellAnchor>
</xdr:wsDr>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saveData="0" refreshedBy="DjiDji" refreshedDate="43688.485790625004" backgroundQuery="1" createdVersion="6" refreshedVersion="6" minRefreshableVersion="3" recordCount="0" supportSubquery="1" supportAdvancedDrill="1" xr:uid="{2C91FB86-AEB8-4DFC-BF5D-6D1C61B4A8A0}">
  <cacheSource type="external" connectionId="1"/>
  <cacheFields count="2">
    <cacheField name="[Plage].[TC].[TC]" caption="TC" numFmtId="0" level="1">
      <sharedItems count="2">
        <s v="20 TC"/>
        <s v="40 TC"/>
      </sharedItems>
    </cacheField>
    <cacheField name="[Measures].[Somme de Montant]" caption="Somme de Montant" numFmtId="0" hierarchy="17" level="32767"/>
  </cacheFields>
  <cacheHierarchies count="19">
    <cacheHierarchy uniqueName="[Plage].[TC]" caption="TC" attribute="1" defaultMemberUniqueName="[Plage].[TC].[All]" allUniqueName="[Plage].[TC].[All]" dimensionUniqueName="[Plage]" displayFolder="" count="2" memberValueDatatype="130" unbalanced="0">
      <fieldsUsage count="2">
        <fieldUsage x="-1"/>
        <fieldUsage x="0"/>
      </fieldsUsage>
    </cacheHierarchy>
    <cacheHierarchy uniqueName="[Plage].[Date Début]" caption="Date Début" attribute="1" time="1" defaultMemberUniqueName="[Plage].[Date Début].[All]" allUniqueName="[Plage].[Date Début].[All]" dimensionUniqueName="[Plage]" displayFolder="" count="0" memberValueDatatype="7" unbalanced="0"/>
    <cacheHierarchy uniqueName="[Plage].[Date Fin]" caption="Date Fin" attribute="1" time="1" defaultMemberUniqueName="[Plage].[Date Fin].[All]" allUniqueName="[Plage].[Date Fin].[All]" dimensionUniqueName="[Plage]" displayFolder="" count="0" memberValueDatatype="7" unbalanced="0"/>
    <cacheHierarchy uniqueName="[Plage].[Nombre de Jour Total]" caption="Nombre de Jour Total" attribute="1" defaultMemberUniqueName="[Plage].[Nombre de Jour Total].[All]" allUniqueName="[Plage].[Nombre de Jour Total].[All]" dimensionUniqueName="[Plage]" displayFolder="" count="0" memberValueDatatype="20" unbalanced="0"/>
    <cacheHierarchy uniqueName="[Plage].[Nombre de Jour/Pallier]" caption="Nombre de Jour/Pallier" attribute="1" defaultMemberUniqueName="[Plage].[Nombre de Jour/Pallier].[All]" allUniqueName="[Plage].[Nombre de Jour/Pallier].[All]" dimensionUniqueName="[Plage]" displayFolder="" count="0" memberValueDatatype="20" unbalanced="0"/>
    <cacheHierarchy uniqueName="[Plage].[Base]" caption="Base" attribute="1" defaultMemberUniqueName="[Plage].[Base].[All]" allUniqueName="[Plage].[Base].[All]" dimensionUniqueName="[Plage]" displayFolder="" count="0" memberValueDatatype="20" unbalanced="0"/>
    <cacheHierarchy uniqueName="[Plage].[Montant]" caption="Montant" attribute="1" defaultMemberUniqueName="[Plage].[Montant].[All]" allUniqueName="[Plage].[Montant].[All]" dimensionUniqueName="[Plage]" displayFolder="" count="0" memberValueDatatype="20" unbalanced="0"/>
    <cacheHierarchy uniqueName="[Plage 1].[TC]" caption="TC" attribute="1" defaultMemberUniqueName="[Plage 1].[TC].[All]" allUniqueName="[Plage 1].[TC].[All]" dimensionUniqueName="[Plage 1]" displayFolder="" count="0" memberValueDatatype="130" unbalanced="0"/>
    <cacheHierarchy uniqueName="[Plage 1].[Date Début]" caption="Date Début" attribute="1" time="1" defaultMemberUniqueName="[Plage 1].[Date Début].[All]" allUniqueName="[Plage 1].[Date Début].[All]" dimensionUniqueName="[Plage 1]" displayFolder="" count="0" memberValueDatatype="7" unbalanced="0"/>
    <cacheHierarchy uniqueName="[Plage 1].[Date Fin]" caption="Date Fin" attribute="1" time="1" defaultMemberUniqueName="[Plage 1].[Date Fin].[All]" allUniqueName="[Plage 1].[Date Fin].[All]" dimensionUniqueName="[Plage 1]" displayFolder="" count="0" memberValueDatatype="7" unbalanced="0"/>
    <cacheHierarchy uniqueName="[Plage 1].[Nombre de Jour Total]" caption="Nombre de Jour Total" attribute="1" defaultMemberUniqueName="[Plage 1].[Nombre de Jour Total].[All]" allUniqueName="[Plage 1].[Nombre de Jour Total].[All]" dimensionUniqueName="[Plage 1]" displayFolder="" count="0" memberValueDatatype="20" unbalanced="0"/>
    <cacheHierarchy uniqueName="[Plage 1].[Nombre de Jour/Pallier]" caption="Nombre de Jour/Pallier" attribute="1" defaultMemberUniqueName="[Plage 1].[Nombre de Jour/Pallier].[All]" allUniqueName="[Plage 1].[Nombre de Jour/Pallier].[All]" dimensionUniqueName="[Plage 1]" displayFolder="" count="0" memberValueDatatype="20" unbalanced="0"/>
    <cacheHierarchy uniqueName="[Plage 1].[Base]" caption="Base" attribute="1" defaultMemberUniqueName="[Plage 1].[Base].[All]" allUniqueName="[Plage 1].[Base].[All]" dimensionUniqueName="[Plage 1]" displayFolder="" count="0" memberValueDatatype="20" unbalanced="0"/>
    <cacheHierarchy uniqueName="[Plage 1].[Montant]" caption="Montant" attribute="1" defaultMemberUniqueName="[Plage 1].[Montant].[All]" allUniqueName="[Plage 1].[Montant].[All]" dimensionUniqueName="[Plage 1]" displayFolder="" count="0" memberValueDatatype="20" unbalanced="0"/>
    <cacheHierarchy uniqueName="[Measures].[__XL_Count Plage]" caption="__XL_Count Plage" measure="1" displayFolder="" measureGroup="Plage" count="0" hidden="1"/>
    <cacheHierarchy uniqueName="[Measures].[__XL_Count Plage 1]" caption="__XL_Count Plage 1" measure="1" displayFolder="" measureGroup="Plage 1" count="0" hidden="1"/>
    <cacheHierarchy uniqueName="[Measures].[__No measures defined]" caption="__No measures defined" measure="1" displayFolder="" count="0" hidden="1"/>
    <cacheHierarchy uniqueName="[Measures].[Somme de Montant]" caption="Somme de Montant" measure="1" displayFolder="" measureGroup="Plage" count="0" oneField="1" hidden="1">
      <fieldsUsage count="1">
        <fieldUsage x="1"/>
      </fieldsUsage>
      <extLst>
        <ext xmlns:x15="http://schemas.microsoft.com/office/spreadsheetml/2010/11/main" uri="{B97F6D7D-B522-45F9-BDA1-12C45D357490}">
          <x15:cacheHierarchy aggregatedColumn="6"/>
        </ext>
      </extLst>
    </cacheHierarchy>
    <cacheHierarchy uniqueName="[Measures].[Somme de Montant 2]" caption="Somme de Montant 2" measure="1" displayFolder="" measureGroup="Plage 1" count="0" hidden="1">
      <extLst>
        <ext xmlns:x15="http://schemas.microsoft.com/office/spreadsheetml/2010/11/main" uri="{B97F6D7D-B522-45F9-BDA1-12C45D357490}">
          <x15:cacheHierarchy aggregatedColumn="13"/>
        </ext>
      </extLst>
    </cacheHierarchy>
  </cacheHierarchies>
  <kpis count="0"/>
  <dimensions count="3">
    <dimension measure="1" name="Measures" uniqueName="[Measures]" caption="Measures"/>
    <dimension name="Plage" uniqueName="[Plage]" caption="Plage"/>
    <dimension name="Plage 1" uniqueName="[Plage 1]" caption="Plage 1"/>
  </dimensions>
  <measureGroups count="2">
    <measureGroup name="Plage" caption="Plage"/>
    <measureGroup name="Plage 1" caption="Plage 1"/>
  </measureGroups>
  <maps count="2">
    <map measureGroup="0" dimension="1"/>
    <map measureGroup="1" dimension="2"/>
  </maps>
  <extLst>
    <ext xmlns:x14="http://schemas.microsoft.com/office/spreadsheetml/2009/9/main" uri="{725AE2AE-9491-48be-B2B4-4EB974FC3084}">
      <x14:pivotCacheDefinition supportSubqueryNonVisual="1" supportSubqueryCalcMem="1" supportAddCalcMems="1"/>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saveData="0" refreshedBy="DjiDji" refreshedDate="43688.487345486108" backgroundQuery="1" createdVersion="6" refreshedVersion="6" minRefreshableVersion="3" recordCount="0" supportSubquery="1" supportAdvancedDrill="1" xr:uid="{856E5CB1-1792-46BE-88E5-C5EF1F741B11}">
  <cacheSource type="external" connectionId="1"/>
  <cacheFields count="2">
    <cacheField name="[Plage 1].[TC].[TC]" caption="TC" numFmtId="0" hierarchy="7" level="1">
      <sharedItems count="2">
        <s v="20 TC"/>
        <s v="40 TC"/>
      </sharedItems>
    </cacheField>
    <cacheField name="[Measures].[Somme de Montant 2]" caption="Somme de Montant 2" numFmtId="0" hierarchy="18" level="32767"/>
  </cacheFields>
  <cacheHierarchies count="19">
    <cacheHierarchy uniqueName="[Plage].[TC]" caption="TC" attribute="1" defaultMemberUniqueName="[Plage].[TC].[All]" allUniqueName="[Plage].[TC].[All]" dimensionUniqueName="[Plage]" displayFolder="" count="0" memberValueDatatype="130" unbalanced="0"/>
    <cacheHierarchy uniqueName="[Plage].[Date Début]" caption="Date Début" attribute="1" time="1" defaultMemberUniqueName="[Plage].[Date Début].[All]" allUniqueName="[Plage].[Date Début].[All]" dimensionUniqueName="[Plage]" displayFolder="" count="0" memberValueDatatype="7" unbalanced="0"/>
    <cacheHierarchy uniqueName="[Plage].[Date Fin]" caption="Date Fin" attribute="1" time="1" defaultMemberUniqueName="[Plage].[Date Fin].[All]" allUniqueName="[Plage].[Date Fin].[All]" dimensionUniqueName="[Plage]" displayFolder="" count="0" memberValueDatatype="7" unbalanced="0"/>
    <cacheHierarchy uniqueName="[Plage].[Nombre de Jour Total]" caption="Nombre de Jour Total" attribute="1" defaultMemberUniqueName="[Plage].[Nombre de Jour Total].[All]" allUniqueName="[Plage].[Nombre de Jour Total].[All]" dimensionUniqueName="[Plage]" displayFolder="" count="0" memberValueDatatype="20" unbalanced="0"/>
    <cacheHierarchy uniqueName="[Plage].[Nombre de Jour/Pallier]" caption="Nombre de Jour/Pallier" attribute="1" defaultMemberUniqueName="[Plage].[Nombre de Jour/Pallier].[All]" allUniqueName="[Plage].[Nombre de Jour/Pallier].[All]" dimensionUniqueName="[Plage]" displayFolder="" count="0" memberValueDatatype="20" unbalanced="0"/>
    <cacheHierarchy uniqueName="[Plage].[Base]" caption="Base" attribute="1" defaultMemberUniqueName="[Plage].[Base].[All]" allUniqueName="[Plage].[Base].[All]" dimensionUniqueName="[Plage]" displayFolder="" count="0" memberValueDatatype="20" unbalanced="0"/>
    <cacheHierarchy uniqueName="[Plage].[Montant]" caption="Montant" attribute="1" defaultMemberUniqueName="[Plage].[Montant].[All]" allUniqueName="[Plage].[Montant].[All]" dimensionUniqueName="[Plage]" displayFolder="" count="0" memberValueDatatype="20" unbalanced="0"/>
    <cacheHierarchy uniqueName="[Plage 1].[TC]" caption="TC" attribute="1" defaultMemberUniqueName="[Plage 1].[TC].[All]" allUniqueName="[Plage 1].[TC].[All]" dimensionUniqueName="[Plage 1]" displayFolder="" count="2" memberValueDatatype="130" unbalanced="0">
      <fieldsUsage count="2">
        <fieldUsage x="-1"/>
        <fieldUsage x="0"/>
      </fieldsUsage>
    </cacheHierarchy>
    <cacheHierarchy uniqueName="[Plage 1].[Date Début]" caption="Date Début" attribute="1" time="1" defaultMemberUniqueName="[Plage 1].[Date Début].[All]" allUniqueName="[Plage 1].[Date Début].[All]" dimensionUniqueName="[Plage 1]" displayFolder="" count="0" memberValueDatatype="7" unbalanced="0"/>
    <cacheHierarchy uniqueName="[Plage 1].[Date Fin]" caption="Date Fin" attribute="1" time="1" defaultMemberUniqueName="[Plage 1].[Date Fin].[All]" allUniqueName="[Plage 1].[Date Fin].[All]" dimensionUniqueName="[Plage 1]" displayFolder="" count="0" memberValueDatatype="7" unbalanced="0"/>
    <cacheHierarchy uniqueName="[Plage 1].[Nombre de Jour Total]" caption="Nombre de Jour Total" attribute="1" defaultMemberUniqueName="[Plage 1].[Nombre de Jour Total].[All]" allUniqueName="[Plage 1].[Nombre de Jour Total].[All]" dimensionUniqueName="[Plage 1]" displayFolder="" count="0" memberValueDatatype="20" unbalanced="0"/>
    <cacheHierarchy uniqueName="[Plage 1].[Nombre de Jour/Pallier]" caption="Nombre de Jour/Pallier" attribute="1" defaultMemberUniqueName="[Plage 1].[Nombre de Jour/Pallier].[All]" allUniqueName="[Plage 1].[Nombre de Jour/Pallier].[All]" dimensionUniqueName="[Plage 1]" displayFolder="" count="0" memberValueDatatype="20" unbalanced="0"/>
    <cacheHierarchy uniqueName="[Plage 1].[Base]" caption="Base" attribute="1" defaultMemberUniqueName="[Plage 1].[Base].[All]" allUniqueName="[Plage 1].[Base].[All]" dimensionUniqueName="[Plage 1]" displayFolder="" count="0" memberValueDatatype="20" unbalanced="0"/>
    <cacheHierarchy uniqueName="[Plage 1].[Montant]" caption="Montant" attribute="1" defaultMemberUniqueName="[Plage 1].[Montant].[All]" allUniqueName="[Plage 1].[Montant].[All]" dimensionUniqueName="[Plage 1]" displayFolder="" count="0" memberValueDatatype="20" unbalanced="0"/>
    <cacheHierarchy uniqueName="[Measures].[__XL_Count Plage]" caption="__XL_Count Plage" measure="1" displayFolder="" measureGroup="Plage" count="0" hidden="1"/>
    <cacheHierarchy uniqueName="[Measures].[__XL_Count Plage 1]" caption="__XL_Count Plage 1" measure="1" displayFolder="" measureGroup="Plage 1" count="0" hidden="1"/>
    <cacheHierarchy uniqueName="[Measures].[__No measures defined]" caption="__No measures defined" measure="1" displayFolder="" count="0" hidden="1"/>
    <cacheHierarchy uniqueName="[Measures].[Somme de Montant]" caption="Somme de Montant" measure="1" displayFolder="" measureGroup="Plage" count="0" hidden="1">
      <extLst>
        <ext xmlns:x15="http://schemas.microsoft.com/office/spreadsheetml/2010/11/main" uri="{B97F6D7D-B522-45F9-BDA1-12C45D357490}">
          <x15:cacheHierarchy aggregatedColumn="6"/>
        </ext>
      </extLst>
    </cacheHierarchy>
    <cacheHierarchy uniqueName="[Measures].[Somme de Montant 2]" caption="Somme de Montant 2" measure="1" displayFolder="" measureGroup="Plage 1" count="0" oneField="1" hidden="1">
      <fieldsUsage count="1">
        <fieldUsage x="1"/>
      </fieldsUsage>
      <extLst>
        <ext xmlns:x15="http://schemas.microsoft.com/office/spreadsheetml/2010/11/main" uri="{B97F6D7D-B522-45F9-BDA1-12C45D357490}">
          <x15:cacheHierarchy aggregatedColumn="13"/>
        </ext>
      </extLst>
    </cacheHierarchy>
  </cacheHierarchies>
  <kpis count="0"/>
  <dimensions count="3">
    <dimension measure="1" name="Measures" uniqueName="[Measures]" caption="Measures"/>
    <dimension name="Plage" uniqueName="[Plage]" caption="Plage"/>
    <dimension name="Plage 1" uniqueName="[Plage 1]" caption="Plage 1"/>
  </dimensions>
  <measureGroups count="2">
    <measureGroup name="Plage" caption="Plage"/>
    <measureGroup name="Plage 1" caption="Plage 1"/>
  </measureGroups>
  <maps count="2">
    <map measureGroup="0" dimension="1"/>
    <map measureGroup="1" dimension="2"/>
  </maps>
  <extLst>
    <ext xmlns:x14="http://schemas.microsoft.com/office/spreadsheetml/2009/9/main" uri="{725AE2AE-9491-48be-B2B4-4EB974FC3084}">
      <x14:pivotCacheDefinition supportSubqueryNonVisual="1" supportSubqueryCalcMem="1" supportAddCalcMems="1"/>
    </ext>
  </extLst>
</pivotCacheDefinition>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6D61BEA8-C999-4980-8AD2-C0ACD602E7D5}" name="Tableau croisé dynamique2" cacheId="19"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location ref="B40:C43" firstHeaderRow="1" firstDataRow="1" firstDataCol="1"/>
  <pivotFields count="2">
    <pivotField axis="axisRow" allDrilled="1" subtotalTop="0" showAll="0" dataSourceSort="1" defaultSubtotal="0" defaultAttributeDrillState="1">
      <items count="2">
        <item x="0"/>
        <item x="1"/>
      </items>
    </pivotField>
    <pivotField dataField="1" subtotalTop="0" showAll="0" defaultSubtotal="0"/>
  </pivotFields>
  <rowFields count="1">
    <field x="0"/>
  </rowFields>
  <rowItems count="3">
    <i>
      <x/>
    </i>
    <i>
      <x v="1"/>
    </i>
    <i t="grand">
      <x/>
    </i>
  </rowItems>
  <colItems count="1">
    <i/>
  </colItems>
  <dataFields count="1">
    <dataField name="Somme de Montant" fld="1" baseField="0" baseItem="0"/>
  </dataFields>
  <pivotHierarchies count="19">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Row="0" dragToCol="0" dragToPage="0" dragToData="1"/>
    <pivotHierarchy dragToRow="0" dragToCol="0" dragToPage="0" dragToData="1"/>
    <pivotHierarchy dragToRow="0" dragToCol="0" dragToPage="0" dragToData="1"/>
    <pivotHierarchy dragToData="1"/>
    <pivotHierarchy dragToData="1"/>
  </pivotHierarchies>
  <pivotTableStyleInfo name="PivotStyleLight16" showRowHeaders="1" showColHeaders="1" showRowStripes="0" showColStripes="0" showLastColumn="1"/>
  <rowHierarchiesUsage count="1">
    <rowHierarchyUsage hierarchyUsage="7"/>
  </rowHierarchiesUsage>
  <extLst>
    <ext xmlns:x14="http://schemas.microsoft.com/office/spreadsheetml/2009/9/main" uri="{962EF5D1-5CA2-4c93-8EF4-DBF5C05439D2}">
      <x14:pivotTableDefinition xmlns:xm="http://schemas.microsoft.com/office/excel/2006/main" calculatedMembersInFilters="1" hideValuesRow="1"/>
    </ext>
    <ext xmlns:x15="http://schemas.microsoft.com/office/spreadsheetml/2010/11/main" uri="{E67621CE-5B39-4880-91FE-76760E9C1902}">
      <x15:pivotTableUISettings sourceDataName="WorksheetConnection_Feuil1!$B$20:$H$26">
        <x15:activeTabTopLevelEntity name="[Plage 1]"/>
      </x15:pivotTableUISettings>
    </ext>
    <ext xmlns:xpdl="http://schemas.microsoft.com/office/spreadsheetml/2016/pivotdefaultlayout" uri="{747A6164-185A-40DC-8AA5-F01512510D54}">
      <xpdl:pivotTableDefinition16 EnabledSubtotalsDefault="0" SubtotalsOnTopDefault="0"/>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630AAABB-FF6E-4592-A61C-8396274DE161}" name="Tableau croisé dynamique1" cacheId="16"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location ref="B32:C35" firstHeaderRow="1" firstDataRow="1" firstDataCol="1"/>
  <pivotFields count="2">
    <pivotField axis="axisRow" allDrilled="1" subtotalTop="0" showAll="0" dataSourceSort="1" defaultSubtotal="0" defaultAttributeDrillState="1">
      <items count="2">
        <item x="0"/>
        <item x="1"/>
      </items>
    </pivotField>
    <pivotField dataField="1" subtotalTop="0" showAll="0" defaultSubtotal="0"/>
  </pivotFields>
  <rowFields count="1">
    <field x="0"/>
  </rowFields>
  <rowItems count="3">
    <i>
      <x/>
    </i>
    <i>
      <x v="1"/>
    </i>
    <i t="grand">
      <x/>
    </i>
  </rowItems>
  <colItems count="1">
    <i/>
  </colItems>
  <dataFields count="1">
    <dataField name="Somme de Montant" fld="1" baseField="0" baseItem="0"/>
  </dataFields>
  <pivotHierarchies count="19">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Row="0" dragToCol="0" dragToPage="0" dragToData="1"/>
    <pivotHierarchy dragToRow="0" dragToCol="0" dragToPage="0" dragToData="1"/>
    <pivotHierarchy dragToRow="0" dragToCol="0" dragToPage="0" dragToData="1"/>
    <pivotHierarchy dragToData="1"/>
    <pivotHierarchy dragToData="1"/>
  </pivotHierarchies>
  <pivotTableStyleInfo name="PivotStyleLight16" showRowHeaders="1" showColHeaders="1" showRowStripes="0" showColStripes="0" showLastColumn="1"/>
  <rowHierarchiesUsage count="1">
    <rowHierarchyUsage hierarchyUsage="0"/>
  </rowHierarchiesUsage>
  <extLst>
    <ext xmlns:x14="http://schemas.microsoft.com/office/spreadsheetml/2009/9/main" uri="{962EF5D1-5CA2-4c93-8EF4-DBF5C05439D2}">
      <x14:pivotTableDefinition xmlns:xm="http://schemas.microsoft.com/office/excel/2006/main" calculatedMembersInFilters="1" hideValuesRow="1"/>
    </ext>
    <ext xmlns:x15="http://schemas.microsoft.com/office/spreadsheetml/2010/11/main" uri="{E67621CE-5B39-4880-91FE-76760E9C1902}">
      <x15:pivotTableUISettings sourceDataName="WorksheetConnection_Feuil1!$B$5:$H$15">
        <x15:activeTabTopLevelEntity name="[Plage]"/>
      </x15:pivotTableUISettings>
    </ext>
    <ext xmlns:xpdl="http://schemas.microsoft.com/office/spreadsheetml/2016/pivotdefaultlayout" uri="{747A6164-185A-40DC-8AA5-F01512510D54}">
      <xpdl:pivotTableDefinition16 EnabledSubtotalsDefault="0" SubtotalsOnTopDefault="0"/>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pivotTable" Target="../pivotTables/pivotTable2.xml"/><Relationship Id="rId1" Type="http://schemas.openxmlformats.org/officeDocument/2006/relationships/pivotTable" Target="../pivotTables/pivotTable1.xm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B3:J57"/>
  <sheetViews>
    <sheetView tabSelected="1" topLeftCell="A7" workbookViewId="0">
      <selection activeCell="J35" sqref="J35"/>
    </sheetView>
  </sheetViews>
  <sheetFormatPr baseColWidth="10" defaultColWidth="11.42578125" defaultRowHeight="12.75"/>
  <cols>
    <col min="1" max="1" width="11.42578125" style="3"/>
    <col min="2" max="2" width="21" style="3" bestFit="1" customWidth="1"/>
    <col min="3" max="3" width="18.7109375" style="3" bestFit="1" customWidth="1"/>
    <col min="4" max="4" width="14.85546875" style="4" customWidth="1"/>
    <col min="5" max="5" width="24.5703125" style="5" customWidth="1"/>
    <col min="6" max="6" width="19.85546875" style="5" bestFit="1" customWidth="1"/>
    <col min="7" max="7" width="11.42578125" style="3"/>
    <col min="8" max="8" width="15.7109375" style="3" bestFit="1" customWidth="1"/>
    <col min="9" max="9" width="11.42578125" style="3"/>
    <col min="10" max="10" width="11.42578125" style="5"/>
    <col min="11" max="11" width="11.42578125" style="3"/>
    <col min="12" max="12" width="13.5703125" style="3" customWidth="1"/>
    <col min="13" max="13" width="11.42578125" style="3"/>
    <col min="14" max="14" width="14.42578125" style="3" customWidth="1"/>
    <col min="15" max="16384" width="11.42578125" style="3"/>
  </cols>
  <sheetData>
    <row r="3" spans="2:10">
      <c r="B3" s="7" t="s">
        <v>8</v>
      </c>
    </row>
    <row r="5" spans="2:10">
      <c r="B5" s="8" t="s">
        <v>10</v>
      </c>
      <c r="C5" s="1" t="s">
        <v>4</v>
      </c>
      <c r="D5" s="1" t="s">
        <v>5</v>
      </c>
      <c r="E5" s="2" t="s">
        <v>6</v>
      </c>
      <c r="F5" s="2" t="s">
        <v>7</v>
      </c>
      <c r="G5" s="2" t="s">
        <v>1</v>
      </c>
      <c r="H5" s="2" t="s">
        <v>2</v>
      </c>
    </row>
    <row r="6" spans="2:10">
      <c r="B6" s="8" t="s">
        <v>0</v>
      </c>
      <c r="C6" s="9">
        <v>43289</v>
      </c>
      <c r="D6" s="10">
        <v>43554</v>
      </c>
      <c r="E6" s="11">
        <v>286</v>
      </c>
      <c r="F6" s="2">
        <f>IF(AND(E6&lt;&gt;0,E6&gt;=11),11,E6-11)</f>
        <v>11</v>
      </c>
      <c r="G6" s="2">
        <v>0</v>
      </c>
      <c r="H6" s="2">
        <f>F6*G6</f>
        <v>0</v>
      </c>
      <c r="J6" s="6">
        <f>IF(AND(E6&lt;&gt;0,E6&gt;=11),11,E6-11)*0</f>
        <v>0</v>
      </c>
    </row>
    <row r="7" spans="2:10">
      <c r="B7" s="8" t="s">
        <v>0</v>
      </c>
      <c r="C7" s="9">
        <v>43289</v>
      </c>
      <c r="D7" s="10">
        <v>43554</v>
      </c>
      <c r="E7" s="11">
        <v>286</v>
      </c>
      <c r="F7" s="2">
        <f>IF(AND(E6&lt;&gt;0,E6&gt;20),9,E6-11)</f>
        <v>9</v>
      </c>
      <c r="G7" s="2">
        <v>1200</v>
      </c>
      <c r="H7" s="2">
        <f>F7*G7</f>
        <v>10800</v>
      </c>
      <c r="J7" s="6">
        <f>IF(AND(E6&lt;&gt;0,E6&gt;20),9,E6-11)*1200</f>
        <v>10800</v>
      </c>
    </row>
    <row r="8" spans="2:10">
      <c r="B8" s="8" t="s">
        <v>0</v>
      </c>
      <c r="C8" s="9">
        <v>43289</v>
      </c>
      <c r="D8" s="10">
        <v>43554</v>
      </c>
      <c r="E8" s="11">
        <v>286</v>
      </c>
      <c r="F8" s="2">
        <f>IF(AND(E6&lt;&gt;0,E6&gt;40),20,E6-20)</f>
        <v>20</v>
      </c>
      <c r="G8" s="2">
        <v>4800</v>
      </c>
      <c r="H8" s="2">
        <f t="shared" ref="H8:H10" si="0">F8*G8</f>
        <v>96000</v>
      </c>
      <c r="J8" s="6">
        <f>IF(AND(E6&lt;&gt;0,E6&gt;40),20,E6-20)*4800</f>
        <v>96000</v>
      </c>
    </row>
    <row r="9" spans="2:10">
      <c r="B9" s="8" t="s">
        <v>0</v>
      </c>
      <c r="C9" s="9">
        <v>43289</v>
      </c>
      <c r="D9" s="10">
        <v>43554</v>
      </c>
      <c r="E9" s="11">
        <v>286</v>
      </c>
      <c r="F9" s="2">
        <f>IF(AND(E6&lt;&gt;0,E6&gt;50),30,E6-50)</f>
        <v>30</v>
      </c>
      <c r="G9" s="2">
        <v>14400</v>
      </c>
      <c r="H9" s="2">
        <f t="shared" si="0"/>
        <v>432000</v>
      </c>
      <c r="J9" s="6">
        <f>IF(AND(E6&lt;&gt;0,E6&gt;50),30,E6-50)*14400</f>
        <v>432000</v>
      </c>
    </row>
    <row r="10" spans="2:10">
      <c r="B10" s="8" t="s">
        <v>0</v>
      </c>
      <c r="C10" s="9">
        <v>43289</v>
      </c>
      <c r="D10" s="10">
        <v>43554</v>
      </c>
      <c r="E10" s="11">
        <v>286</v>
      </c>
      <c r="F10" s="2">
        <f>IF(AND(E6&lt;&gt;0,E6&gt;70),E6-70,"")</f>
        <v>216</v>
      </c>
      <c r="G10" s="2">
        <v>24000</v>
      </c>
      <c r="H10" s="2">
        <f t="shared" si="0"/>
        <v>5184000</v>
      </c>
      <c r="J10" s="6">
        <f>IF(AND(E6&lt;&gt;0,E6&gt;70),E6-70,"")*24000</f>
        <v>5184000</v>
      </c>
    </row>
    <row r="11" spans="2:10">
      <c r="B11" s="1" t="s">
        <v>3</v>
      </c>
      <c r="C11" s="9">
        <v>43289</v>
      </c>
      <c r="D11" s="10">
        <v>43554</v>
      </c>
      <c r="E11" s="11">
        <f>D11-C11</f>
        <v>265</v>
      </c>
      <c r="F11" s="2">
        <f>IF(AND(E11&lt;&gt;0,E11&gt;=11),11,E11-11)</f>
        <v>11</v>
      </c>
      <c r="G11" s="2">
        <v>0</v>
      </c>
      <c r="H11" s="2">
        <f>F11*G11</f>
        <v>0</v>
      </c>
      <c r="J11" s="5">
        <f>SUM(J6:J10)</f>
        <v>5722800</v>
      </c>
    </row>
    <row r="12" spans="2:10">
      <c r="B12" s="1" t="s">
        <v>3</v>
      </c>
      <c r="C12" s="9">
        <v>43289</v>
      </c>
      <c r="D12" s="10">
        <v>43554</v>
      </c>
      <c r="E12" s="11">
        <f t="shared" ref="E12:E15" si="1">D12-C12</f>
        <v>265</v>
      </c>
      <c r="F12" s="2">
        <f>IF(AND(E11&lt;&gt;0,E11&gt;20),9,E11-11)</f>
        <v>9</v>
      </c>
      <c r="G12" s="2">
        <v>600</v>
      </c>
      <c r="H12" s="2">
        <f t="shared" ref="H12:H15" si="2">F12*G12</f>
        <v>5400</v>
      </c>
    </row>
    <row r="13" spans="2:10">
      <c r="B13" s="1" t="s">
        <v>3</v>
      </c>
      <c r="C13" s="9">
        <v>43289</v>
      </c>
      <c r="D13" s="10">
        <v>43554</v>
      </c>
      <c r="E13" s="11">
        <f t="shared" si="1"/>
        <v>265</v>
      </c>
      <c r="F13" s="2">
        <f>IF(AND(E11&lt;&gt;0,E11&gt;40),20,E11-20)</f>
        <v>20</v>
      </c>
      <c r="G13" s="2">
        <v>2400</v>
      </c>
      <c r="H13" s="2">
        <f t="shared" si="2"/>
        <v>48000</v>
      </c>
    </row>
    <row r="14" spans="2:10">
      <c r="B14" s="1" t="s">
        <v>3</v>
      </c>
      <c r="C14" s="9">
        <v>43289</v>
      </c>
      <c r="D14" s="10">
        <v>43554</v>
      </c>
      <c r="E14" s="11">
        <f t="shared" si="1"/>
        <v>265</v>
      </c>
      <c r="F14" s="2">
        <f>IF(AND(E11&lt;&gt;0,E11&gt;50),30,E11-50)</f>
        <v>30</v>
      </c>
      <c r="G14" s="2">
        <v>7200</v>
      </c>
      <c r="H14" s="2">
        <f t="shared" si="2"/>
        <v>216000</v>
      </c>
    </row>
    <row r="15" spans="2:10">
      <c r="B15" s="1" t="s">
        <v>3</v>
      </c>
      <c r="C15" s="9">
        <v>43289</v>
      </c>
      <c r="D15" s="10">
        <v>43554</v>
      </c>
      <c r="E15" s="11">
        <f t="shared" si="1"/>
        <v>265</v>
      </c>
      <c r="F15" s="2">
        <f>IF(AND(E11&lt;&gt;0,E11&gt;70),E11-70,"")</f>
        <v>195</v>
      </c>
      <c r="G15" s="2">
        <v>12000</v>
      </c>
      <c r="H15" s="2">
        <f t="shared" si="2"/>
        <v>2340000</v>
      </c>
    </row>
    <row r="18" spans="2:8">
      <c r="B18" s="7" t="s">
        <v>9</v>
      </c>
    </row>
    <row r="20" spans="2:8">
      <c r="B20" s="1" t="s">
        <v>10</v>
      </c>
      <c r="C20" s="1" t="s">
        <v>4</v>
      </c>
      <c r="D20" s="1" t="s">
        <v>5</v>
      </c>
      <c r="E20" s="2" t="s">
        <v>6</v>
      </c>
      <c r="F20" s="2" t="s">
        <v>7</v>
      </c>
      <c r="G20" s="2" t="s">
        <v>1</v>
      </c>
      <c r="H20" s="2" t="s">
        <v>2</v>
      </c>
    </row>
    <row r="21" spans="2:8">
      <c r="B21" s="1" t="s">
        <v>0</v>
      </c>
      <c r="C21" s="9">
        <v>43289</v>
      </c>
      <c r="D21" s="10">
        <v>43554</v>
      </c>
      <c r="E21" s="11">
        <f t="shared" ref="E21:E23" si="3">D21-C21</f>
        <v>265</v>
      </c>
      <c r="F21" s="2">
        <f>IF(AND(E21&lt;&gt;0,E21&gt;=11),11,E21-11)</f>
        <v>11</v>
      </c>
      <c r="G21" s="2">
        <v>0</v>
      </c>
      <c r="H21" s="2">
        <f>F21*G21</f>
        <v>0</v>
      </c>
    </row>
    <row r="22" spans="2:8">
      <c r="B22" s="1" t="s">
        <v>0</v>
      </c>
      <c r="C22" s="9">
        <v>43289</v>
      </c>
      <c r="D22" s="10">
        <v>43554</v>
      </c>
      <c r="E22" s="11">
        <f t="shared" si="3"/>
        <v>265</v>
      </c>
      <c r="F22" s="2">
        <f>IF(AND(E21&lt;&gt;0,E21&gt;21),10,E21-11)</f>
        <v>10</v>
      </c>
      <c r="G22" s="2">
        <v>11600</v>
      </c>
      <c r="H22" s="2">
        <f t="shared" ref="H22:H23" si="4">F22*G22</f>
        <v>116000</v>
      </c>
    </row>
    <row r="23" spans="2:8">
      <c r="B23" s="1" t="s">
        <v>0</v>
      </c>
      <c r="C23" s="9">
        <v>43289</v>
      </c>
      <c r="D23" s="10">
        <v>43554</v>
      </c>
      <c r="E23" s="11">
        <f t="shared" si="3"/>
        <v>265</v>
      </c>
      <c r="F23" s="2">
        <f>IF(AND(E21&lt;&gt;0,E21&gt;10),E21-21,"")</f>
        <v>244</v>
      </c>
      <c r="G23" s="2">
        <v>21200</v>
      </c>
      <c r="H23" s="2">
        <f t="shared" si="4"/>
        <v>5172800</v>
      </c>
    </row>
    <row r="24" spans="2:8">
      <c r="B24" s="13" t="s">
        <v>3</v>
      </c>
      <c r="C24" s="9">
        <v>43289</v>
      </c>
      <c r="D24" s="10">
        <v>43554</v>
      </c>
      <c r="E24" s="12">
        <f>D24-C24</f>
        <v>265</v>
      </c>
      <c r="F24" s="2">
        <f>IF(AND(E24&lt;&gt;0,E24&gt;=11),11,E24-11)</f>
        <v>11</v>
      </c>
      <c r="G24" s="2">
        <v>0</v>
      </c>
      <c r="H24" s="2">
        <f>F24*G24</f>
        <v>0</v>
      </c>
    </row>
    <row r="25" spans="2:8">
      <c r="B25" s="13" t="s">
        <v>3</v>
      </c>
      <c r="C25" s="9">
        <v>43289</v>
      </c>
      <c r="D25" s="10">
        <v>43554</v>
      </c>
      <c r="E25" s="12">
        <f>D25-C25</f>
        <v>265</v>
      </c>
      <c r="F25" s="2">
        <f>IF(AND(E24&lt;&gt;0,E24&gt;21),10,E24-11)</f>
        <v>10</v>
      </c>
      <c r="G25" s="2">
        <v>5800</v>
      </c>
      <c r="H25" s="2">
        <f t="shared" ref="H25:H26" si="5">F25*G25</f>
        <v>58000</v>
      </c>
    </row>
    <row r="26" spans="2:8">
      <c r="B26" s="13" t="s">
        <v>3</v>
      </c>
      <c r="C26" s="9">
        <v>43289</v>
      </c>
      <c r="D26" s="10">
        <v>43554</v>
      </c>
      <c r="E26" s="12">
        <f t="shared" ref="E26" si="6">D26-C26</f>
        <v>265</v>
      </c>
      <c r="F26" s="2">
        <f>IF(AND(E24&lt;&gt;0,E24&gt;10),E24-21,"")</f>
        <v>244</v>
      </c>
      <c r="G26" s="2">
        <v>10600</v>
      </c>
      <c r="H26" s="2">
        <f t="shared" si="5"/>
        <v>2586400</v>
      </c>
    </row>
    <row r="30" spans="2:8">
      <c r="B30" s="7" t="s">
        <v>8</v>
      </c>
    </row>
    <row r="32" spans="2:8" ht="15">
      <c r="B32" s="14" t="s">
        <v>11</v>
      </c>
      <c r="C32" t="s">
        <v>13</v>
      </c>
      <c r="D32"/>
    </row>
    <row r="33" spans="2:4" ht="15">
      <c r="B33" s="15" t="s">
        <v>3</v>
      </c>
      <c r="C33" s="16">
        <v>2609400</v>
      </c>
      <c r="D33"/>
    </row>
    <row r="34" spans="2:4" ht="15">
      <c r="B34" s="15" t="s">
        <v>0</v>
      </c>
      <c r="C34" s="16">
        <v>5722800</v>
      </c>
      <c r="D34"/>
    </row>
    <row r="35" spans="2:4" ht="15">
      <c r="B35" s="15" t="s">
        <v>12</v>
      </c>
      <c r="C35" s="16">
        <v>8332200</v>
      </c>
      <c r="D35"/>
    </row>
    <row r="36" spans="2:4" ht="15">
      <c r="B36"/>
      <c r="C36"/>
      <c r="D36"/>
    </row>
    <row r="37" spans="2:4" ht="15">
      <c r="B37"/>
      <c r="C37"/>
      <c r="D37"/>
    </row>
    <row r="38" spans="2:4" ht="15">
      <c r="B38" s="7" t="s">
        <v>9</v>
      </c>
      <c r="C38"/>
      <c r="D38"/>
    </row>
    <row r="39" spans="2:4" ht="15">
      <c r="B39"/>
      <c r="C39"/>
      <c r="D39"/>
    </row>
    <row r="40" spans="2:4" ht="15">
      <c r="B40" s="14" t="s">
        <v>11</v>
      </c>
      <c r="C40" t="s">
        <v>13</v>
      </c>
      <c r="D40"/>
    </row>
    <row r="41" spans="2:4" ht="15">
      <c r="B41" s="15" t="s">
        <v>3</v>
      </c>
      <c r="C41" s="16">
        <v>2644400</v>
      </c>
      <c r="D41"/>
    </row>
    <row r="42" spans="2:4" ht="15">
      <c r="B42" s="15" t="s">
        <v>0</v>
      </c>
      <c r="C42" s="16">
        <v>5288800</v>
      </c>
      <c r="D42"/>
    </row>
    <row r="43" spans="2:4" ht="15">
      <c r="B43" s="15" t="s">
        <v>12</v>
      </c>
      <c r="C43" s="16">
        <v>7933200</v>
      </c>
      <c r="D43"/>
    </row>
    <row r="44" spans="2:4" ht="15">
      <c r="B44"/>
      <c r="C44"/>
      <c r="D44"/>
    </row>
    <row r="45" spans="2:4" ht="15">
      <c r="B45"/>
      <c r="C45"/>
      <c r="D45"/>
    </row>
    <row r="46" spans="2:4" ht="15">
      <c r="B46"/>
      <c r="C46"/>
      <c r="D46"/>
    </row>
    <row r="47" spans="2:4" ht="15">
      <c r="B47"/>
      <c r="C47"/>
      <c r="D47"/>
    </row>
    <row r="48" spans="2:4" ht="15">
      <c r="B48"/>
      <c r="C48"/>
      <c r="D48"/>
    </row>
    <row r="49" spans="2:4" ht="15">
      <c r="B49"/>
      <c r="C49"/>
      <c r="D49"/>
    </row>
    <row r="50" spans="2:4" ht="15">
      <c r="B50"/>
      <c r="C50"/>
      <c r="D50"/>
    </row>
    <row r="51" spans="2:4" ht="15">
      <c r="B51"/>
      <c r="C51"/>
      <c r="D51"/>
    </row>
    <row r="52" spans="2:4" ht="15">
      <c r="B52"/>
      <c r="C52"/>
      <c r="D52"/>
    </row>
    <row r="53" spans="2:4" ht="15">
      <c r="B53"/>
      <c r="C53"/>
      <c r="D53"/>
    </row>
    <row r="54" spans="2:4" ht="15">
      <c r="B54"/>
      <c r="C54"/>
      <c r="D54"/>
    </row>
    <row r="55" spans="2:4" ht="15">
      <c r="B55"/>
      <c r="C55"/>
      <c r="D55"/>
    </row>
    <row r="56" spans="2:4" ht="15">
      <c r="B56"/>
      <c r="C56"/>
      <c r="D56"/>
    </row>
    <row r="57" spans="2:4" ht="15">
      <c r="B57"/>
      <c r="C57"/>
      <c r="D57"/>
    </row>
  </sheetData>
  <phoneticPr fontId="3" type="noConversion"/>
  <pageMargins left="0.7" right="0.7" top="0.75" bottom="0.75" header="0.3" footer="0.3"/>
  <pageSetup paperSize="9" orientation="portrait" r:id="rId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 Aristide Nguime Mbome</dc:creator>
  <cp:lastModifiedBy>DjiDji</cp:lastModifiedBy>
  <dcterms:created xsi:type="dcterms:W3CDTF">2019-08-06T15:21:42Z</dcterms:created>
  <dcterms:modified xsi:type="dcterms:W3CDTF">2019-08-11T09:43:05Z</dcterms:modified>
</cp:coreProperties>
</file>