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2D1D284-8C3C-49A0-A96D-7EF500B0FAC0}" xr6:coauthVersionLast="45" xr6:coauthVersionMax="45" xr10:uidLastSave="{00000000-0000-0000-0000-000000000000}"/>
  <bookViews>
    <workbookView xWindow="15" yWindow="0" windowWidth="19170" windowHeight="14760" tabRatio="614" activeTab="2" xr2:uid="{00000000-000D-0000-FFFF-FFFF00000000}"/>
  </bookViews>
  <sheets>
    <sheet name="Base de données" sheetId="1" r:id="rId1"/>
    <sheet name="achat laiton rond 22" sheetId="9" r:id="rId2"/>
    <sheet name="vente laiton rond 22" sheetId="10" r:id="rId3"/>
  </sheets>
  <externalReferences>
    <externalReference r:id="rId4"/>
  </externalReferences>
  <definedNames>
    <definedName name="_xlnm._FilterDatabase" localSheetId="0" hidden="1">'Base de données'!$S$1:$U$1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4" i="1" l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3" i="1"/>
  <c r="R30" i="10"/>
  <c r="R35" i="10"/>
  <c r="R41" i="10"/>
  <c r="R43" i="10"/>
  <c r="A38" i="10" a="1"/>
  <c r="A38" i="10" s="1"/>
  <c r="N38" i="10" s="1"/>
  <c r="A39" i="10" a="1"/>
  <c r="A39" i="10" s="1"/>
  <c r="R39" i="10" s="1"/>
  <c r="A40" i="10" a="1"/>
  <c r="A40" i="10" s="1"/>
  <c r="A41" i="10" a="1"/>
  <c r="A41" i="10" s="1"/>
  <c r="J41" i="10" s="1"/>
  <c r="A42" i="10" a="1"/>
  <c r="A42" i="10" s="1"/>
  <c r="G42" i="10" s="1"/>
  <c r="A43" i="10" a="1"/>
  <c r="A43" i="10" s="1"/>
  <c r="J43" i="10" s="1"/>
  <c r="A44" i="10" a="1"/>
  <c r="A44" i="10" s="1"/>
  <c r="A26" i="10" a="1"/>
  <c r="A26" i="10" s="1"/>
  <c r="J26" i="10" s="1"/>
  <c r="A27" i="10" a="1"/>
  <c r="A27" i="10" s="1"/>
  <c r="N27" i="10" s="1"/>
  <c r="A28" i="10" a="1"/>
  <c r="A28" i="10" s="1"/>
  <c r="R28" i="10" s="1"/>
  <c r="A29" i="10" a="1"/>
  <c r="A29" i="10" s="1"/>
  <c r="A30" i="10" a="1"/>
  <c r="A30" i="10" s="1"/>
  <c r="J30" i="10" s="1"/>
  <c r="A31" i="10" a="1"/>
  <c r="A31" i="10" s="1"/>
  <c r="N31" i="10" s="1"/>
  <c r="A32" i="10" a="1"/>
  <c r="A32" i="10" s="1"/>
  <c r="R32" i="10" s="1"/>
  <c r="A33" i="10" a="1"/>
  <c r="A33" i="10" s="1"/>
  <c r="A34" i="10" a="1"/>
  <c r="A34" i="10" s="1"/>
  <c r="J34" i="10" s="1"/>
  <c r="A35" i="10" a="1"/>
  <c r="A35" i="10" s="1"/>
  <c r="N35" i="10" s="1"/>
  <c r="A36" i="10" a="1"/>
  <c r="A36" i="10" s="1"/>
  <c r="R36" i="10" s="1"/>
  <c r="A37" i="10" a="1"/>
  <c r="A37" i="10" s="1"/>
  <c r="A45" i="10" a="1"/>
  <c r="A45" i="10" s="1"/>
  <c r="A46" i="10" a="1"/>
  <c r="A46" i="10" s="1"/>
  <c r="A47" i="10" a="1"/>
  <c r="A47" i="10" s="1"/>
  <c r="A48" i="10" a="1"/>
  <c r="A48" i="10" s="1"/>
  <c r="A49" i="10" a="1"/>
  <c r="A49" i="10" s="1"/>
  <c r="A50" i="10" a="1"/>
  <c r="A50" i="10" s="1"/>
  <c r="A51" i="10" a="1"/>
  <c r="A51" i="10" s="1"/>
  <c r="A52" i="10" a="1"/>
  <c r="A52" i="10" s="1"/>
  <c r="A53" i="10" a="1"/>
  <c r="A53" i="10" s="1"/>
  <c r="A54" i="10" a="1"/>
  <c r="A54" i="10" s="1"/>
  <c r="A55" i="10" a="1"/>
  <c r="A55" i="10" s="1"/>
  <c r="A56" i="10" a="1"/>
  <c r="A56" i="10" s="1"/>
  <c r="A57" i="10" a="1"/>
  <c r="A57" i="10" s="1"/>
  <c r="A58" i="10" a="1"/>
  <c r="A58" i="10" s="1"/>
  <c r="A59" i="10" a="1"/>
  <c r="A59" i="10" s="1"/>
  <c r="A60" i="10" a="1"/>
  <c r="A60" i="10" s="1"/>
  <c r="A61" i="10" a="1"/>
  <c r="A61" i="10" s="1"/>
  <c r="A62" i="10" a="1"/>
  <c r="A62" i="10" s="1"/>
  <c r="A63" i="10" a="1"/>
  <c r="A63" i="10" s="1"/>
  <c r="A64" i="10" a="1"/>
  <c r="A64" i="10" s="1"/>
  <c r="A65" i="10" a="1"/>
  <c r="A65" i="10" s="1"/>
  <c r="A66" i="10" a="1"/>
  <c r="A66" i="10" s="1"/>
  <c r="A67" i="10" a="1"/>
  <c r="A67" i="10" s="1"/>
  <c r="A68" i="10" a="1"/>
  <c r="A68" i="10" s="1"/>
  <c r="A69" i="10" a="1"/>
  <c r="A69" i="10" s="1"/>
  <c r="A70" i="10" a="1"/>
  <c r="A70" i="10" s="1"/>
  <c r="A71" i="10" a="1"/>
  <c r="A71" i="10" s="1"/>
  <c r="A72" i="10" a="1"/>
  <c r="A72" i="10" s="1"/>
  <c r="A73" i="10" a="1"/>
  <c r="A73" i="10" s="1"/>
  <c r="A74" i="10" a="1"/>
  <c r="A74" i="10" s="1"/>
  <c r="A75" i="10" a="1"/>
  <c r="A75" i="10" s="1"/>
  <c r="A76" i="10" a="1"/>
  <c r="A76" i="10" s="1"/>
  <c r="A77" i="10" a="1"/>
  <c r="A77" i="10" s="1"/>
  <c r="A78" i="10" a="1"/>
  <c r="A78" i="10" s="1"/>
  <c r="A79" i="10" a="1"/>
  <c r="A79" i="10" s="1"/>
  <c r="A80" i="10" a="1"/>
  <c r="A80" i="10" s="1"/>
  <c r="A81" i="10" a="1"/>
  <c r="A81" i="10" s="1"/>
  <c r="A82" i="10" a="1"/>
  <c r="A82" i="10" s="1"/>
  <c r="A83" i="10" a="1"/>
  <c r="A83" i="10" s="1"/>
  <c r="A84" i="10" a="1"/>
  <c r="A84" i="10" s="1"/>
  <c r="A85" i="10" a="1"/>
  <c r="A85" i="10" s="1"/>
  <c r="A86" i="10" a="1"/>
  <c r="A86" i="10" s="1"/>
  <c r="A87" i="10" a="1"/>
  <c r="A87" i="10" s="1"/>
  <c r="A88" i="10" a="1"/>
  <c r="A88" i="10" s="1"/>
  <c r="A89" i="10" a="1"/>
  <c r="A89" i="10" s="1"/>
  <c r="A90" i="10" a="1"/>
  <c r="A90" i="10" s="1"/>
  <c r="A91" i="10" a="1"/>
  <c r="A91" i="10" s="1"/>
  <c r="A92" i="10" a="1"/>
  <c r="A92" i="10" s="1"/>
  <c r="A93" i="10" a="1"/>
  <c r="A93" i="10" s="1"/>
  <c r="A94" i="10" a="1"/>
  <c r="A94" i="10" s="1"/>
  <c r="A95" i="10" a="1"/>
  <c r="A95" i="10" s="1"/>
  <c r="A96" i="10" a="1"/>
  <c r="A96" i="10" s="1"/>
  <c r="A97" i="10" a="1"/>
  <c r="A97" i="10" s="1"/>
  <c r="A25" i="10" a="1"/>
  <c r="A25" i="10" s="1"/>
  <c r="J25" i="10" s="1"/>
  <c r="R34" i="10" l="1"/>
  <c r="R42" i="10"/>
  <c r="R38" i="10"/>
  <c r="R27" i="10"/>
  <c r="B41" i="10"/>
  <c r="J42" i="10"/>
  <c r="R31" i="10"/>
  <c r="R26" i="10"/>
  <c r="C37" i="10"/>
  <c r="G37" i="10"/>
  <c r="K37" i="10"/>
  <c r="O37" i="10"/>
  <c r="D37" i="10"/>
  <c r="H37" i="10"/>
  <c r="P37" i="10"/>
  <c r="E37" i="10"/>
  <c r="I37" i="10"/>
  <c r="C33" i="10"/>
  <c r="G33" i="10"/>
  <c r="K33" i="10"/>
  <c r="O33" i="10"/>
  <c r="D33" i="10"/>
  <c r="H33" i="10"/>
  <c r="P33" i="10"/>
  <c r="E33" i="10"/>
  <c r="I33" i="10"/>
  <c r="C29" i="10"/>
  <c r="G29" i="10"/>
  <c r="K29" i="10"/>
  <c r="O29" i="10"/>
  <c r="D29" i="10"/>
  <c r="H29" i="10"/>
  <c r="P29" i="10"/>
  <c r="E29" i="10"/>
  <c r="I29" i="10"/>
  <c r="D44" i="10"/>
  <c r="H44" i="10"/>
  <c r="P44" i="10"/>
  <c r="E44" i="10"/>
  <c r="I44" i="10"/>
  <c r="B44" i="10"/>
  <c r="C40" i="10"/>
  <c r="G40" i="10"/>
  <c r="K40" i="10"/>
  <c r="O40" i="10"/>
  <c r="D40" i="10"/>
  <c r="H40" i="10"/>
  <c r="P40" i="10"/>
  <c r="E40" i="10"/>
  <c r="I40" i="10"/>
  <c r="B40" i="10"/>
  <c r="B33" i="10"/>
  <c r="R44" i="10"/>
  <c r="J44" i="10"/>
  <c r="R40" i="10"/>
  <c r="R37" i="10"/>
  <c r="R33" i="10"/>
  <c r="R29" i="10"/>
  <c r="R25" i="10"/>
  <c r="C36" i="10"/>
  <c r="G36" i="10"/>
  <c r="K36" i="10"/>
  <c r="O36" i="10"/>
  <c r="D36" i="10"/>
  <c r="H36" i="10"/>
  <c r="P36" i="10"/>
  <c r="E36" i="10"/>
  <c r="I36" i="10"/>
  <c r="B36" i="10"/>
  <c r="C32" i="10"/>
  <c r="G32" i="10"/>
  <c r="K32" i="10"/>
  <c r="O32" i="10"/>
  <c r="D32" i="10"/>
  <c r="H32" i="10"/>
  <c r="P32" i="10"/>
  <c r="E32" i="10"/>
  <c r="I32" i="10"/>
  <c r="B32" i="10"/>
  <c r="C28" i="10"/>
  <c r="G28" i="10"/>
  <c r="K28" i="10"/>
  <c r="O28" i="10"/>
  <c r="D28" i="10"/>
  <c r="H28" i="10"/>
  <c r="P28" i="10"/>
  <c r="E28" i="10"/>
  <c r="I28" i="10"/>
  <c r="B28" i="10"/>
  <c r="D43" i="10"/>
  <c r="H43" i="10"/>
  <c r="P43" i="10"/>
  <c r="B43" i="10"/>
  <c r="E43" i="10"/>
  <c r="I43" i="10"/>
  <c r="C39" i="10"/>
  <c r="G39" i="10"/>
  <c r="K39" i="10"/>
  <c r="O39" i="10"/>
  <c r="D39" i="10"/>
  <c r="H39" i="10"/>
  <c r="P39" i="10"/>
  <c r="B39" i="10"/>
  <c r="E39" i="10"/>
  <c r="I39" i="10"/>
  <c r="B38" i="10"/>
  <c r="B30" i="10"/>
  <c r="O44" i="10"/>
  <c r="G44" i="10"/>
  <c r="O43" i="10"/>
  <c r="G43" i="10"/>
  <c r="O42" i="10"/>
  <c r="N41" i="10"/>
  <c r="N40" i="10"/>
  <c r="N39" i="10"/>
  <c r="N37" i="10"/>
  <c r="N36" i="10"/>
  <c r="N34" i="10"/>
  <c r="N33" i="10"/>
  <c r="N32" i="10"/>
  <c r="N30" i="10"/>
  <c r="N29" i="10"/>
  <c r="N28" i="10"/>
  <c r="N26" i="10"/>
  <c r="N25" i="10"/>
  <c r="C35" i="10"/>
  <c r="G35" i="10"/>
  <c r="K35" i="10"/>
  <c r="O35" i="10"/>
  <c r="D35" i="10"/>
  <c r="H35" i="10"/>
  <c r="P35" i="10"/>
  <c r="B35" i="10"/>
  <c r="E35" i="10"/>
  <c r="I35" i="10"/>
  <c r="C31" i="10"/>
  <c r="G31" i="10"/>
  <c r="K31" i="10"/>
  <c r="O31" i="10"/>
  <c r="D31" i="10"/>
  <c r="H31" i="10"/>
  <c r="P31" i="10"/>
  <c r="B31" i="10"/>
  <c r="E31" i="10"/>
  <c r="I31" i="10"/>
  <c r="C27" i="10"/>
  <c r="G27" i="10"/>
  <c r="K27" i="10"/>
  <c r="O27" i="10"/>
  <c r="D27" i="10"/>
  <c r="H27" i="10"/>
  <c r="P27" i="10"/>
  <c r="B27" i="10"/>
  <c r="E27" i="10"/>
  <c r="I27" i="10"/>
  <c r="D42" i="10"/>
  <c r="H42" i="10"/>
  <c r="P42" i="10"/>
  <c r="E42" i="10"/>
  <c r="I42" i="10"/>
  <c r="C38" i="10"/>
  <c r="G38" i="10"/>
  <c r="K38" i="10"/>
  <c r="O38" i="10"/>
  <c r="D38" i="10"/>
  <c r="H38" i="10"/>
  <c r="P38" i="10"/>
  <c r="E38" i="10"/>
  <c r="I38" i="10"/>
  <c r="B25" i="10"/>
  <c r="B37" i="10"/>
  <c r="B29" i="10"/>
  <c r="N44" i="10"/>
  <c r="F44" i="10"/>
  <c r="N43" i="10"/>
  <c r="F43" i="10"/>
  <c r="N42" i="10"/>
  <c r="F42" i="10"/>
  <c r="J40" i="10"/>
  <c r="J39" i="10"/>
  <c r="J38" i="10"/>
  <c r="J37" i="10"/>
  <c r="J36" i="10"/>
  <c r="J35" i="10"/>
  <c r="J33" i="10"/>
  <c r="J32" i="10"/>
  <c r="J31" i="10"/>
  <c r="J29" i="10"/>
  <c r="J28" i="10"/>
  <c r="J27" i="10"/>
  <c r="C25" i="10"/>
  <c r="G25" i="10"/>
  <c r="K25" i="10"/>
  <c r="O25" i="10"/>
  <c r="D25" i="10"/>
  <c r="H25" i="10"/>
  <c r="P25" i="10"/>
  <c r="E25" i="10"/>
  <c r="I25" i="10"/>
  <c r="C34" i="10"/>
  <c r="G34" i="10"/>
  <c r="K34" i="10"/>
  <c r="O34" i="10"/>
  <c r="D34" i="10"/>
  <c r="H34" i="10"/>
  <c r="P34" i="10"/>
  <c r="E34" i="10"/>
  <c r="I34" i="10"/>
  <c r="C30" i="10"/>
  <c r="G30" i="10"/>
  <c r="K30" i="10"/>
  <c r="O30" i="10"/>
  <c r="D30" i="10"/>
  <c r="H30" i="10"/>
  <c r="P30" i="10"/>
  <c r="E30" i="10"/>
  <c r="I30" i="10"/>
  <c r="C26" i="10"/>
  <c r="G26" i="10"/>
  <c r="K26" i="10"/>
  <c r="O26" i="10"/>
  <c r="D26" i="10"/>
  <c r="H26" i="10"/>
  <c r="P26" i="10"/>
  <c r="E26" i="10"/>
  <c r="I26" i="10"/>
  <c r="C41" i="10"/>
  <c r="G41" i="10"/>
  <c r="K41" i="10"/>
  <c r="O41" i="10"/>
  <c r="D41" i="10"/>
  <c r="H41" i="10"/>
  <c r="P41" i="10"/>
  <c r="E41" i="10"/>
  <c r="I41" i="10"/>
  <c r="B42" i="10"/>
  <c r="B34" i="10"/>
  <c r="B26" i="10"/>
  <c r="K44" i="10"/>
  <c r="C44" i="10"/>
  <c r="K43" i="10"/>
  <c r="C43" i="10"/>
  <c r="K42" i="10"/>
  <c r="C42" i="10"/>
  <c r="F41" i="10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A23" i="9" l="1"/>
  <c r="B23" i="9"/>
  <c r="C23" i="9"/>
  <c r="D23" i="9"/>
  <c r="E23" i="9"/>
  <c r="F23" i="9"/>
  <c r="G23" i="9"/>
  <c r="H23" i="9"/>
  <c r="I23" i="9"/>
  <c r="J23" i="9"/>
  <c r="K23" i="9"/>
  <c r="L23" i="9"/>
  <c r="M23" i="9"/>
  <c r="N23" i="9"/>
  <c r="O23" i="9"/>
  <c r="P23" i="9"/>
  <c r="O22" i="10" l="1"/>
  <c r="M22" i="10"/>
  <c r="L22" i="10"/>
  <c r="K22" i="10"/>
  <c r="J22" i="10"/>
  <c r="E22" i="10"/>
  <c r="D22" i="10"/>
  <c r="C22" i="10"/>
  <c r="B22" i="10"/>
  <c r="A22" i="10"/>
  <c r="O21" i="10"/>
  <c r="M21" i="10"/>
  <c r="L21" i="10"/>
  <c r="K21" i="10"/>
  <c r="J21" i="10"/>
  <c r="E21" i="10"/>
  <c r="D21" i="10"/>
  <c r="C21" i="10"/>
  <c r="B21" i="10"/>
  <c r="A21" i="10"/>
  <c r="O20" i="10"/>
  <c r="M20" i="10"/>
  <c r="L20" i="10"/>
  <c r="K20" i="10"/>
  <c r="J20" i="10"/>
  <c r="E20" i="10"/>
  <c r="D20" i="10"/>
  <c r="C20" i="10"/>
  <c r="B20" i="10"/>
  <c r="A20" i="10"/>
  <c r="O19" i="10"/>
  <c r="M19" i="10"/>
  <c r="L19" i="10"/>
  <c r="K19" i="10"/>
  <c r="J19" i="10"/>
  <c r="E19" i="10"/>
  <c r="D19" i="10"/>
  <c r="C19" i="10"/>
  <c r="B19" i="10"/>
  <c r="A19" i="10"/>
  <c r="O18" i="10"/>
  <c r="M18" i="10"/>
  <c r="L18" i="10"/>
  <c r="K18" i="10"/>
  <c r="J18" i="10"/>
  <c r="E18" i="10"/>
  <c r="D18" i="10"/>
  <c r="C18" i="10"/>
  <c r="B18" i="10"/>
  <c r="A18" i="10"/>
  <c r="O17" i="10"/>
  <c r="M17" i="10"/>
  <c r="L17" i="10"/>
  <c r="K17" i="10"/>
  <c r="J17" i="10"/>
  <c r="E17" i="10"/>
  <c r="D17" i="10"/>
  <c r="C17" i="10"/>
  <c r="B17" i="10"/>
  <c r="A17" i="10"/>
  <c r="O16" i="10"/>
  <c r="M16" i="10"/>
  <c r="L16" i="10"/>
  <c r="K16" i="10"/>
  <c r="J16" i="10"/>
  <c r="E16" i="10"/>
  <c r="D16" i="10"/>
  <c r="C16" i="10"/>
  <c r="B16" i="10"/>
  <c r="A16" i="10"/>
  <c r="O15" i="10"/>
  <c r="M15" i="10"/>
  <c r="L15" i="10"/>
  <c r="K15" i="10"/>
  <c r="J15" i="10"/>
  <c r="E15" i="10"/>
  <c r="D15" i="10"/>
  <c r="C15" i="10"/>
  <c r="B15" i="10"/>
  <c r="A15" i="10"/>
  <c r="O14" i="10"/>
  <c r="M14" i="10"/>
  <c r="L14" i="10"/>
  <c r="K14" i="10"/>
  <c r="J14" i="10"/>
  <c r="E14" i="10"/>
  <c r="D14" i="10"/>
  <c r="C14" i="10"/>
  <c r="B14" i="10"/>
  <c r="A14" i="10"/>
  <c r="O13" i="10"/>
  <c r="M13" i="10"/>
  <c r="L13" i="10"/>
  <c r="K13" i="10"/>
  <c r="J13" i="10"/>
  <c r="E13" i="10"/>
  <c r="D13" i="10"/>
  <c r="C13" i="10"/>
  <c r="B13" i="10"/>
  <c r="A13" i="10"/>
  <c r="O12" i="10"/>
  <c r="M12" i="10"/>
  <c r="L12" i="10"/>
  <c r="K12" i="10"/>
  <c r="J12" i="10"/>
  <c r="E12" i="10"/>
  <c r="D12" i="10"/>
  <c r="C12" i="10"/>
  <c r="B12" i="10"/>
  <c r="A12" i="10"/>
  <c r="O11" i="10"/>
  <c r="M11" i="10"/>
  <c r="L11" i="10"/>
  <c r="K11" i="10"/>
  <c r="J11" i="10"/>
  <c r="E11" i="10"/>
  <c r="D11" i="10"/>
  <c r="C11" i="10"/>
  <c r="B11" i="10"/>
  <c r="A11" i="10"/>
  <c r="O10" i="10"/>
  <c r="M10" i="10"/>
  <c r="L10" i="10"/>
  <c r="K10" i="10"/>
  <c r="J10" i="10"/>
  <c r="E10" i="10"/>
  <c r="D10" i="10"/>
  <c r="C10" i="10"/>
  <c r="B10" i="10"/>
  <c r="A10" i="10"/>
  <c r="O9" i="10"/>
  <c r="M9" i="10"/>
  <c r="L9" i="10"/>
  <c r="K9" i="10"/>
  <c r="J9" i="10"/>
  <c r="E9" i="10"/>
  <c r="D9" i="10"/>
  <c r="C9" i="10"/>
  <c r="B9" i="10"/>
  <c r="A9" i="10"/>
  <c r="O8" i="10"/>
  <c r="M8" i="10"/>
  <c r="L8" i="10"/>
  <c r="K8" i="10"/>
  <c r="J8" i="10"/>
  <c r="E8" i="10"/>
  <c r="D8" i="10"/>
  <c r="C8" i="10"/>
  <c r="B8" i="10"/>
  <c r="A8" i="10"/>
  <c r="O7" i="10"/>
  <c r="M7" i="10"/>
  <c r="L7" i="10"/>
  <c r="K7" i="10"/>
  <c r="J7" i="10"/>
  <c r="E7" i="10"/>
  <c r="D7" i="10"/>
  <c r="C7" i="10"/>
  <c r="B7" i="10"/>
  <c r="A7" i="10"/>
  <c r="O6" i="10"/>
  <c r="M6" i="10"/>
  <c r="L6" i="10"/>
  <c r="K6" i="10"/>
  <c r="J6" i="10"/>
  <c r="E6" i="10"/>
  <c r="D6" i="10"/>
  <c r="C6" i="10"/>
  <c r="B6" i="10"/>
  <c r="A6" i="10"/>
  <c r="O5" i="10"/>
  <c r="M5" i="10"/>
  <c r="L5" i="10"/>
  <c r="K5" i="10"/>
  <c r="J5" i="10"/>
  <c r="E5" i="10"/>
  <c r="D5" i="10"/>
  <c r="C5" i="10"/>
  <c r="B5" i="10"/>
  <c r="A5" i="10"/>
  <c r="O4" i="10"/>
  <c r="M4" i="10"/>
  <c r="L4" i="10"/>
  <c r="K4" i="10"/>
  <c r="J4" i="10"/>
  <c r="E4" i="10"/>
  <c r="D4" i="10"/>
  <c r="C4" i="10"/>
  <c r="B4" i="10"/>
  <c r="A4" i="10"/>
  <c r="O3" i="10"/>
  <c r="M3" i="10"/>
  <c r="L3" i="10"/>
  <c r="K3" i="10"/>
  <c r="J3" i="10"/>
  <c r="I3" i="10"/>
  <c r="H3" i="10"/>
  <c r="G3" i="10"/>
  <c r="F3" i="10"/>
  <c r="E3" i="10"/>
  <c r="D3" i="10"/>
  <c r="C3" i="10"/>
  <c r="B3" i="10"/>
  <c r="A3" i="10"/>
  <c r="O22" i="9"/>
  <c r="M22" i="9"/>
  <c r="J22" i="9"/>
  <c r="I22" i="9"/>
  <c r="A22" i="9"/>
  <c r="O21" i="9"/>
  <c r="M21" i="9"/>
  <c r="J21" i="9"/>
  <c r="O20" i="9"/>
  <c r="M20" i="9"/>
  <c r="J20" i="9"/>
  <c r="O19" i="9"/>
  <c r="M19" i="9"/>
  <c r="J19" i="9"/>
  <c r="O18" i="9"/>
  <c r="M18" i="9"/>
  <c r="J18" i="9"/>
  <c r="O17" i="9"/>
  <c r="M17" i="9"/>
  <c r="J17" i="9"/>
  <c r="O16" i="9"/>
  <c r="M16" i="9"/>
  <c r="J16" i="9"/>
  <c r="O15" i="9"/>
  <c r="M15" i="9"/>
  <c r="J15" i="9"/>
  <c r="O14" i="9"/>
  <c r="M14" i="9"/>
  <c r="J14" i="9"/>
  <c r="O13" i="9"/>
  <c r="M13" i="9"/>
  <c r="J13" i="9"/>
  <c r="O12" i="9"/>
  <c r="M12" i="9"/>
  <c r="J12" i="9"/>
  <c r="O11" i="9"/>
  <c r="M11" i="9"/>
  <c r="J11" i="9"/>
  <c r="O10" i="9"/>
  <c r="M10" i="9"/>
  <c r="J10" i="9"/>
  <c r="I10" i="9"/>
  <c r="A10" i="9"/>
  <c r="O9" i="9"/>
  <c r="M9" i="9"/>
  <c r="J9" i="9"/>
  <c r="O8" i="9"/>
  <c r="M8" i="9"/>
  <c r="J8" i="9"/>
  <c r="O7" i="9"/>
  <c r="M7" i="9"/>
  <c r="J7" i="9"/>
  <c r="O6" i="9"/>
  <c r="M6" i="9"/>
  <c r="J6" i="9"/>
  <c r="O5" i="9"/>
  <c r="M5" i="9"/>
  <c r="J5" i="9"/>
  <c r="O4" i="9"/>
  <c r="M4" i="9"/>
  <c r="J4" i="9"/>
  <c r="O3" i="9"/>
  <c r="M3" i="9"/>
  <c r="K3" i="9"/>
  <c r="J3" i="9"/>
  <c r="I3" i="9"/>
  <c r="H3" i="9"/>
  <c r="G3" i="9"/>
  <c r="F3" i="9"/>
  <c r="A3" i="9"/>
  <c r="L3" i="9" l="1"/>
  <c r="L5" i="9"/>
  <c r="L7" i="9"/>
  <c r="L9" i="9"/>
  <c r="L11" i="9"/>
  <c r="L13" i="9"/>
  <c r="L15" i="9"/>
  <c r="L17" i="9"/>
  <c r="L19" i="9"/>
  <c r="L21" i="9"/>
  <c r="P3" i="9"/>
  <c r="L4" i="9"/>
  <c r="P5" i="9"/>
  <c r="L6" i="9"/>
  <c r="P7" i="9"/>
  <c r="L8" i="9"/>
  <c r="P9" i="9"/>
  <c r="L10" i="9"/>
  <c r="P11" i="9"/>
  <c r="L12" i="9"/>
  <c r="P13" i="9"/>
  <c r="L14" i="9"/>
  <c r="P15" i="9"/>
  <c r="L16" i="9"/>
  <c r="P17" i="9"/>
  <c r="L18" i="9"/>
  <c r="P19" i="9"/>
  <c r="L20" i="9"/>
  <c r="P21" i="9"/>
  <c r="L22" i="9"/>
  <c r="N3" i="10"/>
  <c r="N4" i="10"/>
  <c r="N5" i="10"/>
  <c r="N6" i="10"/>
  <c r="N7" i="10"/>
  <c r="N8" i="10"/>
  <c r="N9" i="10"/>
  <c r="N10" i="10"/>
  <c r="N11" i="10"/>
  <c r="N12" i="10"/>
  <c r="N13" i="10"/>
  <c r="N14" i="10"/>
  <c r="N15" i="10"/>
  <c r="N16" i="10"/>
  <c r="N17" i="10"/>
  <c r="N18" i="10"/>
  <c r="N19" i="10"/>
  <c r="N20" i="10"/>
  <c r="N21" i="10"/>
  <c r="N22" i="10"/>
  <c r="P4" i="9"/>
  <c r="P6" i="9"/>
  <c r="P8" i="9"/>
  <c r="P10" i="9"/>
  <c r="P12" i="9"/>
  <c r="P14" i="9"/>
  <c r="P16" i="9"/>
  <c r="P18" i="9"/>
  <c r="P20" i="9"/>
  <c r="P22" i="9"/>
  <c r="Q3" i="10"/>
  <c r="R3" i="10"/>
  <c r="Q4" i="10"/>
  <c r="R4" i="10"/>
  <c r="Q5" i="10"/>
  <c r="R5" i="10"/>
  <c r="Q6" i="10"/>
  <c r="R6" i="10"/>
  <c r="Q7" i="10"/>
  <c r="R7" i="10"/>
  <c r="Q8" i="10"/>
  <c r="R8" i="10"/>
  <c r="Q9" i="10"/>
  <c r="R9" i="10"/>
  <c r="Q10" i="10"/>
  <c r="R10" i="10"/>
  <c r="Q11" i="10"/>
  <c r="R11" i="10"/>
  <c r="Q12" i="10"/>
  <c r="R12" i="10"/>
  <c r="Q13" i="10"/>
  <c r="R13" i="10"/>
  <c r="Q14" i="10"/>
  <c r="R14" i="10"/>
  <c r="Q15" i="10"/>
  <c r="R15" i="10"/>
  <c r="Q16" i="10"/>
  <c r="R16" i="10"/>
  <c r="Q17" i="10"/>
  <c r="R17" i="10"/>
  <c r="Q18" i="10"/>
  <c r="R18" i="10"/>
  <c r="Q19" i="10"/>
  <c r="R19" i="10"/>
  <c r="Q20" i="10"/>
  <c r="R20" i="10"/>
  <c r="Q21" i="10"/>
  <c r="R21" i="10"/>
  <c r="Q22" i="10"/>
  <c r="R22" i="10"/>
  <c r="P3" i="10"/>
  <c r="P4" i="10"/>
  <c r="P5" i="10"/>
  <c r="P6" i="10"/>
  <c r="P7" i="10"/>
  <c r="P8" i="10"/>
  <c r="P9" i="10"/>
  <c r="P10" i="10"/>
  <c r="P11" i="10"/>
  <c r="P12" i="10"/>
  <c r="P13" i="10"/>
  <c r="P14" i="10"/>
  <c r="P15" i="10"/>
  <c r="P16" i="10"/>
  <c r="P17" i="10"/>
  <c r="P18" i="10"/>
  <c r="P19" i="10"/>
  <c r="P20" i="10"/>
  <c r="P21" i="10"/>
  <c r="P22" i="10"/>
  <c r="N3" i="9"/>
  <c r="N4" i="9"/>
  <c r="N5" i="9"/>
  <c r="N6" i="9"/>
  <c r="N7" i="9"/>
  <c r="N8" i="9"/>
  <c r="N9" i="9"/>
  <c r="N10" i="9"/>
  <c r="N11" i="9"/>
  <c r="N12" i="9"/>
  <c r="N13" i="9"/>
  <c r="N14" i="9"/>
  <c r="N15" i="9"/>
  <c r="N16" i="9"/>
  <c r="N17" i="9"/>
  <c r="N18" i="9"/>
  <c r="N19" i="9"/>
  <c r="N20" i="9"/>
  <c r="N21" i="9"/>
  <c r="N22" i="9"/>
  <c r="T1" i="1" l="1"/>
  <c r="U1" i="1"/>
  <c r="S1" i="1"/>
  <c r="O30" i="1" l="1"/>
  <c r="O28" i="1"/>
  <c r="O31" i="1"/>
  <c r="O32" i="1"/>
  <c r="O33" i="1"/>
  <c r="O38" i="1"/>
  <c r="O35" i="1"/>
  <c r="O36" i="1"/>
  <c r="O37" i="1"/>
  <c r="O41" i="1"/>
  <c r="O42" i="1"/>
  <c r="O43" i="1"/>
  <c r="O44" i="1"/>
  <c r="O45" i="1"/>
  <c r="O46" i="1"/>
  <c r="O48" i="1"/>
  <c r="O49" i="1"/>
  <c r="O50" i="1"/>
  <c r="O51" i="1"/>
  <c r="O52" i="1"/>
  <c r="O53" i="1"/>
  <c r="O54" i="1"/>
  <c r="O55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80" i="1"/>
  <c r="O78" i="1"/>
  <c r="O79" i="1"/>
  <c r="O83" i="1"/>
  <c r="O84" i="1"/>
  <c r="O85" i="1"/>
  <c r="O86" i="1"/>
  <c r="O87" i="1"/>
  <c r="O89" i="1"/>
  <c r="O90" i="1"/>
  <c r="O91" i="1"/>
  <c r="O92" i="1"/>
  <c r="O93" i="1"/>
  <c r="O94" i="1"/>
  <c r="O95" i="1"/>
  <c r="O96" i="1"/>
  <c r="O97" i="1"/>
  <c r="O98" i="1"/>
  <c r="O104" i="1"/>
  <c r="O105" i="1"/>
  <c r="O106" i="1"/>
  <c r="O109" i="1"/>
  <c r="O110" i="1"/>
  <c r="O112" i="1"/>
  <c r="O113" i="1"/>
  <c r="Q113" i="1" l="1"/>
  <c r="Q106" i="1"/>
  <c r="Q105" i="1"/>
  <c r="Q104" i="1"/>
  <c r="Q97" i="1"/>
  <c r="Q96" i="1"/>
  <c r="Q95" i="1"/>
  <c r="Q93" i="1"/>
  <c r="Q91" i="1"/>
  <c r="Q89" i="1"/>
  <c r="Q86" i="1"/>
  <c r="Q85" i="1"/>
  <c r="Q83" i="1"/>
  <c r="Q79" i="1"/>
  <c r="Q80" i="1"/>
  <c r="Q76" i="1"/>
  <c r="Q74" i="1"/>
  <c r="Q73" i="1"/>
  <c r="Q72" i="1"/>
  <c r="Q71" i="1"/>
  <c r="Q69" i="1"/>
  <c r="Q68" i="1"/>
  <c r="Q66" i="1"/>
  <c r="Q64" i="1"/>
  <c r="Q55" i="1"/>
  <c r="Q53" i="1"/>
  <c r="Q52" i="1"/>
  <c r="Q51" i="1"/>
  <c r="Q50" i="1"/>
  <c r="Q49" i="1"/>
  <c r="Q46" i="1"/>
  <c r="Q45" i="1"/>
  <c r="Q43" i="1"/>
  <c r="Q42" i="1"/>
  <c r="Q37" i="1"/>
  <c r="Q38" i="1"/>
  <c r="Q33" i="1"/>
  <c r="Q32" i="1"/>
  <c r="Q30" i="1"/>
  <c r="Q28" i="1"/>
  <c r="P113" i="1"/>
  <c r="P106" i="1"/>
  <c r="Y106" i="1" s="1"/>
  <c r="Z106" i="1" s="1"/>
  <c r="P105" i="1"/>
  <c r="P104" i="1"/>
  <c r="P97" i="1"/>
  <c r="P96" i="1"/>
  <c r="P95" i="1"/>
  <c r="Y95" i="1" s="1"/>
  <c r="Z95" i="1" s="1"/>
  <c r="P93" i="1"/>
  <c r="Y93" i="1" s="1"/>
  <c r="L43" i="10" s="1"/>
  <c r="P91" i="1"/>
  <c r="P89" i="1"/>
  <c r="P86" i="1"/>
  <c r="Y86" i="1" s="1"/>
  <c r="L40" i="10" s="1"/>
  <c r="P85" i="1"/>
  <c r="Y85" i="1" s="1"/>
  <c r="Z85" i="1" s="1"/>
  <c r="P83" i="1"/>
  <c r="P79" i="1"/>
  <c r="P80" i="1"/>
  <c r="P76" i="1"/>
  <c r="Y76" i="1" s="1"/>
  <c r="Z76" i="1" s="1"/>
  <c r="P74" i="1"/>
  <c r="Y74" i="1" s="1"/>
  <c r="L37" i="10" s="1"/>
  <c r="P73" i="1"/>
  <c r="P72" i="1"/>
  <c r="P71" i="1"/>
  <c r="Y71" i="1" s="1"/>
  <c r="L35" i="10" s="1"/>
  <c r="P69" i="1"/>
  <c r="P68" i="1"/>
  <c r="Y68" i="1" s="1"/>
  <c r="Z68" i="1" s="1"/>
  <c r="P66" i="1"/>
  <c r="P64" i="1"/>
  <c r="P55" i="1"/>
  <c r="Y55" i="1" s="1"/>
  <c r="Z55" i="1" s="1"/>
  <c r="P53" i="1"/>
  <c r="P52" i="1"/>
  <c r="P51" i="1"/>
  <c r="P50" i="1"/>
  <c r="Y50" i="1" s="1"/>
  <c r="L29" i="10" s="1"/>
  <c r="P49" i="1"/>
  <c r="P46" i="1"/>
  <c r="Y46" i="1" s="1"/>
  <c r="Z46" i="1" s="1"/>
  <c r="P45" i="1"/>
  <c r="Y45" i="1" s="1"/>
  <c r="Z45" i="1" s="1"/>
  <c r="P43" i="1"/>
  <c r="P42" i="1"/>
  <c r="P37" i="1"/>
  <c r="P38" i="1"/>
  <c r="Y38" i="1" s="1"/>
  <c r="L27" i="10" s="1"/>
  <c r="P33" i="1"/>
  <c r="P32" i="1"/>
  <c r="P30" i="1"/>
  <c r="Y30" i="1" s="1"/>
  <c r="L25" i="10" s="1"/>
  <c r="P28" i="1"/>
  <c r="Y28" i="1" s="1"/>
  <c r="Z28" i="1" s="1"/>
  <c r="P112" i="1"/>
  <c r="P110" i="1"/>
  <c r="Y110" i="1" s="1"/>
  <c r="Z110" i="1" s="1"/>
  <c r="P109" i="1"/>
  <c r="Y109" i="1" s="1"/>
  <c r="Z109" i="1" s="1"/>
  <c r="P98" i="1"/>
  <c r="Y98" i="1" s="1"/>
  <c r="Z98" i="1" s="1"/>
  <c r="P94" i="1"/>
  <c r="Y94" i="1" s="1"/>
  <c r="Z94" i="1" s="1"/>
  <c r="P92" i="1"/>
  <c r="P90" i="1"/>
  <c r="Y90" i="1" s="1"/>
  <c r="Z90" i="1" s="1"/>
  <c r="P87" i="1"/>
  <c r="P84" i="1"/>
  <c r="Y84" i="1" s="1"/>
  <c r="Z84" i="1" s="1"/>
  <c r="P78" i="1"/>
  <c r="Y78" i="1" s="1"/>
  <c r="Z78" i="1" s="1"/>
  <c r="P77" i="1"/>
  <c r="P75" i="1"/>
  <c r="Y75" i="1" s="1"/>
  <c r="Z75" i="1" s="1"/>
  <c r="P70" i="1"/>
  <c r="P67" i="1"/>
  <c r="Y67" i="1" s="1"/>
  <c r="Z67" i="1" s="1"/>
  <c r="P65" i="1"/>
  <c r="P63" i="1"/>
  <c r="Y63" i="1" s="1"/>
  <c r="Z63" i="1" s="1"/>
  <c r="P62" i="1"/>
  <c r="P61" i="1"/>
  <c r="P54" i="1"/>
  <c r="Y54" i="1" s="1"/>
  <c r="Z54" i="1" s="1"/>
  <c r="P48" i="1"/>
  <c r="P44" i="1"/>
  <c r="P41" i="1"/>
  <c r="Y41" i="1" s="1"/>
  <c r="Z41" i="1" s="1"/>
  <c r="P36" i="1"/>
  <c r="P35" i="1"/>
  <c r="Y35" i="1" s="1"/>
  <c r="Z35" i="1" s="1"/>
  <c r="P31" i="1"/>
  <c r="Z38" i="1" l="1"/>
  <c r="Q27" i="10" s="1"/>
  <c r="Z93" i="1"/>
  <c r="Q43" i="10" s="1"/>
  <c r="Z30" i="1"/>
  <c r="Q25" i="10" s="1"/>
  <c r="Z86" i="1"/>
  <c r="Q40" i="10" s="1"/>
  <c r="Z71" i="1"/>
  <c r="Q35" i="10" s="1"/>
  <c r="Z50" i="1"/>
  <c r="Q29" i="10" s="1"/>
  <c r="Z74" i="1"/>
  <c r="Q37" i="10" s="1"/>
  <c r="W28" i="1"/>
  <c r="X28" i="1" s="1"/>
  <c r="W30" i="1"/>
  <c r="X30" i="1" s="1"/>
  <c r="W90" i="1"/>
  <c r="X90" i="1" s="1"/>
  <c r="W71" i="1"/>
  <c r="X71" i="1" s="1"/>
  <c r="W50" i="1"/>
  <c r="X50" i="1" s="1"/>
  <c r="W42" i="1"/>
  <c r="X42" i="1" s="1"/>
  <c r="Y42" i="1"/>
  <c r="Z42" i="1" s="1"/>
  <c r="W49" i="1"/>
  <c r="X49" i="1" s="1"/>
  <c r="Y49" i="1"/>
  <c r="Z49" i="1" s="1"/>
  <c r="Y89" i="1"/>
  <c r="L41" i="10" s="1"/>
  <c r="W89" i="1"/>
  <c r="X89" i="1" s="1"/>
  <c r="W77" i="1"/>
  <c r="X77" i="1" s="1"/>
  <c r="Y77" i="1"/>
  <c r="W37" i="1"/>
  <c r="X37" i="1" s="1"/>
  <c r="Y37" i="1"/>
  <c r="Z37" i="1" s="1"/>
  <c r="W52" i="1"/>
  <c r="X52" i="1" s="1"/>
  <c r="Y52" i="1"/>
  <c r="Z52" i="1" s="1"/>
  <c r="Y66" i="1"/>
  <c r="L33" i="10" s="1"/>
  <c r="W66" i="1"/>
  <c r="X66" i="1" s="1"/>
  <c r="Y72" i="1"/>
  <c r="L36" i="10" s="1"/>
  <c r="W72" i="1"/>
  <c r="X72" i="1" s="1"/>
  <c r="Y80" i="1"/>
  <c r="W80" i="1"/>
  <c r="X80" i="1" s="1"/>
  <c r="W105" i="1"/>
  <c r="X105" i="1" s="1"/>
  <c r="Y105" i="1"/>
  <c r="L44" i="10" s="1"/>
  <c r="W106" i="1"/>
  <c r="X106" i="1" s="1"/>
  <c r="W68" i="1"/>
  <c r="X68" i="1" s="1"/>
  <c r="W45" i="1"/>
  <c r="X45" i="1" s="1"/>
  <c r="W67" i="1"/>
  <c r="X67" i="1" s="1"/>
  <c r="W85" i="1"/>
  <c r="X85" i="1" s="1"/>
  <c r="W109" i="1"/>
  <c r="X109" i="1" s="1"/>
  <c r="W93" i="1"/>
  <c r="X93" i="1" s="1"/>
  <c r="W55" i="1"/>
  <c r="X55" i="1" s="1"/>
  <c r="W95" i="1"/>
  <c r="X95" i="1" s="1"/>
  <c r="W92" i="1"/>
  <c r="X92" i="1" s="1"/>
  <c r="Y92" i="1"/>
  <c r="Z92" i="1" s="1"/>
  <c r="W32" i="1"/>
  <c r="X32" i="1" s="1"/>
  <c r="Y32" i="1"/>
  <c r="Z32" i="1" s="1"/>
  <c r="Y53" i="1"/>
  <c r="L31" i="10" s="1"/>
  <c r="W53" i="1"/>
  <c r="X53" i="1" s="1"/>
  <c r="W73" i="1"/>
  <c r="X73" i="1" s="1"/>
  <c r="Y73" i="1"/>
  <c r="Z73" i="1" s="1"/>
  <c r="W79" i="1"/>
  <c r="X79" i="1" s="1"/>
  <c r="Y79" i="1"/>
  <c r="Z79" i="1" s="1"/>
  <c r="W36" i="1"/>
  <c r="X36" i="1" s="1"/>
  <c r="Y36" i="1"/>
  <c r="Z36" i="1" s="1"/>
  <c r="W65" i="1"/>
  <c r="X65" i="1" s="1"/>
  <c r="Y65" i="1"/>
  <c r="Z65" i="1" s="1"/>
  <c r="W48" i="1"/>
  <c r="X48" i="1" s="1"/>
  <c r="Y48" i="1"/>
  <c r="Z48" i="1" s="1"/>
  <c r="W87" i="1"/>
  <c r="X87" i="1" s="1"/>
  <c r="Y87" i="1"/>
  <c r="Z87" i="1" s="1"/>
  <c r="Y51" i="1"/>
  <c r="L30" i="10" s="1"/>
  <c r="W51" i="1"/>
  <c r="X51" i="1" s="1"/>
  <c r="W64" i="1"/>
  <c r="X64" i="1" s="1"/>
  <c r="Y64" i="1"/>
  <c r="L32" i="10" s="1"/>
  <c r="W104" i="1"/>
  <c r="X104" i="1" s="1"/>
  <c r="Y104" i="1"/>
  <c r="Z104" i="1" s="1"/>
  <c r="W110" i="1"/>
  <c r="X110" i="1" s="1"/>
  <c r="W41" i="1"/>
  <c r="X41" i="1" s="1"/>
  <c r="W63" i="1"/>
  <c r="X63" i="1" s="1"/>
  <c r="W78" i="1"/>
  <c r="X78" i="1" s="1"/>
  <c r="W98" i="1"/>
  <c r="X98" i="1" s="1"/>
  <c r="W84" i="1"/>
  <c r="X84" i="1" s="1"/>
  <c r="W46" i="1"/>
  <c r="X46" i="1" s="1"/>
  <c r="W86" i="1"/>
  <c r="X86" i="1" s="1"/>
  <c r="W61" i="1"/>
  <c r="X61" i="1" s="1"/>
  <c r="Y61" i="1"/>
  <c r="Z61" i="1" s="1"/>
  <c r="W96" i="1"/>
  <c r="X96" i="1" s="1"/>
  <c r="Y96" i="1"/>
  <c r="Z96" i="1" s="1"/>
  <c r="W31" i="1"/>
  <c r="X31" i="1" s="1"/>
  <c r="Y31" i="1"/>
  <c r="Z31" i="1" s="1"/>
  <c r="Y44" i="1"/>
  <c r="Z44" i="1" s="1"/>
  <c r="W44" i="1"/>
  <c r="X44" i="1" s="1"/>
  <c r="W62" i="1"/>
  <c r="X62" i="1" s="1"/>
  <c r="Y62" i="1"/>
  <c r="Z62" i="1" s="1"/>
  <c r="W70" i="1"/>
  <c r="X70" i="1" s="1"/>
  <c r="Y70" i="1"/>
  <c r="Z70" i="1" s="1"/>
  <c r="W112" i="1"/>
  <c r="X112" i="1" s="1"/>
  <c r="Y112" i="1"/>
  <c r="Z112" i="1" s="1"/>
  <c r="Y33" i="1"/>
  <c r="L26" i="10" s="1"/>
  <c r="W33" i="1"/>
  <c r="X33" i="1" s="1"/>
  <c r="W43" i="1"/>
  <c r="X43" i="1" s="1"/>
  <c r="Y43" i="1"/>
  <c r="L28" i="10" s="1"/>
  <c r="W69" i="1"/>
  <c r="X69" i="1" s="1"/>
  <c r="Y69" i="1"/>
  <c r="L34" i="10" s="1"/>
  <c r="W83" i="1"/>
  <c r="X83" i="1" s="1"/>
  <c r="Y83" i="1"/>
  <c r="L39" i="10" s="1"/>
  <c r="Y91" i="1"/>
  <c r="L42" i="10" s="1"/>
  <c r="W91" i="1"/>
  <c r="X91" i="1" s="1"/>
  <c r="Y97" i="1"/>
  <c r="Z97" i="1" s="1"/>
  <c r="W97" i="1"/>
  <c r="X97" i="1" s="1"/>
  <c r="W113" i="1"/>
  <c r="X113" i="1" s="1"/>
  <c r="Y113" i="1"/>
  <c r="Z113" i="1" s="1"/>
  <c r="W38" i="1"/>
  <c r="X38" i="1" s="1"/>
  <c r="W54" i="1"/>
  <c r="X54" i="1" s="1"/>
  <c r="W75" i="1"/>
  <c r="X75" i="1" s="1"/>
  <c r="W94" i="1"/>
  <c r="X94" i="1" s="1"/>
  <c r="W74" i="1"/>
  <c r="X74" i="1" s="1"/>
  <c r="W35" i="1"/>
  <c r="X35" i="1" s="1"/>
  <c r="W76" i="1"/>
  <c r="X76" i="1" s="1"/>
  <c r="R113" i="1"/>
  <c r="Q112" i="1"/>
  <c r="Q110" i="1"/>
  <c r="Q109" i="1"/>
  <c r="Q98" i="1"/>
  <c r="Q94" i="1"/>
  <c r="Q92" i="1"/>
  <c r="Q90" i="1"/>
  <c r="Q87" i="1"/>
  <c r="Q84" i="1"/>
  <c r="Q78" i="1"/>
  <c r="Q77" i="1"/>
  <c r="Q75" i="1"/>
  <c r="Q70" i="1"/>
  <c r="Q67" i="1"/>
  <c r="Q65" i="1"/>
  <c r="Q63" i="1"/>
  <c r="Q62" i="1"/>
  <c r="Q61" i="1"/>
  <c r="Q54" i="1"/>
  <c r="Q48" i="1"/>
  <c r="Q44" i="1"/>
  <c r="Q41" i="1"/>
  <c r="Q36" i="1"/>
  <c r="Q35" i="1"/>
  <c r="Q31" i="1"/>
  <c r="Z80" i="1" l="1"/>
  <c r="Q38" i="10" s="1"/>
  <c r="L38" i="10"/>
  <c r="Z105" i="1"/>
  <c r="Q44" i="10" s="1"/>
  <c r="Z77" i="1"/>
  <c r="Z69" i="1"/>
  <c r="Q34" i="10" s="1"/>
  <c r="Z66" i="1"/>
  <c r="Q33" i="10" s="1"/>
  <c r="Z89" i="1"/>
  <c r="Q41" i="10" s="1"/>
  <c r="Z91" i="1"/>
  <c r="Q42" i="10" s="1"/>
  <c r="Z33" i="1"/>
  <c r="Q26" i="10" s="1"/>
  <c r="Z51" i="1"/>
  <c r="Q30" i="10" s="1"/>
  <c r="Z83" i="1"/>
  <c r="Q39" i="10" s="1"/>
  <c r="Z43" i="1"/>
  <c r="Q28" i="10" s="1"/>
  <c r="Z64" i="1"/>
  <c r="Q32" i="10" s="1"/>
  <c r="Z72" i="1"/>
  <c r="Q36" i="10" s="1"/>
  <c r="Z53" i="1"/>
  <c r="Q31" i="10" s="1"/>
  <c r="AA113" i="1"/>
  <c r="R62" i="1"/>
  <c r="R112" i="1"/>
  <c r="R110" i="1"/>
  <c r="R109" i="1"/>
  <c r="R106" i="1"/>
  <c r="R105" i="1"/>
  <c r="M44" i="10" s="1"/>
  <c r="R104" i="1"/>
  <c r="R98" i="1"/>
  <c r="R97" i="1"/>
  <c r="R96" i="1"/>
  <c r="R95" i="1"/>
  <c r="R94" i="1"/>
  <c r="R93" i="1"/>
  <c r="M43" i="10" s="1"/>
  <c r="R92" i="1"/>
  <c r="R91" i="1"/>
  <c r="M42" i="10" s="1"/>
  <c r="R90" i="1"/>
  <c r="R89" i="1"/>
  <c r="M41" i="10" s="1"/>
  <c r="R87" i="1"/>
  <c r="R86" i="1"/>
  <c r="M40" i="10" s="1"/>
  <c r="R85" i="1"/>
  <c r="R84" i="1"/>
  <c r="R83" i="1"/>
  <c r="M39" i="10" s="1"/>
  <c r="R79" i="1"/>
  <c r="R78" i="1"/>
  <c r="R80" i="1"/>
  <c r="M38" i="10" s="1"/>
  <c r="R77" i="1"/>
  <c r="R76" i="1"/>
  <c r="R75" i="1"/>
  <c r="R74" i="1"/>
  <c r="M37" i="10" s="1"/>
  <c r="R73" i="1"/>
  <c r="R72" i="1"/>
  <c r="M36" i="10" s="1"/>
  <c r="R71" i="1"/>
  <c r="M35" i="10" s="1"/>
  <c r="R70" i="1"/>
  <c r="R69" i="1"/>
  <c r="M34" i="10" s="1"/>
  <c r="R68" i="1"/>
  <c r="R67" i="1"/>
  <c r="R66" i="1"/>
  <c r="M33" i="10" s="1"/>
  <c r="R65" i="1"/>
  <c r="R64" i="1"/>
  <c r="M32" i="10" s="1"/>
  <c r="R63" i="1"/>
  <c r="R61" i="1"/>
  <c r="R55" i="1"/>
  <c r="R54" i="1"/>
  <c r="R53" i="1"/>
  <c r="M31" i="10" s="1"/>
  <c r="R52" i="1"/>
  <c r="R51" i="1"/>
  <c r="M30" i="10" s="1"/>
  <c r="R50" i="1"/>
  <c r="M29" i="10" s="1"/>
  <c r="R49" i="1"/>
  <c r="R48" i="1"/>
  <c r="R46" i="1"/>
  <c r="R45" i="1"/>
  <c r="R44" i="1"/>
  <c r="R43" i="1"/>
  <c r="M28" i="10" s="1"/>
  <c r="R42" i="1"/>
  <c r="R41" i="1"/>
  <c r="R37" i="1"/>
  <c r="R36" i="1"/>
  <c r="R35" i="1"/>
  <c r="R38" i="1"/>
  <c r="M27" i="10" s="1"/>
  <c r="R33" i="1"/>
  <c r="M26" i="10" s="1"/>
  <c r="R32" i="1"/>
  <c r="R31" i="1"/>
  <c r="R30" i="1"/>
  <c r="M25" i="10" s="1"/>
  <c r="R28" i="1"/>
  <c r="AA44" i="1" l="1"/>
  <c r="AA75" i="1"/>
  <c r="AA90" i="1"/>
  <c r="AA96" i="1"/>
  <c r="AA112" i="1"/>
  <c r="AA41" i="1"/>
  <c r="AA45" i="1"/>
  <c r="AA70" i="1"/>
  <c r="AA76" i="1"/>
  <c r="AA92" i="1"/>
  <c r="AA106" i="1"/>
  <c r="AA31" i="1"/>
  <c r="AA35" i="1"/>
  <c r="AA42" i="1"/>
  <c r="AA46" i="1"/>
  <c r="AA55" i="1"/>
  <c r="AA67" i="1"/>
  <c r="AA77" i="1"/>
  <c r="AA85" i="1"/>
  <c r="AA94" i="1"/>
  <c r="AA98" i="1"/>
  <c r="AA109" i="1"/>
  <c r="AA28" i="1"/>
  <c r="AA37" i="1"/>
  <c r="AA49" i="1"/>
  <c r="AA63" i="1"/>
  <c r="AA79" i="1"/>
  <c r="AA54" i="1"/>
  <c r="AA65" i="1"/>
  <c r="AA84" i="1"/>
  <c r="AA97" i="1"/>
  <c r="AA62" i="1"/>
  <c r="AA32" i="1"/>
  <c r="AA36" i="1"/>
  <c r="AA48" i="1"/>
  <c r="AA52" i="1"/>
  <c r="AA61" i="1"/>
  <c r="AA68" i="1"/>
  <c r="AA73" i="1"/>
  <c r="AA78" i="1"/>
  <c r="AA87" i="1"/>
  <c r="AA95" i="1"/>
  <c r="AA104" i="1"/>
  <c r="AA110" i="1"/>
  <c r="AA66" i="1"/>
  <c r="AA71" i="1"/>
  <c r="AA93" i="1"/>
  <c r="AA33" i="1"/>
  <c r="AA53" i="1"/>
  <c r="AA69" i="1"/>
  <c r="AA74" i="1"/>
  <c r="AA89" i="1"/>
  <c r="AA105" i="1"/>
  <c r="AA51" i="1"/>
  <c r="AA72" i="1"/>
  <c r="AA43" i="1"/>
  <c r="AA80" i="1"/>
  <c r="AA86" i="1"/>
  <c r="AA38" i="1"/>
  <c r="AA50" i="1"/>
  <c r="AA64" i="1"/>
  <c r="AA83" i="1"/>
  <c r="AA91" i="1"/>
  <c r="AA30" i="1"/>
  <c r="AA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tc={BC15870E-BEF1-4931-AD6A-00E60C0DC8B3}</author>
  </authors>
  <commentList>
    <comment ref="A1" authorId="0" shapeId="0" xr:uid="{BC15870E-BEF1-4931-AD6A-00E60C0DC8B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l'achat</t>
        </r>
      </text>
    </comment>
  </commentList>
</comments>
</file>

<file path=xl/sharedStrings.xml><?xml version="1.0" encoding="utf-8"?>
<sst xmlns="http://schemas.openxmlformats.org/spreadsheetml/2006/main" count="506" uniqueCount="62">
  <si>
    <t>Facture N°</t>
  </si>
  <si>
    <t>N° déclarat° export</t>
  </si>
  <si>
    <t>Date déclarat° export</t>
  </si>
  <si>
    <t>Réf article</t>
  </si>
  <si>
    <t>Désignation</t>
  </si>
  <si>
    <t>N° déclarat° import</t>
  </si>
  <si>
    <t>Qté livrée</t>
  </si>
  <si>
    <t>Poids net/ pièce</t>
  </si>
  <si>
    <t>Participat° dans la FB</t>
  </si>
  <si>
    <t>Poids déchet  fin de barre total</t>
  </si>
  <si>
    <t>LAITON</t>
  </si>
  <si>
    <t>INSERTO ESAG,M6 8*6</t>
  </si>
  <si>
    <t>BRONZINA 16/18X10.3</t>
  </si>
  <si>
    <t>HEX</t>
  </si>
  <si>
    <t>ROND</t>
  </si>
  <si>
    <t>INSERTI M8 12*12 laiton hex12</t>
  </si>
  <si>
    <t>EMBOUT DE TIGE</t>
  </si>
  <si>
    <t>PERNO DISINNESTO RULLO G16922290</t>
  </si>
  <si>
    <t>INSERT D8</t>
  </si>
  <si>
    <t>INSERT LAITON D8</t>
  </si>
  <si>
    <t>POIDS NET TOTAL</t>
  </si>
  <si>
    <t xml:space="preserve">POIDS DECHET total </t>
  </si>
  <si>
    <t>vente</t>
  </si>
  <si>
    <t>achat</t>
  </si>
  <si>
    <t>30*22</t>
  </si>
  <si>
    <t>Carrée</t>
  </si>
  <si>
    <t>STOCK INITIAL</t>
  </si>
  <si>
    <t xml:space="preserve">TUBE </t>
  </si>
  <si>
    <t>Origine</t>
  </si>
  <si>
    <t>forme</t>
  </si>
  <si>
    <t>QTE STOCK INIT (Kg)</t>
  </si>
  <si>
    <t>stock (Kg)</t>
  </si>
  <si>
    <t>longueur pièce</t>
  </si>
  <si>
    <t>nbre pièces /barre</t>
  </si>
  <si>
    <t>pids par barre</t>
  </si>
  <si>
    <t>N° facture</t>
  </si>
  <si>
    <t>Type</t>
  </si>
  <si>
    <t>N° Déclaration</t>
  </si>
  <si>
    <t>Date 
Déclaration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</si>
  <si>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</si>
  <si>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</si>
  <si>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</si>
  <si>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</si>
  <si>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</si>
  <si>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</si>
  <si>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</si>
  <si>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</si>
  <si>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</si>
  <si>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</si>
  <si>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>Poids brut/pièce</t>
  </si>
  <si>
    <t>Poids brut total</t>
  </si>
  <si>
    <t>Poids déchet  copeaux total</t>
  </si>
  <si>
    <t>% Déchet</t>
  </si>
  <si>
    <t>Qté utilisée</t>
  </si>
  <si>
    <t>Qté importée</t>
  </si>
  <si>
    <t>N° fiche</t>
  </si>
  <si>
    <t>Poids copeaux/
pièce</t>
  </si>
  <si>
    <t>matière</t>
  </si>
  <si>
    <t>taille</t>
  </si>
  <si>
    <t>Date Facture d'achat</t>
  </si>
  <si>
    <t xml:space="preserve">Poids déchet  fin de barre total </t>
  </si>
  <si>
    <t>poids copeaux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</si>
</sst>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0"/>
    <numFmt numFmtId="165" formatCode="#,##0.000000&quot; Kg&quot;"/>
    <numFmt numFmtId="166" formatCode="0;0;"/>
    <numFmt numFmtId="167" formatCode="#,##0.000"/>
    <numFmt numFmtId="168" formatCode="dd/mm/yy;@"/>
    <numFmt numFmtId="169" formatCode="0.00000"/>
    <numFmt numFmtId="170" formatCode="#,##0.000&quot; Kg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2.3"/>
      <color theme="10"/>
      <name val="Calibri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0000"/>
      <name val="Cambria"/>
      <family val="1"/>
      <scheme val="maj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Cambria"/>
      <family val="1"/>
      <scheme val="major"/>
    </font>
    <font>
      <sz val="8"/>
      <name val="Calibri"/>
      <family val="2"/>
      <scheme val="minor"/>
    </font>
    <font>
      <b/>
      <sz val="11"/>
      <name val="Times New Roman"/>
      <family val="1"/>
    </font>
    <font>
      <sz val="10"/>
      <name val="Cambria"/>
      <family val="2"/>
      <scheme val="maj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name val="Cambria"/>
      <family val="1"/>
      <scheme val="major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>
      <alignment vertical="top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29"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49" fontId="4" fillId="4" borderId="6" xfId="0" applyNumberFormat="1" applyFont="1" applyFill="1" applyBorder="1" applyAlignment="1">
      <alignment horizontal="center" vertical="center" wrapText="1"/>
    </xf>
    <xf numFmtId="0" fontId="6" fillId="3" borderId="0" xfId="0" applyNumberFormat="1" applyFont="1" applyFill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5" borderId="3" xfId="1" applyFont="1" applyFill="1" applyBorder="1" applyAlignment="1">
      <alignment horizontal="center" vertical="center"/>
    </xf>
    <xf numFmtId="10" fontId="14" fillId="0" borderId="1" xfId="1" applyNumberFormat="1" applyFont="1" applyBorder="1" applyAlignment="1">
      <alignment horizontal="center" vertical="center" wrapText="1"/>
    </xf>
    <xf numFmtId="167" fontId="14" fillId="8" borderId="1" xfId="1" applyNumberFormat="1" applyFont="1" applyFill="1" applyBorder="1" applyAlignment="1">
      <alignment horizontal="center" vertical="center" wrapText="1"/>
    </xf>
    <xf numFmtId="0" fontId="14" fillId="0" borderId="1" xfId="1" applyFont="1" applyBorder="1" applyAlignment="1">
      <alignment horizontal="center" vertical="center" wrapText="1"/>
    </xf>
    <xf numFmtId="167" fontId="14" fillId="9" borderId="1" xfId="1" applyNumberFormat="1" applyFont="1" applyFill="1" applyBorder="1" applyAlignment="1">
      <alignment horizontal="center" vertical="center" wrapText="1"/>
    </xf>
    <xf numFmtId="14" fontId="0" fillId="1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4" fillId="11" borderId="12" xfId="0" applyFont="1" applyFill="1" applyBorder="1" applyAlignment="1">
      <alignment horizontal="center" vertical="center" wrapText="1"/>
    </xf>
    <xf numFmtId="0" fontId="15" fillId="2" borderId="13" xfId="0" applyFont="1" applyFill="1" applyBorder="1" applyAlignment="1">
      <alignment horizontal="center" vertical="center" wrapText="1"/>
    </xf>
    <xf numFmtId="0" fontId="4" fillId="12" borderId="13" xfId="0" applyFont="1" applyFill="1" applyBorder="1" applyAlignment="1">
      <alignment horizontal="center" vertical="center" wrapText="1"/>
    </xf>
    <xf numFmtId="0" fontId="16" fillId="13" borderId="1" xfId="0" applyFont="1" applyFill="1" applyBorder="1" applyAlignment="1">
      <alignment horizontal="center" vertical="center" wrapText="1"/>
    </xf>
    <xf numFmtId="0" fontId="4" fillId="7" borderId="13" xfId="0" applyFont="1" applyFill="1" applyBorder="1" applyAlignment="1">
      <alignment horizontal="center" vertical="center" wrapText="1"/>
    </xf>
    <xf numFmtId="0" fontId="4" fillId="9" borderId="13" xfId="0" applyFont="1" applyFill="1" applyBorder="1" applyAlignment="1">
      <alignment horizontal="center" vertical="center" wrapText="1"/>
    </xf>
    <xf numFmtId="0" fontId="16" fillId="14" borderId="1" xfId="0" applyFont="1" applyFill="1" applyBorder="1" applyAlignment="1">
      <alignment horizontal="center"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16" fillId="16" borderId="1" xfId="0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10" fontId="16" fillId="0" borderId="2" xfId="7" applyNumberFormat="1" applyFont="1" applyFill="1" applyBorder="1" applyAlignment="1">
      <alignment horizontal="center" vertical="center" wrapText="1"/>
    </xf>
    <xf numFmtId="168" fontId="11" fillId="0" borderId="1" xfId="0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70" fontId="18" fillId="0" borderId="1" xfId="0" applyNumberFormat="1" applyFont="1" applyBorder="1" applyAlignment="1">
      <alignment horizontal="center" vertical="center" wrapText="1"/>
    </xf>
    <xf numFmtId="170" fontId="19" fillId="0" borderId="1" xfId="0" applyNumberFormat="1" applyFont="1" applyBorder="1" applyAlignment="1">
      <alignment horizontal="center" vertical="center" wrapText="1"/>
    </xf>
    <xf numFmtId="170" fontId="19" fillId="0" borderId="3" xfId="0" applyNumberFormat="1" applyFont="1" applyBorder="1" applyAlignment="1">
      <alignment horizontal="center" vertical="center" wrapText="1"/>
    </xf>
    <xf numFmtId="10" fontId="20" fillId="0" borderId="1" xfId="7" applyNumberFormat="1" applyFont="1" applyFill="1" applyBorder="1" applyAlignment="1">
      <alignment horizontal="center" vertical="center" wrapText="1"/>
    </xf>
    <xf numFmtId="0" fontId="18" fillId="5" borderId="3" xfId="1" applyFont="1" applyFill="1" applyBorder="1" applyAlignment="1">
      <alignment horizontal="center" vertical="center"/>
    </xf>
    <xf numFmtId="0" fontId="14" fillId="5" borderId="11" xfId="1" applyFont="1" applyFill="1" applyBorder="1" applyAlignment="1">
      <alignment horizontal="center" vertical="center"/>
    </xf>
    <xf numFmtId="0" fontId="14" fillId="5" borderId="3" xfId="1" applyFont="1" applyFill="1" applyBorder="1" applyAlignment="1">
      <alignment horizontal="center" vertical="center"/>
    </xf>
    <xf numFmtId="0" fontId="14" fillId="7" borderId="2" xfId="1" applyFont="1" applyFill="1" applyBorder="1" applyAlignment="1">
      <alignment horizontal="center" vertical="center" wrapText="1"/>
    </xf>
    <xf numFmtId="167" fontId="14" fillId="6" borderId="2" xfId="1" applyNumberFormat="1" applyFont="1" applyFill="1" applyBorder="1" applyAlignment="1">
      <alignment vertical="center"/>
    </xf>
    <xf numFmtId="0" fontId="14" fillId="7" borderId="6" xfId="1" applyFont="1" applyFill="1" applyBorder="1" applyAlignment="1">
      <alignment vertical="center" wrapText="1"/>
    </xf>
    <xf numFmtId="14" fontId="14" fillId="0" borderId="2" xfId="1" applyNumberFormat="1" applyFont="1" applyBorder="1" applyAlignment="1">
      <alignment vertical="center" wrapText="1"/>
    </xf>
    <xf numFmtId="14" fontId="14" fillId="0" borderId="6" xfId="1" applyNumberFormat="1" applyFont="1" applyBorder="1" applyAlignment="1">
      <alignment vertical="center" wrapText="1"/>
    </xf>
    <xf numFmtId="0" fontId="14" fillId="0" borderId="2" xfId="1" applyFont="1" applyBorder="1" applyAlignment="1">
      <alignment vertical="center" wrapText="1"/>
    </xf>
    <xf numFmtId="0" fontId="14" fillId="0" borderId="6" xfId="1" applyFont="1" applyBorder="1" applyAlignment="1">
      <alignment vertical="center" wrapText="1"/>
    </xf>
    <xf numFmtId="0" fontId="4" fillId="17" borderId="6" xfId="0" applyFont="1" applyFill="1" applyBorder="1" applyAlignment="1">
      <alignment horizontal="center" vertical="center" wrapText="1"/>
    </xf>
    <xf numFmtId="167" fontId="14" fillId="6" borderId="5" xfId="1" applyNumberFormat="1" applyFont="1" applyFill="1" applyBorder="1" applyAlignment="1">
      <alignment vertical="center"/>
    </xf>
    <xf numFmtId="0" fontId="22" fillId="17" borderId="2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167" fontId="14" fillId="6" borderId="4" xfId="1" applyNumberFormat="1" applyFont="1" applyFill="1" applyBorder="1" applyAlignment="1">
      <alignment vertical="center"/>
    </xf>
    <xf numFmtId="0" fontId="22" fillId="17" borderId="6" xfId="0" applyFont="1" applyFill="1" applyBorder="1" applyAlignment="1">
      <alignment horizontal="center" vertical="center" wrapText="1"/>
    </xf>
    <xf numFmtId="14" fontId="21" fillId="0" borderId="0" xfId="0" applyNumberFormat="1" applyFont="1"/>
    <xf numFmtId="14" fontId="21" fillId="0" borderId="0" xfId="0" applyNumberFormat="1" applyFont="1" applyAlignment="1">
      <alignment horizontal="center" wrapText="1"/>
    </xf>
    <xf numFmtId="14" fontId="21" fillId="0" borderId="10" xfId="0" applyNumberFormat="1" applyFont="1" applyBorder="1" applyAlignment="1">
      <alignment horizontal="center" vertical="center"/>
    </xf>
    <xf numFmtId="0" fontId="4" fillId="18" borderId="9" xfId="0" applyFont="1" applyFill="1" applyBorder="1" applyAlignment="1">
      <alignment horizontal="center" vertical="center" wrapText="1"/>
    </xf>
    <xf numFmtId="0" fontId="4" fillId="18" borderId="6" xfId="0" applyFont="1" applyFill="1" applyBorder="1" applyAlignment="1">
      <alignment horizontal="center" vertical="center" wrapText="1"/>
    </xf>
    <xf numFmtId="0" fontId="0" fillId="18" borderId="1" xfId="0" applyNumberFormat="1" applyFill="1" applyBorder="1" applyAlignment="1" applyProtection="1">
      <alignment horizontal="center" vertical="center" wrapText="1"/>
    </xf>
    <xf numFmtId="0" fontId="6" fillId="18" borderId="3" xfId="0" applyFont="1" applyFill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/>
    </xf>
    <xf numFmtId="14" fontId="6" fillId="18" borderId="1" xfId="0" applyNumberFormat="1" applyFont="1" applyFill="1" applyBorder="1" applyAlignment="1">
      <alignment horizontal="center" vertical="center"/>
    </xf>
    <xf numFmtId="1" fontId="7" fillId="18" borderId="1" xfId="0" applyNumberFormat="1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/>
    </xf>
    <xf numFmtId="0" fontId="10" fillId="18" borderId="1" xfId="6" applyFont="1" applyFill="1" applyBorder="1" applyAlignment="1" applyProtection="1">
      <alignment horizontal="center" vertical="center"/>
      <protection locked="0"/>
    </xf>
    <xf numFmtId="0" fontId="10" fillId="18" borderId="1" xfId="6" applyNumberFormat="1" applyFont="1" applyFill="1" applyBorder="1" applyAlignment="1" applyProtection="1">
      <alignment horizontal="center" vertical="center"/>
      <protection locked="0"/>
    </xf>
    <xf numFmtId="0" fontId="5" fillId="18" borderId="1" xfId="0" applyFont="1" applyFill="1" applyBorder="1" applyAlignment="1">
      <alignment horizontal="center" vertical="center"/>
    </xf>
    <xf numFmtId="166" fontId="6" fillId="18" borderId="1" xfId="0" applyNumberFormat="1" applyFont="1" applyFill="1" applyBorder="1" applyAlignment="1">
      <alignment horizontal="center" vertical="center"/>
    </xf>
    <xf numFmtId="0" fontId="6" fillId="18" borderId="1" xfId="0" applyNumberFormat="1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11" fillId="18" borderId="1" xfId="0" applyFont="1" applyFill="1" applyBorder="1" applyAlignment="1" applyProtection="1">
      <alignment horizontal="center" vertical="center"/>
      <protection locked="0"/>
    </xf>
    <xf numFmtId="164" fontId="6" fillId="18" borderId="1" xfId="0" applyNumberFormat="1" applyFont="1" applyFill="1" applyBorder="1" applyAlignment="1">
      <alignment horizontal="center" vertical="center"/>
    </xf>
    <xf numFmtId="14" fontId="8" fillId="18" borderId="1" xfId="0" applyNumberFormat="1" applyFont="1" applyFill="1" applyBorder="1" applyAlignment="1">
      <alignment horizontal="center" vertical="center"/>
    </xf>
    <xf numFmtId="0" fontId="8" fillId="18" borderId="1" xfId="5" applyFont="1" applyFill="1" applyBorder="1" applyAlignment="1">
      <alignment horizontal="center" vertical="center" wrapText="1"/>
    </xf>
    <xf numFmtId="0" fontId="8" fillId="18" borderId="1" xfId="0" applyNumberFormat="1" applyFont="1" applyFill="1" applyBorder="1" applyAlignment="1">
      <alignment horizontal="center" vertical="center"/>
    </xf>
    <xf numFmtId="0" fontId="8" fillId="18" borderId="1" xfId="1" applyNumberFormat="1" applyFont="1" applyFill="1" applyBorder="1" applyAlignment="1">
      <alignment horizontal="center" vertical="center"/>
    </xf>
    <xf numFmtId="0" fontId="4" fillId="18" borderId="3" xfId="0" applyFont="1" applyFill="1" applyBorder="1" applyAlignment="1">
      <alignment horizontal="center" vertical="center" wrapText="1"/>
    </xf>
    <xf numFmtId="0" fontId="4" fillId="18" borderId="1" xfId="0" applyFont="1" applyFill="1" applyBorder="1" applyAlignment="1">
      <alignment horizontal="center" vertical="center" wrapText="1"/>
    </xf>
    <xf numFmtId="0" fontId="6" fillId="18" borderId="1" xfId="0" applyNumberFormat="1" applyFont="1" applyFill="1" applyBorder="1" applyAlignment="1">
      <alignment horizontal="center" vertical="center" wrapText="1"/>
    </xf>
    <xf numFmtId="0" fontId="7" fillId="18" borderId="1" xfId="0" applyFont="1" applyFill="1" applyBorder="1" applyAlignment="1">
      <alignment horizontal="center" vertical="center" wrapText="1"/>
    </xf>
    <xf numFmtId="0" fontId="4" fillId="18" borderId="1" xfId="0" applyNumberFormat="1" applyFont="1" applyFill="1" applyBorder="1" applyAlignment="1">
      <alignment horizontal="center" vertical="center" wrapText="1"/>
    </xf>
    <xf numFmtId="3" fontId="6" fillId="18" borderId="1" xfId="0" applyNumberFormat="1" applyFont="1" applyFill="1" applyBorder="1" applyAlignment="1">
      <alignment horizontal="center" vertical="center" wrapText="1"/>
    </xf>
    <xf numFmtId="165" fontId="4" fillId="18" borderId="1" xfId="0" applyNumberFormat="1" applyFont="1" applyFill="1" applyBorder="1" applyAlignment="1">
      <alignment horizontal="center" vertical="center" wrapText="1"/>
    </xf>
    <xf numFmtId="3" fontId="4" fillId="18" borderId="1" xfId="0" applyNumberFormat="1" applyFont="1" applyFill="1" applyBorder="1" applyAlignment="1">
      <alignment horizontal="center" vertical="center" wrapText="1"/>
    </xf>
    <xf numFmtId="164" fontId="6" fillId="18" borderId="1" xfId="0" applyNumberFormat="1" applyFont="1" applyFill="1" applyBorder="1" applyAlignment="1">
      <alignment horizontal="center" vertical="center" wrapText="1"/>
    </xf>
    <xf numFmtId="4" fontId="7" fillId="18" borderId="1" xfId="0" applyNumberFormat="1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 wrapText="1"/>
    </xf>
    <xf numFmtId="164" fontId="4" fillId="18" borderId="1" xfId="0" applyNumberFormat="1" applyFont="1" applyFill="1" applyBorder="1" applyAlignment="1">
      <alignment horizontal="center" vertical="center" wrapText="1"/>
    </xf>
    <xf numFmtId="4" fontId="4" fillId="18" borderId="1" xfId="0" applyNumberFormat="1" applyFont="1" applyFill="1" applyBorder="1" applyAlignment="1">
      <alignment horizontal="center" vertical="center" wrapText="1"/>
    </xf>
    <xf numFmtId="0" fontId="6" fillId="18" borderId="3" xfId="0" applyNumberFormat="1" applyFont="1" applyFill="1" applyBorder="1" applyAlignment="1">
      <alignment horizontal="center" vertical="center" wrapText="1"/>
    </xf>
    <xf numFmtId="3" fontId="6" fillId="18" borderId="1" xfId="0" applyNumberFormat="1" applyFont="1" applyFill="1" applyBorder="1" applyAlignment="1">
      <alignment horizontal="center" vertical="center"/>
    </xf>
    <xf numFmtId="49" fontId="4" fillId="18" borderId="1" xfId="0" applyNumberFormat="1" applyFont="1" applyFill="1" applyBorder="1" applyAlignment="1">
      <alignment horizontal="center" vertical="center" wrapText="1"/>
    </xf>
    <xf numFmtId="0" fontId="0" fillId="18" borderId="1" xfId="0" applyNumberFormat="1" applyFill="1" applyBorder="1" applyAlignment="1">
      <alignment horizontal="center" vertical="center"/>
    </xf>
    <xf numFmtId="0" fontId="6" fillId="18" borderId="4" xfId="0" applyFont="1" applyFill="1" applyBorder="1" applyAlignment="1">
      <alignment horizontal="center" vertical="center"/>
    </xf>
    <xf numFmtId="14" fontId="8" fillId="18" borderId="2" xfId="0" applyNumberFormat="1" applyFont="1" applyFill="1" applyBorder="1" applyAlignment="1">
      <alignment horizontal="center" vertical="center"/>
    </xf>
    <xf numFmtId="0" fontId="6" fillId="18" borderId="2" xfId="0" applyFont="1" applyFill="1" applyBorder="1" applyAlignment="1">
      <alignment horizontal="center" vertical="center"/>
    </xf>
    <xf numFmtId="1" fontId="7" fillId="18" borderId="2" xfId="0" applyNumberFormat="1" applyFont="1" applyFill="1" applyBorder="1" applyAlignment="1">
      <alignment horizontal="center" vertical="center" wrapText="1"/>
    </xf>
    <xf numFmtId="0" fontId="4" fillId="18" borderId="2" xfId="0" applyFont="1" applyFill="1" applyBorder="1" applyAlignment="1">
      <alignment horizontal="center" vertical="center" wrapText="1"/>
    </xf>
    <xf numFmtId="0" fontId="0" fillId="18" borderId="2" xfId="0" applyFill="1" applyBorder="1" applyAlignment="1">
      <alignment horizontal="center" vertical="center"/>
    </xf>
    <xf numFmtId="0" fontId="0" fillId="18" borderId="2" xfId="0" applyNumberFormat="1" applyFill="1" applyBorder="1" applyAlignment="1">
      <alignment horizontal="center" vertical="center"/>
    </xf>
    <xf numFmtId="0" fontId="5" fillId="18" borderId="2" xfId="0" applyFont="1" applyFill="1" applyBorder="1" applyAlignment="1">
      <alignment horizontal="center" vertical="center"/>
    </xf>
    <xf numFmtId="166" fontId="6" fillId="18" borderId="2" xfId="0" applyNumberFormat="1" applyFont="1" applyFill="1" applyBorder="1" applyAlignment="1">
      <alignment horizontal="center" vertical="center"/>
    </xf>
    <xf numFmtId="0" fontId="8" fillId="18" borderId="2" xfId="1" applyNumberFormat="1" applyFont="1" applyFill="1" applyBorder="1" applyAlignment="1">
      <alignment horizontal="center" vertical="center"/>
    </xf>
    <xf numFmtId="0" fontId="6" fillId="18" borderId="8" xfId="0" applyFont="1" applyFill="1" applyBorder="1" applyAlignment="1">
      <alignment horizontal="center" vertical="center"/>
    </xf>
    <xf numFmtId="0" fontId="14" fillId="5" borderId="7" xfId="1" applyFont="1" applyFill="1" applyBorder="1" applyAlignment="1">
      <alignment horizontal="center" vertical="center"/>
    </xf>
    <xf numFmtId="0" fontId="14" fillId="5" borderId="11" xfId="1" applyFont="1" applyFill="1" applyBorder="1" applyAlignment="1">
      <alignment horizontal="center" vertical="center"/>
    </xf>
    <xf numFmtId="0" fontId="14" fillId="0" borderId="7" xfId="1" applyFont="1" applyBorder="1" applyAlignment="1">
      <alignment horizontal="center" vertical="center" wrapText="1"/>
    </xf>
    <xf numFmtId="0" fontId="14" fillId="0" borderId="3" xfId="1" applyFont="1" applyBorder="1" applyAlignment="1">
      <alignment horizontal="center" vertical="center" wrapText="1"/>
    </xf>
    <xf numFmtId="0" fontId="18" fillId="5" borderId="7" xfId="1" applyFont="1" applyFill="1" applyBorder="1" applyAlignment="1">
      <alignment horizontal="center" vertical="center"/>
    </xf>
    <xf numFmtId="0" fontId="18" fillId="5" borderId="11" xfId="1" applyFont="1" applyFill="1" applyBorder="1" applyAlignment="1">
      <alignment horizontal="center" vertical="center"/>
    </xf>
    <xf numFmtId="0" fontId="18" fillId="5" borderId="3" xfId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14" fontId="0" fillId="0" borderId="0" xfId="0" applyNumberFormat="1"/>
    <xf numFmtId="0" fontId="18" fillId="0" borderId="1" xfId="0" applyNumberFormat="1" applyFont="1" applyBorder="1" applyAlignment="1">
      <alignment horizontal="center" vertical="center" wrapText="1"/>
    </xf>
    <xf numFmtId="0" fontId="22" fillId="18" borderId="1" xfId="0" applyFont="1" applyFill="1" applyBorder="1" applyAlignment="1">
      <alignment horizontal="center" vertical="center" wrapText="1"/>
    </xf>
  </cellXfs>
  <cellStyles count="8">
    <cellStyle name="Lien hypertexte" xfId="6" builtinId="8"/>
    <cellStyle name="Lien hypertexte 2" xfId="2" xr:uid="{00000000-0005-0000-0000-000001000000}"/>
    <cellStyle name="Normal" xfId="0" builtinId="0"/>
    <cellStyle name="Normal 2" xfId="1" xr:uid="{00000000-0005-0000-0000-000003000000}"/>
    <cellStyle name="Normal 2 2" xfId="3" xr:uid="{00000000-0005-0000-0000-000004000000}"/>
    <cellStyle name="Normal 3" xfId="5" xr:uid="{00000000-0005-0000-0000-000005000000}"/>
    <cellStyle name="Pourcentage" xfId="7" builtinId="5"/>
    <cellStyle name="Pourcentage 2" xfId="4" xr:uid="{00000000-0005-0000-0000-000007000000}"/>
  </cellStyles>
  <dxfs count="3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166" formatCode="0;0;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6324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25</xdr:row>
      <xdr:rowOff>0</xdr:rowOff>
    </xdr:from>
    <xdr:to>
      <xdr:col>13</xdr:col>
      <xdr:colOff>371475</xdr:colOff>
      <xdr:row>31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D8C81A6-A796-4CCF-AC15-1F661EC346D0}"/>
            </a:ext>
          </a:extLst>
        </xdr:cNvPr>
        <xdr:cNvSpPr txBox="1"/>
      </xdr:nvSpPr>
      <xdr:spPr>
        <a:xfrm>
          <a:off x="4895850" y="5324475"/>
          <a:ext cx="60198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je veux que quand je choisis la forme en B2 et la dimension en B3 du laiton, les données des colonnes colorées seront remplies à partir de la "Base de données"</a:t>
          </a:r>
          <a:br>
            <a:rPr lang="fr-BE"/>
          </a:br>
          <a:r>
            <a:rPr lang="fr-BE"/>
            <a:t>la feuille "achat laiton" sera remplie par les données d'achat du laiton</a:t>
          </a:r>
          <a:br>
            <a:rPr lang="fr-BE"/>
          </a:br>
          <a:r>
            <a:rPr lang="fr-BE"/>
            <a:t>la feuille vente du laiton sera remplie par les données de vente</a:t>
          </a:r>
          <a:br>
            <a:rPr lang="fr-BE"/>
          </a:br>
          <a:r>
            <a:rPr lang="fr-BE"/>
            <a:t>les colonnes dans les feuilles et celles de la Base de données portent les même noms</a:t>
          </a:r>
          <a:br>
            <a:rPr lang="fr-BE"/>
          </a:br>
          <a:r>
            <a:rPr lang="fr-BE"/>
            <a:t>j'ai fais une correspondance de couleurs entre la source des données et les feuilles à remplir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esktop/dev/mise%20&#224;%20jour/achat%20et%20vente%20du%20laiton%20rond%20diam%20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hat laiton rond 22"/>
      <sheetName val="vente laiton rond 22"/>
    </sheetNames>
    <sheetDataSet>
      <sheetData sheetId="0">
        <row r="27">
          <cell r="D27">
            <v>42754</v>
          </cell>
          <cell r="W27">
            <v>1964</v>
          </cell>
        </row>
        <row r="30">
          <cell r="A30">
            <v>201700021</v>
          </cell>
          <cell r="C30">
            <v>546763</v>
          </cell>
          <cell r="D30">
            <v>42818</v>
          </cell>
          <cell r="E30" t="str">
            <v>200200</v>
          </cell>
          <cell r="F30" t="str">
            <v>EMBOUT DE TIGE</v>
          </cell>
          <cell r="G30">
            <v>146</v>
          </cell>
          <cell r="H30" t="str">
            <v>LAITON</v>
          </cell>
          <cell r="I30" t="str">
            <v>LAITON</v>
          </cell>
          <cell r="J30" t="str">
            <v>ROND</v>
          </cell>
          <cell r="K30" t="str">
            <v>22</v>
          </cell>
          <cell r="O30">
            <v>2000</v>
          </cell>
          <cell r="P30">
            <v>7.4759999999999993E-2</v>
          </cell>
          <cell r="U30">
            <v>0.15782123076923077</v>
          </cell>
          <cell r="V30">
            <v>315.64246153846153</v>
          </cell>
          <cell r="Y30">
            <v>7.6748381538461544E-2</v>
          </cell>
          <cell r="Z30">
            <v>153.49676307692309</v>
          </cell>
          <cell r="AA30">
            <v>4.0627247524752472E-3</v>
          </cell>
          <cell r="AB30">
            <v>8.1254495049504953</v>
          </cell>
        </row>
        <row r="33">
          <cell r="A33">
            <v>201700034</v>
          </cell>
          <cell r="C33">
            <v>547321</v>
          </cell>
          <cell r="D33">
            <v>42839</v>
          </cell>
          <cell r="E33" t="str">
            <v>200200</v>
          </cell>
          <cell r="F33" t="str">
            <v>EMBOUT DE TIGE</v>
          </cell>
          <cell r="O33">
            <v>2500</v>
          </cell>
          <cell r="P33">
            <v>7.4759999999999993E-2</v>
          </cell>
          <cell r="U33">
            <v>0.15782123076923077</v>
          </cell>
          <cell r="V33">
            <v>394.5530769230769</v>
          </cell>
          <cell r="Y33">
            <v>7.6748381538461544E-2</v>
          </cell>
          <cell r="Z33">
            <v>191.87095384615387</v>
          </cell>
          <cell r="AA33">
            <v>4.0627247524752472E-3</v>
          </cell>
          <cell r="AB33">
            <v>10.156811881188117</v>
          </cell>
        </row>
        <row r="38">
          <cell r="A38">
            <v>201700038</v>
          </cell>
          <cell r="C38">
            <v>547903</v>
          </cell>
          <cell r="D38">
            <v>42866</v>
          </cell>
          <cell r="E38" t="str">
            <v>200200</v>
          </cell>
          <cell r="F38" t="str">
            <v>EMBOUT DE TIGE</v>
          </cell>
          <cell r="O38">
            <v>1500</v>
          </cell>
          <cell r="P38">
            <v>7.4759999999999993E-2</v>
          </cell>
          <cell r="U38">
            <v>0.15782123076923077</v>
          </cell>
          <cell r="V38">
            <v>236.73184615384616</v>
          </cell>
          <cell r="Y38">
            <v>7.6748381538461544E-2</v>
          </cell>
          <cell r="Z38">
            <v>115.12257230769231</v>
          </cell>
          <cell r="AA38">
            <v>4.0627247524752472E-3</v>
          </cell>
          <cell r="AB38">
            <v>6.0940871287128706</v>
          </cell>
        </row>
        <row r="43">
          <cell r="A43">
            <v>201700061</v>
          </cell>
          <cell r="C43">
            <v>549084</v>
          </cell>
          <cell r="D43">
            <v>42923</v>
          </cell>
          <cell r="E43" t="str">
            <v>200200</v>
          </cell>
          <cell r="F43" t="str">
            <v>EMBOUT DE TIGE</v>
          </cell>
          <cell r="O43">
            <v>1500</v>
          </cell>
          <cell r="P43">
            <v>7.4759999999999993E-2</v>
          </cell>
          <cell r="U43">
            <v>0.15782123076923077</v>
          </cell>
          <cell r="V43">
            <v>236.73184615384616</v>
          </cell>
          <cell r="Y43">
            <v>7.6748381538461544E-2</v>
          </cell>
          <cell r="Z43">
            <v>115.12257230769231</v>
          </cell>
          <cell r="AA43">
            <v>4.0627247524752472E-3</v>
          </cell>
          <cell r="AB43">
            <v>6.0940871287128706</v>
          </cell>
        </row>
        <row r="50">
          <cell r="A50">
            <v>201700076</v>
          </cell>
          <cell r="C50">
            <v>530052</v>
          </cell>
          <cell r="D50">
            <v>42984</v>
          </cell>
          <cell r="E50" t="str">
            <v>200200</v>
          </cell>
          <cell r="F50" t="str">
            <v>EMBOUT DE TIGE</v>
          </cell>
          <cell r="O50">
            <v>1500</v>
          </cell>
          <cell r="P50">
            <v>7.4759999999999993E-2</v>
          </cell>
          <cell r="U50">
            <v>0.15782123076923077</v>
          </cell>
          <cell r="V50">
            <v>236.73184615384616</v>
          </cell>
          <cell r="Y50">
            <v>7.6748381538461544E-2</v>
          </cell>
          <cell r="Z50">
            <v>115.12257230769231</v>
          </cell>
          <cell r="AA50">
            <v>4.0627247524752472E-3</v>
          </cell>
          <cell r="AB50">
            <v>6.0940871287128706</v>
          </cell>
        </row>
        <row r="51">
          <cell r="A51">
            <v>201700081</v>
          </cell>
          <cell r="C51">
            <v>530407</v>
          </cell>
          <cell r="D51">
            <v>43003</v>
          </cell>
          <cell r="E51" t="str">
            <v>200200</v>
          </cell>
          <cell r="F51" t="str">
            <v>EMBOUT DE TIGE</v>
          </cell>
          <cell r="O51">
            <v>1100</v>
          </cell>
          <cell r="P51">
            <v>7.4759999999999993E-2</v>
          </cell>
          <cell r="U51">
            <v>0.15782123076923077</v>
          </cell>
          <cell r="V51">
            <v>173.60335384615385</v>
          </cell>
          <cell r="Y51">
            <v>7.6748381538461544E-2</v>
          </cell>
          <cell r="Z51">
            <v>84.423219692307697</v>
          </cell>
          <cell r="AA51">
            <v>4.0627247524752472E-3</v>
          </cell>
          <cell r="AB51">
            <v>4.4689972277227721</v>
          </cell>
        </row>
        <row r="53">
          <cell r="A53">
            <v>201700095</v>
          </cell>
          <cell r="C53">
            <v>531288</v>
          </cell>
          <cell r="D53">
            <v>43043</v>
          </cell>
          <cell r="E53" t="str">
            <v>200200</v>
          </cell>
          <cell r="F53" t="str">
            <v>EMBOUT DE TIGE</v>
          </cell>
          <cell r="O53">
            <v>1300</v>
          </cell>
          <cell r="P53">
            <v>7.4759999999999993E-2</v>
          </cell>
          <cell r="U53">
            <v>0.15782123076923077</v>
          </cell>
          <cell r="V53">
            <v>205.16759999999999</v>
          </cell>
          <cell r="Y53">
            <v>7.6748381538461544E-2</v>
          </cell>
          <cell r="Z53">
            <v>99.772896000000003</v>
          </cell>
          <cell r="AA53">
            <v>4.0627247524752472E-3</v>
          </cell>
          <cell r="AB53">
            <v>5.2815421782178218</v>
          </cell>
        </row>
        <row r="56">
          <cell r="D56">
            <v>43067</v>
          </cell>
          <cell r="W56">
            <v>2548</v>
          </cell>
        </row>
        <row r="64">
          <cell r="A64">
            <v>201800002</v>
          </cell>
          <cell r="C64">
            <v>532778</v>
          </cell>
          <cell r="D64">
            <v>43113</v>
          </cell>
          <cell r="E64" t="str">
            <v>200200</v>
          </cell>
          <cell r="F64" t="str">
            <v>EMBOUT DE TIGE</v>
          </cell>
          <cell r="O64">
            <v>1900</v>
          </cell>
          <cell r="P64">
            <v>7.4759999999999993E-2</v>
          </cell>
          <cell r="U64">
            <v>0.15782123076923077</v>
          </cell>
          <cell r="V64">
            <v>299.86033846153845</v>
          </cell>
          <cell r="Y64">
            <v>7.6748381538461544E-2</v>
          </cell>
          <cell r="Z64">
            <v>145.82192492307692</v>
          </cell>
          <cell r="AA64">
            <v>4.0627247524752472E-3</v>
          </cell>
          <cell r="AB64">
            <v>7.71917702970297</v>
          </cell>
        </row>
        <row r="66">
          <cell r="A66">
            <v>201800011</v>
          </cell>
          <cell r="C66">
            <v>533503</v>
          </cell>
          <cell r="D66">
            <v>43148</v>
          </cell>
          <cell r="E66" t="str">
            <v>200200</v>
          </cell>
          <cell r="F66" t="str">
            <v>EMBOUT DE TIGE</v>
          </cell>
          <cell r="O66">
            <v>550</v>
          </cell>
          <cell r="P66">
            <v>7.4759999999999993E-2</v>
          </cell>
          <cell r="U66">
            <v>0.15782123076923077</v>
          </cell>
          <cell r="V66">
            <v>86.801676923076926</v>
          </cell>
          <cell r="Y66">
            <v>7.6748381538461544E-2</v>
          </cell>
          <cell r="Z66">
            <v>42.211609846153848</v>
          </cell>
          <cell r="AA66">
            <v>4.0627247524752472E-3</v>
          </cell>
          <cell r="AB66">
            <v>2.234498613861386</v>
          </cell>
        </row>
        <row r="69">
          <cell r="A69">
            <v>201800023</v>
          </cell>
          <cell r="C69">
            <v>534593</v>
          </cell>
          <cell r="D69">
            <v>43194</v>
          </cell>
          <cell r="E69" t="str">
            <v>200200</v>
          </cell>
          <cell r="F69" t="str">
            <v>EMBOUT DE TIGE</v>
          </cell>
          <cell r="O69">
            <v>2700</v>
          </cell>
          <cell r="P69">
            <v>7.4759999999999993E-2</v>
          </cell>
          <cell r="U69">
            <v>0.15782123076923077</v>
          </cell>
          <cell r="V69">
            <v>426.11732307692307</v>
          </cell>
          <cell r="Y69">
            <v>7.6748381538461544E-2</v>
          </cell>
          <cell r="Z69">
            <v>207.22063015384617</v>
          </cell>
          <cell r="AA69">
            <v>4.0627247524752472E-3</v>
          </cell>
          <cell r="AB69">
            <v>10.969356831683168</v>
          </cell>
        </row>
        <row r="71">
          <cell r="A71">
            <v>201800033</v>
          </cell>
          <cell r="C71">
            <v>535277</v>
          </cell>
          <cell r="D71">
            <v>43217</v>
          </cell>
          <cell r="E71" t="str">
            <v>200200</v>
          </cell>
          <cell r="F71" t="str">
            <v>EMBOUT DE TIGE</v>
          </cell>
          <cell r="O71">
            <v>1200</v>
          </cell>
          <cell r="P71">
            <v>7.4759999999999993E-2</v>
          </cell>
          <cell r="U71">
            <v>0.15782123076923077</v>
          </cell>
          <cell r="V71">
            <v>189.38547692307694</v>
          </cell>
          <cell r="Y71">
            <v>7.6748381538461544E-2</v>
          </cell>
          <cell r="Z71">
            <v>92.09805784615385</v>
          </cell>
          <cell r="AA71">
            <v>4.0627247524752472E-3</v>
          </cell>
          <cell r="AB71">
            <v>4.8752697029702965</v>
          </cell>
        </row>
        <row r="72">
          <cell r="A72">
            <v>201800048</v>
          </cell>
          <cell r="C72">
            <v>536321</v>
          </cell>
          <cell r="D72">
            <v>43263</v>
          </cell>
          <cell r="E72" t="str">
            <v>200200</v>
          </cell>
          <cell r="F72" t="str">
            <v>EMBOUT DE TIGE</v>
          </cell>
          <cell r="O72">
            <v>1000</v>
          </cell>
          <cell r="P72">
            <v>7.4759999999999993E-2</v>
          </cell>
          <cell r="U72">
            <v>0.15782123076923077</v>
          </cell>
          <cell r="V72">
            <v>157.82123076923077</v>
          </cell>
          <cell r="Y72">
            <v>7.6748381538461544E-2</v>
          </cell>
          <cell r="Z72">
            <v>76.748381538461544</v>
          </cell>
          <cell r="AA72">
            <v>4.0627247524752472E-3</v>
          </cell>
          <cell r="AB72">
            <v>4.0627247524752477</v>
          </cell>
        </row>
        <row r="74">
          <cell r="A74">
            <v>201800056</v>
          </cell>
          <cell r="C74">
            <v>537031</v>
          </cell>
          <cell r="D74">
            <v>43297</v>
          </cell>
          <cell r="E74" t="str">
            <v>200200</v>
          </cell>
          <cell r="F74" t="str">
            <v>EMBOUT DE TIGE</v>
          </cell>
          <cell r="O74">
            <v>1550</v>
          </cell>
          <cell r="P74">
            <v>7.4759999999999993E-2</v>
          </cell>
          <cell r="U74">
            <v>0.15782123076923077</v>
          </cell>
          <cell r="V74">
            <v>244.62290769230771</v>
          </cell>
          <cell r="Y74">
            <v>7.6748381538461544E-2</v>
          </cell>
          <cell r="Z74">
            <v>118.95999138461539</v>
          </cell>
          <cell r="AA74">
            <v>4.0627247524752472E-3</v>
          </cell>
          <cell r="AB74">
            <v>6.2972233663366328</v>
          </cell>
        </row>
        <row r="80">
          <cell r="A80">
            <v>201800081</v>
          </cell>
          <cell r="C80">
            <v>539116</v>
          </cell>
          <cell r="D80">
            <v>43412</v>
          </cell>
          <cell r="E80" t="str">
            <v>200200</v>
          </cell>
          <cell r="F80" t="str">
            <v>EMBOUT DE TIGE</v>
          </cell>
          <cell r="O80">
            <v>1700</v>
          </cell>
          <cell r="P80">
            <v>7.4759999999999993E-2</v>
          </cell>
          <cell r="U80">
            <v>0.15782123076923077</v>
          </cell>
          <cell r="V80">
            <v>268.29609230769233</v>
          </cell>
          <cell r="Y80">
            <v>7.6748381538461544E-2</v>
          </cell>
          <cell r="Z80">
            <v>130.47224861538461</v>
          </cell>
          <cell r="AA80">
            <v>4.0627247524752472E-3</v>
          </cell>
          <cell r="AB80">
            <v>6.9066320792079203</v>
          </cell>
        </row>
        <row r="83">
          <cell r="A83">
            <v>201800087</v>
          </cell>
          <cell r="C83">
            <v>539596</v>
          </cell>
          <cell r="D83">
            <v>43435</v>
          </cell>
          <cell r="E83" t="str">
            <v>200200</v>
          </cell>
          <cell r="F83" t="str">
            <v>EMBOUT DE TIGE</v>
          </cell>
          <cell r="O83">
            <v>1450</v>
          </cell>
          <cell r="P83">
            <v>7.4759999999999993E-2</v>
          </cell>
          <cell r="U83">
            <v>0.15782123076923077</v>
          </cell>
          <cell r="V83">
            <v>228.84078461538462</v>
          </cell>
          <cell r="Y83">
            <v>7.6748381538461544E-2</v>
          </cell>
          <cell r="Z83">
            <v>111.28515323076924</v>
          </cell>
          <cell r="AA83">
            <v>4.0627247524752472E-3</v>
          </cell>
          <cell r="AB83">
            <v>5.8909508910891084</v>
          </cell>
        </row>
        <row r="86">
          <cell r="A86">
            <v>201900001</v>
          </cell>
          <cell r="C86">
            <v>540757</v>
          </cell>
          <cell r="D86">
            <v>43491</v>
          </cell>
          <cell r="E86" t="str">
            <v>200200</v>
          </cell>
          <cell r="F86" t="str">
            <v>EMBOUT DE TIGE</v>
          </cell>
          <cell r="O86">
            <v>1000</v>
          </cell>
          <cell r="P86">
            <v>7.4759999999999993E-2</v>
          </cell>
          <cell r="U86">
            <v>0.15782123076923077</v>
          </cell>
          <cell r="V86">
            <v>157.82123076923077</v>
          </cell>
          <cell r="Y86">
            <v>7.6748381538461544E-2</v>
          </cell>
          <cell r="Z86">
            <v>76.748381538461544</v>
          </cell>
          <cell r="AA86">
            <v>4.0627247524752472E-3</v>
          </cell>
          <cell r="AB86">
            <v>4.0627247524752477</v>
          </cell>
        </row>
        <row r="89">
          <cell r="A89">
            <v>201900011</v>
          </cell>
          <cell r="C89">
            <v>541530</v>
          </cell>
          <cell r="D89">
            <v>43524</v>
          </cell>
          <cell r="E89" t="str">
            <v>200200</v>
          </cell>
          <cell r="F89" t="str">
            <v>EMBOUT DE TIGE</v>
          </cell>
          <cell r="O89">
            <v>2800</v>
          </cell>
          <cell r="P89">
            <v>7.4759999999999993E-2</v>
          </cell>
          <cell r="U89">
            <v>0.15782123076923077</v>
          </cell>
          <cell r="V89">
            <v>441.89944615384616</v>
          </cell>
          <cell r="Y89">
            <v>7.6748381538461544E-2</v>
          </cell>
          <cell r="Z89">
            <v>214.89546830769231</v>
          </cell>
          <cell r="AA89">
            <v>4.0627247524752472E-3</v>
          </cell>
          <cell r="AB89">
            <v>11.375629306930692</v>
          </cell>
        </row>
        <row r="91">
          <cell r="A91">
            <v>201900023</v>
          </cell>
          <cell r="C91">
            <v>542331</v>
          </cell>
          <cell r="D91">
            <v>43554</v>
          </cell>
          <cell r="E91" t="str">
            <v>200200</v>
          </cell>
          <cell r="F91" t="str">
            <v>EMBOUT DE TIGE</v>
          </cell>
          <cell r="O91">
            <v>1000</v>
          </cell>
          <cell r="P91">
            <v>7.4759999999999993E-2</v>
          </cell>
          <cell r="U91">
            <v>0.15782123076923077</v>
          </cell>
          <cell r="V91">
            <v>157.82123076923077</v>
          </cell>
          <cell r="Y91">
            <v>7.6748381538461544E-2</v>
          </cell>
          <cell r="Z91">
            <v>76.748381538461544</v>
          </cell>
          <cell r="AA91">
            <v>4.0627247524752472E-3</v>
          </cell>
          <cell r="AB91">
            <v>4.0627247524752477</v>
          </cell>
        </row>
        <row r="93">
          <cell r="A93">
            <v>201900034</v>
          </cell>
          <cell r="C93">
            <v>543037</v>
          </cell>
          <cell r="D93">
            <v>43581</v>
          </cell>
          <cell r="E93" t="str">
            <v>200200</v>
          </cell>
          <cell r="F93" t="str">
            <v>EMBOUT DE TIGE</v>
          </cell>
          <cell r="O93">
            <v>1500</v>
          </cell>
          <cell r="P93">
            <v>7.4759999999999993E-2</v>
          </cell>
          <cell r="U93">
            <v>0.15782123076923077</v>
          </cell>
          <cell r="V93">
            <v>236.73184615384616</v>
          </cell>
          <cell r="Y93">
            <v>7.6748381538461544E-2</v>
          </cell>
          <cell r="Z93">
            <v>115.12257230769231</v>
          </cell>
          <cell r="AA93">
            <v>4.0627247524752472E-3</v>
          </cell>
          <cell r="AB93">
            <v>6.0940871287128706</v>
          </cell>
        </row>
        <row r="99">
          <cell r="D99">
            <v>43696</v>
          </cell>
          <cell r="W99">
            <v>3060</v>
          </cell>
        </row>
        <row r="105">
          <cell r="A105">
            <v>201900078</v>
          </cell>
          <cell r="C105">
            <v>546151</v>
          </cell>
          <cell r="D105">
            <v>43734</v>
          </cell>
          <cell r="E105" t="str">
            <v>200200</v>
          </cell>
          <cell r="F105" t="str">
            <v>EMBOUT DE TIGE</v>
          </cell>
          <cell r="O105">
            <v>500</v>
          </cell>
          <cell r="P105">
            <v>7.4759999999999993E-2</v>
          </cell>
          <cell r="U105">
            <v>0.15782123076923077</v>
          </cell>
          <cell r="V105">
            <v>78.910615384615383</v>
          </cell>
          <cell r="Y105">
            <v>7.6748381538461544E-2</v>
          </cell>
          <cell r="Z105">
            <v>38.374190769230772</v>
          </cell>
          <cell r="AA105">
            <v>4.0627247524752472E-3</v>
          </cell>
          <cell r="AB105">
            <v>2.0313623762376238</v>
          </cell>
        </row>
      </sheetData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TOSHIBA" id="{87B01068-E7F2-4D90-8BA3-7B4B96EC8C08}" userId="TOSHIBA" providerId="Non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1BC240-19A7-4DD7-A8C1-68C3A71C3C30}" name="Tableau1" displayName="Tableau1" ref="A2:AA114" totalsRowShown="0" headerRowDxfId="35" dataDxfId="33" headerRowBorderDxfId="34" tableBorderDxfId="32" totalsRowBorderDxfId="31">
  <tableColumns count="27">
    <tableColumn id="1" xr3:uid="{92404AC1-AF8A-44EE-9B70-771EAA7D4AFB}" name="Facture N°" dataDxfId="30"/>
    <tableColumn id="2" xr3:uid="{B8F3B822-2B98-45B8-A7D9-1594BF959151}" name="Origine" dataDxfId="29"/>
    <tableColumn id="3" xr3:uid="{3A33EA51-3D5F-4F5B-8324-348DC3E12B9B}" name="N° déclarat° export" dataDxfId="28"/>
    <tableColumn id="4" xr3:uid="{BE6835A4-B426-4616-BCDB-F0EF475165A0}" name="Date déclarat° export" dataDxfId="27"/>
    <tableColumn id="5" xr3:uid="{D5CC66DD-E9D2-44E1-9D6F-1C11D460EB14}" name="Réf article" dataDxfId="26"/>
    <tableColumn id="6" xr3:uid="{265B3CDD-46A4-4F90-AFCC-AFAD257ACDD9}" name="Désignation" dataDxfId="25"/>
    <tableColumn id="7" xr3:uid="{59BE6E6E-3E9F-443C-91AE-954D32D3E36C}" name="N° fiche" dataDxfId="24"/>
    <tableColumn id="8" xr3:uid="{DC2675A2-679C-4113-A40E-8CED45774E1C}" name="matière" dataDxfId="23"/>
    <tableColumn id="10" xr3:uid="{B5807F57-F207-4351-914C-DED4716CED12}" name="forme" dataDxfId="22"/>
    <tableColumn id="11" xr3:uid="{DCBEAC59-D994-4B92-BCC9-46634519032D}" name="taille" dataDxfId="21"/>
    <tableColumn id="14" xr3:uid="{2D4CA0FB-33AD-418A-953C-09B974235EB2}" name="N° déclarat° import" dataDxfId="20"/>
    <tableColumn id="15" xr3:uid="{B557E4EF-9B2C-43CE-A405-AFDACD2CA4D7}" name="Qté livrée" dataDxfId="19"/>
    <tableColumn id="16" xr3:uid="{17692376-2730-4783-8E0A-932819059AA5}" name="Poids net/ pièce" dataDxfId="18"/>
    <tableColumn id="17" xr3:uid="{6377C139-885D-42B5-A221-51C9F64339D8}" name="longueur pièce" dataDxfId="17"/>
    <tableColumn id="18" xr3:uid="{774BCCFF-8438-4EC7-9379-16A4ED0ED193}" name="nbre pièces /barre" dataDxfId="16"/>
    <tableColumn id="19" xr3:uid="{E407E1E3-082D-45A2-BF56-18061EFE5784}" name="pids par barre" dataDxfId="15"/>
    <tableColumn id="20" xr3:uid="{26582504-BC8B-4387-B6BF-61950CD30794}" name="POIDS NET TOTAL" dataDxfId="14"/>
    <tableColumn id="21" xr3:uid="{B92933BF-C8C8-425C-AC94-2A4E8819ABB7}" name="Poids brut/pièce" dataDxfId="13"/>
    <tableColumn id="22" xr3:uid="{C6A5A914-2D1B-48E7-9928-BFF17D8929A3}" name="Qté utilisée" dataDxfId="12"/>
    <tableColumn id="23" xr3:uid="{038FD1BD-E9EA-4D96-B82C-F7AD702E7F85}" name="Qté importée" dataDxfId="11"/>
    <tableColumn id="24" xr3:uid="{2203DD15-206F-4E68-89F1-8BA1327FF376}" name="QTE STOCK INIT (Kg)" dataDxfId="10"/>
    <tableColumn id="25" xr3:uid="{1FEE3A39-AE9F-4D3E-9653-5B9D435B5108}" name="stock (Kg)" dataDxfId="9">
      <calculatedColumnFormula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calculatedColumnFormula>
    </tableColumn>
    <tableColumn id="26" xr3:uid="{33FBC337-D05F-4A19-A868-9130BF757F8B}" name="Poids copeaux/_x000a_pièce" dataDxfId="8"/>
    <tableColumn id="27" xr3:uid="{E13B7EBD-3EFA-4FB8-A640-6BF2324A708B}" name="poids copeaux total" dataDxfId="7"/>
    <tableColumn id="28" xr3:uid="{32920E75-2C1F-4ADF-BFA5-48DBF35EE665}" name="Participat° dans la FB" dataDxfId="6"/>
    <tableColumn id="29" xr3:uid="{296C1479-DFAD-4DDF-9465-8F4ABC67E8B7}" name="Poids déchet  fin de barre total" dataDxfId="5"/>
    <tableColumn id="30" xr3:uid="{8A762EC4-B431-4021-8F01-A05E2D6F34E3}" name="POIDS DECHET total 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0-02-22T08:56:23.40" personId="{87B01068-E7F2-4D90-8BA3-7B4B96EC8C08}" id="{BC15870E-BEF1-4931-AD6A-00E60C0DC8B3}">
    <text>date de l'achat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A116"/>
  <sheetViews>
    <sheetView topLeftCell="H1" zoomScale="96" zoomScaleNormal="96" workbookViewId="0">
      <pane ySplit="2" topLeftCell="A3" activePane="bottomLeft" state="frozen"/>
      <selection pane="bottomLeft" activeCell="V3" sqref="V3:V114"/>
    </sheetView>
  </sheetViews>
  <sheetFormatPr baseColWidth="10" defaultColWidth="11.5703125" defaultRowHeight="12.75" x14ac:dyDescent="0.25"/>
  <cols>
    <col min="1" max="1" width="12.140625" style="1" customWidth="1"/>
    <col min="2" max="2" width="10.5703125" style="1" customWidth="1"/>
    <col min="3" max="3" width="19.5703125" style="1" customWidth="1"/>
    <col min="4" max="4" width="14.85546875" style="11" customWidth="1"/>
    <col min="5" max="5" width="12" style="3" customWidth="1"/>
    <col min="6" max="6" width="24.28515625" style="1" customWidth="1"/>
    <col min="7" max="7" width="8.5703125" style="4" customWidth="1"/>
    <col min="8" max="8" width="9" style="1" customWidth="1"/>
    <col min="9" max="9" width="8.28515625" style="1" customWidth="1"/>
    <col min="10" max="10" width="7.5703125" style="10" customWidth="1"/>
    <col min="11" max="11" width="19.85546875" style="1" customWidth="1"/>
    <col min="12" max="12" width="11.5703125" style="1" customWidth="1"/>
    <col min="13" max="13" width="12" style="1" customWidth="1"/>
    <col min="14" max="14" width="9.7109375" style="1" bestFit="1" customWidth="1"/>
    <col min="15" max="15" width="11" style="2" bestFit="1" customWidth="1"/>
    <col min="16" max="16" width="10.42578125" style="1" bestFit="1" customWidth="1"/>
    <col min="17" max="17" width="10.5703125" style="1" bestFit="1" customWidth="1"/>
    <col min="18" max="18" width="12" style="1" bestFit="1" customWidth="1"/>
    <col min="19" max="19" width="12.5703125" style="12" bestFit="1" customWidth="1"/>
    <col min="20" max="20" width="13.5703125" style="1" bestFit="1" customWidth="1"/>
    <col min="21" max="21" width="15.28515625" style="1" bestFit="1" customWidth="1"/>
    <col min="22" max="22" width="14.28515625" style="1" bestFit="1" customWidth="1"/>
    <col min="23" max="23" width="24" style="1" bestFit="1" customWidth="1"/>
    <col min="24" max="24" width="26" style="1" bestFit="1" customWidth="1"/>
    <col min="25" max="25" width="24.140625" style="1" bestFit="1" customWidth="1"/>
    <col min="26" max="26" width="32.42578125" style="1" bestFit="1" customWidth="1"/>
    <col min="27" max="27" width="23" style="1" bestFit="1" customWidth="1"/>
    <col min="28" max="16384" width="11.5703125" style="1"/>
  </cols>
  <sheetData>
    <row r="1" spans="1:27" ht="13.5" thickBot="1" x14ac:dyDescent="0.3">
      <c r="S1" s="12">
        <f>SUBTOTAL(9,S2:S107)</f>
        <v>8253.3081020685258</v>
      </c>
      <c r="T1" s="12">
        <f t="shared" ref="T1:U1" si="0">SUBTOTAL(9,T2:T107)</f>
        <v>13376.119999999999</v>
      </c>
      <c r="U1" s="12">
        <f t="shared" si="0"/>
        <v>3199.6830000000004</v>
      </c>
    </row>
    <row r="2" spans="1:27" ht="52.5" customHeight="1" thickTop="1" x14ac:dyDescent="0.25">
      <c r="A2" s="29" t="s">
        <v>0</v>
      </c>
      <c r="B2" s="7" t="s">
        <v>28</v>
      </c>
      <c r="C2" s="30" t="s">
        <v>1</v>
      </c>
      <c r="D2" s="31" t="s">
        <v>2</v>
      </c>
      <c r="E2" s="32" t="s">
        <v>3</v>
      </c>
      <c r="F2" s="32" t="s">
        <v>4</v>
      </c>
      <c r="G2" s="33" t="s">
        <v>55</v>
      </c>
      <c r="H2" s="51" t="s">
        <v>57</v>
      </c>
      <c r="I2" s="51" t="s">
        <v>29</v>
      </c>
      <c r="J2" s="51" t="s">
        <v>58</v>
      </c>
      <c r="K2" s="6" t="s">
        <v>5</v>
      </c>
      <c r="L2" s="34" t="s">
        <v>6</v>
      </c>
      <c r="M2" s="8" t="s">
        <v>7</v>
      </c>
      <c r="N2" s="9" t="s">
        <v>32</v>
      </c>
      <c r="O2" s="8" t="s">
        <v>33</v>
      </c>
      <c r="P2" s="8" t="s">
        <v>34</v>
      </c>
      <c r="Q2" s="8" t="s">
        <v>20</v>
      </c>
      <c r="R2" s="8" t="s">
        <v>49</v>
      </c>
      <c r="S2" s="53" t="s">
        <v>53</v>
      </c>
      <c r="T2" s="59" t="s">
        <v>54</v>
      </c>
      <c r="U2" s="69" t="s">
        <v>30</v>
      </c>
      <c r="V2" s="8" t="s">
        <v>31</v>
      </c>
      <c r="W2" s="69" t="s">
        <v>56</v>
      </c>
      <c r="X2" s="16" t="s">
        <v>61</v>
      </c>
      <c r="Y2" s="18" t="s">
        <v>8</v>
      </c>
      <c r="Z2" s="18" t="s">
        <v>9</v>
      </c>
      <c r="AA2" s="68" t="s">
        <v>21</v>
      </c>
    </row>
    <row r="3" spans="1:27" ht="24.95" customHeight="1" x14ac:dyDescent="0.25">
      <c r="A3" s="71"/>
      <c r="B3" s="72" t="s">
        <v>26</v>
      </c>
      <c r="C3" s="73"/>
      <c r="D3" s="74">
        <v>42735</v>
      </c>
      <c r="E3" s="75"/>
      <c r="F3" s="73"/>
      <c r="G3" s="73"/>
      <c r="H3" s="76" t="s">
        <v>10</v>
      </c>
      <c r="I3" s="77" t="s">
        <v>25</v>
      </c>
      <c r="J3" s="78">
        <v>6</v>
      </c>
      <c r="K3" s="73"/>
      <c r="L3" s="73"/>
      <c r="M3" s="73"/>
      <c r="N3" s="73"/>
      <c r="O3" s="79"/>
      <c r="P3" s="73"/>
      <c r="Q3" s="73"/>
      <c r="R3" s="73"/>
      <c r="S3" s="80">
        <v>0</v>
      </c>
      <c r="T3" s="81"/>
      <c r="U3" s="70">
        <v>123.69000000000001</v>
      </c>
      <c r="V3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123.69000000000001</v>
      </c>
      <c r="W3" s="73"/>
      <c r="X3" s="73"/>
      <c r="Y3" s="73"/>
      <c r="Z3" s="73"/>
      <c r="AA3" s="82"/>
    </row>
    <row r="4" spans="1:27" ht="24.95" customHeight="1" x14ac:dyDescent="0.25">
      <c r="A4" s="71"/>
      <c r="B4" s="72" t="s">
        <v>26</v>
      </c>
      <c r="C4" s="73"/>
      <c r="D4" s="74">
        <v>42735</v>
      </c>
      <c r="E4" s="75"/>
      <c r="F4" s="73"/>
      <c r="G4" s="73"/>
      <c r="H4" s="76" t="s">
        <v>10</v>
      </c>
      <c r="I4" s="77" t="s">
        <v>13</v>
      </c>
      <c r="J4" s="70">
        <v>8</v>
      </c>
      <c r="K4" s="73"/>
      <c r="L4" s="73"/>
      <c r="M4" s="73"/>
      <c r="N4" s="73"/>
      <c r="O4" s="79"/>
      <c r="P4" s="73"/>
      <c r="Q4" s="73"/>
      <c r="R4" s="73"/>
      <c r="S4" s="80">
        <v>0</v>
      </c>
      <c r="T4" s="81"/>
      <c r="U4" s="70">
        <v>40.067999999999998</v>
      </c>
      <c r="V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" s="73"/>
      <c r="X4" s="73"/>
      <c r="Y4" s="73"/>
      <c r="Z4" s="73"/>
      <c r="AA4" s="82"/>
    </row>
    <row r="5" spans="1:27" ht="24.95" customHeight="1" x14ac:dyDescent="0.25">
      <c r="A5" s="71"/>
      <c r="B5" s="72" t="s">
        <v>26</v>
      </c>
      <c r="C5" s="73"/>
      <c r="D5" s="74">
        <v>42735</v>
      </c>
      <c r="E5" s="75"/>
      <c r="F5" s="73"/>
      <c r="G5" s="73"/>
      <c r="H5" s="76" t="s">
        <v>10</v>
      </c>
      <c r="I5" s="77" t="s">
        <v>13</v>
      </c>
      <c r="J5" s="78">
        <v>10</v>
      </c>
      <c r="K5" s="73"/>
      <c r="L5" s="73"/>
      <c r="M5" s="73"/>
      <c r="N5" s="73"/>
      <c r="O5" s="79"/>
      <c r="P5" s="73"/>
      <c r="Q5" s="73"/>
      <c r="R5" s="73"/>
      <c r="S5" s="80">
        <v>0</v>
      </c>
      <c r="T5" s="81"/>
      <c r="U5" s="70">
        <v>346.42499999999995</v>
      </c>
      <c r="V5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346.42499999999995</v>
      </c>
      <c r="W5" s="73"/>
      <c r="X5" s="73"/>
      <c r="Y5" s="73"/>
      <c r="Z5" s="73"/>
      <c r="AA5" s="82"/>
    </row>
    <row r="6" spans="1:27" ht="24.95" customHeight="1" x14ac:dyDescent="0.25">
      <c r="A6" s="71"/>
      <c r="B6" s="72" t="s">
        <v>26</v>
      </c>
      <c r="C6" s="73"/>
      <c r="D6" s="74">
        <v>42735</v>
      </c>
      <c r="E6" s="75"/>
      <c r="F6" s="73"/>
      <c r="G6" s="73"/>
      <c r="H6" s="76" t="s">
        <v>10</v>
      </c>
      <c r="I6" s="77" t="s">
        <v>13</v>
      </c>
      <c r="J6" s="78">
        <v>12</v>
      </c>
      <c r="K6" s="73"/>
      <c r="L6" s="73"/>
      <c r="M6" s="73"/>
      <c r="N6" s="73"/>
      <c r="O6" s="79"/>
      <c r="P6" s="73"/>
      <c r="Q6" s="73"/>
      <c r="R6" s="73"/>
      <c r="S6" s="80">
        <v>0</v>
      </c>
      <c r="T6" s="81"/>
      <c r="U6" s="70">
        <v>77.183999999999997</v>
      </c>
      <c r="V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" s="73"/>
      <c r="X6" s="73"/>
      <c r="Y6" s="73"/>
      <c r="Z6" s="73"/>
      <c r="AA6" s="82"/>
    </row>
    <row r="7" spans="1:27" ht="24.95" customHeight="1" x14ac:dyDescent="0.25">
      <c r="A7" s="71"/>
      <c r="B7" s="72" t="s">
        <v>26</v>
      </c>
      <c r="C7" s="73"/>
      <c r="D7" s="74">
        <v>42735</v>
      </c>
      <c r="E7" s="75"/>
      <c r="F7" s="73"/>
      <c r="G7" s="73"/>
      <c r="H7" s="76" t="s">
        <v>10</v>
      </c>
      <c r="I7" s="77" t="s">
        <v>13</v>
      </c>
      <c r="J7" s="78">
        <v>14</v>
      </c>
      <c r="K7" s="73"/>
      <c r="L7" s="73"/>
      <c r="M7" s="73"/>
      <c r="N7" s="73"/>
      <c r="O7" s="79"/>
      <c r="P7" s="73"/>
      <c r="Q7" s="73"/>
      <c r="R7" s="73"/>
      <c r="S7" s="80">
        <v>0</v>
      </c>
      <c r="T7" s="81"/>
      <c r="U7" s="70">
        <v>293.25899999999996</v>
      </c>
      <c r="V7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293.25899999999996</v>
      </c>
      <c r="W7" s="73"/>
      <c r="X7" s="73"/>
      <c r="Y7" s="73"/>
      <c r="Z7" s="73"/>
      <c r="AA7" s="82"/>
    </row>
    <row r="8" spans="1:27" ht="24.95" customHeight="1" x14ac:dyDescent="0.25">
      <c r="A8" s="71"/>
      <c r="B8" s="72" t="s">
        <v>26</v>
      </c>
      <c r="C8" s="73"/>
      <c r="D8" s="74">
        <v>42735</v>
      </c>
      <c r="E8" s="75"/>
      <c r="F8" s="73"/>
      <c r="G8" s="73"/>
      <c r="H8" s="76" t="s">
        <v>10</v>
      </c>
      <c r="I8" s="77" t="s">
        <v>13</v>
      </c>
      <c r="J8" s="78">
        <v>17</v>
      </c>
      <c r="K8" s="73"/>
      <c r="L8" s="73"/>
      <c r="M8" s="73"/>
      <c r="N8" s="73"/>
      <c r="O8" s="79"/>
      <c r="P8" s="73"/>
      <c r="Q8" s="73"/>
      <c r="R8" s="73"/>
      <c r="S8" s="80">
        <v>0</v>
      </c>
      <c r="T8" s="81"/>
      <c r="U8" s="70">
        <v>238.87200000000001</v>
      </c>
      <c r="V8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238.87200000000001</v>
      </c>
      <c r="W8" s="73"/>
      <c r="X8" s="73"/>
      <c r="Y8" s="73"/>
      <c r="Z8" s="73"/>
      <c r="AA8" s="82"/>
    </row>
    <row r="9" spans="1:27" ht="24.95" customHeight="1" x14ac:dyDescent="0.25">
      <c r="A9" s="71"/>
      <c r="B9" s="72" t="s">
        <v>26</v>
      </c>
      <c r="C9" s="73"/>
      <c r="D9" s="74">
        <v>42735</v>
      </c>
      <c r="E9" s="75"/>
      <c r="F9" s="73"/>
      <c r="G9" s="73"/>
      <c r="H9" s="76" t="s">
        <v>10</v>
      </c>
      <c r="I9" s="77" t="s">
        <v>13</v>
      </c>
      <c r="J9" s="78">
        <v>19</v>
      </c>
      <c r="K9" s="73"/>
      <c r="L9" s="73"/>
      <c r="M9" s="73"/>
      <c r="N9" s="73"/>
      <c r="O9" s="79"/>
      <c r="P9" s="73"/>
      <c r="Q9" s="73"/>
      <c r="R9" s="73"/>
      <c r="S9" s="80">
        <v>0</v>
      </c>
      <c r="T9" s="81"/>
      <c r="U9" s="70">
        <v>24.21</v>
      </c>
      <c r="V9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24.21</v>
      </c>
      <c r="W9" s="73"/>
      <c r="X9" s="73"/>
      <c r="Y9" s="73"/>
      <c r="Z9" s="73"/>
      <c r="AA9" s="82"/>
    </row>
    <row r="10" spans="1:27" ht="24.95" customHeight="1" x14ac:dyDescent="0.25">
      <c r="A10" s="71"/>
      <c r="B10" s="72" t="s">
        <v>26</v>
      </c>
      <c r="C10" s="73"/>
      <c r="D10" s="74">
        <v>42735</v>
      </c>
      <c r="E10" s="75"/>
      <c r="F10" s="73"/>
      <c r="G10" s="73"/>
      <c r="H10" s="76" t="s">
        <v>10</v>
      </c>
      <c r="I10" s="77" t="s">
        <v>13</v>
      </c>
      <c r="J10" s="78">
        <v>27</v>
      </c>
      <c r="K10" s="73"/>
      <c r="L10" s="73"/>
      <c r="M10" s="73"/>
      <c r="N10" s="73"/>
      <c r="O10" s="79"/>
      <c r="P10" s="73"/>
      <c r="Q10" s="73"/>
      <c r="R10" s="73"/>
      <c r="S10" s="80">
        <v>0</v>
      </c>
      <c r="T10" s="81"/>
      <c r="U10" s="70">
        <v>48.87</v>
      </c>
      <c r="V10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48.87</v>
      </c>
      <c r="W10" s="73"/>
      <c r="X10" s="73"/>
      <c r="Y10" s="73"/>
      <c r="Z10" s="73"/>
      <c r="AA10" s="82"/>
    </row>
    <row r="11" spans="1:27" ht="24.95" customHeight="1" x14ac:dyDescent="0.25">
      <c r="A11" s="71"/>
      <c r="B11" s="72" t="s">
        <v>26</v>
      </c>
      <c r="C11" s="73"/>
      <c r="D11" s="74">
        <v>42735</v>
      </c>
      <c r="E11" s="75"/>
      <c r="F11" s="73"/>
      <c r="G11" s="73"/>
      <c r="H11" s="76" t="s">
        <v>10</v>
      </c>
      <c r="I11" s="77" t="s">
        <v>14</v>
      </c>
      <c r="J11" s="78">
        <v>4</v>
      </c>
      <c r="K11" s="73"/>
      <c r="L11" s="73"/>
      <c r="M11" s="73"/>
      <c r="N11" s="73"/>
      <c r="O11" s="79"/>
      <c r="P11" s="73"/>
      <c r="Q11" s="73"/>
      <c r="R11" s="73"/>
      <c r="S11" s="80">
        <v>0</v>
      </c>
      <c r="T11" s="81"/>
      <c r="U11" s="70">
        <v>47.628</v>
      </c>
      <c r="V11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47.628</v>
      </c>
      <c r="W11" s="73"/>
      <c r="X11" s="73"/>
      <c r="Y11" s="73"/>
      <c r="Z11" s="73"/>
      <c r="AA11" s="82"/>
    </row>
    <row r="12" spans="1:27" ht="24.95" customHeight="1" x14ac:dyDescent="0.25">
      <c r="A12" s="71"/>
      <c r="B12" s="72" t="s">
        <v>26</v>
      </c>
      <c r="C12" s="73"/>
      <c r="D12" s="74">
        <v>42735</v>
      </c>
      <c r="E12" s="75"/>
      <c r="F12" s="73"/>
      <c r="G12" s="73"/>
      <c r="H12" s="76" t="s">
        <v>10</v>
      </c>
      <c r="I12" s="83" t="s">
        <v>14</v>
      </c>
      <c r="J12" s="78">
        <v>5</v>
      </c>
      <c r="K12" s="73"/>
      <c r="L12" s="73"/>
      <c r="M12" s="73"/>
      <c r="N12" s="73"/>
      <c r="O12" s="79"/>
      <c r="P12" s="73"/>
      <c r="Q12" s="73"/>
      <c r="R12" s="73"/>
      <c r="S12" s="80">
        <v>0</v>
      </c>
      <c r="T12" s="81"/>
      <c r="U12" s="70">
        <v>82.641000000000005</v>
      </c>
      <c r="V12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82.641000000000005</v>
      </c>
      <c r="W12" s="73"/>
      <c r="X12" s="73"/>
      <c r="Y12" s="73"/>
      <c r="Z12" s="73"/>
      <c r="AA12" s="82"/>
    </row>
    <row r="13" spans="1:27" ht="24.95" customHeight="1" x14ac:dyDescent="0.25">
      <c r="A13" s="71"/>
      <c r="B13" s="72" t="s">
        <v>26</v>
      </c>
      <c r="C13" s="73"/>
      <c r="D13" s="74">
        <v>42735</v>
      </c>
      <c r="E13" s="75"/>
      <c r="F13" s="73"/>
      <c r="G13" s="73"/>
      <c r="H13" s="76" t="s">
        <v>10</v>
      </c>
      <c r="I13" s="83" t="s">
        <v>14</v>
      </c>
      <c r="J13" s="78">
        <v>6</v>
      </c>
      <c r="K13" s="73"/>
      <c r="L13" s="73"/>
      <c r="M13" s="73"/>
      <c r="N13" s="73"/>
      <c r="O13" s="79"/>
      <c r="P13" s="73"/>
      <c r="Q13" s="73"/>
      <c r="R13" s="73"/>
      <c r="S13" s="80">
        <v>0</v>
      </c>
      <c r="T13" s="81"/>
      <c r="U13" s="70">
        <v>48.113999999999997</v>
      </c>
      <c r="V13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3" s="73"/>
      <c r="X13" s="73"/>
      <c r="Y13" s="73"/>
      <c r="Z13" s="73"/>
      <c r="AA13" s="82"/>
    </row>
    <row r="14" spans="1:27" ht="24.95" customHeight="1" x14ac:dyDescent="0.25">
      <c r="A14" s="71"/>
      <c r="B14" s="72" t="s">
        <v>26</v>
      </c>
      <c r="C14" s="73"/>
      <c r="D14" s="74">
        <v>42735</v>
      </c>
      <c r="E14" s="75"/>
      <c r="F14" s="73"/>
      <c r="G14" s="73"/>
      <c r="H14" s="76" t="s">
        <v>10</v>
      </c>
      <c r="I14" s="83" t="s">
        <v>14</v>
      </c>
      <c r="J14" s="78">
        <v>7</v>
      </c>
      <c r="K14" s="73"/>
      <c r="L14" s="73"/>
      <c r="M14" s="73"/>
      <c r="N14" s="73"/>
      <c r="O14" s="79"/>
      <c r="P14" s="73"/>
      <c r="Q14" s="73"/>
      <c r="R14" s="73"/>
      <c r="S14" s="80">
        <v>0</v>
      </c>
      <c r="T14" s="81"/>
      <c r="U14" s="70">
        <v>100.29300000000001</v>
      </c>
      <c r="V1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4" s="73"/>
      <c r="X14" s="73"/>
      <c r="Y14" s="73"/>
      <c r="Z14" s="73"/>
      <c r="AA14" s="82"/>
    </row>
    <row r="15" spans="1:27" ht="24.95" customHeight="1" x14ac:dyDescent="0.25">
      <c r="A15" s="71"/>
      <c r="B15" s="72" t="s">
        <v>26</v>
      </c>
      <c r="C15" s="73"/>
      <c r="D15" s="74">
        <v>42735</v>
      </c>
      <c r="E15" s="75"/>
      <c r="F15" s="73"/>
      <c r="G15" s="73"/>
      <c r="H15" s="76" t="s">
        <v>10</v>
      </c>
      <c r="I15" s="77" t="s">
        <v>14</v>
      </c>
      <c r="J15" s="78">
        <v>9</v>
      </c>
      <c r="K15" s="73"/>
      <c r="L15" s="73"/>
      <c r="M15" s="73"/>
      <c r="N15" s="73"/>
      <c r="O15" s="79"/>
      <c r="P15" s="73"/>
      <c r="Q15" s="73"/>
      <c r="R15" s="73"/>
      <c r="S15" s="80">
        <v>0</v>
      </c>
      <c r="T15" s="81"/>
      <c r="U15" s="70">
        <v>116.511</v>
      </c>
      <c r="V15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116.511</v>
      </c>
      <c r="W15" s="73"/>
      <c r="X15" s="73"/>
      <c r="Y15" s="73"/>
      <c r="Z15" s="73"/>
      <c r="AA15" s="82"/>
    </row>
    <row r="16" spans="1:27" ht="24.95" customHeight="1" x14ac:dyDescent="0.25">
      <c r="A16" s="71"/>
      <c r="B16" s="72" t="s">
        <v>26</v>
      </c>
      <c r="C16" s="73"/>
      <c r="D16" s="74">
        <v>42735</v>
      </c>
      <c r="E16" s="75"/>
      <c r="F16" s="73"/>
      <c r="G16" s="73"/>
      <c r="H16" s="76" t="s">
        <v>10</v>
      </c>
      <c r="I16" s="77" t="s">
        <v>14</v>
      </c>
      <c r="J16" s="78">
        <v>10.5</v>
      </c>
      <c r="K16" s="73"/>
      <c r="L16" s="73"/>
      <c r="M16" s="73"/>
      <c r="N16" s="73"/>
      <c r="O16" s="79"/>
      <c r="P16" s="73"/>
      <c r="Q16" s="73"/>
      <c r="R16" s="73"/>
      <c r="S16" s="80">
        <v>0</v>
      </c>
      <c r="T16" s="81"/>
      <c r="U16" s="70">
        <v>182.25</v>
      </c>
      <c r="V16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182.25</v>
      </c>
      <c r="W16" s="73"/>
      <c r="X16" s="73"/>
      <c r="Y16" s="73"/>
      <c r="Z16" s="73"/>
      <c r="AA16" s="82"/>
    </row>
    <row r="17" spans="1:27" ht="24.95" customHeight="1" x14ac:dyDescent="0.25">
      <c r="A17" s="71"/>
      <c r="B17" s="72" t="s">
        <v>26</v>
      </c>
      <c r="C17" s="73"/>
      <c r="D17" s="74">
        <v>42735</v>
      </c>
      <c r="E17" s="75"/>
      <c r="F17" s="73"/>
      <c r="G17" s="73"/>
      <c r="H17" s="76" t="s">
        <v>10</v>
      </c>
      <c r="I17" s="77" t="s">
        <v>14</v>
      </c>
      <c r="J17" s="78">
        <v>11</v>
      </c>
      <c r="K17" s="73"/>
      <c r="L17" s="73"/>
      <c r="M17" s="73"/>
      <c r="N17" s="73"/>
      <c r="O17" s="79"/>
      <c r="P17" s="73"/>
      <c r="Q17" s="73"/>
      <c r="R17" s="73"/>
      <c r="S17" s="80">
        <v>0</v>
      </c>
      <c r="T17" s="81"/>
      <c r="U17" s="70">
        <v>61.274999999999999</v>
      </c>
      <c r="V17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61.274999999999999</v>
      </c>
      <c r="W17" s="73"/>
      <c r="X17" s="73"/>
      <c r="Y17" s="73"/>
      <c r="Z17" s="73"/>
      <c r="AA17" s="82"/>
    </row>
    <row r="18" spans="1:27" ht="24.95" customHeight="1" x14ac:dyDescent="0.25">
      <c r="A18" s="71"/>
      <c r="B18" s="72" t="s">
        <v>26</v>
      </c>
      <c r="C18" s="73"/>
      <c r="D18" s="74">
        <v>42735</v>
      </c>
      <c r="E18" s="75"/>
      <c r="F18" s="73"/>
      <c r="G18" s="73"/>
      <c r="H18" s="76" t="s">
        <v>10</v>
      </c>
      <c r="I18" s="77" t="s">
        <v>14</v>
      </c>
      <c r="J18" s="78">
        <v>12</v>
      </c>
      <c r="K18" s="73"/>
      <c r="L18" s="73"/>
      <c r="M18" s="73"/>
      <c r="N18" s="73"/>
      <c r="O18" s="79"/>
      <c r="P18" s="73"/>
      <c r="Q18" s="73"/>
      <c r="R18" s="73"/>
      <c r="S18" s="80">
        <v>0</v>
      </c>
      <c r="T18" s="81"/>
      <c r="U18" s="70">
        <v>23.352</v>
      </c>
      <c r="V18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23.352</v>
      </c>
      <c r="W18" s="73"/>
      <c r="X18" s="73"/>
      <c r="Y18" s="73"/>
      <c r="Z18" s="73"/>
      <c r="AA18" s="82"/>
    </row>
    <row r="19" spans="1:27" ht="24.95" customHeight="1" x14ac:dyDescent="0.25">
      <c r="A19" s="71"/>
      <c r="B19" s="72" t="s">
        <v>26</v>
      </c>
      <c r="C19" s="73"/>
      <c r="D19" s="74">
        <v>42735</v>
      </c>
      <c r="E19" s="75"/>
      <c r="F19" s="73"/>
      <c r="G19" s="73"/>
      <c r="H19" s="76" t="s">
        <v>10</v>
      </c>
      <c r="I19" s="77" t="s">
        <v>14</v>
      </c>
      <c r="J19" s="78">
        <v>13</v>
      </c>
      <c r="K19" s="73"/>
      <c r="L19" s="73"/>
      <c r="M19" s="73"/>
      <c r="N19" s="73"/>
      <c r="O19" s="79"/>
      <c r="P19" s="73"/>
      <c r="Q19" s="73"/>
      <c r="R19" s="73"/>
      <c r="S19" s="80">
        <v>0</v>
      </c>
      <c r="T19" s="81"/>
      <c r="U19" s="70">
        <v>140.34299999999999</v>
      </c>
      <c r="V19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140.34299999999999</v>
      </c>
      <c r="W19" s="73"/>
      <c r="X19" s="73"/>
      <c r="Y19" s="73"/>
      <c r="Z19" s="73"/>
      <c r="AA19" s="82"/>
    </row>
    <row r="20" spans="1:27" ht="24.95" customHeight="1" x14ac:dyDescent="0.25">
      <c r="A20" s="71"/>
      <c r="B20" s="72" t="s">
        <v>26</v>
      </c>
      <c r="C20" s="73"/>
      <c r="D20" s="74">
        <v>42735</v>
      </c>
      <c r="E20" s="75"/>
      <c r="F20" s="73"/>
      <c r="G20" s="73"/>
      <c r="H20" s="76" t="s">
        <v>10</v>
      </c>
      <c r="I20" s="77" t="s">
        <v>14</v>
      </c>
      <c r="J20" s="78">
        <v>14</v>
      </c>
      <c r="K20" s="73"/>
      <c r="L20" s="73"/>
      <c r="M20" s="73"/>
      <c r="N20" s="73"/>
      <c r="O20" s="79"/>
      <c r="P20" s="73"/>
      <c r="Q20" s="73"/>
      <c r="R20" s="73"/>
      <c r="S20" s="80">
        <v>0</v>
      </c>
      <c r="T20" s="81"/>
      <c r="U20" s="70">
        <v>460.75200000000001</v>
      </c>
      <c r="V20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460.75200000000001</v>
      </c>
      <c r="W20" s="73"/>
      <c r="X20" s="73"/>
      <c r="Y20" s="73"/>
      <c r="Z20" s="73"/>
      <c r="AA20" s="82"/>
    </row>
    <row r="21" spans="1:27" ht="24.95" customHeight="1" x14ac:dyDescent="0.25">
      <c r="A21" s="71"/>
      <c r="B21" s="72" t="s">
        <v>26</v>
      </c>
      <c r="C21" s="73"/>
      <c r="D21" s="74">
        <v>42735</v>
      </c>
      <c r="E21" s="75"/>
      <c r="F21" s="73"/>
      <c r="G21" s="73"/>
      <c r="H21" s="76" t="s">
        <v>10</v>
      </c>
      <c r="I21" s="77" t="s">
        <v>14</v>
      </c>
      <c r="J21" s="78">
        <v>15</v>
      </c>
      <c r="K21" s="73"/>
      <c r="L21" s="73"/>
      <c r="M21" s="73"/>
      <c r="N21" s="73"/>
      <c r="O21" s="79"/>
      <c r="P21" s="73"/>
      <c r="Q21" s="73"/>
      <c r="R21" s="73"/>
      <c r="S21" s="80">
        <v>0</v>
      </c>
      <c r="T21" s="81"/>
      <c r="U21" s="70">
        <v>68.399999999999991</v>
      </c>
      <c r="V21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68.399999999999991</v>
      </c>
      <c r="W21" s="73"/>
      <c r="X21" s="73"/>
      <c r="Y21" s="73"/>
      <c r="Z21" s="73"/>
      <c r="AA21" s="82"/>
    </row>
    <row r="22" spans="1:27" ht="24.95" customHeight="1" x14ac:dyDescent="0.25">
      <c r="A22" s="71"/>
      <c r="B22" s="72" t="s">
        <v>26</v>
      </c>
      <c r="C22" s="73"/>
      <c r="D22" s="74">
        <v>42735</v>
      </c>
      <c r="E22" s="75"/>
      <c r="F22" s="73"/>
      <c r="G22" s="73"/>
      <c r="H22" s="76" t="s">
        <v>10</v>
      </c>
      <c r="I22" s="77" t="s">
        <v>14</v>
      </c>
      <c r="J22" s="78">
        <v>17</v>
      </c>
      <c r="K22" s="73"/>
      <c r="L22" s="73"/>
      <c r="M22" s="73"/>
      <c r="N22" s="73"/>
      <c r="O22" s="79"/>
      <c r="P22" s="73"/>
      <c r="Q22" s="73"/>
      <c r="R22" s="73"/>
      <c r="S22" s="80">
        <v>0</v>
      </c>
      <c r="T22" s="81"/>
      <c r="U22" s="70">
        <v>122.976</v>
      </c>
      <c r="V22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122.976</v>
      </c>
      <c r="W22" s="73"/>
      <c r="X22" s="73"/>
      <c r="Y22" s="73"/>
      <c r="Z22" s="73"/>
      <c r="AA22" s="82"/>
    </row>
    <row r="23" spans="1:27" ht="24.95" customHeight="1" x14ac:dyDescent="0.25">
      <c r="A23" s="71"/>
      <c r="B23" s="72" t="s">
        <v>26</v>
      </c>
      <c r="C23" s="73"/>
      <c r="D23" s="74">
        <v>42735</v>
      </c>
      <c r="E23" s="75"/>
      <c r="F23" s="73"/>
      <c r="G23" s="73"/>
      <c r="H23" s="76" t="s">
        <v>10</v>
      </c>
      <c r="I23" s="77" t="s">
        <v>14</v>
      </c>
      <c r="J23" s="78">
        <v>22</v>
      </c>
      <c r="K23" s="73"/>
      <c r="L23" s="84"/>
      <c r="M23" s="73"/>
      <c r="N23" s="73"/>
      <c r="O23" s="79"/>
      <c r="P23" s="73"/>
      <c r="Q23" s="73"/>
      <c r="R23" s="73"/>
      <c r="S23" s="80">
        <v>0</v>
      </c>
      <c r="T23" s="81"/>
      <c r="U23" s="70">
        <v>206.01000000000002</v>
      </c>
      <c r="V23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3" s="73"/>
      <c r="X23" s="73"/>
      <c r="Y23" s="73"/>
      <c r="Z23" s="73"/>
      <c r="AA23" s="82"/>
    </row>
    <row r="24" spans="1:27" ht="24.95" customHeight="1" x14ac:dyDescent="0.25">
      <c r="A24" s="71"/>
      <c r="B24" s="72" t="s">
        <v>26</v>
      </c>
      <c r="C24" s="73"/>
      <c r="D24" s="74">
        <v>42735</v>
      </c>
      <c r="E24" s="75"/>
      <c r="F24" s="73"/>
      <c r="G24" s="73"/>
      <c r="H24" s="76" t="s">
        <v>10</v>
      </c>
      <c r="I24" s="77" t="s">
        <v>14</v>
      </c>
      <c r="J24" s="78">
        <v>23</v>
      </c>
      <c r="K24" s="73"/>
      <c r="L24" s="73"/>
      <c r="M24" s="73"/>
      <c r="N24" s="73"/>
      <c r="O24" s="79"/>
      <c r="P24" s="73"/>
      <c r="Q24" s="73"/>
      <c r="R24" s="73"/>
      <c r="S24" s="80">
        <v>0</v>
      </c>
      <c r="T24" s="81"/>
      <c r="U24" s="70">
        <v>299.88</v>
      </c>
      <c r="V24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299.88</v>
      </c>
      <c r="W24" s="73"/>
      <c r="X24" s="73"/>
      <c r="Y24" s="73"/>
      <c r="Z24" s="73"/>
      <c r="AA24" s="82"/>
    </row>
    <row r="25" spans="1:27" ht="24.95" customHeight="1" x14ac:dyDescent="0.25">
      <c r="A25" s="71"/>
      <c r="B25" s="72" t="s">
        <v>26</v>
      </c>
      <c r="C25" s="73"/>
      <c r="D25" s="74">
        <v>42735</v>
      </c>
      <c r="E25" s="75"/>
      <c r="F25" s="73"/>
      <c r="G25" s="73"/>
      <c r="H25" s="76" t="s">
        <v>10</v>
      </c>
      <c r="I25" s="77" t="s">
        <v>14</v>
      </c>
      <c r="J25" s="78">
        <v>24</v>
      </c>
      <c r="K25" s="73"/>
      <c r="L25" s="73"/>
      <c r="M25" s="73"/>
      <c r="N25" s="73"/>
      <c r="O25" s="79"/>
      <c r="P25" s="73"/>
      <c r="Q25" s="73"/>
      <c r="R25" s="73"/>
      <c r="S25" s="80">
        <v>0</v>
      </c>
      <c r="T25" s="81"/>
      <c r="U25" s="70">
        <v>46.68</v>
      </c>
      <c r="V25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46.68</v>
      </c>
      <c r="W25" s="73"/>
      <c r="X25" s="73"/>
      <c r="Y25" s="73"/>
      <c r="Z25" s="73"/>
      <c r="AA25" s="82"/>
    </row>
    <row r="26" spans="1:27" ht="24.95" customHeight="1" x14ac:dyDescent="0.25">
      <c r="A26" s="71"/>
      <c r="B26" s="85" t="s">
        <v>23</v>
      </c>
      <c r="C26" s="73"/>
      <c r="D26" s="74">
        <v>42754</v>
      </c>
      <c r="E26" s="75"/>
      <c r="F26" s="73"/>
      <c r="G26" s="73"/>
      <c r="H26" s="86" t="s">
        <v>10</v>
      </c>
      <c r="I26" s="85" t="s">
        <v>14</v>
      </c>
      <c r="J26" s="87">
        <v>18</v>
      </c>
      <c r="K26" s="73"/>
      <c r="L26" s="73"/>
      <c r="M26" s="73"/>
      <c r="N26" s="73"/>
      <c r="O26" s="79"/>
      <c r="P26" s="73"/>
      <c r="Q26" s="73"/>
      <c r="R26" s="73"/>
      <c r="S26" s="80">
        <v>0</v>
      </c>
      <c r="T26" s="88">
        <v>211</v>
      </c>
      <c r="U26" s="88"/>
      <c r="V2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6" s="73"/>
      <c r="X26" s="73"/>
      <c r="Y26" s="73"/>
      <c r="Z26" s="73"/>
      <c r="AA26" s="82">
        <f>SUBTOTAL(9,AA3:AA25)</f>
        <v>0</v>
      </c>
    </row>
    <row r="27" spans="1:27" ht="24.95" customHeight="1" x14ac:dyDescent="0.25">
      <c r="A27" s="71"/>
      <c r="B27" s="85" t="s">
        <v>23</v>
      </c>
      <c r="C27" s="73"/>
      <c r="D27" s="74">
        <v>42754</v>
      </c>
      <c r="E27" s="75"/>
      <c r="F27" s="73"/>
      <c r="G27" s="73"/>
      <c r="H27" s="86" t="s">
        <v>10</v>
      </c>
      <c r="I27" s="85" t="s">
        <v>14</v>
      </c>
      <c r="J27" s="87">
        <v>22</v>
      </c>
      <c r="K27" s="73"/>
      <c r="L27" s="84"/>
      <c r="M27" s="73"/>
      <c r="N27" s="73"/>
      <c r="O27" s="79"/>
      <c r="P27" s="73"/>
      <c r="Q27" s="73"/>
      <c r="R27" s="73"/>
      <c r="S27" s="80">
        <v>0</v>
      </c>
      <c r="T27" s="88">
        <v>1964</v>
      </c>
      <c r="U27" s="88"/>
      <c r="V2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7" s="73"/>
      <c r="X27" s="73"/>
      <c r="Y27" s="73"/>
      <c r="Z27" s="73"/>
      <c r="AA27" s="82"/>
    </row>
    <row r="28" spans="1:27" ht="24.95" customHeight="1" x14ac:dyDescent="0.25">
      <c r="A28" s="89"/>
      <c r="B28" s="90" t="s">
        <v>22</v>
      </c>
      <c r="C28" s="91">
        <v>546390</v>
      </c>
      <c r="D28" s="74">
        <v>42801</v>
      </c>
      <c r="E28" s="75">
        <v>512800</v>
      </c>
      <c r="F28" s="92" t="s">
        <v>17</v>
      </c>
      <c r="G28" s="90"/>
      <c r="H28" s="90" t="s">
        <v>10</v>
      </c>
      <c r="I28" s="73" t="s">
        <v>14</v>
      </c>
      <c r="J28" s="93">
        <v>7</v>
      </c>
      <c r="K28" s="73"/>
      <c r="L28" s="94">
        <v>1000</v>
      </c>
      <c r="M28" s="95">
        <v>3.421E-3</v>
      </c>
      <c r="N28" s="73">
        <v>24.5</v>
      </c>
      <c r="O28" s="73">
        <f>INT(2800/(N28+3))</f>
        <v>101</v>
      </c>
      <c r="P28" s="73">
        <f>((J28/2)*(J28/2)*3.14*9*3)/1000</f>
        <v>1.0385550000000003</v>
      </c>
      <c r="Q28" s="90">
        <f>+M28*L28</f>
        <v>3.4209999999999998</v>
      </c>
      <c r="R28" s="73">
        <f>P28/O28</f>
        <v>1.0282722772277231E-2</v>
      </c>
      <c r="S28" s="80">
        <v>10.28272277227723</v>
      </c>
      <c r="T28" s="81"/>
      <c r="U28" s="81"/>
      <c r="V2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8" s="73">
        <f>(((P28/3000)*2880)-(M28*O28))/O28</f>
        <v>6.4504138613861416E-3</v>
      </c>
      <c r="X28" s="73">
        <f>+W28*L28</f>
        <v>6.4504138613861413</v>
      </c>
      <c r="Y28" s="73">
        <f>+((P28/3000)*120)/101</f>
        <v>4.1130891089108927E-4</v>
      </c>
      <c r="Z28" s="73">
        <f>Y28*L28</f>
        <v>0.41130891089108929</v>
      </c>
      <c r="AA28" s="82">
        <f>S28-Q28</f>
        <v>6.8617227722772309</v>
      </c>
    </row>
    <row r="29" spans="1:27" ht="24.95" customHeight="1" x14ac:dyDescent="0.25">
      <c r="A29" s="71"/>
      <c r="B29" s="85" t="s">
        <v>23</v>
      </c>
      <c r="C29" s="73"/>
      <c r="D29" s="74">
        <v>42816</v>
      </c>
      <c r="E29" s="75"/>
      <c r="F29" s="73"/>
      <c r="G29" s="73"/>
      <c r="H29" s="86" t="s">
        <v>10</v>
      </c>
      <c r="I29" s="85" t="s">
        <v>14</v>
      </c>
      <c r="J29" s="87">
        <v>7</v>
      </c>
      <c r="K29" s="73"/>
      <c r="L29" s="73"/>
      <c r="M29" s="73"/>
      <c r="N29" s="73"/>
      <c r="O29" s="79"/>
      <c r="P29" s="73"/>
      <c r="Q29" s="73"/>
      <c r="R29" s="73"/>
      <c r="S29" s="80">
        <v>0</v>
      </c>
      <c r="T29" s="88">
        <v>250</v>
      </c>
      <c r="U29" s="88"/>
      <c r="V2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9" s="73"/>
      <c r="X29" s="73"/>
      <c r="Y29" s="73"/>
      <c r="Z29" s="73"/>
      <c r="AA29" s="82"/>
    </row>
    <row r="30" spans="1:27" ht="24.95" customHeight="1" x14ac:dyDescent="0.25">
      <c r="A30" s="89">
        <v>201700021</v>
      </c>
      <c r="B30" s="90" t="s">
        <v>22</v>
      </c>
      <c r="C30" s="96">
        <v>546763</v>
      </c>
      <c r="D30" s="74">
        <v>42818</v>
      </c>
      <c r="E30" s="75">
        <v>200200</v>
      </c>
      <c r="F30" s="92" t="s">
        <v>16</v>
      </c>
      <c r="G30" s="92">
        <v>146</v>
      </c>
      <c r="H30" s="90" t="s">
        <v>10</v>
      </c>
      <c r="I30" s="73" t="s">
        <v>14</v>
      </c>
      <c r="J30" s="81">
        <v>22</v>
      </c>
      <c r="K30" s="73"/>
      <c r="L30" s="97">
        <v>2000</v>
      </c>
      <c r="M30" s="95">
        <v>7.4759999999999993E-2</v>
      </c>
      <c r="N30" s="98">
        <v>39.5</v>
      </c>
      <c r="O30" s="73">
        <f>INT(2800/(N30+3))</f>
        <v>65</v>
      </c>
      <c r="P30" s="73">
        <f>((J30/2)*(J30/2)*3.14*9*3)/1000</f>
        <v>10.258380000000001</v>
      </c>
      <c r="Q30" s="90">
        <f>+M30*L30</f>
        <v>149.51999999999998</v>
      </c>
      <c r="R30" s="73">
        <f>P30/O30</f>
        <v>0.15782123076923077</v>
      </c>
      <c r="S30" s="80">
        <v>315.64246153846153</v>
      </c>
      <c r="T30" s="81"/>
      <c r="U30" s="88"/>
      <c r="V30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0" s="73">
        <f>(((P30/3000)*2880)-(M30*O30))/O30</f>
        <v>7.6748381538461544E-2</v>
      </c>
      <c r="X30" s="73">
        <f>+W30*L30</f>
        <v>153.49676307692309</v>
      </c>
      <c r="Y30" s="73">
        <f>+((P30/3000)*120)/101</f>
        <v>4.0627247524752472E-3</v>
      </c>
      <c r="Z30" s="73">
        <f>Y30*L30</f>
        <v>8.1254495049504953</v>
      </c>
      <c r="AA30" s="82">
        <f>S30-Q30</f>
        <v>166.12246153846155</v>
      </c>
    </row>
    <row r="31" spans="1:27" ht="24.95" customHeight="1" x14ac:dyDescent="0.25">
      <c r="A31" s="89">
        <v>201700027</v>
      </c>
      <c r="B31" s="90" t="s">
        <v>22</v>
      </c>
      <c r="C31" s="96">
        <v>547184</v>
      </c>
      <c r="D31" s="74">
        <v>42832</v>
      </c>
      <c r="E31" s="75">
        <v>510020</v>
      </c>
      <c r="F31" s="92" t="s">
        <v>11</v>
      </c>
      <c r="G31" s="99">
        <v>139</v>
      </c>
      <c r="H31" s="90" t="s">
        <v>10</v>
      </c>
      <c r="I31" s="90" t="s">
        <v>13</v>
      </c>
      <c r="J31" s="93">
        <v>8</v>
      </c>
      <c r="K31" s="73"/>
      <c r="L31" s="94">
        <v>20000</v>
      </c>
      <c r="M31" s="95">
        <v>1.446E-3</v>
      </c>
      <c r="N31" s="73">
        <v>6</v>
      </c>
      <c r="O31" s="73">
        <f>INT(2800/(N31+3))</f>
        <v>311</v>
      </c>
      <c r="P31" s="73">
        <f>((J31*J31)*0.866*9*3)/1000</f>
        <v>1.4964479999999998</v>
      </c>
      <c r="Q31" s="90">
        <f>+L31*M31</f>
        <v>28.92</v>
      </c>
      <c r="R31" s="73">
        <f>P31/O31</f>
        <v>4.8117299035369768E-3</v>
      </c>
      <c r="S31" s="80">
        <v>96.234598070739537</v>
      </c>
      <c r="T31" s="81"/>
      <c r="U31" s="81"/>
      <c r="V31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1" s="73">
        <f>(((P31/3000)*2880)-(M31*O31))/O31</f>
        <v>3.1732607073954979E-3</v>
      </c>
      <c r="X31" s="73">
        <f>+W31*L31</f>
        <v>63.465214147909954</v>
      </c>
      <c r="Y31" s="73">
        <f>+((P31/3000)*120)/101</f>
        <v>5.9265267326732659E-4</v>
      </c>
      <c r="Z31" s="73">
        <f>Y31*L31</f>
        <v>11.853053465346532</v>
      </c>
      <c r="AA31" s="82">
        <f>S31-Q31</f>
        <v>67.314598070739535</v>
      </c>
    </row>
    <row r="32" spans="1:27" ht="24.95" customHeight="1" x14ac:dyDescent="0.25">
      <c r="A32" s="89">
        <v>201700027</v>
      </c>
      <c r="B32" s="90" t="s">
        <v>22</v>
      </c>
      <c r="C32" s="96">
        <v>547184</v>
      </c>
      <c r="D32" s="74">
        <v>42832</v>
      </c>
      <c r="E32" s="75">
        <v>512800</v>
      </c>
      <c r="F32" s="92" t="s">
        <v>17</v>
      </c>
      <c r="G32" s="90"/>
      <c r="H32" s="90" t="s">
        <v>10</v>
      </c>
      <c r="I32" s="73" t="s">
        <v>14</v>
      </c>
      <c r="J32" s="93">
        <v>7</v>
      </c>
      <c r="K32" s="73"/>
      <c r="L32" s="94">
        <v>10000</v>
      </c>
      <c r="M32" s="95">
        <v>3.421E-3</v>
      </c>
      <c r="N32" s="73">
        <v>24.5</v>
      </c>
      <c r="O32" s="73">
        <f>INT(2800/(N32+3))</f>
        <v>101</v>
      </c>
      <c r="P32" s="73">
        <f>((J32/2)*(J32/2)*3.14*9*3)/1000</f>
        <v>1.0385550000000003</v>
      </c>
      <c r="Q32" s="90">
        <f>+M32*L32</f>
        <v>34.21</v>
      </c>
      <c r="R32" s="73">
        <f>P32/O32</f>
        <v>1.0282722772277231E-2</v>
      </c>
      <c r="S32" s="80">
        <v>102.82722772277231</v>
      </c>
      <c r="T32" s="81"/>
      <c r="U32" s="81"/>
      <c r="V32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2" s="73">
        <f>(((P32/3000)*2880)-(M32*O32))/O32</f>
        <v>6.4504138613861416E-3</v>
      </c>
      <c r="X32" s="73">
        <f>+W32*L32</f>
        <v>64.504138613861414</v>
      </c>
      <c r="Y32" s="73">
        <f>+((P32/3000)*120)/101</f>
        <v>4.1130891089108927E-4</v>
      </c>
      <c r="Z32" s="73">
        <f>Y32*L32</f>
        <v>4.1130891089108923</v>
      </c>
      <c r="AA32" s="82">
        <f>S32-Q32</f>
        <v>68.617227722772299</v>
      </c>
    </row>
    <row r="33" spans="1:27" ht="24.95" customHeight="1" x14ac:dyDescent="0.25">
      <c r="A33" s="89">
        <v>201700034</v>
      </c>
      <c r="B33" s="90" t="s">
        <v>22</v>
      </c>
      <c r="C33" s="96">
        <v>547321</v>
      </c>
      <c r="D33" s="74">
        <v>42839</v>
      </c>
      <c r="E33" s="75">
        <v>200200</v>
      </c>
      <c r="F33" s="92" t="s">
        <v>16</v>
      </c>
      <c r="G33" s="92"/>
      <c r="H33" s="90" t="s">
        <v>10</v>
      </c>
      <c r="I33" s="73" t="s">
        <v>14</v>
      </c>
      <c r="J33" s="81">
        <v>22</v>
      </c>
      <c r="K33" s="93"/>
      <c r="L33" s="100">
        <v>2500</v>
      </c>
      <c r="M33" s="95">
        <v>7.4759999999999993E-2</v>
      </c>
      <c r="N33" s="98">
        <v>39.5</v>
      </c>
      <c r="O33" s="73">
        <f>INT(2800/(N33+3))</f>
        <v>65</v>
      </c>
      <c r="P33" s="73">
        <f>((J33/2)*(J33/2)*3.14*9*3)/1000</f>
        <v>10.258380000000001</v>
      </c>
      <c r="Q33" s="90">
        <f>+M33*L33</f>
        <v>186.89999999999998</v>
      </c>
      <c r="R33" s="73">
        <f>P33/O33</f>
        <v>0.15782123076923077</v>
      </c>
      <c r="S33" s="80">
        <v>394.5530769230769</v>
      </c>
      <c r="T33" s="81"/>
      <c r="U33" s="81"/>
      <c r="V33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3" s="73">
        <f>(((P33/3000)*2880)-(M33*O33))/O33</f>
        <v>7.6748381538461544E-2</v>
      </c>
      <c r="X33" s="73">
        <f>+W33*L33</f>
        <v>191.87095384615387</v>
      </c>
      <c r="Y33" s="73">
        <f>+((P33/3000)*120)/101</f>
        <v>4.0627247524752472E-3</v>
      </c>
      <c r="Z33" s="73">
        <f>Y33*L33</f>
        <v>10.156811881188117</v>
      </c>
      <c r="AA33" s="82">
        <f>S33-Q33</f>
        <v>207.65307692307692</v>
      </c>
    </row>
    <row r="34" spans="1:27" ht="24.95" customHeight="1" x14ac:dyDescent="0.25">
      <c r="A34" s="71"/>
      <c r="B34" s="85" t="s">
        <v>23</v>
      </c>
      <c r="C34" s="73"/>
      <c r="D34" s="74">
        <v>42857</v>
      </c>
      <c r="E34" s="75"/>
      <c r="F34" s="73"/>
      <c r="G34" s="73"/>
      <c r="H34" s="86" t="s">
        <v>10</v>
      </c>
      <c r="I34" s="85" t="s">
        <v>13</v>
      </c>
      <c r="J34" s="87">
        <v>8</v>
      </c>
      <c r="K34" s="73"/>
      <c r="L34" s="73"/>
      <c r="M34" s="73"/>
      <c r="N34" s="73"/>
      <c r="O34" s="79"/>
      <c r="P34" s="73"/>
      <c r="Q34" s="73"/>
      <c r="R34" s="73"/>
      <c r="S34" s="80">
        <v>0</v>
      </c>
      <c r="T34" s="88">
        <v>150.4</v>
      </c>
      <c r="U34" s="88"/>
      <c r="V3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4" s="73"/>
      <c r="X34" s="73"/>
      <c r="Y34" s="73"/>
      <c r="Z34" s="73"/>
      <c r="AA34" s="82"/>
    </row>
    <row r="35" spans="1:27" ht="24.95" customHeight="1" x14ac:dyDescent="0.25">
      <c r="A35" s="89">
        <v>201700044</v>
      </c>
      <c r="B35" s="90" t="s">
        <v>22</v>
      </c>
      <c r="C35" s="96">
        <v>547817</v>
      </c>
      <c r="D35" s="74">
        <v>42861</v>
      </c>
      <c r="E35" s="75">
        <v>510020</v>
      </c>
      <c r="F35" s="92" t="s">
        <v>11</v>
      </c>
      <c r="G35" s="99">
        <v>139</v>
      </c>
      <c r="H35" s="90" t="s">
        <v>10</v>
      </c>
      <c r="I35" s="90" t="s">
        <v>13</v>
      </c>
      <c r="J35" s="93">
        <v>8</v>
      </c>
      <c r="K35" s="73"/>
      <c r="L35" s="94">
        <v>3540</v>
      </c>
      <c r="M35" s="95">
        <v>1.446E-3</v>
      </c>
      <c r="N35" s="73">
        <v>6</v>
      </c>
      <c r="O35" s="73">
        <f>INT(2800/(N35+3))</f>
        <v>311</v>
      </c>
      <c r="P35" s="73">
        <f>((J35*J35)*0.866*9*3)/1000</f>
        <v>1.4964479999999998</v>
      </c>
      <c r="Q35" s="90">
        <f>+L35*M35</f>
        <v>5.1188400000000005</v>
      </c>
      <c r="R35" s="73">
        <f>P35/O35</f>
        <v>4.8117299035369768E-3</v>
      </c>
      <c r="S35" s="80">
        <v>17.033523858520898</v>
      </c>
      <c r="T35" s="81"/>
      <c r="U35" s="81"/>
      <c r="V35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5" s="73">
        <f>(((P35/3000)*2880)-(M35*O35))/O35</f>
        <v>3.1732607073954979E-3</v>
      </c>
      <c r="X35" s="73">
        <f>+W35*L35</f>
        <v>11.233342904180063</v>
      </c>
      <c r="Y35" s="73">
        <f>+((P35/3000)*120)/101</f>
        <v>5.9265267326732659E-4</v>
      </c>
      <c r="Z35" s="73">
        <f>Y35*L35</f>
        <v>2.0979904633663362</v>
      </c>
      <c r="AA35" s="82">
        <f>S35-Q35</f>
        <v>11.914683858520897</v>
      </c>
    </row>
    <row r="36" spans="1:27" ht="24.95" customHeight="1" x14ac:dyDescent="0.25">
      <c r="A36" s="89">
        <v>201700044</v>
      </c>
      <c r="B36" s="90" t="s">
        <v>22</v>
      </c>
      <c r="C36" s="96">
        <v>547817</v>
      </c>
      <c r="D36" s="74">
        <v>42861</v>
      </c>
      <c r="E36" s="75">
        <v>510090</v>
      </c>
      <c r="F36" s="99" t="s">
        <v>15</v>
      </c>
      <c r="G36" s="99">
        <v>141</v>
      </c>
      <c r="H36" s="90" t="s">
        <v>10</v>
      </c>
      <c r="I36" s="90" t="s">
        <v>13</v>
      </c>
      <c r="J36" s="91">
        <v>12</v>
      </c>
      <c r="K36" s="73"/>
      <c r="L36" s="94">
        <v>5100</v>
      </c>
      <c r="M36" s="95">
        <v>3.2499999999999999E-3</v>
      </c>
      <c r="N36" s="101">
        <v>12</v>
      </c>
      <c r="O36" s="73">
        <f>INT(2800/(N36+3))</f>
        <v>186</v>
      </c>
      <c r="P36" s="73">
        <f>((J36*J36)*0.866*9*3)/1000</f>
        <v>3.3670079999999998</v>
      </c>
      <c r="Q36" s="90">
        <f>+L36*M36</f>
        <v>16.574999999999999</v>
      </c>
      <c r="R36" s="73">
        <f>P36/O36</f>
        <v>1.8102193548387095E-2</v>
      </c>
      <c r="S36" s="80">
        <v>92.321187096774182</v>
      </c>
      <c r="T36" s="81"/>
      <c r="U36" s="81"/>
      <c r="V3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6" s="73">
        <f>(((P36/3000)*2880)-(M36*O36))/O36</f>
        <v>1.4128105806451612E-2</v>
      </c>
      <c r="X36" s="73">
        <f>+W36*L36</f>
        <v>72.053339612903216</v>
      </c>
      <c r="Y36" s="73">
        <f>+((P36/3000)*120)/101</f>
        <v>1.3334685148514848E-3</v>
      </c>
      <c r="Z36" s="73">
        <f>Y36*L36</f>
        <v>6.8006894257425721</v>
      </c>
      <c r="AA36" s="82">
        <f>S36-Q36</f>
        <v>75.746187096774179</v>
      </c>
    </row>
    <row r="37" spans="1:27" ht="24.95" customHeight="1" x14ac:dyDescent="0.25">
      <c r="A37" s="89">
        <v>201700044</v>
      </c>
      <c r="B37" s="90" t="s">
        <v>22</v>
      </c>
      <c r="C37" s="96">
        <v>547817</v>
      </c>
      <c r="D37" s="74">
        <v>42861</v>
      </c>
      <c r="E37" s="75">
        <v>512800</v>
      </c>
      <c r="F37" s="92" t="s">
        <v>17</v>
      </c>
      <c r="G37" s="99"/>
      <c r="H37" s="90" t="s">
        <v>10</v>
      </c>
      <c r="I37" s="73" t="s">
        <v>14</v>
      </c>
      <c r="J37" s="93">
        <v>7</v>
      </c>
      <c r="K37" s="73"/>
      <c r="L37" s="94">
        <v>17400</v>
      </c>
      <c r="M37" s="95">
        <v>3.421E-3</v>
      </c>
      <c r="N37" s="73">
        <v>24.5</v>
      </c>
      <c r="O37" s="73">
        <f>INT(2800/(N37+3))</f>
        <v>101</v>
      </c>
      <c r="P37" s="73">
        <f>((J37/2)*(J37/2)*3.14*9*3)/1000</f>
        <v>1.0385550000000003</v>
      </c>
      <c r="Q37" s="90">
        <f>+M37*L37</f>
        <v>59.525399999999998</v>
      </c>
      <c r="R37" s="73">
        <f>P37/O37</f>
        <v>1.0282722772277231E-2</v>
      </c>
      <c r="S37" s="80">
        <v>178.91937623762382</v>
      </c>
      <c r="T37" s="81"/>
      <c r="U37" s="81"/>
      <c r="V3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7" s="73">
        <f>(((P37/3000)*2880)-(M37*O37))/O37</f>
        <v>6.4504138613861416E-3</v>
      </c>
      <c r="X37" s="73">
        <f>+W37*L37</f>
        <v>112.23720118811886</v>
      </c>
      <c r="Y37" s="73">
        <f>+((P37/3000)*120)/101</f>
        <v>4.1130891089108927E-4</v>
      </c>
      <c r="Z37" s="73">
        <f>Y37*L37</f>
        <v>7.1567750495049536</v>
      </c>
      <c r="AA37" s="82">
        <f>S37-Q37</f>
        <v>119.39397623762383</v>
      </c>
    </row>
    <row r="38" spans="1:27" ht="24.95" customHeight="1" x14ac:dyDescent="0.25">
      <c r="A38" s="89">
        <v>201700038</v>
      </c>
      <c r="B38" s="90" t="s">
        <v>22</v>
      </c>
      <c r="C38" s="91">
        <v>547903</v>
      </c>
      <c r="D38" s="74">
        <v>42866</v>
      </c>
      <c r="E38" s="75">
        <v>200200</v>
      </c>
      <c r="F38" s="92" t="s">
        <v>16</v>
      </c>
      <c r="G38" s="92"/>
      <c r="H38" s="90" t="s">
        <v>10</v>
      </c>
      <c r="I38" s="73" t="s">
        <v>14</v>
      </c>
      <c r="J38" s="81">
        <v>22</v>
      </c>
      <c r="K38" s="73"/>
      <c r="L38" s="97">
        <v>1500</v>
      </c>
      <c r="M38" s="95">
        <v>7.4759999999999993E-2</v>
      </c>
      <c r="N38" s="98">
        <v>39.5</v>
      </c>
      <c r="O38" s="73">
        <f>INT(2800/(N38+3))</f>
        <v>65</v>
      </c>
      <c r="P38" s="73">
        <f>((J38/2)*(J38/2)*3.14*9*3)/1000</f>
        <v>10.258380000000001</v>
      </c>
      <c r="Q38" s="90">
        <f>+M38*L38</f>
        <v>112.13999999999999</v>
      </c>
      <c r="R38" s="73">
        <f>P38/O38</f>
        <v>0.15782123076923077</v>
      </c>
      <c r="S38" s="80">
        <v>236.73184615384616</v>
      </c>
      <c r="T38" s="81"/>
      <c r="U38" s="81"/>
      <c r="V3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8" s="73">
        <f>(((P38/3000)*2880)-(M38*O38))/O38</f>
        <v>7.6748381538461544E-2</v>
      </c>
      <c r="X38" s="73">
        <f>+W38*L38</f>
        <v>115.12257230769231</v>
      </c>
      <c r="Y38" s="73">
        <f>+((P38/3000)*120)/101</f>
        <v>4.0627247524752472E-3</v>
      </c>
      <c r="Z38" s="73">
        <f>Y38*L38</f>
        <v>6.0940871287128706</v>
      </c>
      <c r="AA38" s="82">
        <f>S38-Q38</f>
        <v>124.59184615384618</v>
      </c>
    </row>
    <row r="39" spans="1:27" ht="24.95" customHeight="1" x14ac:dyDescent="0.25">
      <c r="A39" s="71"/>
      <c r="B39" s="85" t="s">
        <v>23</v>
      </c>
      <c r="C39" s="73"/>
      <c r="D39" s="74">
        <v>42885</v>
      </c>
      <c r="E39" s="75"/>
      <c r="F39" s="73"/>
      <c r="G39" s="73"/>
      <c r="H39" s="86" t="s">
        <v>10</v>
      </c>
      <c r="I39" s="85" t="s">
        <v>14</v>
      </c>
      <c r="J39" s="87">
        <v>7</v>
      </c>
      <c r="K39" s="73"/>
      <c r="L39" s="73"/>
      <c r="M39" s="73"/>
      <c r="N39" s="73"/>
      <c r="O39" s="79"/>
      <c r="P39" s="73"/>
      <c r="Q39" s="73"/>
      <c r="R39" s="73"/>
      <c r="S39" s="80">
        <v>0</v>
      </c>
      <c r="T39" s="88">
        <v>250</v>
      </c>
      <c r="U39" s="88"/>
      <c r="V3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9" s="73"/>
      <c r="X39" s="73"/>
      <c r="Y39" s="73"/>
      <c r="Z39" s="73"/>
      <c r="AA39" s="82"/>
    </row>
    <row r="40" spans="1:27" ht="24.95" customHeight="1" x14ac:dyDescent="0.25">
      <c r="A40" s="71"/>
      <c r="B40" s="85" t="s">
        <v>23</v>
      </c>
      <c r="C40" s="73"/>
      <c r="D40" s="74">
        <v>42885</v>
      </c>
      <c r="E40" s="75"/>
      <c r="F40" s="73"/>
      <c r="G40" s="73"/>
      <c r="H40" s="86" t="s">
        <v>10</v>
      </c>
      <c r="I40" s="85" t="s">
        <v>13</v>
      </c>
      <c r="J40" s="87">
        <v>12</v>
      </c>
      <c r="K40" s="73"/>
      <c r="L40" s="73"/>
      <c r="M40" s="73"/>
      <c r="N40" s="73"/>
      <c r="O40" s="79"/>
      <c r="P40" s="73"/>
      <c r="Q40" s="73"/>
      <c r="R40" s="73"/>
      <c r="S40" s="80">
        <v>0</v>
      </c>
      <c r="T40" s="88">
        <v>250</v>
      </c>
      <c r="U40" s="88"/>
      <c r="V40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0" s="73"/>
      <c r="X40" s="73"/>
      <c r="Y40" s="73"/>
      <c r="Z40" s="73"/>
      <c r="AA40" s="82"/>
    </row>
    <row r="41" spans="1:27" ht="24.95" customHeight="1" x14ac:dyDescent="0.25">
      <c r="A41" s="89">
        <v>201700054</v>
      </c>
      <c r="B41" s="90" t="s">
        <v>22</v>
      </c>
      <c r="C41" s="91">
        <v>548450</v>
      </c>
      <c r="D41" s="74">
        <v>42893</v>
      </c>
      <c r="E41" s="75">
        <v>510020</v>
      </c>
      <c r="F41" s="92" t="s">
        <v>11</v>
      </c>
      <c r="G41" s="99">
        <v>139</v>
      </c>
      <c r="H41" s="90" t="s">
        <v>10</v>
      </c>
      <c r="I41" s="90" t="s">
        <v>13</v>
      </c>
      <c r="J41" s="93">
        <v>8</v>
      </c>
      <c r="K41" s="73"/>
      <c r="L41" s="94">
        <v>26460</v>
      </c>
      <c r="M41" s="95">
        <v>1.446E-3</v>
      </c>
      <c r="N41" s="73">
        <v>6</v>
      </c>
      <c r="O41" s="73">
        <f t="shared" ref="O41:O46" si="1">INT(2800/(N41+3))</f>
        <v>311</v>
      </c>
      <c r="P41" s="73">
        <f>((J41*J41)*0.866*9*3)/1000</f>
        <v>1.4964479999999998</v>
      </c>
      <c r="Q41" s="90">
        <f>+L41*M41</f>
        <v>38.261160000000004</v>
      </c>
      <c r="R41" s="73">
        <f t="shared" ref="R41:R46" si="2">P41/O41</f>
        <v>4.8117299035369768E-3</v>
      </c>
      <c r="S41" s="80">
        <v>127.31837324758841</v>
      </c>
      <c r="T41" s="81"/>
      <c r="U41" s="81"/>
      <c r="V41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1" s="73">
        <f t="shared" ref="W41:W46" si="3">(((P41/3000)*2880)-(M41*O41))/O41</f>
        <v>3.1732607073954979E-3</v>
      </c>
      <c r="X41" s="73">
        <f t="shared" ref="X41:X46" si="4">+W41*L41</f>
        <v>83.964478317684879</v>
      </c>
      <c r="Y41" s="73">
        <f t="shared" ref="Y41:Y46" si="5">+((P41/3000)*120)/101</f>
        <v>5.9265267326732659E-4</v>
      </c>
      <c r="Z41" s="73">
        <f t="shared" ref="Z41:Z46" si="6">Y41*L41</f>
        <v>15.681589734653462</v>
      </c>
      <c r="AA41" s="82">
        <f t="shared" ref="AA41:AA46" si="7">S41-Q41</f>
        <v>89.057213247588408</v>
      </c>
    </row>
    <row r="42" spans="1:27" ht="24.95" customHeight="1" x14ac:dyDescent="0.25">
      <c r="A42" s="89">
        <v>201700054</v>
      </c>
      <c r="B42" s="90" t="s">
        <v>22</v>
      </c>
      <c r="C42" s="91">
        <v>548450</v>
      </c>
      <c r="D42" s="74">
        <v>42893</v>
      </c>
      <c r="E42" s="75">
        <v>512800</v>
      </c>
      <c r="F42" s="92" t="s">
        <v>17</v>
      </c>
      <c r="G42" s="99"/>
      <c r="H42" s="90" t="s">
        <v>10</v>
      </c>
      <c r="I42" s="73" t="s">
        <v>14</v>
      </c>
      <c r="J42" s="93">
        <v>7</v>
      </c>
      <c r="K42" s="73"/>
      <c r="L42" s="94">
        <v>9100</v>
      </c>
      <c r="M42" s="95">
        <v>3.421E-3</v>
      </c>
      <c r="N42" s="73">
        <v>24.5</v>
      </c>
      <c r="O42" s="73">
        <f t="shared" si="1"/>
        <v>101</v>
      </c>
      <c r="P42" s="73">
        <f>((J42/2)*(J42/2)*3.14*9*3)/1000</f>
        <v>1.0385550000000003</v>
      </c>
      <c r="Q42" s="90">
        <f>+M42*L42</f>
        <v>31.1311</v>
      </c>
      <c r="R42" s="73">
        <f t="shared" si="2"/>
        <v>1.0282722772277231E-2</v>
      </c>
      <c r="S42" s="80">
        <v>93.57277722772281</v>
      </c>
      <c r="T42" s="81"/>
      <c r="U42" s="81"/>
      <c r="V42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2" s="73">
        <f t="shared" si="3"/>
        <v>6.4504138613861416E-3</v>
      </c>
      <c r="X42" s="73">
        <f t="shared" si="4"/>
        <v>58.698766138613891</v>
      </c>
      <c r="Y42" s="73">
        <f t="shared" si="5"/>
        <v>4.1130891089108927E-4</v>
      </c>
      <c r="Z42" s="73">
        <f t="shared" si="6"/>
        <v>3.7429110891089121</v>
      </c>
      <c r="AA42" s="82">
        <f t="shared" si="7"/>
        <v>62.441677227722806</v>
      </c>
    </row>
    <row r="43" spans="1:27" ht="24.95" customHeight="1" x14ac:dyDescent="0.25">
      <c r="A43" s="89">
        <v>201700061</v>
      </c>
      <c r="B43" s="90" t="s">
        <v>22</v>
      </c>
      <c r="C43" s="91">
        <v>549084</v>
      </c>
      <c r="D43" s="74">
        <v>42923</v>
      </c>
      <c r="E43" s="75">
        <v>200200</v>
      </c>
      <c r="F43" s="92" t="s">
        <v>16</v>
      </c>
      <c r="G43" s="99"/>
      <c r="H43" s="90" t="s">
        <v>10</v>
      </c>
      <c r="I43" s="73" t="s">
        <v>14</v>
      </c>
      <c r="J43" s="81">
        <v>22</v>
      </c>
      <c r="K43" s="73"/>
      <c r="L43" s="97">
        <v>1500</v>
      </c>
      <c r="M43" s="95">
        <v>7.4759999999999993E-2</v>
      </c>
      <c r="N43" s="98">
        <v>39.5</v>
      </c>
      <c r="O43" s="73">
        <f t="shared" si="1"/>
        <v>65</v>
      </c>
      <c r="P43" s="73">
        <f>((J43/2)*(J43/2)*3.14*9*3)/1000</f>
        <v>10.258380000000001</v>
      </c>
      <c r="Q43" s="90">
        <f>+M43*L43</f>
        <v>112.13999999999999</v>
      </c>
      <c r="R43" s="73">
        <f t="shared" si="2"/>
        <v>0.15782123076923077</v>
      </c>
      <c r="S43" s="80">
        <v>236.73184615384616</v>
      </c>
      <c r="T43" s="81"/>
      <c r="U43" s="81"/>
      <c r="V43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3" s="73">
        <f t="shared" si="3"/>
        <v>7.6748381538461544E-2</v>
      </c>
      <c r="X43" s="73">
        <f t="shared" si="4"/>
        <v>115.12257230769231</v>
      </c>
      <c r="Y43" s="73">
        <f t="shared" si="5"/>
        <v>4.0627247524752472E-3</v>
      </c>
      <c r="Z43" s="73">
        <f t="shared" si="6"/>
        <v>6.0940871287128706</v>
      </c>
      <c r="AA43" s="82">
        <f t="shared" si="7"/>
        <v>124.59184615384618</v>
      </c>
    </row>
    <row r="44" spans="1:27" ht="24.95" customHeight="1" x14ac:dyDescent="0.25">
      <c r="A44" s="89">
        <v>201700065</v>
      </c>
      <c r="B44" s="90" t="s">
        <v>22</v>
      </c>
      <c r="C44" s="91">
        <v>549089</v>
      </c>
      <c r="D44" s="74">
        <v>42923</v>
      </c>
      <c r="E44" s="75">
        <v>510020</v>
      </c>
      <c r="F44" s="92" t="s">
        <v>11</v>
      </c>
      <c r="G44" s="99">
        <v>139</v>
      </c>
      <c r="H44" s="90" t="s">
        <v>10</v>
      </c>
      <c r="I44" s="90" t="s">
        <v>13</v>
      </c>
      <c r="J44" s="93">
        <v>8</v>
      </c>
      <c r="K44" s="73"/>
      <c r="L44" s="94">
        <v>15517</v>
      </c>
      <c r="M44" s="95">
        <v>1.446E-3</v>
      </c>
      <c r="N44" s="73">
        <v>6</v>
      </c>
      <c r="O44" s="73">
        <f t="shared" si="1"/>
        <v>311</v>
      </c>
      <c r="P44" s="73">
        <f>((J44*J44)*0.866*9*3)/1000</f>
        <v>1.4964479999999998</v>
      </c>
      <c r="Q44" s="90">
        <f>+L44*M44</f>
        <v>22.437581999999999</v>
      </c>
      <c r="R44" s="73">
        <f t="shared" si="2"/>
        <v>4.8117299035369768E-3</v>
      </c>
      <c r="S44" s="80">
        <v>74.663612913183272</v>
      </c>
      <c r="T44" s="81"/>
      <c r="U44" s="81"/>
      <c r="V4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4" s="73">
        <f t="shared" si="3"/>
        <v>3.1732607073954979E-3</v>
      </c>
      <c r="X44" s="73">
        <f t="shared" si="4"/>
        <v>49.239486396655941</v>
      </c>
      <c r="Y44" s="73">
        <f t="shared" si="5"/>
        <v>5.9265267326732659E-4</v>
      </c>
      <c r="Z44" s="73">
        <f t="shared" si="6"/>
        <v>9.1961915310891076</v>
      </c>
      <c r="AA44" s="82">
        <f t="shared" si="7"/>
        <v>52.226030913183273</v>
      </c>
    </row>
    <row r="45" spans="1:27" ht="24.95" customHeight="1" x14ac:dyDescent="0.25">
      <c r="A45" s="89">
        <v>201700065</v>
      </c>
      <c r="B45" s="90" t="s">
        <v>22</v>
      </c>
      <c r="C45" s="91">
        <v>549089</v>
      </c>
      <c r="D45" s="74">
        <v>42923</v>
      </c>
      <c r="E45" s="75">
        <v>511040</v>
      </c>
      <c r="F45" s="92" t="s">
        <v>12</v>
      </c>
      <c r="G45" s="99">
        <v>138</v>
      </c>
      <c r="H45" s="90" t="s">
        <v>10</v>
      </c>
      <c r="I45" s="73" t="s">
        <v>14</v>
      </c>
      <c r="J45" s="91">
        <v>18</v>
      </c>
      <c r="K45" s="73"/>
      <c r="L45" s="94">
        <v>865</v>
      </c>
      <c r="M45" s="95">
        <v>3.676E-3</v>
      </c>
      <c r="N45" s="73">
        <v>10.3</v>
      </c>
      <c r="O45" s="73">
        <f t="shared" si="1"/>
        <v>210</v>
      </c>
      <c r="P45" s="73">
        <f>((J45/2)*(J45/2)*3.14*9*3)/1000</f>
        <v>6.8671800000000003</v>
      </c>
      <c r="Q45" s="90">
        <f>+M45*L45</f>
        <v>3.1797400000000002</v>
      </c>
      <c r="R45" s="73">
        <f t="shared" si="2"/>
        <v>3.2700857142857143E-2</v>
      </c>
      <c r="S45" s="80">
        <v>28.286241428571429</v>
      </c>
      <c r="T45" s="81"/>
      <c r="U45" s="81"/>
      <c r="V45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5" s="73">
        <f t="shared" si="3"/>
        <v>2.7716822857142855E-2</v>
      </c>
      <c r="X45" s="73">
        <f t="shared" si="4"/>
        <v>23.975051771428571</v>
      </c>
      <c r="Y45" s="73">
        <f t="shared" si="5"/>
        <v>2.719675247524752E-3</v>
      </c>
      <c r="Z45" s="73">
        <f t="shared" si="6"/>
        <v>2.3525190891089105</v>
      </c>
      <c r="AA45" s="82">
        <f t="shared" si="7"/>
        <v>25.106501428571431</v>
      </c>
    </row>
    <row r="46" spans="1:27" ht="24.95" customHeight="1" x14ac:dyDescent="0.25">
      <c r="A46" s="89">
        <v>201700065</v>
      </c>
      <c r="B46" s="90" t="s">
        <v>22</v>
      </c>
      <c r="C46" s="91">
        <v>549089</v>
      </c>
      <c r="D46" s="74">
        <v>42923</v>
      </c>
      <c r="E46" s="75">
        <v>512800</v>
      </c>
      <c r="F46" s="92" t="s">
        <v>17</v>
      </c>
      <c r="G46" s="99"/>
      <c r="H46" s="90" t="s">
        <v>10</v>
      </c>
      <c r="I46" s="73" t="s">
        <v>14</v>
      </c>
      <c r="J46" s="93">
        <v>7</v>
      </c>
      <c r="K46" s="73"/>
      <c r="L46" s="94">
        <v>6000</v>
      </c>
      <c r="M46" s="95">
        <v>3.421E-3</v>
      </c>
      <c r="N46" s="73">
        <v>24.5</v>
      </c>
      <c r="O46" s="73">
        <f t="shared" si="1"/>
        <v>101</v>
      </c>
      <c r="P46" s="73">
        <f>((J46/2)*(J46/2)*3.14*9*3)/1000</f>
        <v>1.0385550000000003</v>
      </c>
      <c r="Q46" s="90">
        <f>+M46*L46</f>
        <v>20.526</v>
      </c>
      <c r="R46" s="73">
        <f t="shared" si="2"/>
        <v>1.0282722772277231E-2</v>
      </c>
      <c r="S46" s="80">
        <v>61.696336633663385</v>
      </c>
      <c r="T46" s="81"/>
      <c r="U46" s="81"/>
      <c r="V4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6" s="73">
        <f t="shared" si="3"/>
        <v>6.4504138613861416E-3</v>
      </c>
      <c r="X46" s="73">
        <f t="shared" si="4"/>
        <v>38.702483168316853</v>
      </c>
      <c r="Y46" s="73">
        <f t="shared" si="5"/>
        <v>4.1130891089108927E-4</v>
      </c>
      <c r="Z46" s="73">
        <f t="shared" si="6"/>
        <v>2.4678534653465358</v>
      </c>
      <c r="AA46" s="82">
        <f t="shared" si="7"/>
        <v>41.170336633663382</v>
      </c>
    </row>
    <row r="47" spans="1:27" ht="24.95" customHeight="1" x14ac:dyDescent="0.25">
      <c r="A47" s="71"/>
      <c r="B47" s="85" t="s">
        <v>23</v>
      </c>
      <c r="C47" s="73"/>
      <c r="D47" s="74">
        <v>42923</v>
      </c>
      <c r="E47" s="75"/>
      <c r="F47" s="73"/>
      <c r="G47" s="73"/>
      <c r="H47" s="86" t="s">
        <v>10</v>
      </c>
      <c r="I47" s="85" t="s">
        <v>13</v>
      </c>
      <c r="J47" s="87">
        <v>8</v>
      </c>
      <c r="K47" s="73"/>
      <c r="L47" s="73"/>
      <c r="M47" s="73"/>
      <c r="N47" s="73"/>
      <c r="O47" s="79"/>
      <c r="P47" s="73"/>
      <c r="Q47" s="73"/>
      <c r="R47" s="73"/>
      <c r="S47" s="80">
        <v>0</v>
      </c>
      <c r="T47" s="88">
        <v>150.4</v>
      </c>
      <c r="U47" s="88"/>
      <c r="V4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7" s="73"/>
      <c r="X47" s="73"/>
      <c r="Y47" s="73"/>
      <c r="Z47" s="73"/>
      <c r="AA47" s="82"/>
    </row>
    <row r="48" spans="1:27" ht="24.95" customHeight="1" x14ac:dyDescent="0.25">
      <c r="A48" s="89">
        <v>201700072</v>
      </c>
      <c r="B48" s="90" t="s">
        <v>22</v>
      </c>
      <c r="C48" s="91">
        <v>549600</v>
      </c>
      <c r="D48" s="74">
        <v>42950</v>
      </c>
      <c r="E48" s="75">
        <v>510090</v>
      </c>
      <c r="F48" s="99" t="s">
        <v>15</v>
      </c>
      <c r="G48" s="99">
        <v>141</v>
      </c>
      <c r="H48" s="90" t="s">
        <v>10</v>
      </c>
      <c r="I48" s="90" t="s">
        <v>13</v>
      </c>
      <c r="J48" s="91">
        <v>12</v>
      </c>
      <c r="K48" s="73"/>
      <c r="L48" s="94">
        <v>3000</v>
      </c>
      <c r="M48" s="95">
        <v>3.2499999999999999E-3</v>
      </c>
      <c r="N48" s="101">
        <v>12</v>
      </c>
      <c r="O48" s="73">
        <f t="shared" ref="O48:O55" si="8">INT(2800/(N48+3))</f>
        <v>186</v>
      </c>
      <c r="P48" s="73">
        <f>((J48*J48)*0.866*9*3)/1000</f>
        <v>3.3670079999999998</v>
      </c>
      <c r="Q48" s="90">
        <f>+L48*M48</f>
        <v>9.75</v>
      </c>
      <c r="R48" s="73">
        <f t="shared" ref="R48:R55" si="9">P48/O48</f>
        <v>1.8102193548387095E-2</v>
      </c>
      <c r="S48" s="80">
        <v>54.306580645161283</v>
      </c>
      <c r="T48" s="81"/>
      <c r="U48" s="81"/>
      <c r="V4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8" s="73">
        <f t="shared" ref="W48:W55" si="10">(((P48/3000)*2880)-(M48*O48))/O48</f>
        <v>1.4128105806451612E-2</v>
      </c>
      <c r="X48" s="73">
        <f t="shared" ref="X48:X55" si="11">+W48*L48</f>
        <v>42.384317419354836</v>
      </c>
      <c r="Y48" s="73">
        <f t="shared" ref="Y48:Y55" si="12">+((P48/3000)*120)/101</f>
        <v>1.3334685148514848E-3</v>
      </c>
      <c r="Z48" s="73">
        <f t="shared" ref="Z48:Z55" si="13">Y48*L48</f>
        <v>4.0004055445544546</v>
      </c>
      <c r="AA48" s="82">
        <f t="shared" ref="AA48:AA55" si="14">S48-Q48</f>
        <v>44.556580645161283</v>
      </c>
    </row>
    <row r="49" spans="1:27" ht="24.95" customHeight="1" x14ac:dyDescent="0.25">
      <c r="A49" s="89">
        <v>201700072</v>
      </c>
      <c r="B49" s="90" t="s">
        <v>22</v>
      </c>
      <c r="C49" s="91">
        <v>549600</v>
      </c>
      <c r="D49" s="74">
        <v>42950</v>
      </c>
      <c r="E49" s="75">
        <v>512800</v>
      </c>
      <c r="F49" s="92" t="s">
        <v>17</v>
      </c>
      <c r="G49" s="99"/>
      <c r="H49" s="90" t="s">
        <v>10</v>
      </c>
      <c r="I49" s="73" t="s">
        <v>14</v>
      </c>
      <c r="J49" s="93">
        <v>7</v>
      </c>
      <c r="K49" s="73"/>
      <c r="L49" s="94">
        <v>3000</v>
      </c>
      <c r="M49" s="95">
        <v>3.421E-3</v>
      </c>
      <c r="N49" s="73">
        <v>24.5</v>
      </c>
      <c r="O49" s="73">
        <f t="shared" si="8"/>
        <v>101</v>
      </c>
      <c r="P49" s="73">
        <f>((J49/2)*(J49/2)*3.14*9*3)/1000</f>
        <v>1.0385550000000003</v>
      </c>
      <c r="Q49" s="90">
        <f>+M49*L49</f>
        <v>10.263</v>
      </c>
      <c r="R49" s="73">
        <f t="shared" si="9"/>
        <v>1.0282722772277231E-2</v>
      </c>
      <c r="S49" s="80">
        <v>30.848168316831693</v>
      </c>
      <c r="T49" s="81"/>
      <c r="U49" s="81"/>
      <c r="V4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9" s="73">
        <f t="shared" si="10"/>
        <v>6.4504138613861416E-3</v>
      </c>
      <c r="X49" s="73">
        <f t="shared" si="11"/>
        <v>19.351241584158426</v>
      </c>
      <c r="Y49" s="73">
        <f t="shared" si="12"/>
        <v>4.1130891089108927E-4</v>
      </c>
      <c r="Z49" s="73">
        <f t="shared" si="13"/>
        <v>1.2339267326732679</v>
      </c>
      <c r="AA49" s="82">
        <f t="shared" si="14"/>
        <v>20.585168316831691</v>
      </c>
    </row>
    <row r="50" spans="1:27" ht="24.95" customHeight="1" x14ac:dyDescent="0.25">
      <c r="A50" s="89">
        <v>201700076</v>
      </c>
      <c r="B50" s="90" t="s">
        <v>22</v>
      </c>
      <c r="C50" s="91">
        <v>530052</v>
      </c>
      <c r="D50" s="74">
        <v>42984</v>
      </c>
      <c r="E50" s="75">
        <v>200200</v>
      </c>
      <c r="F50" s="92" t="s">
        <v>16</v>
      </c>
      <c r="G50" s="99"/>
      <c r="H50" s="90" t="s">
        <v>10</v>
      </c>
      <c r="I50" s="73" t="s">
        <v>14</v>
      </c>
      <c r="J50" s="81">
        <v>22</v>
      </c>
      <c r="K50" s="73"/>
      <c r="L50" s="97">
        <v>1500</v>
      </c>
      <c r="M50" s="95">
        <v>7.4759999999999993E-2</v>
      </c>
      <c r="N50" s="98">
        <v>39.5</v>
      </c>
      <c r="O50" s="73">
        <f t="shared" si="8"/>
        <v>65</v>
      </c>
      <c r="P50" s="73">
        <f>((J50/2)*(J50/2)*3.14*9*3)/1000</f>
        <v>10.258380000000001</v>
      </c>
      <c r="Q50" s="90">
        <f>+M50*L50</f>
        <v>112.13999999999999</v>
      </c>
      <c r="R50" s="73">
        <f t="shared" si="9"/>
        <v>0.15782123076923077</v>
      </c>
      <c r="S50" s="80">
        <v>236.73184615384616</v>
      </c>
      <c r="T50" s="81"/>
      <c r="U50" s="81"/>
      <c r="V50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0" s="73">
        <f t="shared" si="10"/>
        <v>7.6748381538461544E-2</v>
      </c>
      <c r="X50" s="73">
        <f t="shared" si="11"/>
        <v>115.12257230769231</v>
      </c>
      <c r="Y50" s="73">
        <f t="shared" si="12"/>
        <v>4.0627247524752472E-3</v>
      </c>
      <c r="Z50" s="73">
        <f t="shared" si="13"/>
        <v>6.0940871287128706</v>
      </c>
      <c r="AA50" s="82">
        <f t="shared" si="14"/>
        <v>124.59184615384618</v>
      </c>
    </row>
    <row r="51" spans="1:27" ht="24.95" customHeight="1" x14ac:dyDescent="0.25">
      <c r="A51" s="89">
        <v>201700081</v>
      </c>
      <c r="B51" s="90" t="s">
        <v>22</v>
      </c>
      <c r="C51" s="91">
        <v>530407</v>
      </c>
      <c r="D51" s="74">
        <v>43003</v>
      </c>
      <c r="E51" s="75">
        <v>200200</v>
      </c>
      <c r="F51" s="92" t="s">
        <v>16</v>
      </c>
      <c r="G51" s="99"/>
      <c r="H51" s="90" t="s">
        <v>10</v>
      </c>
      <c r="I51" s="73" t="s">
        <v>14</v>
      </c>
      <c r="J51" s="81">
        <v>22</v>
      </c>
      <c r="K51" s="73"/>
      <c r="L51" s="97">
        <v>1100</v>
      </c>
      <c r="M51" s="95">
        <v>7.4759999999999993E-2</v>
      </c>
      <c r="N51" s="98">
        <v>39.5</v>
      </c>
      <c r="O51" s="73">
        <f t="shared" si="8"/>
        <v>65</v>
      </c>
      <c r="P51" s="73">
        <f>((J51/2)*(J51/2)*3.14*9*3)/1000</f>
        <v>10.258380000000001</v>
      </c>
      <c r="Q51" s="90">
        <f>+M51*L51</f>
        <v>82.23599999999999</v>
      </c>
      <c r="R51" s="73">
        <f t="shared" si="9"/>
        <v>0.15782123076923077</v>
      </c>
      <c r="S51" s="80">
        <v>173.60335384615385</v>
      </c>
      <c r="T51" s="81"/>
      <c r="U51" s="81"/>
      <c r="V51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1" s="73">
        <f t="shared" si="10"/>
        <v>7.6748381538461544E-2</v>
      </c>
      <c r="X51" s="73">
        <f t="shared" si="11"/>
        <v>84.423219692307697</v>
      </c>
      <c r="Y51" s="73">
        <f t="shared" si="12"/>
        <v>4.0627247524752472E-3</v>
      </c>
      <c r="Z51" s="73">
        <f t="shared" si="13"/>
        <v>4.4689972277227721</v>
      </c>
      <c r="AA51" s="82">
        <f t="shared" si="14"/>
        <v>91.367353846153861</v>
      </c>
    </row>
    <row r="52" spans="1:27" ht="24.95" customHeight="1" x14ac:dyDescent="0.25">
      <c r="A52" s="89">
        <v>201700085</v>
      </c>
      <c r="B52" s="90" t="s">
        <v>22</v>
      </c>
      <c r="C52" s="91">
        <v>530684</v>
      </c>
      <c r="D52" s="74">
        <v>43017</v>
      </c>
      <c r="E52" s="75">
        <v>511040</v>
      </c>
      <c r="F52" s="92" t="s">
        <v>12</v>
      </c>
      <c r="G52" s="99">
        <v>138</v>
      </c>
      <c r="H52" s="90" t="s">
        <v>10</v>
      </c>
      <c r="I52" s="73" t="s">
        <v>14</v>
      </c>
      <c r="J52" s="91">
        <v>18</v>
      </c>
      <c r="K52" s="73"/>
      <c r="L52" s="94">
        <v>4200</v>
      </c>
      <c r="M52" s="95">
        <v>3.676E-3</v>
      </c>
      <c r="N52" s="73">
        <v>10.3</v>
      </c>
      <c r="O52" s="73">
        <f t="shared" si="8"/>
        <v>210</v>
      </c>
      <c r="P52" s="73">
        <f>((J52/2)*(J52/2)*3.14*9*3)/1000</f>
        <v>6.8671800000000003</v>
      </c>
      <c r="Q52" s="90">
        <f>+M52*L52</f>
        <v>15.4392</v>
      </c>
      <c r="R52" s="73">
        <f t="shared" si="9"/>
        <v>3.2700857142857143E-2</v>
      </c>
      <c r="S52" s="80">
        <v>137.34360000000001</v>
      </c>
      <c r="T52" s="81"/>
      <c r="U52" s="81"/>
      <c r="V52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2" s="73">
        <f t="shared" si="10"/>
        <v>2.7716822857142855E-2</v>
      </c>
      <c r="X52" s="73">
        <f t="shared" si="11"/>
        <v>116.41065599999999</v>
      </c>
      <c r="Y52" s="73">
        <f t="shared" si="12"/>
        <v>2.719675247524752E-3</v>
      </c>
      <c r="Z52" s="73">
        <f t="shared" si="13"/>
        <v>11.422636039603958</v>
      </c>
      <c r="AA52" s="82">
        <f t="shared" si="14"/>
        <v>121.90440000000001</v>
      </c>
    </row>
    <row r="53" spans="1:27" ht="24.95" customHeight="1" x14ac:dyDescent="0.25">
      <c r="A53" s="89">
        <v>201700095</v>
      </c>
      <c r="B53" s="90" t="s">
        <v>22</v>
      </c>
      <c r="C53" s="91">
        <v>531288</v>
      </c>
      <c r="D53" s="74">
        <v>43043</v>
      </c>
      <c r="E53" s="75">
        <v>200200</v>
      </c>
      <c r="F53" s="92" t="s">
        <v>16</v>
      </c>
      <c r="G53" s="99"/>
      <c r="H53" s="90" t="s">
        <v>10</v>
      </c>
      <c r="I53" s="73" t="s">
        <v>14</v>
      </c>
      <c r="J53" s="81">
        <v>22</v>
      </c>
      <c r="K53" s="73"/>
      <c r="L53" s="97">
        <v>1300</v>
      </c>
      <c r="M53" s="95">
        <v>7.4759999999999993E-2</v>
      </c>
      <c r="N53" s="98">
        <v>39.5</v>
      </c>
      <c r="O53" s="73">
        <f t="shared" si="8"/>
        <v>65</v>
      </c>
      <c r="P53" s="73">
        <f>((J53/2)*(J53/2)*3.14*9*3)/1000</f>
        <v>10.258380000000001</v>
      </c>
      <c r="Q53" s="90">
        <f>+M53*L53</f>
        <v>97.187999999999988</v>
      </c>
      <c r="R53" s="73">
        <f t="shared" si="9"/>
        <v>0.15782123076923077</v>
      </c>
      <c r="S53" s="80">
        <v>205.16759999999999</v>
      </c>
      <c r="T53" s="81"/>
      <c r="U53" s="81"/>
      <c r="V53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3" s="73">
        <f t="shared" si="10"/>
        <v>7.6748381538461544E-2</v>
      </c>
      <c r="X53" s="73">
        <f t="shared" si="11"/>
        <v>99.772896000000003</v>
      </c>
      <c r="Y53" s="73">
        <f t="shared" si="12"/>
        <v>4.0627247524752472E-3</v>
      </c>
      <c r="Z53" s="73">
        <f t="shared" si="13"/>
        <v>5.2815421782178218</v>
      </c>
      <c r="AA53" s="82">
        <f t="shared" si="14"/>
        <v>107.9796</v>
      </c>
    </row>
    <row r="54" spans="1:27" ht="24.95" customHeight="1" x14ac:dyDescent="0.25">
      <c r="A54" s="89">
        <v>201700098</v>
      </c>
      <c r="B54" s="90" t="s">
        <v>22</v>
      </c>
      <c r="C54" s="91">
        <v>531306</v>
      </c>
      <c r="D54" s="74">
        <v>43045</v>
      </c>
      <c r="E54" s="75">
        <v>510020</v>
      </c>
      <c r="F54" s="92" t="s">
        <v>11</v>
      </c>
      <c r="G54" s="99">
        <v>139</v>
      </c>
      <c r="H54" s="90" t="s">
        <v>10</v>
      </c>
      <c r="I54" s="90" t="s">
        <v>13</v>
      </c>
      <c r="J54" s="93">
        <v>8</v>
      </c>
      <c r="K54" s="73"/>
      <c r="L54" s="94">
        <v>25000</v>
      </c>
      <c r="M54" s="95">
        <v>1.446E-3</v>
      </c>
      <c r="N54" s="73">
        <v>6</v>
      </c>
      <c r="O54" s="73">
        <f t="shared" si="8"/>
        <v>311</v>
      </c>
      <c r="P54" s="73">
        <f>((J54*J54)*0.866*9*3)/1000</f>
        <v>1.4964479999999998</v>
      </c>
      <c r="Q54" s="90">
        <f>+L54*M54</f>
        <v>36.15</v>
      </c>
      <c r="R54" s="73">
        <f t="shared" si="9"/>
        <v>4.8117299035369768E-3</v>
      </c>
      <c r="S54" s="80">
        <v>120.29324758842442</v>
      </c>
      <c r="T54" s="81"/>
      <c r="U54" s="81"/>
      <c r="V5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4" s="73">
        <f t="shared" si="10"/>
        <v>3.1732607073954979E-3</v>
      </c>
      <c r="X54" s="73">
        <f t="shared" si="11"/>
        <v>79.331517684887444</v>
      </c>
      <c r="Y54" s="73">
        <f t="shared" si="12"/>
        <v>5.9265267326732659E-4</v>
      </c>
      <c r="Z54" s="73">
        <f t="shared" si="13"/>
        <v>14.816316831683165</v>
      </c>
      <c r="AA54" s="82">
        <f t="shared" si="14"/>
        <v>84.14324758842443</v>
      </c>
    </row>
    <row r="55" spans="1:27" ht="24.95" customHeight="1" x14ac:dyDescent="0.25">
      <c r="A55" s="89">
        <v>201700098</v>
      </c>
      <c r="B55" s="90" t="s">
        <v>22</v>
      </c>
      <c r="C55" s="91">
        <v>531306</v>
      </c>
      <c r="D55" s="74">
        <v>43045</v>
      </c>
      <c r="E55" s="75">
        <v>512800</v>
      </c>
      <c r="F55" s="92" t="s">
        <v>17</v>
      </c>
      <c r="G55" s="99"/>
      <c r="H55" s="90" t="s">
        <v>10</v>
      </c>
      <c r="I55" s="73" t="s">
        <v>14</v>
      </c>
      <c r="J55" s="93">
        <v>7</v>
      </c>
      <c r="K55" s="73"/>
      <c r="L55" s="94">
        <v>12000</v>
      </c>
      <c r="M55" s="95">
        <v>3.421E-3</v>
      </c>
      <c r="N55" s="73">
        <v>24.5</v>
      </c>
      <c r="O55" s="73">
        <f t="shared" si="8"/>
        <v>101</v>
      </c>
      <c r="P55" s="73">
        <f>((J55/2)*(J55/2)*3.14*9*3)/1000</f>
        <v>1.0385550000000003</v>
      </c>
      <c r="Q55" s="90">
        <f>+M55*L55</f>
        <v>41.052</v>
      </c>
      <c r="R55" s="73">
        <f t="shared" si="9"/>
        <v>1.0282722772277231E-2</v>
      </c>
      <c r="S55" s="80">
        <v>123.39267326732677</v>
      </c>
      <c r="T55" s="81"/>
      <c r="U55" s="81"/>
      <c r="V55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5" s="73">
        <f t="shared" si="10"/>
        <v>6.4504138613861416E-3</v>
      </c>
      <c r="X55" s="73">
        <f t="shared" si="11"/>
        <v>77.404966336633706</v>
      </c>
      <c r="Y55" s="73">
        <f t="shared" si="12"/>
        <v>4.1130891089108927E-4</v>
      </c>
      <c r="Z55" s="73">
        <f t="shared" si="13"/>
        <v>4.9357069306930716</v>
      </c>
      <c r="AA55" s="82">
        <f t="shared" si="14"/>
        <v>82.340673267326764</v>
      </c>
    </row>
    <row r="56" spans="1:27" ht="24.95" customHeight="1" x14ac:dyDescent="0.25">
      <c r="A56" s="71"/>
      <c r="B56" s="85" t="s">
        <v>23</v>
      </c>
      <c r="C56" s="73"/>
      <c r="D56" s="74">
        <v>43067</v>
      </c>
      <c r="E56" s="75"/>
      <c r="F56" s="73"/>
      <c r="G56" s="73"/>
      <c r="H56" s="86" t="s">
        <v>10</v>
      </c>
      <c r="I56" s="85" t="s">
        <v>14</v>
      </c>
      <c r="J56" s="87">
        <v>22</v>
      </c>
      <c r="K56" s="73"/>
      <c r="L56" s="84"/>
      <c r="M56" s="73"/>
      <c r="N56" s="73"/>
      <c r="O56" s="79"/>
      <c r="P56" s="73"/>
      <c r="Q56" s="73"/>
      <c r="R56" s="73"/>
      <c r="S56" s="80">
        <v>0</v>
      </c>
      <c r="T56" s="88">
        <v>2548</v>
      </c>
      <c r="U56" s="88"/>
      <c r="V5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6" s="73"/>
      <c r="X56" s="73"/>
      <c r="Y56" s="73"/>
      <c r="Z56" s="73"/>
      <c r="AA56" s="82"/>
    </row>
    <row r="57" spans="1:27" ht="24.95" customHeight="1" x14ac:dyDescent="0.25">
      <c r="A57" s="71"/>
      <c r="B57" s="85" t="s">
        <v>23</v>
      </c>
      <c r="C57" s="73"/>
      <c r="D57" s="74">
        <v>43067</v>
      </c>
      <c r="E57" s="75"/>
      <c r="F57" s="73"/>
      <c r="G57" s="73"/>
      <c r="H57" s="86" t="s">
        <v>10</v>
      </c>
      <c r="I57" s="85" t="s">
        <v>14</v>
      </c>
      <c r="J57" s="87">
        <v>18</v>
      </c>
      <c r="K57" s="73"/>
      <c r="L57" s="73"/>
      <c r="M57" s="73"/>
      <c r="N57" s="73"/>
      <c r="O57" s="79"/>
      <c r="P57" s="73"/>
      <c r="Q57" s="73"/>
      <c r="R57" s="73"/>
      <c r="S57" s="80">
        <v>0</v>
      </c>
      <c r="T57" s="88">
        <v>314</v>
      </c>
      <c r="U57" s="88"/>
      <c r="V5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7" s="73"/>
      <c r="X57" s="73"/>
      <c r="Y57" s="73"/>
      <c r="Z57" s="73"/>
      <c r="AA57" s="82"/>
    </row>
    <row r="58" spans="1:27" ht="24.95" customHeight="1" x14ac:dyDescent="0.25">
      <c r="A58" s="71"/>
      <c r="B58" s="85" t="s">
        <v>23</v>
      </c>
      <c r="C58" s="73"/>
      <c r="D58" s="74">
        <v>43067</v>
      </c>
      <c r="E58" s="75"/>
      <c r="F58" s="73"/>
      <c r="G58" s="73"/>
      <c r="H58" s="86" t="s">
        <v>10</v>
      </c>
      <c r="I58" s="85" t="s">
        <v>14</v>
      </c>
      <c r="J58" s="87">
        <v>7</v>
      </c>
      <c r="K58" s="73"/>
      <c r="L58" s="73"/>
      <c r="M58" s="73"/>
      <c r="N58" s="73"/>
      <c r="O58" s="79"/>
      <c r="P58" s="73"/>
      <c r="Q58" s="73"/>
      <c r="R58" s="73"/>
      <c r="S58" s="80">
        <v>0</v>
      </c>
      <c r="T58" s="88">
        <v>306</v>
      </c>
      <c r="U58" s="88"/>
      <c r="V5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8" s="73"/>
      <c r="X58" s="73"/>
      <c r="Y58" s="73"/>
      <c r="Z58" s="73"/>
      <c r="AA58" s="82"/>
    </row>
    <row r="59" spans="1:27" ht="24.95" customHeight="1" x14ac:dyDescent="0.25">
      <c r="A59" s="71"/>
      <c r="B59" s="85" t="s">
        <v>23</v>
      </c>
      <c r="C59" s="73"/>
      <c r="D59" s="74">
        <v>43067</v>
      </c>
      <c r="E59" s="75"/>
      <c r="F59" s="73"/>
      <c r="G59" s="73"/>
      <c r="H59" s="86" t="s">
        <v>10</v>
      </c>
      <c r="I59" s="85" t="s">
        <v>13</v>
      </c>
      <c r="J59" s="87">
        <v>12</v>
      </c>
      <c r="K59" s="73"/>
      <c r="L59" s="73"/>
      <c r="M59" s="73"/>
      <c r="N59" s="73"/>
      <c r="O59" s="79"/>
      <c r="P59" s="73"/>
      <c r="Q59" s="73"/>
      <c r="R59" s="73"/>
      <c r="S59" s="80">
        <v>0</v>
      </c>
      <c r="T59" s="88">
        <v>201</v>
      </c>
      <c r="U59" s="88"/>
      <c r="V5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9" s="73"/>
      <c r="X59" s="73"/>
      <c r="Y59" s="73"/>
      <c r="Z59" s="73"/>
      <c r="AA59" s="82"/>
    </row>
    <row r="60" spans="1:27" ht="24.95" customHeight="1" x14ac:dyDescent="0.25">
      <c r="A60" s="71"/>
      <c r="B60" s="85" t="s">
        <v>23</v>
      </c>
      <c r="C60" s="73"/>
      <c r="D60" s="74">
        <v>43067</v>
      </c>
      <c r="E60" s="75"/>
      <c r="F60" s="73"/>
      <c r="G60" s="73"/>
      <c r="H60" s="86" t="s">
        <v>10</v>
      </c>
      <c r="I60" s="85" t="s">
        <v>13</v>
      </c>
      <c r="J60" s="87">
        <v>8</v>
      </c>
      <c r="K60" s="73"/>
      <c r="L60" s="73"/>
      <c r="M60" s="73"/>
      <c r="N60" s="73"/>
      <c r="O60" s="79"/>
      <c r="P60" s="73"/>
      <c r="Q60" s="73"/>
      <c r="R60" s="73"/>
      <c r="S60" s="80">
        <v>0</v>
      </c>
      <c r="T60" s="88">
        <v>447</v>
      </c>
      <c r="U60" s="88"/>
      <c r="V60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0" s="73"/>
      <c r="X60" s="73"/>
      <c r="Y60" s="73"/>
      <c r="Z60" s="73"/>
      <c r="AA60" s="82"/>
    </row>
    <row r="61" spans="1:27" ht="24.95" customHeight="1" x14ac:dyDescent="0.25">
      <c r="A61" s="89">
        <v>201700108</v>
      </c>
      <c r="B61" s="90" t="s">
        <v>22</v>
      </c>
      <c r="C61" s="91">
        <v>531987</v>
      </c>
      <c r="D61" s="74">
        <v>43076</v>
      </c>
      <c r="E61" s="75">
        <v>510020</v>
      </c>
      <c r="F61" s="92" t="s">
        <v>11</v>
      </c>
      <c r="G61" s="99">
        <v>139</v>
      </c>
      <c r="H61" s="90" t="s">
        <v>10</v>
      </c>
      <c r="I61" s="90" t="s">
        <v>13</v>
      </c>
      <c r="J61" s="93">
        <v>8</v>
      </c>
      <c r="K61" s="73"/>
      <c r="L61" s="94">
        <v>6568</v>
      </c>
      <c r="M61" s="95">
        <v>1.446E-3</v>
      </c>
      <c r="N61" s="73">
        <v>6</v>
      </c>
      <c r="O61" s="73">
        <f t="shared" ref="O61:O80" si="15">INT(2800/(N61+3))</f>
        <v>311</v>
      </c>
      <c r="P61" s="73">
        <f>((J61*J61)*0.866*9*3)/1000</f>
        <v>1.4964479999999998</v>
      </c>
      <c r="Q61" s="90">
        <f>+L61*M61</f>
        <v>9.4973279999999995</v>
      </c>
      <c r="R61" s="73">
        <f t="shared" ref="R61:R80" si="16">P61/O61</f>
        <v>4.8117299035369768E-3</v>
      </c>
      <c r="S61" s="80">
        <v>31.603442006430864</v>
      </c>
      <c r="T61" s="81"/>
      <c r="U61" s="81"/>
      <c r="V61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1" s="73">
        <f t="shared" ref="W61:W80" si="17">(((P61/3000)*2880)-(M61*O61))/O61</f>
        <v>3.1732607073954979E-3</v>
      </c>
      <c r="X61" s="73">
        <f t="shared" ref="X61:X80" si="18">+W61*L61</f>
        <v>20.841976326173629</v>
      </c>
      <c r="Y61" s="73">
        <f t="shared" ref="Y61:Y80" si="19">+((P61/3000)*120)/101</f>
        <v>5.9265267326732659E-4</v>
      </c>
      <c r="Z61" s="73">
        <f t="shared" ref="Z61:Z80" si="20">Y61*L61</f>
        <v>3.8925427580198009</v>
      </c>
      <c r="AA61" s="82">
        <f t="shared" ref="AA61:AA80" si="21">S61-Q61</f>
        <v>22.106114006430865</v>
      </c>
    </row>
    <row r="62" spans="1:27" ht="24.95" customHeight="1" x14ac:dyDescent="0.25">
      <c r="A62" s="89">
        <v>201700108</v>
      </c>
      <c r="B62" s="90" t="s">
        <v>22</v>
      </c>
      <c r="C62" s="91">
        <v>531987</v>
      </c>
      <c r="D62" s="74">
        <v>43076</v>
      </c>
      <c r="E62" s="75">
        <v>510090</v>
      </c>
      <c r="F62" s="99" t="s">
        <v>15</v>
      </c>
      <c r="G62" s="99">
        <v>141</v>
      </c>
      <c r="H62" s="90" t="s">
        <v>10</v>
      </c>
      <c r="I62" s="90" t="s">
        <v>13</v>
      </c>
      <c r="J62" s="91">
        <v>12</v>
      </c>
      <c r="K62" s="73"/>
      <c r="L62" s="94">
        <v>3000</v>
      </c>
      <c r="M62" s="95">
        <v>3.2499999999999999E-3</v>
      </c>
      <c r="N62" s="101">
        <v>12</v>
      </c>
      <c r="O62" s="73">
        <f t="shared" si="15"/>
        <v>186</v>
      </c>
      <c r="P62" s="73">
        <f>((J62*J62)*0.866*9*3)/1000</f>
        <v>3.3670079999999998</v>
      </c>
      <c r="Q62" s="90">
        <f>+L62*M62</f>
        <v>9.75</v>
      </c>
      <c r="R62" s="73">
        <f t="shared" si="16"/>
        <v>1.8102193548387095E-2</v>
      </c>
      <c r="S62" s="80">
        <v>54.306580645161283</v>
      </c>
      <c r="T62" s="81"/>
      <c r="U62" s="81"/>
      <c r="V62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2" s="73">
        <f t="shared" si="17"/>
        <v>1.4128105806451612E-2</v>
      </c>
      <c r="X62" s="73">
        <f t="shared" si="18"/>
        <v>42.384317419354836</v>
      </c>
      <c r="Y62" s="73">
        <f t="shared" si="19"/>
        <v>1.3334685148514848E-3</v>
      </c>
      <c r="Z62" s="73">
        <f t="shared" si="20"/>
        <v>4.0004055445544546</v>
      </c>
      <c r="AA62" s="82">
        <f t="shared" si="21"/>
        <v>44.556580645161283</v>
      </c>
    </row>
    <row r="63" spans="1:27" ht="24.95" customHeight="1" x14ac:dyDescent="0.25">
      <c r="A63" s="89">
        <v>201700114</v>
      </c>
      <c r="B63" s="90" t="s">
        <v>22</v>
      </c>
      <c r="C63" s="91">
        <v>532603</v>
      </c>
      <c r="D63" s="74">
        <v>43106</v>
      </c>
      <c r="E63" s="75">
        <v>510090</v>
      </c>
      <c r="F63" s="99" t="s">
        <v>15</v>
      </c>
      <c r="G63" s="99">
        <v>141</v>
      </c>
      <c r="H63" s="90" t="s">
        <v>10</v>
      </c>
      <c r="I63" s="90" t="s">
        <v>13</v>
      </c>
      <c r="J63" s="91">
        <v>12</v>
      </c>
      <c r="K63" s="73"/>
      <c r="L63" s="94">
        <v>6000</v>
      </c>
      <c r="M63" s="95">
        <v>3.2499999999999999E-3</v>
      </c>
      <c r="N63" s="101">
        <v>12</v>
      </c>
      <c r="O63" s="73">
        <f t="shared" si="15"/>
        <v>186</v>
      </c>
      <c r="P63" s="73">
        <f>((J63*J63)*0.866*9*3)/1000</f>
        <v>3.3670079999999998</v>
      </c>
      <c r="Q63" s="90">
        <f>+L63*M63</f>
        <v>19.5</v>
      </c>
      <c r="R63" s="73">
        <f t="shared" si="16"/>
        <v>1.8102193548387095E-2</v>
      </c>
      <c r="S63" s="80">
        <v>108.61316129032257</v>
      </c>
      <c r="T63" s="81"/>
      <c r="U63" s="81"/>
      <c r="V63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218.63649032258064</v>
      </c>
      <c r="W63" s="73">
        <f t="shared" si="17"/>
        <v>1.4128105806451612E-2</v>
      </c>
      <c r="X63" s="73">
        <f t="shared" si="18"/>
        <v>84.768634838709673</v>
      </c>
      <c r="Y63" s="73">
        <f t="shared" si="19"/>
        <v>1.3334685148514848E-3</v>
      </c>
      <c r="Z63" s="73">
        <f t="shared" si="20"/>
        <v>8.0008110891089093</v>
      </c>
      <c r="AA63" s="82">
        <f t="shared" si="21"/>
        <v>89.113161290322566</v>
      </c>
    </row>
    <row r="64" spans="1:27" ht="24.95" customHeight="1" x14ac:dyDescent="0.25">
      <c r="A64" s="102">
        <v>201800002</v>
      </c>
      <c r="B64" s="90" t="s">
        <v>22</v>
      </c>
      <c r="C64" s="91">
        <v>532778</v>
      </c>
      <c r="D64" s="74">
        <v>43113</v>
      </c>
      <c r="E64" s="75">
        <v>200200</v>
      </c>
      <c r="F64" s="92" t="s">
        <v>16</v>
      </c>
      <c r="G64" s="92"/>
      <c r="H64" s="90" t="s">
        <v>10</v>
      </c>
      <c r="I64" s="73" t="s">
        <v>14</v>
      </c>
      <c r="J64" s="81">
        <v>22</v>
      </c>
      <c r="K64" s="73"/>
      <c r="L64" s="97">
        <v>1900</v>
      </c>
      <c r="M64" s="95">
        <v>7.4759999999999993E-2</v>
      </c>
      <c r="N64" s="98">
        <v>39.5</v>
      </c>
      <c r="O64" s="73">
        <f t="shared" si="15"/>
        <v>65</v>
      </c>
      <c r="P64" s="73">
        <f>((J64/2)*(J64/2)*3.14*9*3)/1000</f>
        <v>10.258380000000001</v>
      </c>
      <c r="Q64" s="90">
        <f>+M64*L64</f>
        <v>142.04399999999998</v>
      </c>
      <c r="R64" s="73">
        <f t="shared" si="16"/>
        <v>0.15782123076923077</v>
      </c>
      <c r="S64" s="80">
        <v>299.86033846153845</v>
      </c>
      <c r="T64" s="81"/>
      <c r="U64" s="81"/>
      <c r="V6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4" s="73">
        <f t="shared" si="17"/>
        <v>7.6748381538461544E-2</v>
      </c>
      <c r="X64" s="73">
        <f t="shared" si="18"/>
        <v>145.82192492307692</v>
      </c>
      <c r="Y64" s="73">
        <f t="shared" si="19"/>
        <v>4.0627247524752472E-3</v>
      </c>
      <c r="Z64" s="73">
        <f t="shared" si="20"/>
        <v>7.71917702970297</v>
      </c>
      <c r="AA64" s="82">
        <f t="shared" si="21"/>
        <v>157.81633846153846</v>
      </c>
    </row>
    <row r="65" spans="1:27" ht="24.95" customHeight="1" x14ac:dyDescent="0.25">
      <c r="A65" s="89">
        <v>201800007</v>
      </c>
      <c r="B65" s="90" t="s">
        <v>22</v>
      </c>
      <c r="C65" s="96">
        <v>533273</v>
      </c>
      <c r="D65" s="74">
        <v>43138</v>
      </c>
      <c r="E65" s="75">
        <v>510020</v>
      </c>
      <c r="F65" s="92" t="s">
        <v>11</v>
      </c>
      <c r="G65" s="99">
        <v>139</v>
      </c>
      <c r="H65" s="90" t="s">
        <v>10</v>
      </c>
      <c r="I65" s="90" t="s">
        <v>13</v>
      </c>
      <c r="J65" s="93">
        <v>8</v>
      </c>
      <c r="K65" s="93"/>
      <c r="L65" s="96">
        <v>19000</v>
      </c>
      <c r="M65" s="95">
        <v>1.446E-3</v>
      </c>
      <c r="N65" s="73">
        <v>6</v>
      </c>
      <c r="O65" s="73">
        <f t="shared" si="15"/>
        <v>311</v>
      </c>
      <c r="P65" s="73">
        <f>((J65*J65)*0.866*9*3)/1000</f>
        <v>1.4964479999999998</v>
      </c>
      <c r="Q65" s="90">
        <f>+L65*M65</f>
        <v>27.474</v>
      </c>
      <c r="R65" s="73">
        <f t="shared" si="16"/>
        <v>4.8117299035369768E-3</v>
      </c>
      <c r="S65" s="80">
        <v>91.422868167202566</v>
      </c>
      <c r="T65" s="81"/>
      <c r="U65" s="81"/>
      <c r="V65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5" s="73">
        <f t="shared" si="17"/>
        <v>3.1732607073954979E-3</v>
      </c>
      <c r="X65" s="73">
        <f t="shared" si="18"/>
        <v>60.291953440514462</v>
      </c>
      <c r="Y65" s="73">
        <f t="shared" si="19"/>
        <v>5.9265267326732659E-4</v>
      </c>
      <c r="Z65" s="73">
        <f t="shared" si="20"/>
        <v>11.260400792079205</v>
      </c>
      <c r="AA65" s="82">
        <f t="shared" si="21"/>
        <v>63.948868167202562</v>
      </c>
    </row>
    <row r="66" spans="1:27" ht="24.95" customHeight="1" x14ac:dyDescent="0.25">
      <c r="A66" s="102">
        <v>201800011</v>
      </c>
      <c r="B66" s="90" t="s">
        <v>22</v>
      </c>
      <c r="C66" s="91">
        <v>533503</v>
      </c>
      <c r="D66" s="74">
        <v>43148</v>
      </c>
      <c r="E66" s="75">
        <v>200200</v>
      </c>
      <c r="F66" s="92" t="s">
        <v>16</v>
      </c>
      <c r="G66" s="92"/>
      <c r="H66" s="90" t="s">
        <v>10</v>
      </c>
      <c r="I66" s="73" t="s">
        <v>14</v>
      </c>
      <c r="J66" s="81">
        <v>22</v>
      </c>
      <c r="K66" s="73"/>
      <c r="L66" s="97">
        <v>550</v>
      </c>
      <c r="M66" s="95">
        <v>7.4759999999999993E-2</v>
      </c>
      <c r="N66" s="98">
        <v>39.5</v>
      </c>
      <c r="O66" s="73">
        <f t="shared" si="15"/>
        <v>65</v>
      </c>
      <c r="P66" s="73">
        <f>((J66/2)*(J66/2)*3.14*9*3)/1000</f>
        <v>10.258380000000001</v>
      </c>
      <c r="Q66" s="90">
        <f>+M66*L66</f>
        <v>41.117999999999995</v>
      </c>
      <c r="R66" s="73">
        <f t="shared" si="16"/>
        <v>0.15782123076923077</v>
      </c>
      <c r="S66" s="80">
        <v>86.801676923076926</v>
      </c>
      <c r="T66" s="81"/>
      <c r="U66" s="81"/>
      <c r="V6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6" s="73">
        <f t="shared" si="17"/>
        <v>7.6748381538461544E-2</v>
      </c>
      <c r="X66" s="73">
        <f t="shared" si="18"/>
        <v>42.211609846153848</v>
      </c>
      <c r="Y66" s="73">
        <f t="shared" si="19"/>
        <v>4.0627247524752472E-3</v>
      </c>
      <c r="Z66" s="73">
        <f t="shared" si="20"/>
        <v>2.234498613861386</v>
      </c>
      <c r="AA66" s="82">
        <f t="shared" si="21"/>
        <v>45.683676923076931</v>
      </c>
    </row>
    <row r="67" spans="1:27" ht="24.95" customHeight="1" x14ac:dyDescent="0.25">
      <c r="A67" s="89">
        <v>201800014</v>
      </c>
      <c r="B67" s="90" t="s">
        <v>22</v>
      </c>
      <c r="C67" s="96">
        <v>533899</v>
      </c>
      <c r="D67" s="74">
        <v>43166</v>
      </c>
      <c r="E67" s="75">
        <v>510020</v>
      </c>
      <c r="F67" s="92" t="s">
        <v>11</v>
      </c>
      <c r="G67" s="99">
        <v>139</v>
      </c>
      <c r="H67" s="90" t="s">
        <v>10</v>
      </c>
      <c r="I67" s="90" t="s">
        <v>13</v>
      </c>
      <c r="J67" s="93">
        <v>8</v>
      </c>
      <c r="K67" s="93"/>
      <c r="L67" s="96">
        <v>21500</v>
      </c>
      <c r="M67" s="95">
        <v>1.446E-3</v>
      </c>
      <c r="N67" s="73">
        <v>6</v>
      </c>
      <c r="O67" s="73">
        <f t="shared" si="15"/>
        <v>311</v>
      </c>
      <c r="P67" s="73">
        <f>((J67*J67)*0.866*9*3)/1000</f>
        <v>1.4964479999999998</v>
      </c>
      <c r="Q67" s="90">
        <f>+L67*M67</f>
        <v>31.089000000000002</v>
      </c>
      <c r="R67" s="73">
        <f t="shared" si="16"/>
        <v>4.8117299035369768E-3</v>
      </c>
      <c r="S67" s="80">
        <v>103.452192926045</v>
      </c>
      <c r="T67" s="81"/>
      <c r="U67" s="81"/>
      <c r="V6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7" s="73">
        <f t="shared" si="17"/>
        <v>3.1732607073954979E-3</v>
      </c>
      <c r="X67" s="73">
        <f t="shared" si="18"/>
        <v>68.225105209003203</v>
      </c>
      <c r="Y67" s="73">
        <f t="shared" si="19"/>
        <v>5.9265267326732659E-4</v>
      </c>
      <c r="Z67" s="73">
        <f t="shared" si="20"/>
        <v>12.742032475247521</v>
      </c>
      <c r="AA67" s="82">
        <f t="shared" si="21"/>
        <v>72.363192926045002</v>
      </c>
    </row>
    <row r="68" spans="1:27" ht="24.95" customHeight="1" x14ac:dyDescent="0.25">
      <c r="A68" s="89">
        <v>201800014</v>
      </c>
      <c r="B68" s="90" t="s">
        <v>22</v>
      </c>
      <c r="C68" s="96">
        <v>533899</v>
      </c>
      <c r="D68" s="74">
        <v>43166</v>
      </c>
      <c r="E68" s="75">
        <v>512800</v>
      </c>
      <c r="F68" s="92" t="s">
        <v>17</v>
      </c>
      <c r="G68" s="90"/>
      <c r="H68" s="90" t="s">
        <v>10</v>
      </c>
      <c r="I68" s="73" t="s">
        <v>14</v>
      </c>
      <c r="J68" s="93">
        <v>7</v>
      </c>
      <c r="K68" s="93"/>
      <c r="L68" s="96">
        <v>6000</v>
      </c>
      <c r="M68" s="95">
        <v>3.421E-3</v>
      </c>
      <c r="N68" s="73">
        <v>24.5</v>
      </c>
      <c r="O68" s="73">
        <f t="shared" si="15"/>
        <v>101</v>
      </c>
      <c r="P68" s="73">
        <f>((J68/2)*(J68/2)*3.14*9*3)/1000</f>
        <v>1.0385550000000003</v>
      </c>
      <c r="Q68" s="90">
        <f>+M68*L68</f>
        <v>20.526</v>
      </c>
      <c r="R68" s="73">
        <f t="shared" si="16"/>
        <v>1.0282722772277231E-2</v>
      </c>
      <c r="S68" s="80">
        <v>61.696336633663385</v>
      </c>
      <c r="T68" s="81"/>
      <c r="U68" s="81"/>
      <c r="V6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8" s="73">
        <f t="shared" si="17"/>
        <v>6.4504138613861416E-3</v>
      </c>
      <c r="X68" s="73">
        <f t="shared" si="18"/>
        <v>38.702483168316853</v>
      </c>
      <c r="Y68" s="73">
        <f t="shared" si="19"/>
        <v>4.1130891089108927E-4</v>
      </c>
      <c r="Z68" s="73">
        <f t="shared" si="20"/>
        <v>2.4678534653465358</v>
      </c>
      <c r="AA68" s="82">
        <f t="shared" si="21"/>
        <v>41.170336633663382</v>
      </c>
    </row>
    <row r="69" spans="1:27" ht="24.95" customHeight="1" x14ac:dyDescent="0.25">
      <c r="A69" s="89">
        <v>201800023</v>
      </c>
      <c r="B69" s="90" t="s">
        <v>22</v>
      </c>
      <c r="C69" s="91">
        <v>534593</v>
      </c>
      <c r="D69" s="74">
        <v>43194</v>
      </c>
      <c r="E69" s="75">
        <v>200200</v>
      </c>
      <c r="F69" s="92" t="s">
        <v>16</v>
      </c>
      <c r="G69" s="92"/>
      <c r="H69" s="90" t="s">
        <v>10</v>
      </c>
      <c r="I69" s="73" t="s">
        <v>14</v>
      </c>
      <c r="J69" s="81">
        <v>22</v>
      </c>
      <c r="K69" s="73"/>
      <c r="L69" s="97">
        <v>2700</v>
      </c>
      <c r="M69" s="95">
        <v>7.4759999999999993E-2</v>
      </c>
      <c r="N69" s="98">
        <v>39.5</v>
      </c>
      <c r="O69" s="73">
        <f t="shared" si="15"/>
        <v>65</v>
      </c>
      <c r="P69" s="73">
        <f>((J69/2)*(J69/2)*3.14*9*3)/1000</f>
        <v>10.258380000000001</v>
      </c>
      <c r="Q69" s="90">
        <f>+M69*L69</f>
        <v>201.85199999999998</v>
      </c>
      <c r="R69" s="73">
        <f t="shared" si="16"/>
        <v>0.15782123076923077</v>
      </c>
      <c r="S69" s="80">
        <v>426.11732307692307</v>
      </c>
      <c r="T69" s="81"/>
      <c r="U69" s="81"/>
      <c r="V6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9" s="73">
        <f t="shared" si="17"/>
        <v>7.6748381538461544E-2</v>
      </c>
      <c r="X69" s="73">
        <f t="shared" si="18"/>
        <v>207.22063015384617</v>
      </c>
      <c r="Y69" s="73">
        <f t="shared" si="19"/>
        <v>4.0627247524752472E-3</v>
      </c>
      <c r="Z69" s="73">
        <f t="shared" si="20"/>
        <v>10.969356831683168</v>
      </c>
      <c r="AA69" s="82">
        <f t="shared" si="21"/>
        <v>224.2653230769231</v>
      </c>
    </row>
    <row r="70" spans="1:27" ht="24.95" customHeight="1" x14ac:dyDescent="0.25">
      <c r="A70" s="89">
        <v>201800026</v>
      </c>
      <c r="B70" s="90" t="s">
        <v>22</v>
      </c>
      <c r="C70" s="96">
        <v>534802</v>
      </c>
      <c r="D70" s="74">
        <v>43200</v>
      </c>
      <c r="E70" s="75">
        <v>510020</v>
      </c>
      <c r="F70" s="92" t="s">
        <v>11</v>
      </c>
      <c r="G70" s="99">
        <v>139</v>
      </c>
      <c r="H70" s="90" t="s">
        <v>10</v>
      </c>
      <c r="I70" s="90" t="s">
        <v>13</v>
      </c>
      <c r="J70" s="93">
        <v>8</v>
      </c>
      <c r="K70" s="93"/>
      <c r="L70" s="96">
        <v>15733</v>
      </c>
      <c r="M70" s="95">
        <v>1.446E-3</v>
      </c>
      <c r="N70" s="73">
        <v>6</v>
      </c>
      <c r="O70" s="73">
        <f t="shared" si="15"/>
        <v>311</v>
      </c>
      <c r="P70" s="73">
        <f>((J70*J70)*0.866*9*3)/1000</f>
        <v>1.4964479999999998</v>
      </c>
      <c r="Q70" s="90">
        <f>+L70*M70</f>
        <v>22.749918000000001</v>
      </c>
      <c r="R70" s="73">
        <f t="shared" si="16"/>
        <v>4.8117299035369768E-3</v>
      </c>
      <c r="S70" s="80">
        <v>75.702946572347258</v>
      </c>
      <c r="T70" s="81"/>
      <c r="U70" s="81"/>
      <c r="V70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0" s="73">
        <f t="shared" si="17"/>
        <v>3.1732607073954979E-3</v>
      </c>
      <c r="X70" s="73">
        <f t="shared" si="18"/>
        <v>49.924910709453371</v>
      </c>
      <c r="Y70" s="73">
        <f t="shared" si="19"/>
        <v>5.9265267326732659E-4</v>
      </c>
      <c r="Z70" s="73">
        <f t="shared" si="20"/>
        <v>9.3242045085148497</v>
      </c>
      <c r="AA70" s="82">
        <f t="shared" si="21"/>
        <v>52.953028572347257</v>
      </c>
    </row>
    <row r="71" spans="1:27" ht="24.95" customHeight="1" x14ac:dyDescent="0.25">
      <c r="A71" s="102">
        <v>201800033</v>
      </c>
      <c r="B71" s="90" t="s">
        <v>22</v>
      </c>
      <c r="C71" s="91">
        <v>535277</v>
      </c>
      <c r="D71" s="74">
        <v>43217</v>
      </c>
      <c r="E71" s="75">
        <v>200200</v>
      </c>
      <c r="F71" s="92" t="s">
        <v>16</v>
      </c>
      <c r="G71" s="92"/>
      <c r="H71" s="90" t="s">
        <v>10</v>
      </c>
      <c r="I71" s="73" t="s">
        <v>14</v>
      </c>
      <c r="J71" s="81">
        <v>22</v>
      </c>
      <c r="K71" s="73"/>
      <c r="L71" s="97">
        <v>1200</v>
      </c>
      <c r="M71" s="95">
        <v>7.4759999999999993E-2</v>
      </c>
      <c r="N71" s="98">
        <v>39.5</v>
      </c>
      <c r="O71" s="73">
        <f t="shared" si="15"/>
        <v>65</v>
      </c>
      <c r="P71" s="73">
        <f>((J71/2)*(J71/2)*3.14*9*3)/1000</f>
        <v>10.258380000000001</v>
      </c>
      <c r="Q71" s="90">
        <f>+M71*L71</f>
        <v>89.711999999999989</v>
      </c>
      <c r="R71" s="73">
        <f t="shared" si="16"/>
        <v>0.15782123076923077</v>
      </c>
      <c r="S71" s="80">
        <v>189.38547692307694</v>
      </c>
      <c r="T71" s="81"/>
      <c r="U71" s="81"/>
      <c r="V71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1" s="73">
        <f t="shared" si="17"/>
        <v>7.6748381538461544E-2</v>
      </c>
      <c r="X71" s="73">
        <f t="shared" si="18"/>
        <v>92.09805784615385</v>
      </c>
      <c r="Y71" s="73">
        <f t="shared" si="19"/>
        <v>4.0627247524752472E-3</v>
      </c>
      <c r="Z71" s="73">
        <f t="shared" si="20"/>
        <v>4.8752697029702965</v>
      </c>
      <c r="AA71" s="82">
        <f t="shared" si="21"/>
        <v>99.673476923076947</v>
      </c>
    </row>
    <row r="72" spans="1:27" ht="24.95" customHeight="1" x14ac:dyDescent="0.25">
      <c r="A72" s="89">
        <v>201800048</v>
      </c>
      <c r="B72" s="90" t="s">
        <v>22</v>
      </c>
      <c r="C72" s="91">
        <v>536321</v>
      </c>
      <c r="D72" s="74">
        <v>43263</v>
      </c>
      <c r="E72" s="75">
        <v>200200</v>
      </c>
      <c r="F72" s="92" t="s">
        <v>16</v>
      </c>
      <c r="G72" s="92"/>
      <c r="H72" s="90" t="s">
        <v>10</v>
      </c>
      <c r="I72" s="73" t="s">
        <v>14</v>
      </c>
      <c r="J72" s="81">
        <v>22</v>
      </c>
      <c r="K72" s="73"/>
      <c r="L72" s="97">
        <v>1000</v>
      </c>
      <c r="M72" s="95">
        <v>7.4759999999999993E-2</v>
      </c>
      <c r="N72" s="98">
        <v>39.5</v>
      </c>
      <c r="O72" s="73">
        <f t="shared" si="15"/>
        <v>65</v>
      </c>
      <c r="P72" s="73">
        <f>((J72/2)*(J72/2)*3.14*9*3)/1000</f>
        <v>10.258380000000001</v>
      </c>
      <c r="Q72" s="90">
        <f>+M72*L72</f>
        <v>74.759999999999991</v>
      </c>
      <c r="R72" s="73">
        <f t="shared" si="16"/>
        <v>0.15782123076923077</v>
      </c>
      <c r="S72" s="80">
        <v>157.82123076923077</v>
      </c>
      <c r="T72" s="81"/>
      <c r="U72" s="81"/>
      <c r="V72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2" s="73">
        <f t="shared" si="17"/>
        <v>7.6748381538461544E-2</v>
      </c>
      <c r="X72" s="73">
        <f t="shared" si="18"/>
        <v>76.748381538461544</v>
      </c>
      <c r="Y72" s="73">
        <f t="shared" si="19"/>
        <v>4.0627247524752472E-3</v>
      </c>
      <c r="Z72" s="73">
        <f t="shared" si="20"/>
        <v>4.0627247524752477</v>
      </c>
      <c r="AA72" s="82">
        <f t="shared" si="21"/>
        <v>83.061230769230775</v>
      </c>
    </row>
    <row r="73" spans="1:27" ht="24.95" customHeight="1" x14ac:dyDescent="0.25">
      <c r="A73" s="89">
        <v>201800052</v>
      </c>
      <c r="B73" s="90" t="s">
        <v>22</v>
      </c>
      <c r="C73" s="91">
        <v>536867</v>
      </c>
      <c r="D73" s="74">
        <v>43289</v>
      </c>
      <c r="E73" s="75">
        <v>512800</v>
      </c>
      <c r="F73" s="92" t="s">
        <v>17</v>
      </c>
      <c r="G73" s="90"/>
      <c r="H73" s="90" t="s">
        <v>10</v>
      </c>
      <c r="I73" s="73" t="s">
        <v>14</v>
      </c>
      <c r="J73" s="93">
        <v>7</v>
      </c>
      <c r="K73" s="73"/>
      <c r="L73" s="94">
        <v>27000</v>
      </c>
      <c r="M73" s="95">
        <v>3.421E-3</v>
      </c>
      <c r="N73" s="73">
        <v>24.5</v>
      </c>
      <c r="O73" s="73">
        <f t="shared" si="15"/>
        <v>101</v>
      </c>
      <c r="P73" s="73">
        <f>((J73/2)*(J73/2)*3.14*9*3)/1000</f>
        <v>1.0385550000000003</v>
      </c>
      <c r="Q73" s="90">
        <f>+M73*L73</f>
        <v>92.367000000000004</v>
      </c>
      <c r="R73" s="73">
        <f t="shared" si="16"/>
        <v>1.0282722772277231E-2</v>
      </c>
      <c r="S73" s="80">
        <v>277.63351485148524</v>
      </c>
      <c r="T73" s="81"/>
      <c r="U73" s="81"/>
      <c r="V73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3" s="73">
        <f t="shared" si="17"/>
        <v>6.4504138613861416E-3</v>
      </c>
      <c r="X73" s="73">
        <f t="shared" si="18"/>
        <v>174.16117425742581</v>
      </c>
      <c r="Y73" s="73">
        <f t="shared" si="19"/>
        <v>4.1130891089108927E-4</v>
      </c>
      <c r="Z73" s="73">
        <f t="shared" si="20"/>
        <v>11.10534059405941</v>
      </c>
      <c r="AA73" s="82">
        <f t="shared" si="21"/>
        <v>185.26651485148523</v>
      </c>
    </row>
    <row r="74" spans="1:27" ht="24.95" customHeight="1" x14ac:dyDescent="0.25">
      <c r="A74" s="102">
        <v>201800056</v>
      </c>
      <c r="B74" s="90" t="s">
        <v>22</v>
      </c>
      <c r="C74" s="91">
        <v>537031</v>
      </c>
      <c r="D74" s="74">
        <v>43297</v>
      </c>
      <c r="E74" s="75">
        <v>200200</v>
      </c>
      <c r="F74" s="92" t="s">
        <v>16</v>
      </c>
      <c r="G74" s="92"/>
      <c r="H74" s="90" t="s">
        <v>10</v>
      </c>
      <c r="I74" s="73" t="s">
        <v>14</v>
      </c>
      <c r="J74" s="81">
        <v>22</v>
      </c>
      <c r="K74" s="73"/>
      <c r="L74" s="97">
        <v>1550</v>
      </c>
      <c r="M74" s="95">
        <v>7.4759999999999993E-2</v>
      </c>
      <c r="N74" s="98">
        <v>39.5</v>
      </c>
      <c r="O74" s="73">
        <f t="shared" si="15"/>
        <v>65</v>
      </c>
      <c r="P74" s="73">
        <f>((J74/2)*(J74/2)*3.14*9*3)/1000</f>
        <v>10.258380000000001</v>
      </c>
      <c r="Q74" s="90">
        <f>+M74*L74</f>
        <v>115.87799999999999</v>
      </c>
      <c r="R74" s="73">
        <f t="shared" si="16"/>
        <v>0.15782123076923077</v>
      </c>
      <c r="S74" s="80">
        <v>244.62290769230771</v>
      </c>
      <c r="T74" s="81"/>
      <c r="U74" s="81"/>
      <c r="V7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4" s="73">
        <f t="shared" si="17"/>
        <v>7.6748381538461544E-2</v>
      </c>
      <c r="X74" s="73">
        <f t="shared" si="18"/>
        <v>118.95999138461539</v>
      </c>
      <c r="Y74" s="73">
        <f t="shared" si="19"/>
        <v>4.0627247524752472E-3</v>
      </c>
      <c r="Z74" s="73">
        <f t="shared" si="20"/>
        <v>6.2972233663366328</v>
      </c>
      <c r="AA74" s="82">
        <f t="shared" si="21"/>
        <v>128.74490769230772</v>
      </c>
    </row>
    <row r="75" spans="1:27" ht="24.95" customHeight="1" x14ac:dyDescent="0.25">
      <c r="A75" s="89">
        <v>201800060</v>
      </c>
      <c r="B75" s="90" t="s">
        <v>22</v>
      </c>
      <c r="C75" s="96">
        <v>537461</v>
      </c>
      <c r="D75" s="74">
        <v>43320</v>
      </c>
      <c r="E75" s="75">
        <v>510020</v>
      </c>
      <c r="F75" s="92" t="s">
        <v>11</v>
      </c>
      <c r="G75" s="99">
        <v>139</v>
      </c>
      <c r="H75" s="90" t="s">
        <v>10</v>
      </c>
      <c r="I75" s="90" t="s">
        <v>13</v>
      </c>
      <c r="J75" s="93">
        <v>8</v>
      </c>
      <c r="K75" s="93"/>
      <c r="L75" s="96">
        <v>1000</v>
      </c>
      <c r="M75" s="95">
        <v>1.446E-3</v>
      </c>
      <c r="N75" s="73">
        <v>6</v>
      </c>
      <c r="O75" s="73">
        <f t="shared" si="15"/>
        <v>311</v>
      </c>
      <c r="P75" s="73">
        <f>((J75*J75)*0.866*9*3)/1000</f>
        <v>1.4964479999999998</v>
      </c>
      <c r="Q75" s="90">
        <f>+L75*M75</f>
        <v>1.446</v>
      </c>
      <c r="R75" s="73">
        <f t="shared" si="16"/>
        <v>4.8117299035369768E-3</v>
      </c>
      <c r="S75" s="80">
        <v>4.8117299035369765</v>
      </c>
      <c r="T75" s="81"/>
      <c r="U75" s="81"/>
      <c r="V75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5" s="73">
        <f t="shared" si="17"/>
        <v>3.1732607073954979E-3</v>
      </c>
      <c r="X75" s="73">
        <f t="shared" si="18"/>
        <v>3.1732607073954977</v>
      </c>
      <c r="Y75" s="73">
        <f t="shared" si="19"/>
        <v>5.9265267326732659E-4</v>
      </c>
      <c r="Z75" s="73">
        <f t="shared" si="20"/>
        <v>0.59265267326732662</v>
      </c>
      <c r="AA75" s="82">
        <f t="shared" si="21"/>
        <v>3.3657299035369768</v>
      </c>
    </row>
    <row r="76" spans="1:27" ht="24.95" customHeight="1" x14ac:dyDescent="0.25">
      <c r="A76" s="89">
        <v>201800060</v>
      </c>
      <c r="B76" s="90" t="s">
        <v>22</v>
      </c>
      <c r="C76" s="91">
        <v>537461</v>
      </c>
      <c r="D76" s="74">
        <v>43320</v>
      </c>
      <c r="E76" s="75">
        <v>511040</v>
      </c>
      <c r="F76" s="92" t="s">
        <v>12</v>
      </c>
      <c r="G76" s="99">
        <v>138</v>
      </c>
      <c r="H76" s="90" t="s">
        <v>10</v>
      </c>
      <c r="I76" s="73" t="s">
        <v>14</v>
      </c>
      <c r="J76" s="91">
        <v>18</v>
      </c>
      <c r="K76" s="73"/>
      <c r="L76" s="94">
        <v>5000</v>
      </c>
      <c r="M76" s="95">
        <v>3.676E-3</v>
      </c>
      <c r="N76" s="73">
        <v>10.3</v>
      </c>
      <c r="O76" s="73">
        <f t="shared" si="15"/>
        <v>210</v>
      </c>
      <c r="P76" s="73">
        <f>((J76/2)*(J76/2)*3.14*9*3)/1000</f>
        <v>6.8671800000000003</v>
      </c>
      <c r="Q76" s="90">
        <f>+M76*L76</f>
        <v>18.38</v>
      </c>
      <c r="R76" s="73">
        <f t="shared" si="16"/>
        <v>3.2700857142857143E-2</v>
      </c>
      <c r="S76" s="80">
        <v>163.50428571428571</v>
      </c>
      <c r="T76" s="81"/>
      <c r="U76" s="81"/>
      <c r="V7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6" s="73">
        <f t="shared" si="17"/>
        <v>2.7716822857142855E-2</v>
      </c>
      <c r="X76" s="73">
        <f t="shared" si="18"/>
        <v>138.58411428571426</v>
      </c>
      <c r="Y76" s="73">
        <f t="shared" si="19"/>
        <v>2.719675247524752E-3</v>
      </c>
      <c r="Z76" s="73">
        <f t="shared" si="20"/>
        <v>13.598376237623759</v>
      </c>
      <c r="AA76" s="82">
        <f t="shared" si="21"/>
        <v>145.12428571428572</v>
      </c>
    </row>
    <row r="77" spans="1:27" ht="24.95" customHeight="1" x14ac:dyDescent="0.25">
      <c r="A77" s="89">
        <v>201800073</v>
      </c>
      <c r="B77" s="90" t="s">
        <v>22</v>
      </c>
      <c r="C77" s="96">
        <v>537851</v>
      </c>
      <c r="D77" s="74">
        <v>43350</v>
      </c>
      <c r="E77" s="75">
        <v>510020</v>
      </c>
      <c r="F77" s="92" t="s">
        <v>11</v>
      </c>
      <c r="G77" s="99">
        <v>139</v>
      </c>
      <c r="H77" s="90" t="s">
        <v>10</v>
      </c>
      <c r="I77" s="90" t="s">
        <v>13</v>
      </c>
      <c r="J77" s="93">
        <v>8</v>
      </c>
      <c r="K77" s="93"/>
      <c r="L77" s="96">
        <v>20000</v>
      </c>
      <c r="M77" s="95">
        <v>1.446E-3</v>
      </c>
      <c r="N77" s="73">
        <v>6</v>
      </c>
      <c r="O77" s="73">
        <f t="shared" si="15"/>
        <v>311</v>
      </c>
      <c r="P77" s="73">
        <f>((J77*J77)*0.866*9*3)/1000</f>
        <v>1.4964479999999998</v>
      </c>
      <c r="Q77" s="90">
        <f>+L77*M77</f>
        <v>28.92</v>
      </c>
      <c r="R77" s="73">
        <f t="shared" si="16"/>
        <v>4.8117299035369768E-3</v>
      </c>
      <c r="S77" s="80">
        <v>96.234598070739537</v>
      </c>
      <c r="T77" s="81"/>
      <c r="U77" s="81"/>
      <c r="V7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7" s="73">
        <f t="shared" si="17"/>
        <v>3.1732607073954979E-3</v>
      </c>
      <c r="X77" s="73">
        <f t="shared" si="18"/>
        <v>63.465214147909954</v>
      </c>
      <c r="Y77" s="73">
        <f t="shared" si="19"/>
        <v>5.9265267326732659E-4</v>
      </c>
      <c r="Z77" s="73">
        <f t="shared" si="20"/>
        <v>11.853053465346532</v>
      </c>
      <c r="AA77" s="82">
        <f t="shared" si="21"/>
        <v>67.314598070739535</v>
      </c>
    </row>
    <row r="78" spans="1:27" ht="24.95" customHeight="1" x14ac:dyDescent="0.25">
      <c r="A78" s="89">
        <v>201800084</v>
      </c>
      <c r="B78" s="90" t="s">
        <v>22</v>
      </c>
      <c r="C78" s="103">
        <v>539092</v>
      </c>
      <c r="D78" s="74">
        <v>43411</v>
      </c>
      <c r="E78" s="75">
        <v>510020</v>
      </c>
      <c r="F78" s="92" t="s">
        <v>11</v>
      </c>
      <c r="G78" s="99">
        <v>139</v>
      </c>
      <c r="H78" s="90" t="s">
        <v>10</v>
      </c>
      <c r="I78" s="90" t="s">
        <v>13</v>
      </c>
      <c r="J78" s="93">
        <v>8</v>
      </c>
      <c r="K78" s="93"/>
      <c r="L78" s="96">
        <v>20000</v>
      </c>
      <c r="M78" s="95">
        <v>1.446E-3</v>
      </c>
      <c r="N78" s="73">
        <v>6</v>
      </c>
      <c r="O78" s="73">
        <f t="shared" si="15"/>
        <v>311</v>
      </c>
      <c r="P78" s="73">
        <f>((J78*J78)*0.866*9*3)/1000</f>
        <v>1.4964479999999998</v>
      </c>
      <c r="Q78" s="90">
        <f>+L78*M78</f>
        <v>28.92</v>
      </c>
      <c r="R78" s="73">
        <f t="shared" si="16"/>
        <v>4.8117299035369768E-3</v>
      </c>
      <c r="S78" s="80">
        <v>96.234598070739537</v>
      </c>
      <c r="T78" s="81"/>
      <c r="U78" s="81"/>
      <c r="V7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8" s="73">
        <f t="shared" si="17"/>
        <v>3.1732607073954979E-3</v>
      </c>
      <c r="X78" s="73">
        <f t="shared" si="18"/>
        <v>63.465214147909954</v>
      </c>
      <c r="Y78" s="73">
        <f t="shared" si="19"/>
        <v>5.9265267326732659E-4</v>
      </c>
      <c r="Z78" s="73">
        <f t="shared" si="20"/>
        <v>11.853053465346532</v>
      </c>
      <c r="AA78" s="82">
        <f t="shared" si="21"/>
        <v>67.314598070739535</v>
      </c>
    </row>
    <row r="79" spans="1:27" ht="24.95" customHeight="1" x14ac:dyDescent="0.25">
      <c r="A79" s="89">
        <v>201800084</v>
      </c>
      <c r="B79" s="90" t="s">
        <v>22</v>
      </c>
      <c r="C79" s="91">
        <v>539092</v>
      </c>
      <c r="D79" s="74">
        <v>43411</v>
      </c>
      <c r="E79" s="75">
        <v>512800</v>
      </c>
      <c r="F79" s="92" t="s">
        <v>17</v>
      </c>
      <c r="G79" s="90"/>
      <c r="H79" s="90" t="s">
        <v>10</v>
      </c>
      <c r="I79" s="73" t="s">
        <v>14</v>
      </c>
      <c r="J79" s="93">
        <v>7</v>
      </c>
      <c r="K79" s="73"/>
      <c r="L79" s="94">
        <v>6109</v>
      </c>
      <c r="M79" s="95">
        <v>3.421E-3</v>
      </c>
      <c r="N79" s="73">
        <v>24.5</v>
      </c>
      <c r="O79" s="73">
        <f t="shared" si="15"/>
        <v>101</v>
      </c>
      <c r="P79" s="73">
        <f>((J79/2)*(J79/2)*3.14*9*3)/1000</f>
        <v>1.0385550000000003</v>
      </c>
      <c r="Q79" s="90">
        <f>+M79*L79</f>
        <v>20.898889</v>
      </c>
      <c r="R79" s="73">
        <f t="shared" si="16"/>
        <v>1.0282722772277231E-2</v>
      </c>
      <c r="S79" s="80">
        <v>62.817153415841602</v>
      </c>
      <c r="T79" s="81"/>
      <c r="U79" s="81"/>
      <c r="V7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9" s="73">
        <f t="shared" si="17"/>
        <v>6.4504138613861416E-3</v>
      </c>
      <c r="X79" s="73">
        <f t="shared" si="18"/>
        <v>39.405578279207937</v>
      </c>
      <c r="Y79" s="73">
        <f t="shared" si="19"/>
        <v>4.1130891089108927E-4</v>
      </c>
      <c r="Z79" s="73">
        <f t="shared" si="20"/>
        <v>2.5126861366336644</v>
      </c>
      <c r="AA79" s="82">
        <f t="shared" si="21"/>
        <v>41.918264415841605</v>
      </c>
    </row>
    <row r="80" spans="1:27" ht="24.95" customHeight="1" x14ac:dyDescent="0.25">
      <c r="A80" s="102">
        <v>201800081</v>
      </c>
      <c r="B80" s="90" t="s">
        <v>22</v>
      </c>
      <c r="C80" s="91">
        <v>539116</v>
      </c>
      <c r="D80" s="74">
        <v>43412</v>
      </c>
      <c r="E80" s="75">
        <v>200200</v>
      </c>
      <c r="F80" s="92" t="s">
        <v>16</v>
      </c>
      <c r="G80" s="92"/>
      <c r="H80" s="90" t="s">
        <v>10</v>
      </c>
      <c r="I80" s="73" t="s">
        <v>14</v>
      </c>
      <c r="J80" s="81">
        <v>22</v>
      </c>
      <c r="K80" s="73"/>
      <c r="L80" s="97">
        <v>1700</v>
      </c>
      <c r="M80" s="95">
        <v>7.4759999999999993E-2</v>
      </c>
      <c r="N80" s="98">
        <v>39.5</v>
      </c>
      <c r="O80" s="73">
        <f t="shared" si="15"/>
        <v>65</v>
      </c>
      <c r="P80" s="73">
        <f>((J80/2)*(J80/2)*3.14*9*3)/1000</f>
        <v>10.258380000000001</v>
      </c>
      <c r="Q80" s="90">
        <f>+M80*L80</f>
        <v>127.09199999999998</v>
      </c>
      <c r="R80" s="73">
        <f t="shared" si="16"/>
        <v>0.15782123076923077</v>
      </c>
      <c r="S80" s="80">
        <v>268.29609230769233</v>
      </c>
      <c r="T80" s="81"/>
      <c r="U80" s="81"/>
      <c r="V80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0" s="73">
        <f t="shared" si="17"/>
        <v>7.6748381538461544E-2</v>
      </c>
      <c r="X80" s="73">
        <f t="shared" si="18"/>
        <v>130.47224861538461</v>
      </c>
      <c r="Y80" s="73">
        <f t="shared" si="19"/>
        <v>4.0627247524752472E-3</v>
      </c>
      <c r="Z80" s="73">
        <f t="shared" si="20"/>
        <v>6.9066320792079203</v>
      </c>
      <c r="AA80" s="82">
        <f t="shared" si="21"/>
        <v>141.20409230769235</v>
      </c>
    </row>
    <row r="81" spans="1:27" ht="24.95" customHeight="1" x14ac:dyDescent="0.25">
      <c r="A81" s="71"/>
      <c r="B81" s="85" t="s">
        <v>23</v>
      </c>
      <c r="C81" s="73"/>
      <c r="D81" s="74">
        <v>43416</v>
      </c>
      <c r="E81" s="75"/>
      <c r="F81" s="73"/>
      <c r="G81" s="73"/>
      <c r="H81" s="86" t="s">
        <v>10</v>
      </c>
      <c r="I81" s="85" t="s">
        <v>14</v>
      </c>
      <c r="J81" s="87">
        <v>7</v>
      </c>
      <c r="K81" s="73"/>
      <c r="L81" s="73"/>
      <c r="M81" s="73"/>
      <c r="N81" s="73"/>
      <c r="O81" s="79"/>
      <c r="P81" s="73"/>
      <c r="Q81" s="73"/>
      <c r="R81" s="73"/>
      <c r="S81" s="80">
        <v>0</v>
      </c>
      <c r="T81" s="88">
        <v>150</v>
      </c>
      <c r="U81" s="88"/>
      <c r="V81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1" s="73"/>
      <c r="X81" s="73"/>
      <c r="Y81" s="73"/>
      <c r="Z81" s="73"/>
      <c r="AA81" s="82"/>
    </row>
    <row r="82" spans="1:27" ht="24.95" customHeight="1" x14ac:dyDescent="0.25">
      <c r="A82" s="71"/>
      <c r="B82" s="85" t="s">
        <v>23</v>
      </c>
      <c r="C82" s="73"/>
      <c r="D82" s="74">
        <v>43416</v>
      </c>
      <c r="E82" s="75"/>
      <c r="F82" s="73"/>
      <c r="G82" s="73"/>
      <c r="H82" s="86" t="s">
        <v>10</v>
      </c>
      <c r="I82" s="85" t="s">
        <v>13</v>
      </c>
      <c r="J82" s="87">
        <v>8</v>
      </c>
      <c r="K82" s="73"/>
      <c r="L82" s="73"/>
      <c r="M82" s="73"/>
      <c r="N82" s="73"/>
      <c r="O82" s="79"/>
      <c r="P82" s="73"/>
      <c r="Q82" s="73"/>
      <c r="R82" s="73"/>
      <c r="S82" s="80">
        <v>0</v>
      </c>
      <c r="T82" s="88">
        <v>200</v>
      </c>
      <c r="U82" s="88"/>
      <c r="V82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2" s="73"/>
      <c r="X82" s="73"/>
      <c r="Y82" s="73"/>
      <c r="Z82" s="73"/>
      <c r="AA82" s="82"/>
    </row>
    <row r="83" spans="1:27" ht="24.95" customHeight="1" x14ac:dyDescent="0.25">
      <c r="A83" s="102">
        <v>201800087</v>
      </c>
      <c r="B83" s="90" t="s">
        <v>22</v>
      </c>
      <c r="C83" s="81">
        <v>539596</v>
      </c>
      <c r="D83" s="74">
        <v>43435</v>
      </c>
      <c r="E83" s="75">
        <v>200200</v>
      </c>
      <c r="F83" s="92" t="s">
        <v>16</v>
      </c>
      <c r="G83" s="92"/>
      <c r="H83" s="90" t="s">
        <v>10</v>
      </c>
      <c r="I83" s="73" t="s">
        <v>14</v>
      </c>
      <c r="J83" s="81">
        <v>22</v>
      </c>
      <c r="K83" s="73"/>
      <c r="L83" s="97">
        <v>1450</v>
      </c>
      <c r="M83" s="95">
        <v>7.4759999999999993E-2</v>
      </c>
      <c r="N83" s="98">
        <v>39.5</v>
      </c>
      <c r="O83" s="73">
        <f>INT(2800/(N83+3))</f>
        <v>65</v>
      </c>
      <c r="P83" s="73">
        <f>((J83/2)*(J83/2)*3.14*9*3)/1000</f>
        <v>10.258380000000001</v>
      </c>
      <c r="Q83" s="90">
        <f>+M83*L83</f>
        <v>108.40199999999999</v>
      </c>
      <c r="R83" s="73">
        <f>P83/O83</f>
        <v>0.15782123076923077</v>
      </c>
      <c r="S83" s="80">
        <v>228.84078461538462</v>
      </c>
      <c r="T83" s="81"/>
      <c r="U83" s="81"/>
      <c r="V83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3" s="73">
        <f>(((P83/3000)*2880)-(M83*O83))/O83</f>
        <v>7.6748381538461544E-2</v>
      </c>
      <c r="X83" s="73">
        <f>+W83*L83</f>
        <v>111.28515323076924</v>
      </c>
      <c r="Y83" s="73">
        <f>+((P83/3000)*120)/101</f>
        <v>4.0627247524752472E-3</v>
      </c>
      <c r="Z83" s="73">
        <f>Y83*L83</f>
        <v>5.8909508910891084</v>
      </c>
      <c r="AA83" s="82">
        <f>S83-Q83</f>
        <v>120.43878461538463</v>
      </c>
    </row>
    <row r="84" spans="1:27" ht="24.95" customHeight="1" x14ac:dyDescent="0.25">
      <c r="A84" s="89">
        <v>201800102</v>
      </c>
      <c r="B84" s="90" t="s">
        <v>22</v>
      </c>
      <c r="C84" s="96">
        <v>540304</v>
      </c>
      <c r="D84" s="74">
        <v>43470</v>
      </c>
      <c r="E84" s="75">
        <v>510020</v>
      </c>
      <c r="F84" s="92" t="s">
        <v>11</v>
      </c>
      <c r="G84" s="99">
        <v>139</v>
      </c>
      <c r="H84" s="90" t="s">
        <v>10</v>
      </c>
      <c r="I84" s="90" t="s">
        <v>13</v>
      </c>
      <c r="J84" s="93">
        <v>8</v>
      </c>
      <c r="K84" s="93"/>
      <c r="L84" s="96">
        <v>16772</v>
      </c>
      <c r="M84" s="95">
        <v>1.446E-3</v>
      </c>
      <c r="N84" s="73">
        <v>6</v>
      </c>
      <c r="O84" s="73">
        <f>INT(2800/(N84+3))</f>
        <v>311</v>
      </c>
      <c r="P84" s="73">
        <f>((J84*J84)*0.866*9*3)/1000</f>
        <v>1.4964479999999998</v>
      </c>
      <c r="Q84" s="90">
        <f>+L84*M84</f>
        <v>24.252312</v>
      </c>
      <c r="R84" s="73">
        <f>P84/O84</f>
        <v>4.8117299035369768E-3</v>
      </c>
      <c r="S84" s="80">
        <v>80.702333942122181</v>
      </c>
      <c r="T84" s="81"/>
      <c r="U84" s="81"/>
      <c r="V8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4" s="73">
        <f>(((P84/3000)*2880)-(M84*O84))/O84</f>
        <v>3.1732607073954979E-3</v>
      </c>
      <c r="X84" s="73">
        <f>+W84*L84</f>
        <v>53.221928584437293</v>
      </c>
      <c r="Y84" s="73">
        <f>+((P84/3000)*120)/101</f>
        <v>5.9265267326732659E-4</v>
      </c>
      <c r="Z84" s="73">
        <f>Y84*L84</f>
        <v>9.9399706360396021</v>
      </c>
      <c r="AA84" s="82">
        <f>S84-Q84</f>
        <v>56.450021942122177</v>
      </c>
    </row>
    <row r="85" spans="1:27" ht="24.95" customHeight="1" x14ac:dyDescent="0.25">
      <c r="A85" s="89">
        <v>201800102</v>
      </c>
      <c r="B85" s="90" t="s">
        <v>22</v>
      </c>
      <c r="C85" s="96">
        <v>540304</v>
      </c>
      <c r="D85" s="74">
        <v>43470</v>
      </c>
      <c r="E85" s="75">
        <v>512800</v>
      </c>
      <c r="F85" s="92" t="s">
        <v>17</v>
      </c>
      <c r="G85" s="90"/>
      <c r="H85" s="90" t="s">
        <v>10</v>
      </c>
      <c r="I85" s="73" t="s">
        <v>14</v>
      </c>
      <c r="J85" s="93">
        <v>7</v>
      </c>
      <c r="K85" s="93"/>
      <c r="L85" s="96">
        <v>1000</v>
      </c>
      <c r="M85" s="95">
        <v>3.421E-3</v>
      </c>
      <c r="N85" s="73">
        <v>24.5</v>
      </c>
      <c r="O85" s="73">
        <f>INT(2800/(N85+3))</f>
        <v>101</v>
      </c>
      <c r="P85" s="73">
        <f>((J85/2)*(J85/2)*3.14*9*3)/1000</f>
        <v>1.0385550000000003</v>
      </c>
      <c r="Q85" s="90">
        <f>+M85*L85</f>
        <v>3.4209999999999998</v>
      </c>
      <c r="R85" s="73">
        <f>P85/O85</f>
        <v>1.0282722772277231E-2</v>
      </c>
      <c r="S85" s="80">
        <v>10.28272277227723</v>
      </c>
      <c r="T85" s="81"/>
      <c r="U85" s="81"/>
      <c r="V85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5" s="73">
        <f>(((P85/3000)*2880)-(M85*O85))/O85</f>
        <v>6.4504138613861416E-3</v>
      </c>
      <c r="X85" s="73">
        <f>+W85*L85</f>
        <v>6.4504138613861413</v>
      </c>
      <c r="Y85" s="73">
        <f>+((P85/3000)*120)/101</f>
        <v>4.1130891089108927E-4</v>
      </c>
      <c r="Z85" s="73">
        <f>Y85*L85</f>
        <v>0.41130891089108929</v>
      </c>
      <c r="AA85" s="82">
        <f>S85-Q85</f>
        <v>6.8617227722772309</v>
      </c>
    </row>
    <row r="86" spans="1:27" ht="24.95" customHeight="1" x14ac:dyDescent="0.25">
      <c r="A86" s="102">
        <v>201900001</v>
      </c>
      <c r="B86" s="90" t="s">
        <v>22</v>
      </c>
      <c r="C86" s="81">
        <v>540757</v>
      </c>
      <c r="D86" s="74">
        <v>43491</v>
      </c>
      <c r="E86" s="75">
        <v>200200</v>
      </c>
      <c r="F86" s="92" t="s">
        <v>16</v>
      </c>
      <c r="G86" s="92"/>
      <c r="H86" s="90" t="s">
        <v>10</v>
      </c>
      <c r="I86" s="73" t="s">
        <v>14</v>
      </c>
      <c r="J86" s="81">
        <v>22</v>
      </c>
      <c r="K86" s="73"/>
      <c r="L86" s="97">
        <v>1000</v>
      </c>
      <c r="M86" s="104">
        <v>7.4759999999999993E-2</v>
      </c>
      <c r="N86" s="104">
        <v>39.5</v>
      </c>
      <c r="O86" s="73">
        <f>INT(2800/(N86+3))</f>
        <v>65</v>
      </c>
      <c r="P86" s="73">
        <f>((J86/2)*(J86/2)*3.14*9*3)/1000</f>
        <v>10.258380000000001</v>
      </c>
      <c r="Q86" s="90">
        <f>+M86*L86</f>
        <v>74.759999999999991</v>
      </c>
      <c r="R86" s="73">
        <f>P86/O86</f>
        <v>0.15782123076923077</v>
      </c>
      <c r="S86" s="80">
        <v>157.82123076923077</v>
      </c>
      <c r="T86" s="81"/>
      <c r="U86" s="81"/>
      <c r="V8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6" s="73">
        <f>(((P86/3000)*2880)-(M86*O86))/O86</f>
        <v>7.6748381538461544E-2</v>
      </c>
      <c r="X86" s="73">
        <f>+W86*L86</f>
        <v>76.748381538461544</v>
      </c>
      <c r="Y86" s="73">
        <f>+((P86/3000)*120)/101</f>
        <v>4.0627247524752472E-3</v>
      </c>
      <c r="Z86" s="73">
        <f>Y86*L86</f>
        <v>4.0627247524752477</v>
      </c>
      <c r="AA86" s="82">
        <f>S86-Q86</f>
        <v>83.061230769230775</v>
      </c>
    </row>
    <row r="87" spans="1:27" ht="24.95" customHeight="1" x14ac:dyDescent="0.25">
      <c r="A87" s="89">
        <v>201900004</v>
      </c>
      <c r="B87" s="90" t="s">
        <v>22</v>
      </c>
      <c r="C87" s="96">
        <v>540988</v>
      </c>
      <c r="D87" s="74">
        <v>43502</v>
      </c>
      <c r="E87" s="75">
        <v>510020</v>
      </c>
      <c r="F87" s="92" t="s">
        <v>11</v>
      </c>
      <c r="G87" s="99">
        <v>139</v>
      </c>
      <c r="H87" s="90" t="s">
        <v>10</v>
      </c>
      <c r="I87" s="90" t="s">
        <v>13</v>
      </c>
      <c r="J87" s="93">
        <v>8</v>
      </c>
      <c r="K87" s="93"/>
      <c r="L87" s="96">
        <v>18228</v>
      </c>
      <c r="M87" s="104">
        <v>1.446E-3</v>
      </c>
      <c r="N87" s="104">
        <v>6</v>
      </c>
      <c r="O87" s="73">
        <f>INT(2800/(N87+3))</f>
        <v>311</v>
      </c>
      <c r="P87" s="73">
        <f>((J87*J87)*0.866*9*3)/1000</f>
        <v>1.4964479999999998</v>
      </c>
      <c r="Q87" s="90">
        <f>+L87*M87</f>
        <v>26.357688</v>
      </c>
      <c r="R87" s="73">
        <f>P87/O87</f>
        <v>4.8117299035369768E-3</v>
      </c>
      <c r="S87" s="80">
        <v>87.708212681672009</v>
      </c>
      <c r="T87" s="81"/>
      <c r="U87" s="81"/>
      <c r="V8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7" s="73">
        <f>(((P87/3000)*2880)-(M87*O87))/O87</f>
        <v>3.1732607073954979E-3</v>
      </c>
      <c r="X87" s="73">
        <f>+W87*L87</f>
        <v>57.842196174405139</v>
      </c>
      <c r="Y87" s="73">
        <f>+((P87/3000)*120)/101</f>
        <v>5.9265267326732659E-4</v>
      </c>
      <c r="Z87" s="73">
        <f>Y87*L87</f>
        <v>10.802872928316829</v>
      </c>
      <c r="AA87" s="82">
        <f>S87-Q87</f>
        <v>61.350524681672013</v>
      </c>
    </row>
    <row r="88" spans="1:27" ht="24.95" customHeight="1" x14ac:dyDescent="0.25">
      <c r="A88" s="71"/>
      <c r="B88" s="85" t="s">
        <v>23</v>
      </c>
      <c r="C88" s="73"/>
      <c r="D88" s="74">
        <v>43516</v>
      </c>
      <c r="E88" s="75"/>
      <c r="F88" s="73"/>
      <c r="G88" s="73"/>
      <c r="H88" s="86" t="s">
        <v>10</v>
      </c>
      <c r="I88" s="85" t="s">
        <v>13</v>
      </c>
      <c r="J88" s="87">
        <v>8</v>
      </c>
      <c r="K88" s="73"/>
      <c r="L88" s="73"/>
      <c r="M88" s="73"/>
      <c r="N88" s="73"/>
      <c r="O88" s="79"/>
      <c r="P88" s="73"/>
      <c r="Q88" s="73"/>
      <c r="R88" s="73"/>
      <c r="S88" s="80">
        <v>0</v>
      </c>
      <c r="T88" s="88">
        <v>150</v>
      </c>
      <c r="U88" s="88"/>
      <c r="V8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8" s="73"/>
      <c r="X88" s="73"/>
      <c r="Y88" s="73"/>
      <c r="Z88" s="73"/>
      <c r="AA88" s="82"/>
    </row>
    <row r="89" spans="1:27" ht="24.95" customHeight="1" x14ac:dyDescent="0.25">
      <c r="A89" s="102">
        <v>201900011</v>
      </c>
      <c r="B89" s="90" t="s">
        <v>22</v>
      </c>
      <c r="C89" s="81">
        <v>541530</v>
      </c>
      <c r="D89" s="74">
        <v>43524</v>
      </c>
      <c r="E89" s="75">
        <v>200200</v>
      </c>
      <c r="F89" s="92" t="s">
        <v>16</v>
      </c>
      <c r="G89" s="92"/>
      <c r="H89" s="90" t="s">
        <v>10</v>
      </c>
      <c r="I89" s="73" t="s">
        <v>14</v>
      </c>
      <c r="J89" s="81">
        <v>22</v>
      </c>
      <c r="K89" s="73"/>
      <c r="L89" s="97">
        <v>2800</v>
      </c>
      <c r="M89" s="104">
        <v>7.4759999999999993E-2</v>
      </c>
      <c r="N89" s="104">
        <v>39.5</v>
      </c>
      <c r="O89" s="73">
        <f t="shared" ref="O89:O98" si="22">INT(2800/(N89+3))</f>
        <v>65</v>
      </c>
      <c r="P89" s="73">
        <f>((J89/2)*(J89/2)*3.14*9*3)/1000</f>
        <v>10.258380000000001</v>
      </c>
      <c r="Q89" s="90">
        <f>+M89*L89</f>
        <v>209.32799999999997</v>
      </c>
      <c r="R89" s="73">
        <f t="shared" ref="R89:R98" si="23">P89/O89</f>
        <v>0.15782123076923077</v>
      </c>
      <c r="S89" s="80">
        <v>441.89944615384616</v>
      </c>
      <c r="T89" s="81"/>
      <c r="U89" s="81"/>
      <c r="V8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9" s="73">
        <f t="shared" ref="W89:W98" si="24">(((P89/3000)*2880)-(M89*O89))/O89</f>
        <v>7.6748381538461544E-2</v>
      </c>
      <c r="X89" s="73">
        <f t="shared" ref="X89:X98" si="25">+W89*L89</f>
        <v>214.89546830769231</v>
      </c>
      <c r="Y89" s="73">
        <f t="shared" ref="Y89:Y98" si="26">+((P89/3000)*120)/101</f>
        <v>4.0627247524752472E-3</v>
      </c>
      <c r="Z89" s="73">
        <f t="shared" ref="Z89:Z98" si="27">Y89*L89</f>
        <v>11.375629306930692</v>
      </c>
      <c r="AA89" s="82">
        <f t="shared" ref="AA89:AA98" si="28">S89-Q89</f>
        <v>232.57144615384618</v>
      </c>
    </row>
    <row r="90" spans="1:27" ht="24.95" customHeight="1" x14ac:dyDescent="0.25">
      <c r="A90" s="89">
        <v>201900020</v>
      </c>
      <c r="B90" s="90" t="s">
        <v>22</v>
      </c>
      <c r="C90" s="96">
        <v>541778</v>
      </c>
      <c r="D90" s="74">
        <v>43531</v>
      </c>
      <c r="E90" s="75">
        <v>510020</v>
      </c>
      <c r="F90" s="92" t="s">
        <v>11</v>
      </c>
      <c r="G90" s="99">
        <v>139</v>
      </c>
      <c r="H90" s="90" t="s">
        <v>10</v>
      </c>
      <c r="I90" s="90" t="s">
        <v>13</v>
      </c>
      <c r="J90" s="93">
        <v>8</v>
      </c>
      <c r="K90" s="93"/>
      <c r="L90" s="96">
        <v>12760</v>
      </c>
      <c r="M90" s="95">
        <v>1.446E-3</v>
      </c>
      <c r="N90" s="73">
        <v>6</v>
      </c>
      <c r="O90" s="73">
        <f t="shared" si="22"/>
        <v>311</v>
      </c>
      <c r="P90" s="73">
        <f>((J90*J90)*0.866*9*3)/1000</f>
        <v>1.4964479999999998</v>
      </c>
      <c r="Q90" s="90">
        <f>+L90*M90</f>
        <v>18.450960000000002</v>
      </c>
      <c r="R90" s="73">
        <f t="shared" si="23"/>
        <v>4.8117299035369768E-3</v>
      </c>
      <c r="S90" s="80">
        <v>61.397673569131825</v>
      </c>
      <c r="T90" s="81"/>
      <c r="U90" s="81"/>
      <c r="V90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0" s="73">
        <f t="shared" si="24"/>
        <v>3.1732607073954979E-3</v>
      </c>
      <c r="X90" s="73">
        <f t="shared" si="25"/>
        <v>40.490806626366556</v>
      </c>
      <c r="Y90" s="73">
        <f t="shared" si="26"/>
        <v>5.9265267326732659E-4</v>
      </c>
      <c r="Z90" s="73">
        <f t="shared" si="27"/>
        <v>7.5622481108910877</v>
      </c>
      <c r="AA90" s="82">
        <f t="shared" si="28"/>
        <v>42.946713569131823</v>
      </c>
    </row>
    <row r="91" spans="1:27" ht="24.95" customHeight="1" x14ac:dyDescent="0.25">
      <c r="A91" s="102">
        <v>201900023</v>
      </c>
      <c r="B91" s="90" t="s">
        <v>22</v>
      </c>
      <c r="C91" s="81">
        <v>542331</v>
      </c>
      <c r="D91" s="74">
        <v>43554</v>
      </c>
      <c r="E91" s="75">
        <v>200200</v>
      </c>
      <c r="F91" s="92" t="s">
        <v>16</v>
      </c>
      <c r="G91" s="92"/>
      <c r="H91" s="90" t="s">
        <v>10</v>
      </c>
      <c r="I91" s="73" t="s">
        <v>14</v>
      </c>
      <c r="J91" s="81">
        <v>22</v>
      </c>
      <c r="K91" s="73"/>
      <c r="L91" s="97">
        <v>1000</v>
      </c>
      <c r="M91" s="95">
        <v>7.4759999999999993E-2</v>
      </c>
      <c r="N91" s="98">
        <v>39.5</v>
      </c>
      <c r="O91" s="73">
        <f t="shared" si="22"/>
        <v>65</v>
      </c>
      <c r="P91" s="73">
        <f>((J91/2)*(J91/2)*3.14*9*3)/1000</f>
        <v>10.258380000000001</v>
      </c>
      <c r="Q91" s="90">
        <f>+M91*L91</f>
        <v>74.759999999999991</v>
      </c>
      <c r="R91" s="73">
        <f t="shared" si="23"/>
        <v>0.15782123076923077</v>
      </c>
      <c r="S91" s="80">
        <v>157.82123076923077</v>
      </c>
      <c r="T91" s="81"/>
      <c r="U91" s="81"/>
      <c r="V91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1" s="73">
        <f t="shared" si="24"/>
        <v>7.6748381538461544E-2</v>
      </c>
      <c r="X91" s="73">
        <f t="shared" si="25"/>
        <v>76.748381538461544</v>
      </c>
      <c r="Y91" s="73">
        <f t="shared" si="26"/>
        <v>4.0627247524752472E-3</v>
      </c>
      <c r="Z91" s="73">
        <f t="shared" si="27"/>
        <v>4.0627247524752477</v>
      </c>
      <c r="AA91" s="82">
        <f t="shared" si="28"/>
        <v>83.061230769230775</v>
      </c>
    </row>
    <row r="92" spans="1:27" ht="24.95" customHeight="1" x14ac:dyDescent="0.25">
      <c r="A92" s="89">
        <v>201900026</v>
      </c>
      <c r="B92" s="90" t="s">
        <v>22</v>
      </c>
      <c r="C92" s="96">
        <v>542534</v>
      </c>
      <c r="D92" s="74">
        <v>43563</v>
      </c>
      <c r="E92" s="75">
        <v>510020</v>
      </c>
      <c r="F92" s="92" t="s">
        <v>11</v>
      </c>
      <c r="G92" s="99">
        <v>139</v>
      </c>
      <c r="H92" s="90" t="s">
        <v>10</v>
      </c>
      <c r="I92" s="90" t="s">
        <v>13</v>
      </c>
      <c r="J92" s="93">
        <v>8</v>
      </c>
      <c r="K92" s="93"/>
      <c r="L92" s="96">
        <v>2240</v>
      </c>
      <c r="M92" s="95">
        <v>1.446E-3</v>
      </c>
      <c r="N92" s="73">
        <v>6</v>
      </c>
      <c r="O92" s="73">
        <f t="shared" si="22"/>
        <v>311</v>
      </c>
      <c r="P92" s="73">
        <f>((J92*J92)*0.866*9*3)/1000</f>
        <v>1.4964479999999998</v>
      </c>
      <c r="Q92" s="90">
        <f>+L92*M92</f>
        <v>3.2390400000000001</v>
      </c>
      <c r="R92" s="73">
        <f t="shared" si="23"/>
        <v>4.8117299035369768E-3</v>
      </c>
      <c r="S92" s="80">
        <v>10.778274983922827</v>
      </c>
      <c r="T92" s="81"/>
      <c r="U92" s="81"/>
      <c r="V92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2" s="73">
        <f t="shared" si="24"/>
        <v>3.1732607073954979E-3</v>
      </c>
      <c r="X92" s="73">
        <f t="shared" si="25"/>
        <v>7.1081039845659149</v>
      </c>
      <c r="Y92" s="73">
        <f t="shared" si="26"/>
        <v>5.9265267326732659E-4</v>
      </c>
      <c r="Z92" s="73">
        <f t="shared" si="27"/>
        <v>1.3275419881188115</v>
      </c>
      <c r="AA92" s="82">
        <f t="shared" si="28"/>
        <v>7.5392349839228272</v>
      </c>
    </row>
    <row r="93" spans="1:27" ht="24.95" customHeight="1" x14ac:dyDescent="0.25">
      <c r="A93" s="102">
        <v>201900034</v>
      </c>
      <c r="B93" s="90" t="s">
        <v>22</v>
      </c>
      <c r="C93" s="81">
        <v>543037</v>
      </c>
      <c r="D93" s="74">
        <v>43581</v>
      </c>
      <c r="E93" s="75">
        <v>200200</v>
      </c>
      <c r="F93" s="92" t="s">
        <v>16</v>
      </c>
      <c r="G93" s="92"/>
      <c r="H93" s="90" t="s">
        <v>10</v>
      </c>
      <c r="I93" s="73" t="s">
        <v>14</v>
      </c>
      <c r="J93" s="81">
        <v>22</v>
      </c>
      <c r="K93" s="73"/>
      <c r="L93" s="97">
        <v>1500</v>
      </c>
      <c r="M93" s="95">
        <v>7.4759999999999993E-2</v>
      </c>
      <c r="N93" s="101">
        <v>39.5</v>
      </c>
      <c r="O93" s="73">
        <f t="shared" si="22"/>
        <v>65</v>
      </c>
      <c r="P93" s="73">
        <f>((J93/2)*(J93/2)*3.14*9*3)/1000</f>
        <v>10.258380000000001</v>
      </c>
      <c r="Q93" s="90">
        <f>+M93*L93</f>
        <v>112.13999999999999</v>
      </c>
      <c r="R93" s="73">
        <f t="shared" si="23"/>
        <v>0.15782123076923077</v>
      </c>
      <c r="S93" s="80">
        <v>236.73184615384616</v>
      </c>
      <c r="T93" s="81"/>
      <c r="U93" s="81"/>
      <c r="V93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3" s="73">
        <f t="shared" si="24"/>
        <v>7.6748381538461544E-2</v>
      </c>
      <c r="X93" s="73">
        <f t="shared" si="25"/>
        <v>115.12257230769231</v>
      </c>
      <c r="Y93" s="73">
        <f t="shared" si="26"/>
        <v>4.0627247524752472E-3</v>
      </c>
      <c r="Z93" s="73">
        <f t="shared" si="27"/>
        <v>6.0940871287128706</v>
      </c>
      <c r="AA93" s="82">
        <f t="shared" si="28"/>
        <v>124.59184615384618</v>
      </c>
    </row>
    <row r="94" spans="1:27" ht="24.95" customHeight="1" x14ac:dyDescent="0.25">
      <c r="A94" s="89">
        <v>201900036</v>
      </c>
      <c r="B94" s="90" t="s">
        <v>22</v>
      </c>
      <c r="C94" s="96">
        <v>543264</v>
      </c>
      <c r="D94" s="74">
        <v>43592</v>
      </c>
      <c r="E94" s="75">
        <v>510020</v>
      </c>
      <c r="F94" s="92" t="s">
        <v>11</v>
      </c>
      <c r="G94" s="99">
        <v>139</v>
      </c>
      <c r="H94" s="90" t="s">
        <v>10</v>
      </c>
      <c r="I94" s="90" t="s">
        <v>13</v>
      </c>
      <c r="J94" s="93">
        <v>8</v>
      </c>
      <c r="K94" s="93"/>
      <c r="L94" s="96">
        <v>5000</v>
      </c>
      <c r="M94" s="95">
        <v>1.446E-3</v>
      </c>
      <c r="N94" s="101">
        <v>6</v>
      </c>
      <c r="O94" s="73">
        <f t="shared" si="22"/>
        <v>311</v>
      </c>
      <c r="P94" s="73">
        <f>((J94*J94)*0.866*9*3)/1000</f>
        <v>1.4964479999999998</v>
      </c>
      <c r="Q94" s="90">
        <f>+L94*M94</f>
        <v>7.23</v>
      </c>
      <c r="R94" s="73">
        <f t="shared" si="23"/>
        <v>4.8117299035369768E-3</v>
      </c>
      <c r="S94" s="80">
        <v>24.058649517684884</v>
      </c>
      <c r="T94" s="81"/>
      <c r="U94" s="81"/>
      <c r="V9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4" s="73">
        <f t="shared" si="24"/>
        <v>3.1732607073954979E-3</v>
      </c>
      <c r="X94" s="73">
        <f t="shared" si="25"/>
        <v>15.866303536977489</v>
      </c>
      <c r="Y94" s="73">
        <f t="shared" si="26"/>
        <v>5.9265267326732659E-4</v>
      </c>
      <c r="Z94" s="73">
        <f t="shared" si="27"/>
        <v>2.963263366336633</v>
      </c>
      <c r="AA94" s="82">
        <f t="shared" si="28"/>
        <v>16.828649517684884</v>
      </c>
    </row>
    <row r="95" spans="1:27" ht="24.95" customHeight="1" x14ac:dyDescent="0.25">
      <c r="A95" s="89">
        <v>201900036</v>
      </c>
      <c r="B95" s="90" t="s">
        <v>22</v>
      </c>
      <c r="C95" s="96">
        <v>543264</v>
      </c>
      <c r="D95" s="74">
        <v>43592</v>
      </c>
      <c r="E95" s="75">
        <v>512800</v>
      </c>
      <c r="F95" s="92" t="s">
        <v>17</v>
      </c>
      <c r="G95" s="90"/>
      <c r="H95" s="90" t="s">
        <v>10</v>
      </c>
      <c r="I95" s="73" t="s">
        <v>14</v>
      </c>
      <c r="J95" s="93">
        <v>7</v>
      </c>
      <c r="K95" s="93"/>
      <c r="L95" s="96">
        <v>20000</v>
      </c>
      <c r="M95" s="95">
        <v>3.421E-3</v>
      </c>
      <c r="N95" s="101">
        <v>24.5</v>
      </c>
      <c r="O95" s="73">
        <f t="shared" si="22"/>
        <v>101</v>
      </c>
      <c r="P95" s="73">
        <f>((J95/2)*(J95/2)*3.14*9*3)/1000</f>
        <v>1.0385550000000003</v>
      </c>
      <c r="Q95" s="90">
        <f>+M95*L95</f>
        <v>68.42</v>
      </c>
      <c r="R95" s="73">
        <f t="shared" si="23"/>
        <v>1.0282722772277231E-2</v>
      </c>
      <c r="S95" s="80">
        <v>205.65445544554461</v>
      </c>
      <c r="T95" s="81"/>
      <c r="U95" s="81"/>
      <c r="V95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5" s="73">
        <f t="shared" si="24"/>
        <v>6.4504138613861416E-3</v>
      </c>
      <c r="X95" s="73">
        <f t="shared" si="25"/>
        <v>129.00827722772283</v>
      </c>
      <c r="Y95" s="73">
        <f t="shared" si="26"/>
        <v>4.1130891089108927E-4</v>
      </c>
      <c r="Z95" s="73">
        <f t="shared" si="27"/>
        <v>8.2261782178217846</v>
      </c>
      <c r="AA95" s="82">
        <f t="shared" si="28"/>
        <v>137.2344554455446</v>
      </c>
    </row>
    <row r="96" spans="1:27" ht="24.95" customHeight="1" x14ac:dyDescent="0.25">
      <c r="A96" s="89">
        <v>201900048</v>
      </c>
      <c r="B96" s="90" t="s">
        <v>22</v>
      </c>
      <c r="C96" s="96">
        <v>543893</v>
      </c>
      <c r="D96" s="74">
        <v>43623</v>
      </c>
      <c r="E96" s="75">
        <v>511040</v>
      </c>
      <c r="F96" s="92" t="s">
        <v>12</v>
      </c>
      <c r="G96" s="99">
        <v>138</v>
      </c>
      <c r="H96" s="90" t="s">
        <v>10</v>
      </c>
      <c r="I96" s="73" t="s">
        <v>14</v>
      </c>
      <c r="J96" s="91">
        <v>18</v>
      </c>
      <c r="K96" s="93"/>
      <c r="L96" s="96">
        <v>5000</v>
      </c>
      <c r="M96" s="95">
        <v>3.676E-3</v>
      </c>
      <c r="N96" s="73">
        <v>10.3</v>
      </c>
      <c r="O96" s="73">
        <f t="shared" si="22"/>
        <v>210</v>
      </c>
      <c r="P96" s="73">
        <f>((J96/2)*(J96/2)*3.14*9*3)/1000</f>
        <v>6.8671800000000003</v>
      </c>
      <c r="Q96" s="90">
        <f>+M96*L96</f>
        <v>18.38</v>
      </c>
      <c r="R96" s="73">
        <f t="shared" si="23"/>
        <v>3.2700857142857143E-2</v>
      </c>
      <c r="S96" s="80">
        <v>163.50428571428571</v>
      </c>
      <c r="T96" s="81"/>
      <c r="U96" s="81"/>
      <c r="V96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6" s="73">
        <f t="shared" si="24"/>
        <v>2.7716822857142855E-2</v>
      </c>
      <c r="X96" s="73">
        <f t="shared" si="25"/>
        <v>138.58411428571426</v>
      </c>
      <c r="Y96" s="73">
        <f t="shared" si="26"/>
        <v>2.719675247524752E-3</v>
      </c>
      <c r="Z96" s="73">
        <f t="shared" si="27"/>
        <v>13.598376237623759</v>
      </c>
      <c r="AA96" s="82">
        <f t="shared" si="28"/>
        <v>145.12428571428572</v>
      </c>
    </row>
    <row r="97" spans="1:27" ht="24.95" customHeight="1" x14ac:dyDescent="0.25">
      <c r="A97" s="89">
        <v>201900048</v>
      </c>
      <c r="B97" s="90" t="s">
        <v>22</v>
      </c>
      <c r="C97" s="96">
        <v>543893</v>
      </c>
      <c r="D97" s="74">
        <v>43623</v>
      </c>
      <c r="E97" s="75">
        <v>512800</v>
      </c>
      <c r="F97" s="92" t="s">
        <v>17</v>
      </c>
      <c r="G97" s="90"/>
      <c r="H97" s="90" t="s">
        <v>10</v>
      </c>
      <c r="I97" s="73" t="s">
        <v>14</v>
      </c>
      <c r="J97" s="93">
        <v>7</v>
      </c>
      <c r="K97" s="93"/>
      <c r="L97" s="96">
        <v>6454</v>
      </c>
      <c r="M97" s="95">
        <v>3.421E-3</v>
      </c>
      <c r="N97" s="73">
        <v>24.5</v>
      </c>
      <c r="O97" s="73">
        <f t="shared" si="22"/>
        <v>101</v>
      </c>
      <c r="P97" s="73">
        <f>((J97/2)*(J97/2)*3.14*9*3)/1000</f>
        <v>1.0385550000000003</v>
      </c>
      <c r="Q97" s="90">
        <f>+M97*L97</f>
        <v>22.079134</v>
      </c>
      <c r="R97" s="73">
        <f t="shared" si="23"/>
        <v>1.0282722772277231E-2</v>
      </c>
      <c r="S97" s="80">
        <v>66.364692772277252</v>
      </c>
      <c r="T97" s="81"/>
      <c r="U97" s="81"/>
      <c r="V9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7" s="73">
        <f t="shared" si="24"/>
        <v>6.4504138613861416E-3</v>
      </c>
      <c r="X97" s="73">
        <f t="shared" si="25"/>
        <v>41.630971061386155</v>
      </c>
      <c r="Y97" s="73">
        <f t="shared" si="26"/>
        <v>4.1130891089108927E-4</v>
      </c>
      <c r="Z97" s="73">
        <f t="shared" si="27"/>
        <v>2.6545877108910902</v>
      </c>
      <c r="AA97" s="82">
        <f t="shared" si="28"/>
        <v>44.285558772277255</v>
      </c>
    </row>
    <row r="98" spans="1:27" ht="24.95" customHeight="1" x14ac:dyDescent="0.25">
      <c r="A98" s="89">
        <v>201900070</v>
      </c>
      <c r="B98" s="90" t="s">
        <v>22</v>
      </c>
      <c r="C98" s="96">
        <v>545440</v>
      </c>
      <c r="D98" s="74">
        <v>43685</v>
      </c>
      <c r="E98" s="75">
        <v>510020</v>
      </c>
      <c r="F98" s="92" t="s">
        <v>11</v>
      </c>
      <c r="G98" s="99">
        <v>139</v>
      </c>
      <c r="H98" s="90" t="s">
        <v>10</v>
      </c>
      <c r="I98" s="90" t="s">
        <v>13</v>
      </c>
      <c r="J98" s="93">
        <v>8</v>
      </c>
      <c r="K98" s="93"/>
      <c r="L98" s="96">
        <v>20000</v>
      </c>
      <c r="M98" s="95">
        <v>1.446E-3</v>
      </c>
      <c r="N98" s="73">
        <v>6</v>
      </c>
      <c r="O98" s="73">
        <f t="shared" si="22"/>
        <v>311</v>
      </c>
      <c r="P98" s="73">
        <f>((J98*J98)*0.866*9*3)/1000</f>
        <v>1.4964479999999998</v>
      </c>
      <c r="Q98" s="90">
        <f>+L98*M98</f>
        <v>28.92</v>
      </c>
      <c r="R98" s="73">
        <f t="shared" si="23"/>
        <v>4.8117299035369768E-3</v>
      </c>
      <c r="S98" s="80">
        <v>96.234598070739537</v>
      </c>
      <c r="T98" s="81"/>
      <c r="U98" s="81"/>
      <c r="V9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8" s="73">
        <f t="shared" si="24"/>
        <v>3.1732607073954979E-3</v>
      </c>
      <c r="X98" s="73">
        <f t="shared" si="25"/>
        <v>63.465214147909954</v>
      </c>
      <c r="Y98" s="73">
        <f t="shared" si="26"/>
        <v>5.9265267326732659E-4</v>
      </c>
      <c r="Z98" s="73">
        <f t="shared" si="27"/>
        <v>11.853053465346532</v>
      </c>
      <c r="AA98" s="82">
        <f t="shared" si="28"/>
        <v>67.314598070739535</v>
      </c>
    </row>
    <row r="99" spans="1:27" ht="24.95" customHeight="1" x14ac:dyDescent="0.25">
      <c r="A99" s="71"/>
      <c r="B99" s="85" t="s">
        <v>23</v>
      </c>
      <c r="C99" s="73"/>
      <c r="D99" s="74">
        <v>43696</v>
      </c>
      <c r="E99" s="75"/>
      <c r="F99" s="73"/>
      <c r="G99" s="73"/>
      <c r="H99" s="86" t="s">
        <v>10</v>
      </c>
      <c r="I99" s="76" t="s">
        <v>14</v>
      </c>
      <c r="J99" s="105">
        <v>22</v>
      </c>
      <c r="K99" s="73"/>
      <c r="L99" s="84"/>
      <c r="M99" s="73"/>
      <c r="N99" s="73"/>
      <c r="O99" s="79"/>
      <c r="P99" s="73"/>
      <c r="Q99" s="73"/>
      <c r="R99" s="73"/>
      <c r="S99" s="80">
        <v>0</v>
      </c>
      <c r="T99" s="88">
        <v>3060</v>
      </c>
      <c r="U99" s="88"/>
      <c r="V9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9" s="73"/>
      <c r="X99" s="73"/>
      <c r="Y99" s="73"/>
      <c r="Z99" s="73"/>
      <c r="AA99" s="82"/>
    </row>
    <row r="100" spans="1:27" ht="24.95" customHeight="1" x14ac:dyDescent="0.25">
      <c r="A100" s="71"/>
      <c r="B100" s="85" t="s">
        <v>23</v>
      </c>
      <c r="C100" s="73"/>
      <c r="D100" s="74">
        <v>43696</v>
      </c>
      <c r="E100" s="75"/>
      <c r="F100" s="73"/>
      <c r="G100" s="73"/>
      <c r="H100" s="86" t="s">
        <v>10</v>
      </c>
      <c r="I100" s="76" t="s">
        <v>14</v>
      </c>
      <c r="J100" s="105">
        <v>18</v>
      </c>
      <c r="K100" s="73"/>
      <c r="L100" s="73"/>
      <c r="M100" s="73"/>
      <c r="N100" s="73"/>
      <c r="O100" s="79"/>
      <c r="P100" s="73"/>
      <c r="Q100" s="73"/>
      <c r="R100" s="73"/>
      <c r="S100" s="80">
        <v>0</v>
      </c>
      <c r="T100" s="88">
        <v>412</v>
      </c>
      <c r="U100" s="88"/>
      <c r="V100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444.3615871428571</v>
      </c>
      <c r="W100" s="73"/>
      <c r="X100" s="73"/>
      <c r="Y100" s="73"/>
      <c r="Z100" s="73"/>
      <c r="AA100" s="82"/>
    </row>
    <row r="101" spans="1:27" ht="24.95" customHeight="1" x14ac:dyDescent="0.25">
      <c r="A101" s="71"/>
      <c r="B101" s="85" t="s">
        <v>23</v>
      </c>
      <c r="C101" s="73"/>
      <c r="D101" s="74">
        <v>43696</v>
      </c>
      <c r="E101" s="75"/>
      <c r="F101" s="73"/>
      <c r="G101" s="73"/>
      <c r="H101" s="86" t="s">
        <v>10</v>
      </c>
      <c r="I101" s="76" t="s">
        <v>14</v>
      </c>
      <c r="J101" s="105">
        <v>6</v>
      </c>
      <c r="K101" s="73"/>
      <c r="L101" s="73"/>
      <c r="M101" s="73"/>
      <c r="N101" s="73"/>
      <c r="O101" s="79"/>
      <c r="P101" s="73"/>
      <c r="Q101" s="73"/>
      <c r="R101" s="73"/>
      <c r="S101" s="80">
        <v>0</v>
      </c>
      <c r="T101" s="88">
        <v>621</v>
      </c>
      <c r="U101" s="88"/>
      <c r="V101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669.11400000000003</v>
      </c>
      <c r="W101" s="73"/>
      <c r="X101" s="73"/>
      <c r="Y101" s="73"/>
      <c r="Z101" s="73"/>
      <c r="AA101" s="82"/>
    </row>
    <row r="102" spans="1:27" ht="24.95" customHeight="1" x14ac:dyDescent="0.25">
      <c r="A102" s="71"/>
      <c r="B102" s="85" t="s">
        <v>23</v>
      </c>
      <c r="C102" s="73"/>
      <c r="D102" s="74">
        <v>43696</v>
      </c>
      <c r="E102" s="75"/>
      <c r="F102" s="73"/>
      <c r="G102" s="73"/>
      <c r="H102" s="86" t="s">
        <v>10</v>
      </c>
      <c r="I102" s="76" t="s">
        <v>14</v>
      </c>
      <c r="J102" s="105">
        <v>8</v>
      </c>
      <c r="K102" s="73"/>
      <c r="L102" s="73"/>
      <c r="M102" s="73"/>
      <c r="N102" s="73"/>
      <c r="O102" s="79"/>
      <c r="P102" s="73"/>
      <c r="Q102" s="73"/>
      <c r="R102" s="73"/>
      <c r="S102" s="80">
        <v>0</v>
      </c>
      <c r="T102" s="88">
        <v>1031</v>
      </c>
      <c r="U102" s="88"/>
      <c r="V102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2" s="73"/>
      <c r="X102" s="73"/>
      <c r="Y102" s="73"/>
      <c r="Z102" s="73"/>
      <c r="AA102" s="82"/>
    </row>
    <row r="103" spans="1:27" ht="24.95" customHeight="1" x14ac:dyDescent="0.25">
      <c r="A103" s="71"/>
      <c r="B103" s="85" t="s">
        <v>23</v>
      </c>
      <c r="C103" s="73"/>
      <c r="D103" s="74">
        <v>43696</v>
      </c>
      <c r="E103" s="75"/>
      <c r="F103" s="73"/>
      <c r="G103" s="73"/>
      <c r="H103" s="86" t="s">
        <v>10</v>
      </c>
      <c r="I103" s="76" t="s">
        <v>27</v>
      </c>
      <c r="J103" s="105" t="s">
        <v>24</v>
      </c>
      <c r="K103" s="73"/>
      <c r="L103" s="73"/>
      <c r="M103" s="73"/>
      <c r="N103" s="73"/>
      <c r="O103" s="79"/>
      <c r="P103" s="73"/>
      <c r="Q103" s="73"/>
      <c r="R103" s="73"/>
      <c r="S103" s="80">
        <v>0</v>
      </c>
      <c r="T103" s="88">
        <v>709</v>
      </c>
      <c r="U103" s="88"/>
      <c r="V103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709</v>
      </c>
      <c r="W103" s="73"/>
      <c r="X103" s="73"/>
      <c r="Y103" s="73"/>
      <c r="Z103" s="73"/>
      <c r="AA103" s="82"/>
    </row>
    <row r="104" spans="1:27" ht="24.95" customHeight="1" x14ac:dyDescent="0.25">
      <c r="A104" s="89">
        <v>201900075</v>
      </c>
      <c r="B104" s="90" t="s">
        <v>22</v>
      </c>
      <c r="C104" s="96">
        <v>545813</v>
      </c>
      <c r="D104" s="74">
        <v>43715</v>
      </c>
      <c r="E104" s="75">
        <v>512800</v>
      </c>
      <c r="F104" s="92" t="s">
        <v>17</v>
      </c>
      <c r="G104" s="90"/>
      <c r="H104" s="90" t="s">
        <v>10</v>
      </c>
      <c r="I104" s="73" t="s">
        <v>14</v>
      </c>
      <c r="J104" s="93">
        <v>7</v>
      </c>
      <c r="K104" s="93"/>
      <c r="L104" s="96">
        <v>3568</v>
      </c>
      <c r="M104" s="95">
        <v>3.421E-3</v>
      </c>
      <c r="N104" s="73">
        <v>24.5</v>
      </c>
      <c r="O104" s="73">
        <f>INT(2800/(N104+3))</f>
        <v>101</v>
      </c>
      <c r="P104" s="73">
        <f>((J104/2)*(J104/2)*3.14*9*3)/1000</f>
        <v>1.0385550000000003</v>
      </c>
      <c r="Q104" s="90">
        <f>+M104*L104</f>
        <v>12.206128</v>
      </c>
      <c r="R104" s="73">
        <f>P104/O104</f>
        <v>1.0282722772277231E-2</v>
      </c>
      <c r="S104" s="80">
        <v>36.688754851485157</v>
      </c>
      <c r="T104" s="81"/>
      <c r="U104" s="81"/>
      <c r="V104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4" s="73">
        <f>(((P104/3000)*2880)-(M104*O104))/O104</f>
        <v>6.4504138613861416E-3</v>
      </c>
      <c r="X104" s="73">
        <f>+W104*L104</f>
        <v>23.015076657425752</v>
      </c>
      <c r="Y104" s="73">
        <f>+((P104/3000)*120)/101</f>
        <v>4.1130891089108927E-4</v>
      </c>
      <c r="Z104" s="73">
        <f>Y104*L104</f>
        <v>1.4675501940594065</v>
      </c>
      <c r="AA104" s="82">
        <f>S104-Q104</f>
        <v>24.482626851485158</v>
      </c>
    </row>
    <row r="105" spans="1:27" ht="24.95" customHeight="1" x14ac:dyDescent="0.25">
      <c r="A105" s="89">
        <v>201900078</v>
      </c>
      <c r="B105" s="90" t="s">
        <v>22</v>
      </c>
      <c r="C105" s="96">
        <v>546151</v>
      </c>
      <c r="D105" s="74">
        <v>43734</v>
      </c>
      <c r="E105" s="75">
        <v>200200</v>
      </c>
      <c r="F105" s="92" t="s">
        <v>16</v>
      </c>
      <c r="G105" s="92"/>
      <c r="H105" s="90" t="s">
        <v>10</v>
      </c>
      <c r="I105" s="73" t="s">
        <v>14</v>
      </c>
      <c r="J105" s="81">
        <v>22</v>
      </c>
      <c r="K105" s="93"/>
      <c r="L105" s="100">
        <v>500</v>
      </c>
      <c r="M105" s="95">
        <v>7.4759999999999993E-2</v>
      </c>
      <c r="N105" s="98">
        <v>39.5</v>
      </c>
      <c r="O105" s="73">
        <f>INT(2800/(N105+3))</f>
        <v>65</v>
      </c>
      <c r="P105" s="73">
        <f>((J105/2)*(J105/2)*3.14*9*3)/1000</f>
        <v>10.258380000000001</v>
      </c>
      <c r="Q105" s="90">
        <f>+M105*L105</f>
        <v>37.379999999999995</v>
      </c>
      <c r="R105" s="73">
        <f>P105/O105</f>
        <v>0.15782123076923077</v>
      </c>
      <c r="S105" s="80">
        <v>78.910615384615383</v>
      </c>
      <c r="T105" s="81"/>
      <c r="U105" s="81"/>
      <c r="V105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3003.9177692307685</v>
      </c>
      <c r="W105" s="73">
        <f>(((P105/3000)*2880)-(M105*O105))/O105</f>
        <v>7.6748381538461544E-2</v>
      </c>
      <c r="X105" s="73">
        <f>+W105*L105</f>
        <v>38.374190769230772</v>
      </c>
      <c r="Y105" s="73">
        <f>+((P105/3000)*120)/101</f>
        <v>4.0627247524752472E-3</v>
      </c>
      <c r="Z105" s="73">
        <f>Y105*L105</f>
        <v>2.0313623762376238</v>
      </c>
      <c r="AA105" s="82">
        <f>S105-Q105</f>
        <v>41.530615384615388</v>
      </c>
    </row>
    <row r="106" spans="1:27" ht="24.95" customHeight="1" x14ac:dyDescent="0.25">
      <c r="A106" s="89">
        <v>201900085</v>
      </c>
      <c r="B106" s="90" t="s">
        <v>22</v>
      </c>
      <c r="C106" s="96">
        <v>546458</v>
      </c>
      <c r="D106" s="74">
        <v>43743</v>
      </c>
      <c r="E106" s="75">
        <v>512800</v>
      </c>
      <c r="F106" s="92" t="s">
        <v>17</v>
      </c>
      <c r="G106" s="90"/>
      <c r="H106" s="90" t="s">
        <v>10</v>
      </c>
      <c r="I106" s="73" t="s">
        <v>14</v>
      </c>
      <c r="J106" s="93">
        <v>7</v>
      </c>
      <c r="K106" s="93"/>
      <c r="L106" s="96">
        <v>5686</v>
      </c>
      <c r="M106" s="95">
        <v>3.421E-3</v>
      </c>
      <c r="N106" s="73">
        <v>24.5</v>
      </c>
      <c r="O106" s="73">
        <f>INT(2800/(N106+3))</f>
        <v>101</v>
      </c>
      <c r="P106" s="73">
        <f>((J106/2)*(J106/2)*3.14*9*3)/1000</f>
        <v>1.0385550000000003</v>
      </c>
      <c r="Q106" s="90">
        <f>+M106*L106</f>
        <v>19.451806000000001</v>
      </c>
      <c r="R106" s="73">
        <f>P106/O106</f>
        <v>1.0282722772277231E-2</v>
      </c>
      <c r="S106" s="80">
        <v>58.467561683168334</v>
      </c>
      <c r="T106" s="81"/>
      <c r="U106" s="81"/>
      <c r="V106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-324.85147460396075</v>
      </c>
      <c r="W106" s="73">
        <f>(((P106/3000)*2880)-(M106*O106))/O106</f>
        <v>6.4504138613861416E-3</v>
      </c>
      <c r="X106" s="73">
        <f>+W106*L106</f>
        <v>36.677053215841603</v>
      </c>
      <c r="Y106" s="73">
        <f>+((P106/3000)*120)/101</f>
        <v>4.1130891089108927E-4</v>
      </c>
      <c r="Z106" s="73">
        <f>Y106*L106</f>
        <v>2.3387024673267334</v>
      </c>
      <c r="AA106" s="82">
        <f>S106-Q106</f>
        <v>39.015755683168337</v>
      </c>
    </row>
    <row r="107" spans="1:27" ht="24.95" customHeight="1" x14ac:dyDescent="0.25">
      <c r="A107" s="71"/>
      <c r="B107" s="85" t="s">
        <v>23</v>
      </c>
      <c r="C107" s="73"/>
      <c r="D107" s="74">
        <v>43745</v>
      </c>
      <c r="E107" s="75"/>
      <c r="F107" s="73"/>
      <c r="G107" s="73"/>
      <c r="H107" s="76" t="s">
        <v>10</v>
      </c>
      <c r="I107" s="76" t="s">
        <v>14</v>
      </c>
      <c r="J107" s="105">
        <v>8</v>
      </c>
      <c r="K107" s="73"/>
      <c r="L107" s="73"/>
      <c r="M107" s="73"/>
      <c r="N107" s="73"/>
      <c r="O107" s="79"/>
      <c r="P107" s="73"/>
      <c r="Q107" s="73"/>
      <c r="R107" s="73"/>
      <c r="S107" s="80">
        <v>0</v>
      </c>
      <c r="T107" s="88">
        <v>1.32</v>
      </c>
      <c r="U107" s="88"/>
      <c r="V107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7" s="73"/>
      <c r="X107" s="73"/>
      <c r="Y107" s="73"/>
      <c r="Z107" s="73"/>
      <c r="AA107" s="82"/>
    </row>
    <row r="108" spans="1:27" ht="24.95" customHeight="1" x14ac:dyDescent="0.25">
      <c r="A108" s="71"/>
      <c r="B108" s="85" t="s">
        <v>23</v>
      </c>
      <c r="C108" s="73"/>
      <c r="D108" s="74">
        <v>43759</v>
      </c>
      <c r="E108" s="75"/>
      <c r="F108" s="73"/>
      <c r="G108" s="73"/>
      <c r="H108" s="90" t="s">
        <v>10</v>
      </c>
      <c r="I108" s="76" t="s">
        <v>13</v>
      </c>
      <c r="J108" s="105">
        <v>7</v>
      </c>
      <c r="K108" s="73"/>
      <c r="L108" s="73"/>
      <c r="M108" s="73"/>
      <c r="N108" s="73"/>
      <c r="O108" s="79"/>
      <c r="P108" s="73"/>
      <c r="Q108" s="73"/>
      <c r="R108" s="73"/>
      <c r="S108" s="80">
        <v>0</v>
      </c>
      <c r="T108" s="88">
        <v>3.3</v>
      </c>
      <c r="U108" s="88"/>
      <c r="V108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8" s="73"/>
      <c r="X108" s="73"/>
      <c r="Y108" s="73"/>
      <c r="Z108" s="73"/>
      <c r="AA108" s="82"/>
    </row>
    <row r="109" spans="1:27" ht="24.95" customHeight="1" x14ac:dyDescent="0.25">
      <c r="A109" s="89">
        <v>201900092</v>
      </c>
      <c r="B109" s="90" t="s">
        <v>22</v>
      </c>
      <c r="C109" s="96">
        <v>547141</v>
      </c>
      <c r="D109" s="74">
        <v>43776</v>
      </c>
      <c r="E109" s="75">
        <v>510020</v>
      </c>
      <c r="F109" s="92" t="s">
        <v>11</v>
      </c>
      <c r="G109" s="99">
        <v>139</v>
      </c>
      <c r="H109" s="90" t="s">
        <v>10</v>
      </c>
      <c r="I109" s="90" t="s">
        <v>13</v>
      </c>
      <c r="J109" s="93">
        <v>8</v>
      </c>
      <c r="K109" s="93"/>
      <c r="L109" s="96">
        <v>8340</v>
      </c>
      <c r="M109" s="95">
        <v>1.446E-3</v>
      </c>
      <c r="N109" s="73">
        <v>6</v>
      </c>
      <c r="O109" s="73">
        <f>INT(2800/(N109+3))</f>
        <v>311</v>
      </c>
      <c r="P109" s="73">
        <f>((J109*J109)*0.866*9*3)/1000</f>
        <v>1.4964479999999998</v>
      </c>
      <c r="Q109" s="90">
        <f>+L109*M109</f>
        <v>12.05964</v>
      </c>
      <c r="R109" s="73">
        <f>P109/O109</f>
        <v>4.8117299035369768E-3</v>
      </c>
      <c r="S109" s="80">
        <v>40.129827395498388</v>
      </c>
      <c r="T109" s="81"/>
      <c r="U109" s="81"/>
      <c r="V109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9" s="73">
        <f>(((P109/3000)*2880)-(M109*O109))/O109</f>
        <v>3.1732607073954979E-3</v>
      </c>
      <c r="X109" s="73">
        <f>+W109*L109</f>
        <v>26.464994299678452</v>
      </c>
      <c r="Y109" s="73">
        <f>+((P109/3000)*120)/101</f>
        <v>5.9265267326732659E-4</v>
      </c>
      <c r="Z109" s="73">
        <f>Y109*L109</f>
        <v>4.9427232950495039</v>
      </c>
      <c r="AA109" s="82">
        <f>S109-Q109</f>
        <v>28.070187395498387</v>
      </c>
    </row>
    <row r="110" spans="1:27" ht="24.95" customHeight="1" x14ac:dyDescent="0.25">
      <c r="A110" s="89">
        <v>201900094</v>
      </c>
      <c r="B110" s="90" t="s">
        <v>22</v>
      </c>
      <c r="C110" s="96">
        <v>547773</v>
      </c>
      <c r="D110" s="74">
        <v>43805</v>
      </c>
      <c r="E110" s="75">
        <v>510020</v>
      </c>
      <c r="F110" s="92" t="s">
        <v>11</v>
      </c>
      <c r="G110" s="99">
        <v>139</v>
      </c>
      <c r="H110" s="90" t="s">
        <v>10</v>
      </c>
      <c r="I110" s="90" t="s">
        <v>13</v>
      </c>
      <c r="J110" s="93">
        <v>8</v>
      </c>
      <c r="K110" s="93"/>
      <c r="L110" s="96">
        <v>16660</v>
      </c>
      <c r="M110" s="95">
        <v>1.446E-3</v>
      </c>
      <c r="N110" s="73">
        <v>6</v>
      </c>
      <c r="O110" s="73">
        <f>INT(2800/(N110+3))</f>
        <v>311</v>
      </c>
      <c r="P110" s="73">
        <f>((J110*J110)*0.866*9*3)/1000</f>
        <v>1.4964479999999998</v>
      </c>
      <c r="Q110" s="90">
        <f>+L110*M110</f>
        <v>24.09036</v>
      </c>
      <c r="R110" s="73">
        <f>P110/O110</f>
        <v>4.8117299035369768E-3</v>
      </c>
      <c r="S110" s="80">
        <v>80.16342019292604</v>
      </c>
      <c r="T110" s="81"/>
      <c r="U110" s="81"/>
      <c r="V110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10" s="73">
        <f>(((P110/3000)*2880)-(M110*O110))/O110</f>
        <v>3.1732607073954979E-3</v>
      </c>
      <c r="X110" s="73">
        <f>+W110*L110</f>
        <v>52.866523385208993</v>
      </c>
      <c r="Y110" s="73">
        <f>+((P110/3000)*120)/101</f>
        <v>5.9265267326732659E-4</v>
      </c>
      <c r="Z110" s="73">
        <f>Y110*L110</f>
        <v>9.8735935366336616</v>
      </c>
      <c r="AA110" s="82">
        <f>S110-Q110</f>
        <v>56.073060192926036</v>
      </c>
    </row>
    <row r="111" spans="1:27" ht="24.95" customHeight="1" x14ac:dyDescent="0.25">
      <c r="A111" s="71"/>
      <c r="B111" s="85" t="s">
        <v>23</v>
      </c>
      <c r="C111" s="73"/>
      <c r="D111" s="74">
        <v>43810</v>
      </c>
      <c r="E111" s="75"/>
      <c r="F111" s="73"/>
      <c r="G111" s="73"/>
      <c r="H111" s="76" t="s">
        <v>10</v>
      </c>
      <c r="I111" s="76" t="s">
        <v>14</v>
      </c>
      <c r="J111" s="105">
        <v>8</v>
      </c>
      <c r="K111" s="73"/>
      <c r="L111" s="73"/>
      <c r="M111" s="73"/>
      <c r="N111" s="73"/>
      <c r="O111" s="79"/>
      <c r="P111" s="73"/>
      <c r="Q111" s="73"/>
      <c r="R111" s="73"/>
      <c r="S111" s="80">
        <v>0</v>
      </c>
      <c r="T111" s="88">
        <v>6.6</v>
      </c>
      <c r="U111" s="88"/>
      <c r="V111" s="70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11" s="73"/>
      <c r="X111" s="73"/>
      <c r="Y111" s="73"/>
      <c r="Z111" s="73"/>
      <c r="AA111" s="82"/>
    </row>
    <row r="112" spans="1:27" ht="24.95" customHeight="1" x14ac:dyDescent="0.25">
      <c r="A112" s="89">
        <v>201900104</v>
      </c>
      <c r="B112" s="90" t="s">
        <v>22</v>
      </c>
      <c r="C112" s="73">
        <v>548233</v>
      </c>
      <c r="D112" s="74">
        <v>43826</v>
      </c>
      <c r="E112" s="75">
        <v>510020</v>
      </c>
      <c r="F112" s="92" t="s">
        <v>11</v>
      </c>
      <c r="G112" s="99">
        <v>139</v>
      </c>
      <c r="H112" s="90" t="s">
        <v>10</v>
      </c>
      <c r="I112" s="90" t="s">
        <v>13</v>
      </c>
      <c r="J112" s="93">
        <v>8</v>
      </c>
      <c r="K112" s="73"/>
      <c r="L112" s="73">
        <v>10000</v>
      </c>
      <c r="M112" s="95">
        <v>1.446E-3</v>
      </c>
      <c r="N112" s="73">
        <v>6</v>
      </c>
      <c r="O112" s="73">
        <f>INT(2800/(N112+3))</f>
        <v>311</v>
      </c>
      <c r="P112" s="73">
        <f>((J112*J112)*0.866*9*3)/1000</f>
        <v>1.4964479999999998</v>
      </c>
      <c r="Q112" s="90">
        <f>+L112*M112</f>
        <v>14.46</v>
      </c>
      <c r="R112" s="73">
        <f>P112/O112</f>
        <v>4.8117299035369768E-3</v>
      </c>
      <c r="S112" s="80">
        <v>48.117299035369768</v>
      </c>
      <c r="T112" s="81"/>
      <c r="U112" s="81"/>
      <c r="V112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-326.42802078456577</v>
      </c>
      <c r="W112" s="73">
        <f>(((P112/3000)*2880)-(M112*O112))/O112</f>
        <v>3.1732607073954979E-3</v>
      </c>
      <c r="X112" s="73">
        <f>+W112*L112</f>
        <v>31.732607073954977</v>
      </c>
      <c r="Y112" s="73">
        <f>+((P112/3000)*120)/101</f>
        <v>5.9265267326732659E-4</v>
      </c>
      <c r="Z112" s="73">
        <f>Y112*L112</f>
        <v>5.926526732673266</v>
      </c>
      <c r="AA112" s="82">
        <f>S112-Q112</f>
        <v>33.657299035369768</v>
      </c>
    </row>
    <row r="113" spans="1:27" ht="24.95" customHeight="1" x14ac:dyDescent="0.25">
      <c r="A113" s="89">
        <v>201900104</v>
      </c>
      <c r="B113" s="90" t="s">
        <v>22</v>
      </c>
      <c r="C113" s="73">
        <v>548233</v>
      </c>
      <c r="D113" s="74">
        <v>43826</v>
      </c>
      <c r="E113" s="75" t="s">
        <v>18</v>
      </c>
      <c r="F113" s="73" t="s">
        <v>19</v>
      </c>
      <c r="G113" s="73"/>
      <c r="H113" s="90" t="s">
        <v>10</v>
      </c>
      <c r="I113" s="73" t="s">
        <v>14</v>
      </c>
      <c r="J113" s="81">
        <v>8</v>
      </c>
      <c r="K113" s="73"/>
      <c r="L113" s="73">
        <v>960</v>
      </c>
      <c r="M113" s="73">
        <v>3.421E-3</v>
      </c>
      <c r="N113" s="73">
        <v>11</v>
      </c>
      <c r="O113" s="73">
        <f>INT(2800/(N113+3))</f>
        <v>200</v>
      </c>
      <c r="P113" s="73">
        <f>((J113/2)*(J113/2)*3.14*9*3)/1000</f>
        <v>1.3564799999999999</v>
      </c>
      <c r="Q113" s="90">
        <f>+M113*L113</f>
        <v>3.28416</v>
      </c>
      <c r="R113" s="73">
        <f>P113/O113</f>
        <v>6.7823999999999992E-3</v>
      </c>
      <c r="S113" s="80">
        <v>6.5111039999999996</v>
      </c>
      <c r="T113" s="81"/>
      <c r="U113" s="81"/>
      <c r="V113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1032.4088959999999</v>
      </c>
      <c r="W113" s="73">
        <f>(((P113/3000)*2880)-(M113*O113))/O113</f>
        <v>3.0901039999999998E-3</v>
      </c>
      <c r="X113" s="73">
        <f>+W113*L113</f>
        <v>2.96649984</v>
      </c>
      <c r="Y113" s="73">
        <f>+((P113/3000)*120)/101</f>
        <v>5.3721980198019798E-4</v>
      </c>
      <c r="Z113" s="73">
        <f>Y113*L113</f>
        <v>0.51573100990099008</v>
      </c>
      <c r="AA113" s="82">
        <f>S113-Q113</f>
        <v>3.2269439999999996</v>
      </c>
    </row>
    <row r="114" spans="1:27" ht="24.95" customHeight="1" x14ac:dyDescent="0.25">
      <c r="A114" s="106"/>
      <c r="B114" s="107" t="s">
        <v>23</v>
      </c>
      <c r="C114" s="108"/>
      <c r="D114" s="74">
        <v>43848</v>
      </c>
      <c r="E114" s="109"/>
      <c r="F114" s="108"/>
      <c r="G114" s="108"/>
      <c r="H114" s="110" t="s">
        <v>10</v>
      </c>
      <c r="I114" s="111" t="s">
        <v>13</v>
      </c>
      <c r="J114" s="112">
        <v>7</v>
      </c>
      <c r="K114" s="108"/>
      <c r="L114" s="108"/>
      <c r="M114" s="108"/>
      <c r="N114" s="108"/>
      <c r="O114" s="113"/>
      <c r="P114" s="108"/>
      <c r="Q114" s="108"/>
      <c r="R114" s="108"/>
      <c r="S114" s="114">
        <v>0</v>
      </c>
      <c r="T114" s="115">
        <v>2.19</v>
      </c>
      <c r="U114" s="115"/>
      <c r="V114" s="70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5.49</v>
      </c>
      <c r="W114" s="108"/>
      <c r="X114" s="108"/>
      <c r="Y114" s="108"/>
      <c r="Z114" s="108"/>
      <c r="AA114" s="116"/>
    </row>
    <row r="115" spans="1:27" ht="24.95" customHeight="1" x14ac:dyDescent="0.25"/>
    <row r="116" spans="1:27" ht="24.95" customHeight="1" x14ac:dyDescent="0.25"/>
  </sheetData>
  <autoFilter ref="S1:U1" xr:uid="{0A3563EF-6134-496F-98F3-FB3EC8DD77BA}"/>
  <phoneticPr fontId="13" type="noConversion"/>
  <conditionalFormatting sqref="V3:V114">
    <cfRule type="cellIs" dxfId="0" priority="2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6D7B9-E7E6-4E8E-B509-56AA688A9D6A}">
  <dimension ref="A1:P23"/>
  <sheetViews>
    <sheetView workbookViewId="0">
      <selection activeCell="K9" sqref="K9"/>
    </sheetView>
  </sheetViews>
  <sheetFormatPr baseColWidth="10" defaultRowHeight="15" x14ac:dyDescent="0.25"/>
  <cols>
    <col min="9" max="9" width="13.5703125" bestFit="1" customWidth="1"/>
    <col min="13" max="13" width="18.85546875" bestFit="1" customWidth="1"/>
    <col min="15" max="15" width="16.5703125" bestFit="1" customWidth="1"/>
    <col min="16" max="16" width="17.85546875" bestFit="1" customWidth="1"/>
  </cols>
  <sheetData>
    <row r="1" spans="1:16" s="13" customFormat="1" ht="45" customHeight="1" x14ac:dyDescent="0.25">
      <c r="A1" s="55" t="s">
        <v>59</v>
      </c>
      <c r="B1" s="55" t="s">
        <v>35</v>
      </c>
      <c r="C1" s="55" t="s">
        <v>36</v>
      </c>
      <c r="D1" s="55" t="s">
        <v>37</v>
      </c>
      <c r="E1" s="55" t="s">
        <v>38</v>
      </c>
      <c r="F1" s="117" t="s">
        <v>4</v>
      </c>
      <c r="G1" s="118"/>
      <c r="H1" s="118"/>
      <c r="I1" s="61" t="s">
        <v>39</v>
      </c>
      <c r="J1" s="63" t="s">
        <v>40</v>
      </c>
      <c r="K1" s="52" t="s">
        <v>41</v>
      </c>
      <c r="L1" s="119" t="s">
        <v>42</v>
      </c>
      <c r="M1" s="120"/>
      <c r="N1" s="119" t="s">
        <v>43</v>
      </c>
      <c r="O1" s="120"/>
      <c r="P1" s="57" t="s">
        <v>44</v>
      </c>
    </row>
    <row r="2" spans="1:16" s="13" customFormat="1" ht="29.25" customHeight="1" x14ac:dyDescent="0.25">
      <c r="A2" s="56"/>
      <c r="B2" s="56"/>
      <c r="C2" s="56"/>
      <c r="D2" s="56"/>
      <c r="E2" s="56"/>
      <c r="F2" s="14" t="s">
        <v>45</v>
      </c>
      <c r="G2" s="14" t="s">
        <v>46</v>
      </c>
      <c r="H2" s="50" t="s">
        <v>47</v>
      </c>
      <c r="I2" s="64"/>
      <c r="J2" s="60"/>
      <c r="K2" s="54"/>
      <c r="L2" s="15" t="s">
        <v>48</v>
      </c>
      <c r="M2" s="16" t="s">
        <v>61</v>
      </c>
      <c r="N2" s="17" t="s">
        <v>48</v>
      </c>
      <c r="O2" s="18" t="s">
        <v>60</v>
      </c>
      <c r="P2" s="58"/>
    </row>
    <row r="3" spans="1:16" s="26" customFormat="1" x14ac:dyDescent="0.25">
      <c r="A3" s="19">
        <f>[1]Feuil1!D27</f>
        <v>42754</v>
      </c>
      <c r="B3" s="20"/>
      <c r="C3" s="20"/>
      <c r="D3" s="21"/>
      <c r="E3" s="22"/>
      <c r="F3" s="23" t="str">
        <f>[1]Feuil1!I30</f>
        <v>LAITON</v>
      </c>
      <c r="G3" s="23" t="str">
        <f>[1]Feuil1!J30</f>
        <v>ROND</v>
      </c>
      <c r="H3" s="24" t="str">
        <f>[1]Feuil1!K30</f>
        <v>22</v>
      </c>
      <c r="I3" s="62">
        <f>[1]Feuil1!W27</f>
        <v>1964</v>
      </c>
      <c r="J3" s="20">
        <f>[1]Feuil1!V30</f>
        <v>315.64246153846153</v>
      </c>
      <c r="K3" s="20">
        <f>[1]Feuil1!G30</f>
        <v>146</v>
      </c>
      <c r="L3" s="25">
        <f>M3/J3</f>
        <v>0.48629947418598263</v>
      </c>
      <c r="M3" s="20">
        <f>[1]Feuil1!Z30</f>
        <v>153.49676307692309</v>
      </c>
      <c r="N3" s="25">
        <f>O3/J3</f>
        <v>2.5742574257425745E-2</v>
      </c>
      <c r="O3" s="20">
        <f>[1]Feuil1!AB30</f>
        <v>8.1254495049504953</v>
      </c>
      <c r="P3" s="20">
        <f>(O3+M3)/J3</f>
        <v>0.51204204844340839</v>
      </c>
    </row>
    <row r="4" spans="1:16" x14ac:dyDescent="0.25">
      <c r="A4" s="5"/>
      <c r="B4" s="20"/>
      <c r="C4" s="5"/>
      <c r="D4" s="21"/>
      <c r="E4" s="22"/>
      <c r="F4" s="5" t="s">
        <v>10</v>
      </c>
      <c r="G4" s="5" t="s">
        <v>14</v>
      </c>
      <c r="H4" s="5">
        <v>22</v>
      </c>
      <c r="I4" s="5">
        <v>1964</v>
      </c>
      <c r="J4" s="5">
        <f>[1]Feuil1!V33</f>
        <v>394.5530769230769</v>
      </c>
      <c r="K4" s="5">
        <v>146</v>
      </c>
      <c r="L4" s="25">
        <f t="shared" ref="L4:L22" si="0">M4/J4</f>
        <v>0.48629947418598268</v>
      </c>
      <c r="M4" s="20">
        <f>[1]Feuil1!Z33</f>
        <v>191.87095384615387</v>
      </c>
      <c r="N4" s="25">
        <f t="shared" ref="N4:N22" si="1">O4/J4</f>
        <v>2.5742574257425741E-2</v>
      </c>
      <c r="O4" s="20">
        <f>[1]Feuil1!AB33</f>
        <v>10.156811881188117</v>
      </c>
      <c r="P4" s="20">
        <f t="shared" ref="P4:P22" si="2">(O4+M4)/J4</f>
        <v>0.51204204844340839</v>
      </c>
    </row>
    <row r="5" spans="1:16" x14ac:dyDescent="0.25">
      <c r="A5" s="5"/>
      <c r="B5" s="20"/>
      <c r="C5" s="5"/>
      <c r="D5" s="21"/>
      <c r="E5" s="22"/>
      <c r="F5" s="5" t="s">
        <v>10</v>
      </c>
      <c r="G5" s="5" t="s">
        <v>14</v>
      </c>
      <c r="H5" s="5">
        <v>22</v>
      </c>
      <c r="I5" s="5">
        <v>1964</v>
      </c>
      <c r="J5" s="5">
        <f>[1]Feuil1!V38</f>
        <v>236.73184615384616</v>
      </c>
      <c r="K5" s="5">
        <v>146</v>
      </c>
      <c r="L5" s="25">
        <f t="shared" si="0"/>
        <v>0.48629947418598257</v>
      </c>
      <c r="M5" s="20">
        <f>[1]Feuil1!Z38</f>
        <v>115.12257230769231</v>
      </c>
      <c r="N5" s="25">
        <f t="shared" si="1"/>
        <v>2.5742574257425738E-2</v>
      </c>
      <c r="O5" s="20">
        <f>[1]Feuil1!AB38</f>
        <v>6.0940871287128706</v>
      </c>
      <c r="P5" s="20">
        <f t="shared" si="2"/>
        <v>0.51204204844340828</v>
      </c>
    </row>
    <row r="6" spans="1:16" x14ac:dyDescent="0.25">
      <c r="A6" s="5"/>
      <c r="B6" s="20"/>
      <c r="C6" s="5"/>
      <c r="D6" s="21"/>
      <c r="E6" s="22"/>
      <c r="F6" s="5" t="s">
        <v>10</v>
      </c>
      <c r="G6" s="5" t="s">
        <v>14</v>
      </c>
      <c r="H6" s="5">
        <v>22</v>
      </c>
      <c r="I6" s="5">
        <v>1964</v>
      </c>
      <c r="J6" s="5">
        <f>[1]Feuil1!V43</f>
        <v>236.73184615384616</v>
      </c>
      <c r="K6" s="5">
        <v>146</v>
      </c>
      <c r="L6" s="25">
        <f t="shared" si="0"/>
        <v>0.48629947418598257</v>
      </c>
      <c r="M6" s="20">
        <f>[1]Feuil1!Z43</f>
        <v>115.12257230769231</v>
      </c>
      <c r="N6" s="25">
        <f t="shared" si="1"/>
        <v>2.5742574257425738E-2</v>
      </c>
      <c r="O6" s="20">
        <f>[1]Feuil1!AB43</f>
        <v>6.0940871287128706</v>
      </c>
      <c r="P6" s="20">
        <f t="shared" si="2"/>
        <v>0.51204204844340828</v>
      </c>
    </row>
    <row r="7" spans="1:16" x14ac:dyDescent="0.25">
      <c r="A7" s="5"/>
      <c r="B7" s="20"/>
      <c r="C7" s="5"/>
      <c r="D7" s="21"/>
      <c r="E7" s="22"/>
      <c r="F7" s="5" t="s">
        <v>10</v>
      </c>
      <c r="G7" s="5" t="s">
        <v>14</v>
      </c>
      <c r="H7" s="5">
        <v>22</v>
      </c>
      <c r="I7" s="5">
        <v>1964</v>
      </c>
      <c r="J7" s="5">
        <f>[1]Feuil1!V50</f>
        <v>236.73184615384616</v>
      </c>
      <c r="K7" s="5">
        <v>146</v>
      </c>
      <c r="L7" s="25">
        <f t="shared" si="0"/>
        <v>0.48629947418598257</v>
      </c>
      <c r="M7" s="20">
        <f>[1]Feuil1!Z50</f>
        <v>115.12257230769231</v>
      </c>
      <c r="N7" s="25">
        <f t="shared" si="1"/>
        <v>2.5742574257425738E-2</v>
      </c>
      <c r="O7" s="20">
        <f>[1]Feuil1!AB50</f>
        <v>6.0940871287128706</v>
      </c>
      <c r="P7" s="20">
        <f t="shared" si="2"/>
        <v>0.51204204844340828</v>
      </c>
    </row>
    <row r="8" spans="1:16" x14ac:dyDescent="0.25">
      <c r="A8" s="5"/>
      <c r="B8" s="20"/>
      <c r="C8" s="5"/>
      <c r="D8" s="21"/>
      <c r="E8" s="22"/>
      <c r="F8" s="5" t="s">
        <v>10</v>
      </c>
      <c r="G8" s="5" t="s">
        <v>14</v>
      </c>
      <c r="H8" s="5">
        <v>22</v>
      </c>
      <c r="I8" s="5">
        <v>1964</v>
      </c>
      <c r="J8" s="5">
        <f>[1]Feuil1!V51</f>
        <v>173.60335384615385</v>
      </c>
      <c r="K8" s="5">
        <v>146</v>
      </c>
      <c r="L8" s="25">
        <f t="shared" si="0"/>
        <v>0.48629947418598257</v>
      </c>
      <c r="M8" s="20">
        <f>[1]Feuil1!Z51</f>
        <v>84.423219692307697</v>
      </c>
      <c r="N8" s="25">
        <f t="shared" si="1"/>
        <v>2.5742574257425741E-2</v>
      </c>
      <c r="O8" s="20">
        <f>[1]Feuil1!AB51</f>
        <v>4.4689972277227721</v>
      </c>
      <c r="P8" s="20">
        <f t="shared" si="2"/>
        <v>0.51204204844340828</v>
      </c>
    </row>
    <row r="9" spans="1:16" x14ac:dyDescent="0.25">
      <c r="A9" s="5"/>
      <c r="B9" s="20"/>
      <c r="C9" s="5"/>
      <c r="D9" s="21"/>
      <c r="E9" s="22"/>
      <c r="F9" s="5" t="s">
        <v>10</v>
      </c>
      <c r="G9" s="5" t="s">
        <v>14</v>
      </c>
      <c r="H9" s="5">
        <v>22</v>
      </c>
      <c r="I9" s="5">
        <v>1964</v>
      </c>
      <c r="J9" s="5">
        <f>[1]Feuil1!V53</f>
        <v>205.16759999999999</v>
      </c>
      <c r="K9" s="5">
        <v>146</v>
      </c>
      <c r="L9" s="25">
        <f t="shared" si="0"/>
        <v>0.48629947418598263</v>
      </c>
      <c r="M9" s="20">
        <f>[1]Feuil1!Z53</f>
        <v>99.772896000000003</v>
      </c>
      <c r="N9" s="25">
        <f t="shared" si="1"/>
        <v>2.5742574257425745E-2</v>
      </c>
      <c r="O9" s="20">
        <f>[1]Feuil1!AB53</f>
        <v>5.2815421782178218</v>
      </c>
      <c r="P9" s="20">
        <f t="shared" si="2"/>
        <v>0.51204204844340839</v>
      </c>
    </row>
    <row r="10" spans="1:16" x14ac:dyDescent="0.25">
      <c r="A10" s="19">
        <f>[1]Feuil1!D56</f>
        <v>43067</v>
      </c>
      <c r="B10" s="5"/>
      <c r="C10" s="5"/>
      <c r="D10" s="5"/>
      <c r="E10" s="22"/>
      <c r="F10" s="5" t="s">
        <v>10</v>
      </c>
      <c r="G10" s="5" t="s">
        <v>14</v>
      </c>
      <c r="H10" s="5">
        <v>22</v>
      </c>
      <c r="I10" s="5">
        <f>[1]Feuil1!W56</f>
        <v>2548</v>
      </c>
      <c r="J10" s="5">
        <f>[1]Feuil1!V64</f>
        <v>299.86033846153845</v>
      </c>
      <c r="K10" s="5">
        <v>146</v>
      </c>
      <c r="L10" s="25">
        <f t="shared" si="0"/>
        <v>0.48629947418598257</v>
      </c>
      <c r="M10" s="5">
        <f>[1]Feuil1!Z64</f>
        <v>145.82192492307692</v>
      </c>
      <c r="N10" s="25">
        <f t="shared" si="1"/>
        <v>2.5742574257425745E-2</v>
      </c>
      <c r="O10" s="5">
        <f>[1]Feuil1!AB64</f>
        <v>7.71917702970297</v>
      </c>
      <c r="P10" s="20">
        <f t="shared" si="2"/>
        <v>0.51204204844340828</v>
      </c>
    </row>
    <row r="11" spans="1:16" x14ac:dyDescent="0.25">
      <c r="A11" s="22"/>
      <c r="B11" s="5"/>
      <c r="C11" s="5"/>
      <c r="D11" s="5"/>
      <c r="E11" s="22"/>
      <c r="F11" s="5" t="s">
        <v>10</v>
      </c>
      <c r="G11" s="5" t="s">
        <v>14</v>
      </c>
      <c r="H11" s="5">
        <v>22</v>
      </c>
      <c r="I11" s="5">
        <v>2548</v>
      </c>
      <c r="J11" s="5">
        <f>[1]Feuil1!V66</f>
        <v>86.801676923076926</v>
      </c>
      <c r="K11" s="5">
        <v>146</v>
      </c>
      <c r="L11" s="25">
        <f t="shared" si="0"/>
        <v>0.48629947418598257</v>
      </c>
      <c r="M11" s="5">
        <f>[1]Feuil1!Z66</f>
        <v>42.211609846153848</v>
      </c>
      <c r="N11" s="25">
        <f t="shared" si="1"/>
        <v>2.5742574257425741E-2</v>
      </c>
      <c r="O11" s="5">
        <f>[1]Feuil1!AB66</f>
        <v>2.234498613861386</v>
      </c>
      <c r="P11" s="20">
        <f t="shared" si="2"/>
        <v>0.51204204844340828</v>
      </c>
    </row>
    <row r="12" spans="1:16" x14ac:dyDescent="0.25">
      <c r="A12" s="22"/>
      <c r="B12" s="5"/>
      <c r="C12" s="5"/>
      <c r="D12" s="5"/>
      <c r="E12" s="22"/>
      <c r="F12" s="5" t="s">
        <v>10</v>
      </c>
      <c r="G12" s="5" t="s">
        <v>14</v>
      </c>
      <c r="H12" s="5">
        <v>22</v>
      </c>
      <c r="I12" s="5">
        <v>2548</v>
      </c>
      <c r="J12" s="5">
        <f>[1]Feuil1!V69</f>
        <v>426.11732307692307</v>
      </c>
      <c r="K12" s="5">
        <v>146</v>
      </c>
      <c r="L12" s="25">
        <f t="shared" si="0"/>
        <v>0.48629947418598263</v>
      </c>
      <c r="M12" s="5">
        <f>[1]Feuil1!Z69</f>
        <v>207.22063015384617</v>
      </c>
      <c r="N12" s="25">
        <f t="shared" si="1"/>
        <v>2.5742574257425741E-2</v>
      </c>
      <c r="O12" s="5">
        <f>[1]Feuil1!AB69</f>
        <v>10.969356831683168</v>
      </c>
      <c r="P12" s="20">
        <f t="shared" si="2"/>
        <v>0.51204204844340839</v>
      </c>
    </row>
    <row r="13" spans="1:16" x14ac:dyDescent="0.25">
      <c r="A13" s="22"/>
      <c r="B13" s="5"/>
      <c r="C13" s="5"/>
      <c r="D13" s="5"/>
      <c r="E13" s="22"/>
      <c r="F13" s="5" t="s">
        <v>10</v>
      </c>
      <c r="G13" s="5" t="s">
        <v>14</v>
      </c>
      <c r="H13" s="5">
        <v>22</v>
      </c>
      <c r="I13" s="5">
        <v>2548</v>
      </c>
      <c r="J13" s="5">
        <f>[1]Feuil1!V71</f>
        <v>189.38547692307694</v>
      </c>
      <c r="K13" s="5">
        <v>146</v>
      </c>
      <c r="L13" s="25">
        <f t="shared" si="0"/>
        <v>0.48629947418598257</v>
      </c>
      <c r="M13" s="5">
        <f>[1]Feuil1!Z71</f>
        <v>92.09805784615385</v>
      </c>
      <c r="N13" s="25">
        <f t="shared" si="1"/>
        <v>2.5742574257425738E-2</v>
      </c>
      <c r="O13" s="5">
        <f>[1]Feuil1!AB71</f>
        <v>4.8752697029702965</v>
      </c>
      <c r="P13" s="20">
        <f t="shared" si="2"/>
        <v>0.51204204844340828</v>
      </c>
    </row>
    <row r="14" spans="1:16" x14ac:dyDescent="0.25">
      <c r="A14" s="22"/>
      <c r="B14" s="5"/>
      <c r="C14" s="5"/>
      <c r="D14" s="5"/>
      <c r="E14" s="22"/>
      <c r="F14" s="5" t="s">
        <v>10</v>
      </c>
      <c r="G14" s="5" t="s">
        <v>14</v>
      </c>
      <c r="H14" s="5">
        <v>22</v>
      </c>
      <c r="I14" s="5">
        <v>2548</v>
      </c>
      <c r="J14" s="5">
        <f>[1]Feuil1!V72</f>
        <v>157.82123076923077</v>
      </c>
      <c r="K14" s="5">
        <v>146</v>
      </c>
      <c r="L14" s="25">
        <f t="shared" si="0"/>
        <v>0.48629947418598263</v>
      </c>
      <c r="M14" s="5">
        <f>[1]Feuil1!Z72</f>
        <v>76.748381538461544</v>
      </c>
      <c r="N14" s="25">
        <f t="shared" si="1"/>
        <v>2.5742574257425745E-2</v>
      </c>
      <c r="O14" s="5">
        <f>[1]Feuil1!AB72</f>
        <v>4.0627247524752477</v>
      </c>
      <c r="P14" s="20">
        <f t="shared" si="2"/>
        <v>0.51204204844340839</v>
      </c>
    </row>
    <row r="15" spans="1:16" x14ac:dyDescent="0.25">
      <c r="A15" s="22"/>
      <c r="B15" s="5"/>
      <c r="C15" s="5"/>
      <c r="D15" s="5"/>
      <c r="E15" s="22"/>
      <c r="F15" s="5" t="s">
        <v>10</v>
      </c>
      <c r="G15" s="5" t="s">
        <v>14</v>
      </c>
      <c r="H15" s="5">
        <v>22</v>
      </c>
      <c r="I15" s="5">
        <v>2548</v>
      </c>
      <c r="J15" s="5">
        <f>[1]Feuil1!V74</f>
        <v>244.62290769230771</v>
      </c>
      <c r="K15" s="5">
        <v>146</v>
      </c>
      <c r="L15" s="25">
        <f t="shared" si="0"/>
        <v>0.48629947418598257</v>
      </c>
      <c r="M15" s="5">
        <f>[1]Feuil1!Z74</f>
        <v>118.95999138461539</v>
      </c>
      <c r="N15" s="25">
        <f t="shared" si="1"/>
        <v>2.5742574257425738E-2</v>
      </c>
      <c r="O15" s="5">
        <f>[1]Feuil1!AB74</f>
        <v>6.2972233663366328</v>
      </c>
      <c r="P15" s="20">
        <f t="shared" si="2"/>
        <v>0.51204204844340839</v>
      </c>
    </row>
    <row r="16" spans="1:16" x14ac:dyDescent="0.25">
      <c r="A16" s="22"/>
      <c r="B16" s="5"/>
      <c r="C16" s="5"/>
      <c r="D16" s="5"/>
      <c r="E16" s="22"/>
      <c r="F16" s="5" t="s">
        <v>10</v>
      </c>
      <c r="G16" s="5" t="s">
        <v>14</v>
      </c>
      <c r="H16" s="5">
        <v>22</v>
      </c>
      <c r="I16" s="5">
        <v>2548</v>
      </c>
      <c r="J16" s="5">
        <f>[1]Feuil1!V80</f>
        <v>268.29609230769233</v>
      </c>
      <c r="K16" s="5">
        <v>146</v>
      </c>
      <c r="L16" s="25">
        <f t="shared" si="0"/>
        <v>0.48629947418598252</v>
      </c>
      <c r="M16" s="5">
        <f>[1]Feuil1!Z80</f>
        <v>130.47224861538461</v>
      </c>
      <c r="N16" s="25">
        <f t="shared" si="1"/>
        <v>2.5742574257425738E-2</v>
      </c>
      <c r="O16" s="5">
        <f>[1]Feuil1!AB80</f>
        <v>6.9066320792079203</v>
      </c>
      <c r="P16" s="20">
        <f t="shared" si="2"/>
        <v>0.51204204844340828</v>
      </c>
    </row>
    <row r="17" spans="1:16" x14ac:dyDescent="0.25">
      <c r="A17" s="22"/>
      <c r="B17" s="5"/>
      <c r="C17" s="5"/>
      <c r="D17" s="5"/>
      <c r="E17" s="22"/>
      <c r="F17" s="5" t="s">
        <v>10</v>
      </c>
      <c r="G17" s="5" t="s">
        <v>14</v>
      </c>
      <c r="H17" s="5">
        <v>22</v>
      </c>
      <c r="I17" s="5">
        <v>2548</v>
      </c>
      <c r="J17" s="5">
        <f>[1]Feuil1!V83</f>
        <v>228.84078461538462</v>
      </c>
      <c r="K17" s="5">
        <v>146</v>
      </c>
      <c r="L17" s="25">
        <f t="shared" si="0"/>
        <v>0.48629947418598263</v>
      </c>
      <c r="M17" s="5">
        <f>[1]Feuil1!Z83</f>
        <v>111.28515323076924</v>
      </c>
      <c r="N17" s="25">
        <f t="shared" si="1"/>
        <v>2.5742574257425741E-2</v>
      </c>
      <c r="O17" s="5">
        <f>[1]Feuil1!AB83</f>
        <v>5.8909508910891084</v>
      </c>
      <c r="P17" s="27">
        <f t="shared" si="2"/>
        <v>0.51204204844340828</v>
      </c>
    </row>
    <row r="18" spans="1:16" x14ac:dyDescent="0.25">
      <c r="A18" s="28"/>
      <c r="B18" s="5"/>
      <c r="C18" s="28"/>
      <c r="D18" s="5"/>
      <c r="E18" s="22"/>
      <c r="F18" s="5" t="s">
        <v>10</v>
      </c>
      <c r="G18" s="5" t="s">
        <v>14</v>
      </c>
      <c r="H18" s="5">
        <v>22</v>
      </c>
      <c r="I18" s="5">
        <v>2548</v>
      </c>
      <c r="J18" s="5">
        <f>[1]Feuil1!V86</f>
        <v>157.82123076923077</v>
      </c>
      <c r="K18" s="5">
        <v>146</v>
      </c>
      <c r="L18" s="25">
        <f t="shared" si="0"/>
        <v>0.48629947418598263</v>
      </c>
      <c r="M18" s="5">
        <f>[1]Feuil1!Z86</f>
        <v>76.748381538461544</v>
      </c>
      <c r="N18" s="25">
        <f t="shared" si="1"/>
        <v>2.5742574257425745E-2</v>
      </c>
      <c r="O18" s="5">
        <f>[1]Feuil1!AB86</f>
        <v>4.0627247524752477</v>
      </c>
      <c r="P18" s="27">
        <f t="shared" si="2"/>
        <v>0.51204204844340839</v>
      </c>
    </row>
    <row r="19" spans="1:16" x14ac:dyDescent="0.25">
      <c r="A19" s="28"/>
      <c r="B19" s="5"/>
      <c r="C19" s="28"/>
      <c r="D19" s="5"/>
      <c r="E19" s="22"/>
      <c r="F19" s="5" t="s">
        <v>10</v>
      </c>
      <c r="G19" s="5" t="s">
        <v>14</v>
      </c>
      <c r="H19" s="5">
        <v>22</v>
      </c>
      <c r="I19" s="5">
        <v>2548</v>
      </c>
      <c r="J19" s="5">
        <f>[1]Feuil1!V89</f>
        <v>441.89944615384616</v>
      </c>
      <c r="K19" s="5">
        <v>146</v>
      </c>
      <c r="L19" s="25">
        <f t="shared" si="0"/>
        <v>0.48629947418598257</v>
      </c>
      <c r="M19" s="5">
        <f>[1]Feuil1!Z89</f>
        <v>214.89546830769231</v>
      </c>
      <c r="N19" s="25">
        <f t="shared" si="1"/>
        <v>2.5742574257425741E-2</v>
      </c>
      <c r="O19" s="5">
        <f>[1]Feuil1!AB89</f>
        <v>11.375629306930692</v>
      </c>
      <c r="P19" s="27">
        <f t="shared" si="2"/>
        <v>0.51204204844340839</v>
      </c>
    </row>
    <row r="20" spans="1:16" x14ac:dyDescent="0.25">
      <c r="A20" s="28"/>
      <c r="B20" s="5"/>
      <c r="C20" s="28"/>
      <c r="D20" s="5"/>
      <c r="E20" s="22"/>
      <c r="F20" s="5" t="s">
        <v>10</v>
      </c>
      <c r="G20" s="5" t="s">
        <v>14</v>
      </c>
      <c r="H20" s="5">
        <v>22</v>
      </c>
      <c r="I20" s="5">
        <v>2548</v>
      </c>
      <c r="J20" s="5">
        <f>[1]Feuil1!V91</f>
        <v>157.82123076923077</v>
      </c>
      <c r="K20" s="5">
        <v>146</v>
      </c>
      <c r="L20" s="25">
        <f t="shared" si="0"/>
        <v>0.48629947418598263</v>
      </c>
      <c r="M20" s="5">
        <f>[1]Feuil1!Z91</f>
        <v>76.748381538461544</v>
      </c>
      <c r="N20" s="25">
        <f t="shared" si="1"/>
        <v>2.5742574257425745E-2</v>
      </c>
      <c r="O20" s="5">
        <f>[1]Feuil1!AB91</f>
        <v>4.0627247524752477</v>
      </c>
      <c r="P20" s="27">
        <f t="shared" si="2"/>
        <v>0.51204204844340839</v>
      </c>
    </row>
    <row r="21" spans="1:16" x14ac:dyDescent="0.25">
      <c r="A21" s="28"/>
      <c r="B21" s="5"/>
      <c r="C21" s="28"/>
      <c r="D21" s="5"/>
      <c r="E21" s="22"/>
      <c r="F21" s="5" t="s">
        <v>10</v>
      </c>
      <c r="G21" s="5" t="s">
        <v>14</v>
      </c>
      <c r="H21" s="5">
        <v>22</v>
      </c>
      <c r="I21" s="5">
        <v>2548</v>
      </c>
      <c r="J21" s="5">
        <f>[1]Feuil1!V93</f>
        <v>236.73184615384616</v>
      </c>
      <c r="K21" s="5">
        <v>146</v>
      </c>
      <c r="L21" s="25">
        <f t="shared" si="0"/>
        <v>0.48629947418598257</v>
      </c>
      <c r="M21" s="5">
        <f>[1]Feuil1!Z93</f>
        <v>115.12257230769231</v>
      </c>
      <c r="N21" s="25">
        <f t="shared" si="1"/>
        <v>2.5742574257425738E-2</v>
      </c>
      <c r="O21" s="5">
        <f>[1]Feuil1!AB93</f>
        <v>6.0940871287128706</v>
      </c>
      <c r="P21" s="20">
        <f t="shared" si="2"/>
        <v>0.51204204844340828</v>
      </c>
    </row>
    <row r="22" spans="1:16" x14ac:dyDescent="0.25">
      <c r="A22" s="19">
        <f>[1]Feuil1!D99</f>
        <v>43696</v>
      </c>
      <c r="B22" s="5"/>
      <c r="C22" s="28"/>
      <c r="D22" s="21"/>
      <c r="E22" s="22"/>
      <c r="F22" s="5" t="s">
        <v>10</v>
      </c>
      <c r="G22" s="5" t="s">
        <v>14</v>
      </c>
      <c r="H22" s="5">
        <v>22</v>
      </c>
      <c r="I22" s="5">
        <f>[1]Feuil1!W99</f>
        <v>3060</v>
      </c>
      <c r="J22" s="28">
        <f>[1]Feuil1!V105</f>
        <v>78.910615384615383</v>
      </c>
      <c r="K22" s="5">
        <v>146</v>
      </c>
      <c r="L22" s="25">
        <f t="shared" si="0"/>
        <v>0.48629947418598263</v>
      </c>
      <c r="M22" s="5">
        <f>[1]Feuil1!Z105</f>
        <v>38.374190769230772</v>
      </c>
      <c r="N22" s="25">
        <f t="shared" si="1"/>
        <v>2.5742574257425745E-2</v>
      </c>
      <c r="O22" s="5">
        <f>[1]Feuil1!AB105</f>
        <v>2.0313623762376238</v>
      </c>
      <c r="P22" s="20">
        <f t="shared" si="2"/>
        <v>0.51204204844340839</v>
      </c>
    </row>
    <row r="23" spans="1:16" x14ac:dyDescent="0.25">
      <c r="A23" s="65">
        <f>SUM($A$3:A22)</f>
        <v>129517</v>
      </c>
      <c r="B23" s="66">
        <f>SUM($A$3:B22)</f>
        <v>129517</v>
      </c>
      <c r="C23" s="66">
        <f>SUM($A$3:C22)</f>
        <v>129517</v>
      </c>
      <c r="D23" s="66">
        <f>SUM($A$3:D22)</f>
        <v>129517</v>
      </c>
      <c r="E23" s="66">
        <f>SUM($A$3:E22)</f>
        <v>129517</v>
      </c>
      <c r="F23" s="65">
        <f>SUM($A$3:F22)</f>
        <v>129517</v>
      </c>
      <c r="G23" s="65">
        <f>SUM($A$3:G22)</f>
        <v>129517</v>
      </c>
      <c r="H23" s="67">
        <f>SUM($A$3:H22)</f>
        <v>129935</v>
      </c>
      <c r="I23" s="65">
        <f>SUM($A$3:I22)</f>
        <v>177319</v>
      </c>
      <c r="J23" s="65">
        <f>SUM($A$3:J22)</f>
        <v>182093.09223076922</v>
      </c>
      <c r="K23" s="65">
        <f>SUM($A$3:K22)</f>
        <v>185013.09223076922</v>
      </c>
      <c r="L23" s="65">
        <f>SUM($A$3:L22)</f>
        <v>185022.81822025299</v>
      </c>
      <c r="M23" s="65">
        <f>SUM($A$3:M22)</f>
        <v>187344.45676179146</v>
      </c>
      <c r="N23" s="65">
        <f>SUM($A$3:N22)</f>
        <v>187344.9716132766</v>
      </c>
      <c r="O23" s="65">
        <f>SUM($A$3:O22)</f>
        <v>187467.86903703888</v>
      </c>
      <c r="P23" s="65">
        <f>SUM($A$3:P22)</f>
        <v>187478.10987800779</v>
      </c>
    </row>
  </sheetData>
  <mergeCells count="3">
    <mergeCell ref="F1:H1"/>
    <mergeCell ref="L1:M1"/>
    <mergeCell ref="N1:O1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13536-6EE2-4F15-AA2C-B26C1E0271BE}">
  <dimension ref="A1:R97"/>
  <sheetViews>
    <sheetView tabSelected="1" topLeftCell="E1" workbookViewId="0">
      <selection activeCell="O2" sqref="O2"/>
    </sheetView>
  </sheetViews>
  <sheetFormatPr baseColWidth="10" defaultRowHeight="15" x14ac:dyDescent="0.25"/>
  <cols>
    <col min="5" max="5" width="34.5703125" bestFit="1" customWidth="1"/>
  </cols>
  <sheetData>
    <row r="1" spans="1:18" ht="15.75" thickBot="1" x14ac:dyDescent="0.3">
      <c r="G1" s="121" t="s">
        <v>4</v>
      </c>
      <c r="H1" s="122"/>
      <c r="I1" s="123"/>
    </row>
    <row r="2" spans="1:18" ht="39" thickTop="1" x14ac:dyDescent="0.25">
      <c r="A2" s="29" t="s">
        <v>0</v>
      </c>
      <c r="B2" s="30" t="s">
        <v>1</v>
      </c>
      <c r="C2" s="31" t="s">
        <v>2</v>
      </c>
      <c r="D2" s="32" t="s">
        <v>3</v>
      </c>
      <c r="E2" s="32" t="s">
        <v>4</v>
      </c>
      <c r="F2" s="33" t="s">
        <v>55</v>
      </c>
      <c r="G2" s="49" t="s">
        <v>45</v>
      </c>
      <c r="H2" s="49" t="s">
        <v>46</v>
      </c>
      <c r="I2" s="49" t="s">
        <v>47</v>
      </c>
      <c r="J2" s="34" t="s">
        <v>6</v>
      </c>
      <c r="K2" s="35" t="s">
        <v>7</v>
      </c>
      <c r="L2" s="36" t="s">
        <v>8</v>
      </c>
      <c r="M2" s="37" t="s">
        <v>49</v>
      </c>
      <c r="N2" s="38" t="s">
        <v>50</v>
      </c>
      <c r="O2" s="128" t="s">
        <v>56</v>
      </c>
      <c r="P2" s="39" t="s">
        <v>51</v>
      </c>
      <c r="Q2" s="39" t="s">
        <v>9</v>
      </c>
      <c r="R2" s="40" t="s">
        <v>52</v>
      </c>
    </row>
    <row r="3" spans="1:18" x14ac:dyDescent="0.25">
      <c r="A3" s="5">
        <f>[1]Feuil1!A30</f>
        <v>201700021</v>
      </c>
      <c r="B3" s="5">
        <f>[1]Feuil1!C30</f>
        <v>546763</v>
      </c>
      <c r="C3" s="41">
        <f>[1]Feuil1!D30</f>
        <v>42818</v>
      </c>
      <c r="D3" s="42" t="str">
        <f>[1]Feuil1!E30</f>
        <v>200200</v>
      </c>
      <c r="E3" s="5" t="str">
        <f>[1]Feuil1!F30</f>
        <v>EMBOUT DE TIGE</v>
      </c>
      <c r="F3" s="43">
        <f>[1]Feuil1!G30</f>
        <v>146</v>
      </c>
      <c r="G3" s="124" t="str">
        <f>[1]Feuil1!H30</f>
        <v>LAITON</v>
      </c>
      <c r="H3" s="124" t="str">
        <f>[1]Feuil1!J30</f>
        <v>ROND</v>
      </c>
      <c r="I3" s="125" t="str">
        <f>[1]Feuil1!K30</f>
        <v>22</v>
      </c>
      <c r="J3" s="43">
        <f>[1]Feuil1!O30</f>
        <v>2000</v>
      </c>
      <c r="K3" s="44">
        <f>[1]Feuil1!P30</f>
        <v>7.4759999999999993E-2</v>
      </c>
      <c r="L3" s="44">
        <f>[1]Feuil1!AA30</f>
        <v>4.0627247524752472E-3</v>
      </c>
      <c r="M3" s="44">
        <f>[1]Feuil1!U30</f>
        <v>0.15782123076923077</v>
      </c>
      <c r="N3" s="45">
        <f>M3*J3</f>
        <v>315.64246153846153</v>
      </c>
      <c r="O3" s="44">
        <f>[1]Feuil1!Y30</f>
        <v>7.6748381538461544E-2</v>
      </c>
      <c r="P3" s="46">
        <f>O3*J3</f>
        <v>153.49676307692309</v>
      </c>
      <c r="Q3" s="47">
        <f>L3*J3</f>
        <v>8.1254495049504953</v>
      </c>
      <c r="R3" s="48">
        <f>(O3+L3)/M3</f>
        <v>0.51204204844340839</v>
      </c>
    </row>
    <row r="4" spans="1:18" x14ac:dyDescent="0.25">
      <c r="A4" s="5">
        <f>[1]Feuil1!A33</f>
        <v>201700034</v>
      </c>
      <c r="B4" s="21">
        <f>[1]Feuil1!C33</f>
        <v>547321</v>
      </c>
      <c r="C4" s="41">
        <f>[1]Feuil1!D33</f>
        <v>42839</v>
      </c>
      <c r="D4" s="42" t="str">
        <f>[1]Feuil1!E33</f>
        <v>200200</v>
      </c>
      <c r="E4" s="5" t="str">
        <f>[1]Feuil1!F33</f>
        <v>EMBOUT DE TIGE</v>
      </c>
      <c r="F4" s="43"/>
      <c r="G4" s="5"/>
      <c r="H4" s="5"/>
      <c r="I4" s="5"/>
      <c r="J4" s="43">
        <f>[1]Feuil1!O33</f>
        <v>2500</v>
      </c>
      <c r="K4" s="44">
        <f>[1]Feuil1!P33</f>
        <v>7.4759999999999993E-2</v>
      </c>
      <c r="L4" s="44">
        <f>[1]Feuil1!AA33</f>
        <v>4.0627247524752472E-3</v>
      </c>
      <c r="M4" s="44">
        <f>[1]Feuil1!U33</f>
        <v>0.15782123076923077</v>
      </c>
      <c r="N4" s="45">
        <f t="shared" ref="N4:N22" si="0">M4*J4</f>
        <v>394.5530769230769</v>
      </c>
      <c r="O4" s="44">
        <f>[1]Feuil1!Y33</f>
        <v>7.6748381538461544E-2</v>
      </c>
      <c r="P4" s="46">
        <f t="shared" ref="P4:P22" si="1">O4*J4</f>
        <v>191.87095384615387</v>
      </c>
      <c r="Q4" s="47">
        <f t="shared" ref="Q4:Q22" si="2">L4*J4</f>
        <v>10.156811881188117</v>
      </c>
      <c r="R4" s="48">
        <f t="shared" ref="R4:R22" si="3">(O4+L4)/M4</f>
        <v>0.51204204844340839</v>
      </c>
    </row>
    <row r="5" spans="1:18" x14ac:dyDescent="0.25">
      <c r="A5" s="5">
        <f>[1]Feuil1!A38</f>
        <v>201700038</v>
      </c>
      <c r="B5" s="5">
        <f>[1]Feuil1!C38</f>
        <v>547903</v>
      </c>
      <c r="C5" s="41">
        <f>[1]Feuil1!D38</f>
        <v>42866</v>
      </c>
      <c r="D5" s="42" t="str">
        <f>[1]Feuil1!E38</f>
        <v>200200</v>
      </c>
      <c r="E5" s="5" t="str">
        <f>[1]Feuil1!F38</f>
        <v>EMBOUT DE TIGE</v>
      </c>
      <c r="F5" s="43"/>
      <c r="G5" s="5"/>
      <c r="H5" s="5"/>
      <c r="I5" s="5"/>
      <c r="J5" s="43">
        <f>[1]Feuil1!O38</f>
        <v>1500</v>
      </c>
      <c r="K5" s="44">
        <f>[1]Feuil1!P38</f>
        <v>7.4759999999999993E-2</v>
      </c>
      <c r="L5" s="44">
        <f>[1]Feuil1!AA38</f>
        <v>4.0627247524752472E-3</v>
      </c>
      <c r="M5" s="44">
        <f>[1]Feuil1!U38</f>
        <v>0.15782123076923077</v>
      </c>
      <c r="N5" s="45">
        <f t="shared" si="0"/>
        <v>236.73184615384616</v>
      </c>
      <c r="O5" s="44">
        <f>[1]Feuil1!Y38</f>
        <v>7.6748381538461544E-2</v>
      </c>
      <c r="P5" s="46">
        <f t="shared" si="1"/>
        <v>115.12257230769231</v>
      </c>
      <c r="Q5" s="47">
        <f t="shared" si="2"/>
        <v>6.0940871287128706</v>
      </c>
      <c r="R5" s="48">
        <f t="shared" si="3"/>
        <v>0.51204204844340839</v>
      </c>
    </row>
    <row r="6" spans="1:18" x14ac:dyDescent="0.25">
      <c r="A6" s="5">
        <f>[1]Feuil1!A43</f>
        <v>201700061</v>
      </c>
      <c r="B6" s="5">
        <f>[1]Feuil1!C43</f>
        <v>549084</v>
      </c>
      <c r="C6" s="41">
        <f>[1]Feuil1!D43</f>
        <v>42923</v>
      </c>
      <c r="D6" s="42" t="str">
        <f>[1]Feuil1!E43</f>
        <v>200200</v>
      </c>
      <c r="E6" s="5" t="str">
        <f>[1]Feuil1!F43</f>
        <v>EMBOUT DE TIGE</v>
      </c>
      <c r="F6" s="43"/>
      <c r="G6" s="5"/>
      <c r="H6" s="5"/>
      <c r="I6" s="5"/>
      <c r="J6" s="43">
        <f>[1]Feuil1!O43</f>
        <v>1500</v>
      </c>
      <c r="K6" s="44">
        <f>[1]Feuil1!P43</f>
        <v>7.4759999999999993E-2</v>
      </c>
      <c r="L6" s="44">
        <f>[1]Feuil1!AA43</f>
        <v>4.0627247524752472E-3</v>
      </c>
      <c r="M6" s="44">
        <f>[1]Feuil1!U43</f>
        <v>0.15782123076923077</v>
      </c>
      <c r="N6" s="45">
        <f t="shared" si="0"/>
        <v>236.73184615384616</v>
      </c>
      <c r="O6" s="44">
        <f>[1]Feuil1!Y43</f>
        <v>7.6748381538461544E-2</v>
      </c>
      <c r="P6" s="46">
        <f t="shared" si="1"/>
        <v>115.12257230769231</v>
      </c>
      <c r="Q6" s="47">
        <f t="shared" si="2"/>
        <v>6.0940871287128706</v>
      </c>
      <c r="R6" s="48">
        <f t="shared" si="3"/>
        <v>0.51204204844340839</v>
      </c>
    </row>
    <row r="7" spans="1:18" x14ac:dyDescent="0.25">
      <c r="A7" s="5">
        <f>[1]Feuil1!A50</f>
        <v>201700076</v>
      </c>
      <c r="B7" s="5">
        <f>[1]Feuil1!C50</f>
        <v>530052</v>
      </c>
      <c r="C7" s="41">
        <f>[1]Feuil1!D50</f>
        <v>42984</v>
      </c>
      <c r="D7" s="42" t="str">
        <f>[1]Feuil1!E50</f>
        <v>200200</v>
      </c>
      <c r="E7" s="5" t="str">
        <f>[1]Feuil1!F50</f>
        <v>EMBOUT DE TIGE</v>
      </c>
      <c r="F7" s="43"/>
      <c r="G7" s="5"/>
      <c r="H7" s="5"/>
      <c r="I7" s="5"/>
      <c r="J7" s="43">
        <f>[1]Feuil1!O50</f>
        <v>1500</v>
      </c>
      <c r="K7" s="44">
        <f>[1]Feuil1!P50</f>
        <v>7.4759999999999993E-2</v>
      </c>
      <c r="L7" s="44">
        <f>[1]Feuil1!AA50</f>
        <v>4.0627247524752472E-3</v>
      </c>
      <c r="M7" s="44">
        <f>[1]Feuil1!U50</f>
        <v>0.15782123076923077</v>
      </c>
      <c r="N7" s="45">
        <f t="shared" si="0"/>
        <v>236.73184615384616</v>
      </c>
      <c r="O7" s="44">
        <f>[1]Feuil1!Y50</f>
        <v>7.6748381538461544E-2</v>
      </c>
      <c r="P7" s="46">
        <f t="shared" si="1"/>
        <v>115.12257230769231</v>
      </c>
      <c r="Q7" s="47">
        <f t="shared" si="2"/>
        <v>6.0940871287128706</v>
      </c>
      <c r="R7" s="48">
        <f t="shared" si="3"/>
        <v>0.51204204844340839</v>
      </c>
    </row>
    <row r="8" spans="1:18" x14ac:dyDescent="0.25">
      <c r="A8" s="5">
        <f>[1]Feuil1!A51</f>
        <v>201700081</v>
      </c>
      <c r="B8" s="5">
        <f>[1]Feuil1!C51</f>
        <v>530407</v>
      </c>
      <c r="C8" s="41">
        <f>[1]Feuil1!D51</f>
        <v>43003</v>
      </c>
      <c r="D8" s="42" t="str">
        <f>[1]Feuil1!E51</f>
        <v>200200</v>
      </c>
      <c r="E8" s="5" t="str">
        <f>[1]Feuil1!F51</f>
        <v>EMBOUT DE TIGE</v>
      </c>
      <c r="F8" s="43"/>
      <c r="G8" s="5"/>
      <c r="H8" s="5"/>
      <c r="I8" s="5"/>
      <c r="J8" s="43">
        <f>[1]Feuil1!O51</f>
        <v>1100</v>
      </c>
      <c r="K8" s="44">
        <f>[1]Feuil1!P51</f>
        <v>7.4759999999999993E-2</v>
      </c>
      <c r="L8" s="44">
        <f>[1]Feuil1!AA51</f>
        <v>4.0627247524752472E-3</v>
      </c>
      <c r="M8" s="44">
        <f>[1]Feuil1!U51</f>
        <v>0.15782123076923077</v>
      </c>
      <c r="N8" s="45">
        <f t="shared" si="0"/>
        <v>173.60335384615385</v>
      </c>
      <c r="O8" s="44">
        <f>[1]Feuil1!Y51</f>
        <v>7.6748381538461544E-2</v>
      </c>
      <c r="P8" s="46">
        <f t="shared" si="1"/>
        <v>84.423219692307697</v>
      </c>
      <c r="Q8" s="47">
        <f t="shared" si="2"/>
        <v>4.4689972277227721</v>
      </c>
      <c r="R8" s="48">
        <f t="shared" si="3"/>
        <v>0.51204204844340839</v>
      </c>
    </row>
    <row r="9" spans="1:18" x14ac:dyDescent="0.25">
      <c r="A9" s="5">
        <f>[1]Feuil1!A53</f>
        <v>201700095</v>
      </c>
      <c r="B9" s="5">
        <f>[1]Feuil1!C53</f>
        <v>531288</v>
      </c>
      <c r="C9" s="41">
        <f>[1]Feuil1!D53</f>
        <v>43043</v>
      </c>
      <c r="D9" s="42" t="str">
        <f>[1]Feuil1!E53</f>
        <v>200200</v>
      </c>
      <c r="E9" s="5" t="str">
        <f>[1]Feuil1!F53</f>
        <v>EMBOUT DE TIGE</v>
      </c>
      <c r="F9" s="43"/>
      <c r="G9" s="5"/>
      <c r="H9" s="5"/>
      <c r="I9" s="5"/>
      <c r="J9" s="43">
        <f>[1]Feuil1!O53</f>
        <v>1300</v>
      </c>
      <c r="K9" s="44">
        <f>[1]Feuil1!P53</f>
        <v>7.4759999999999993E-2</v>
      </c>
      <c r="L9" s="44">
        <f>[1]Feuil1!AA53</f>
        <v>4.0627247524752472E-3</v>
      </c>
      <c r="M9" s="44">
        <f>[1]Feuil1!U53</f>
        <v>0.15782123076923077</v>
      </c>
      <c r="N9" s="45">
        <f t="shared" si="0"/>
        <v>205.16759999999999</v>
      </c>
      <c r="O9" s="44">
        <f>[1]Feuil1!Y53</f>
        <v>7.6748381538461544E-2</v>
      </c>
      <c r="P9" s="46">
        <f t="shared" si="1"/>
        <v>99.772896000000003</v>
      </c>
      <c r="Q9" s="47">
        <f t="shared" si="2"/>
        <v>5.2815421782178218</v>
      </c>
      <c r="R9" s="48">
        <f t="shared" si="3"/>
        <v>0.51204204844340839</v>
      </c>
    </row>
    <row r="10" spans="1:18" x14ac:dyDescent="0.25">
      <c r="A10" s="5">
        <f>[1]Feuil1!A64</f>
        <v>201800002</v>
      </c>
      <c r="B10" s="5">
        <f>[1]Feuil1!C64</f>
        <v>532778</v>
      </c>
      <c r="C10" s="41">
        <f>[1]Feuil1!D64</f>
        <v>43113</v>
      </c>
      <c r="D10" s="42" t="str">
        <f>[1]Feuil1!E64</f>
        <v>200200</v>
      </c>
      <c r="E10" s="5" t="str">
        <f>[1]Feuil1!F64</f>
        <v>EMBOUT DE TIGE</v>
      </c>
      <c r="F10" s="43"/>
      <c r="G10" s="5"/>
      <c r="H10" s="5"/>
      <c r="I10" s="5"/>
      <c r="J10" s="43">
        <f>[1]Feuil1!O64</f>
        <v>1900</v>
      </c>
      <c r="K10" s="44">
        <f>[1]Feuil1!P64</f>
        <v>7.4759999999999993E-2</v>
      </c>
      <c r="L10" s="44">
        <f>[1]Feuil1!AA64</f>
        <v>4.0627247524752472E-3</v>
      </c>
      <c r="M10" s="44">
        <f>[1]Feuil1!U64</f>
        <v>0.15782123076923077</v>
      </c>
      <c r="N10" s="45">
        <f t="shared" si="0"/>
        <v>299.86033846153845</v>
      </c>
      <c r="O10" s="44">
        <f>[1]Feuil1!Y64</f>
        <v>7.6748381538461544E-2</v>
      </c>
      <c r="P10" s="46">
        <f t="shared" si="1"/>
        <v>145.82192492307692</v>
      </c>
      <c r="Q10" s="47">
        <f t="shared" si="2"/>
        <v>7.71917702970297</v>
      </c>
      <c r="R10" s="48">
        <f t="shared" si="3"/>
        <v>0.51204204844340839</v>
      </c>
    </row>
    <row r="11" spans="1:18" x14ac:dyDescent="0.25">
      <c r="A11" s="5">
        <f>[1]Feuil1!A66</f>
        <v>201800011</v>
      </c>
      <c r="B11" s="5">
        <f>[1]Feuil1!C66</f>
        <v>533503</v>
      </c>
      <c r="C11" s="41">
        <f>[1]Feuil1!D66</f>
        <v>43148</v>
      </c>
      <c r="D11" s="42" t="str">
        <f>[1]Feuil1!E66</f>
        <v>200200</v>
      </c>
      <c r="E11" s="5" t="str">
        <f>[1]Feuil1!F66</f>
        <v>EMBOUT DE TIGE</v>
      </c>
      <c r="F11" s="43"/>
      <c r="G11" s="5"/>
      <c r="H11" s="5"/>
      <c r="I11" s="5"/>
      <c r="J11" s="43">
        <f>[1]Feuil1!O66</f>
        <v>550</v>
      </c>
      <c r="K11" s="44">
        <f>[1]Feuil1!P66</f>
        <v>7.4759999999999993E-2</v>
      </c>
      <c r="L11" s="44">
        <f>[1]Feuil1!AA66</f>
        <v>4.0627247524752472E-3</v>
      </c>
      <c r="M11" s="44">
        <f>[1]Feuil1!U66</f>
        <v>0.15782123076923077</v>
      </c>
      <c r="N11" s="45">
        <f t="shared" si="0"/>
        <v>86.801676923076926</v>
      </c>
      <c r="O11" s="44">
        <f>[1]Feuil1!Y66</f>
        <v>7.6748381538461544E-2</v>
      </c>
      <c r="P11" s="46">
        <f t="shared" si="1"/>
        <v>42.211609846153848</v>
      </c>
      <c r="Q11" s="47">
        <f t="shared" si="2"/>
        <v>2.234498613861386</v>
      </c>
      <c r="R11" s="48">
        <f t="shared" si="3"/>
        <v>0.51204204844340839</v>
      </c>
    </row>
    <row r="12" spans="1:18" x14ac:dyDescent="0.25">
      <c r="A12" s="5">
        <f>[1]Feuil1!A69</f>
        <v>201800023</v>
      </c>
      <c r="B12" s="5">
        <f>[1]Feuil1!C69</f>
        <v>534593</v>
      </c>
      <c r="C12" s="41">
        <f>[1]Feuil1!D69</f>
        <v>43194</v>
      </c>
      <c r="D12" s="42" t="str">
        <f>[1]Feuil1!E69</f>
        <v>200200</v>
      </c>
      <c r="E12" s="5" t="str">
        <f>[1]Feuil1!F69</f>
        <v>EMBOUT DE TIGE</v>
      </c>
      <c r="F12" s="43"/>
      <c r="G12" s="5"/>
      <c r="H12" s="5"/>
      <c r="I12" s="5"/>
      <c r="J12" s="43">
        <f>[1]Feuil1!O69</f>
        <v>2700</v>
      </c>
      <c r="K12" s="44">
        <f>[1]Feuil1!P69</f>
        <v>7.4759999999999993E-2</v>
      </c>
      <c r="L12" s="44">
        <f>[1]Feuil1!AA69</f>
        <v>4.0627247524752472E-3</v>
      </c>
      <c r="M12" s="44">
        <f>[1]Feuil1!U69</f>
        <v>0.15782123076923077</v>
      </c>
      <c r="N12" s="45">
        <f t="shared" si="0"/>
        <v>426.11732307692307</v>
      </c>
      <c r="O12" s="44">
        <f>[1]Feuil1!Y69</f>
        <v>7.6748381538461544E-2</v>
      </c>
      <c r="P12" s="46">
        <f t="shared" si="1"/>
        <v>207.22063015384617</v>
      </c>
      <c r="Q12" s="47">
        <f t="shared" si="2"/>
        <v>10.969356831683168</v>
      </c>
      <c r="R12" s="48">
        <f t="shared" si="3"/>
        <v>0.51204204844340839</v>
      </c>
    </row>
    <row r="13" spans="1:18" x14ac:dyDescent="0.25">
      <c r="A13" s="5">
        <f>[1]Feuil1!A71</f>
        <v>201800033</v>
      </c>
      <c r="B13" s="5">
        <f>[1]Feuil1!C71</f>
        <v>535277</v>
      </c>
      <c r="C13" s="41">
        <f>[1]Feuil1!D71</f>
        <v>43217</v>
      </c>
      <c r="D13" s="42" t="str">
        <f>[1]Feuil1!E71</f>
        <v>200200</v>
      </c>
      <c r="E13" s="5" t="str">
        <f>[1]Feuil1!F71</f>
        <v>EMBOUT DE TIGE</v>
      </c>
      <c r="F13" s="43"/>
      <c r="G13" s="5"/>
      <c r="H13" s="5"/>
      <c r="I13" s="5"/>
      <c r="J13" s="43">
        <f>[1]Feuil1!O71</f>
        <v>1200</v>
      </c>
      <c r="K13" s="44">
        <f>[1]Feuil1!P71</f>
        <v>7.4759999999999993E-2</v>
      </c>
      <c r="L13" s="44">
        <f>[1]Feuil1!AA71</f>
        <v>4.0627247524752472E-3</v>
      </c>
      <c r="M13" s="44">
        <f>[1]Feuil1!U71</f>
        <v>0.15782123076923077</v>
      </c>
      <c r="N13" s="45">
        <f t="shared" si="0"/>
        <v>189.38547692307694</v>
      </c>
      <c r="O13" s="44">
        <f>[1]Feuil1!Y71</f>
        <v>7.6748381538461544E-2</v>
      </c>
      <c r="P13" s="46">
        <f t="shared" si="1"/>
        <v>92.09805784615385</v>
      </c>
      <c r="Q13" s="47">
        <f t="shared" si="2"/>
        <v>4.8752697029702965</v>
      </c>
      <c r="R13" s="48">
        <f t="shared" si="3"/>
        <v>0.51204204844340839</v>
      </c>
    </row>
    <row r="14" spans="1:18" x14ac:dyDescent="0.25">
      <c r="A14" s="5">
        <f>[1]Feuil1!A72</f>
        <v>201800048</v>
      </c>
      <c r="B14" s="5">
        <f>[1]Feuil1!C72</f>
        <v>536321</v>
      </c>
      <c r="C14" s="41">
        <f>[1]Feuil1!D72</f>
        <v>43263</v>
      </c>
      <c r="D14" s="42" t="str">
        <f>[1]Feuil1!E72</f>
        <v>200200</v>
      </c>
      <c r="E14" s="5" t="str">
        <f>[1]Feuil1!F72</f>
        <v>EMBOUT DE TIGE</v>
      </c>
      <c r="F14" s="43"/>
      <c r="G14" s="5"/>
      <c r="H14" s="5"/>
      <c r="I14" s="5"/>
      <c r="J14" s="43">
        <f>[1]Feuil1!O72</f>
        <v>1000</v>
      </c>
      <c r="K14" s="44">
        <f>[1]Feuil1!P72</f>
        <v>7.4759999999999993E-2</v>
      </c>
      <c r="L14" s="44">
        <f>[1]Feuil1!AA72</f>
        <v>4.0627247524752472E-3</v>
      </c>
      <c r="M14" s="44">
        <f>[1]Feuil1!U72</f>
        <v>0.15782123076923077</v>
      </c>
      <c r="N14" s="45">
        <f t="shared" si="0"/>
        <v>157.82123076923077</v>
      </c>
      <c r="O14" s="44">
        <f>[1]Feuil1!Y72</f>
        <v>7.6748381538461544E-2</v>
      </c>
      <c r="P14" s="46">
        <f t="shared" si="1"/>
        <v>76.748381538461544</v>
      </c>
      <c r="Q14" s="47">
        <f t="shared" si="2"/>
        <v>4.0627247524752477</v>
      </c>
      <c r="R14" s="48">
        <f t="shared" si="3"/>
        <v>0.51204204844340839</v>
      </c>
    </row>
    <row r="15" spans="1:18" x14ac:dyDescent="0.25">
      <c r="A15" s="5">
        <f>[1]Feuil1!A74</f>
        <v>201800056</v>
      </c>
      <c r="B15" s="5">
        <f>[1]Feuil1!C74</f>
        <v>537031</v>
      </c>
      <c r="C15" s="41">
        <f>[1]Feuil1!D74</f>
        <v>43297</v>
      </c>
      <c r="D15" s="42" t="str">
        <f>[1]Feuil1!E74</f>
        <v>200200</v>
      </c>
      <c r="E15" s="5" t="str">
        <f>[1]Feuil1!F74</f>
        <v>EMBOUT DE TIGE</v>
      </c>
      <c r="F15" s="43"/>
      <c r="G15" s="5"/>
      <c r="H15" s="5"/>
      <c r="I15" s="5"/>
      <c r="J15" s="43">
        <f>[1]Feuil1!O74</f>
        <v>1550</v>
      </c>
      <c r="K15" s="44">
        <f>[1]Feuil1!P74</f>
        <v>7.4759999999999993E-2</v>
      </c>
      <c r="L15" s="44">
        <f>[1]Feuil1!AA74</f>
        <v>4.0627247524752472E-3</v>
      </c>
      <c r="M15" s="44">
        <f>[1]Feuil1!U74</f>
        <v>0.15782123076923077</v>
      </c>
      <c r="N15" s="45">
        <f t="shared" si="0"/>
        <v>244.62290769230771</v>
      </c>
      <c r="O15" s="44">
        <f>[1]Feuil1!Y74</f>
        <v>7.6748381538461544E-2</v>
      </c>
      <c r="P15" s="46">
        <f t="shared" si="1"/>
        <v>118.95999138461539</v>
      </c>
      <c r="Q15" s="47">
        <f t="shared" si="2"/>
        <v>6.2972233663366328</v>
      </c>
      <c r="R15" s="48">
        <f t="shared" si="3"/>
        <v>0.51204204844340839</v>
      </c>
    </row>
    <row r="16" spans="1:18" x14ac:dyDescent="0.25">
      <c r="A16" s="5">
        <f>[1]Feuil1!A80</f>
        <v>201800081</v>
      </c>
      <c r="B16" s="5">
        <f>[1]Feuil1!C80</f>
        <v>539116</v>
      </c>
      <c r="C16" s="41">
        <f>[1]Feuil1!D80</f>
        <v>43412</v>
      </c>
      <c r="D16" s="42" t="str">
        <f>[1]Feuil1!E80</f>
        <v>200200</v>
      </c>
      <c r="E16" s="5" t="str">
        <f>[1]Feuil1!F80</f>
        <v>EMBOUT DE TIGE</v>
      </c>
      <c r="F16" s="43"/>
      <c r="G16" s="5"/>
      <c r="H16" s="5"/>
      <c r="I16" s="5"/>
      <c r="J16" s="43">
        <f>[1]Feuil1!O80</f>
        <v>1700</v>
      </c>
      <c r="K16" s="44">
        <f>[1]Feuil1!P80</f>
        <v>7.4759999999999993E-2</v>
      </c>
      <c r="L16" s="44">
        <f>[1]Feuil1!AA80</f>
        <v>4.0627247524752472E-3</v>
      </c>
      <c r="M16" s="44">
        <f>[1]Feuil1!U80</f>
        <v>0.15782123076923077</v>
      </c>
      <c r="N16" s="45">
        <f t="shared" si="0"/>
        <v>268.29609230769233</v>
      </c>
      <c r="O16" s="44">
        <f>[1]Feuil1!Y80</f>
        <v>7.6748381538461544E-2</v>
      </c>
      <c r="P16" s="46">
        <f t="shared" si="1"/>
        <v>130.47224861538461</v>
      </c>
      <c r="Q16" s="47">
        <f t="shared" si="2"/>
        <v>6.9066320792079203</v>
      </c>
      <c r="R16" s="48">
        <f t="shared" si="3"/>
        <v>0.51204204844340839</v>
      </c>
    </row>
    <row r="17" spans="1:18" x14ac:dyDescent="0.25">
      <c r="A17" s="5">
        <f>[1]Feuil1!A83</f>
        <v>201800087</v>
      </c>
      <c r="B17" s="5">
        <f>[1]Feuil1!C83</f>
        <v>539596</v>
      </c>
      <c r="C17" s="41">
        <f>[1]Feuil1!D83</f>
        <v>43435</v>
      </c>
      <c r="D17" s="42" t="str">
        <f>[1]Feuil1!E83</f>
        <v>200200</v>
      </c>
      <c r="E17" s="5" t="str">
        <f>[1]Feuil1!F83</f>
        <v>EMBOUT DE TIGE</v>
      </c>
      <c r="F17" s="43"/>
      <c r="G17" s="5"/>
      <c r="H17" s="5"/>
      <c r="I17" s="5"/>
      <c r="J17" s="43">
        <f>[1]Feuil1!O83</f>
        <v>1450</v>
      </c>
      <c r="K17" s="44">
        <f>[1]Feuil1!P83</f>
        <v>7.4759999999999993E-2</v>
      </c>
      <c r="L17" s="44">
        <f>[1]Feuil1!AA83</f>
        <v>4.0627247524752472E-3</v>
      </c>
      <c r="M17" s="44">
        <f>[1]Feuil1!U83</f>
        <v>0.15782123076923077</v>
      </c>
      <c r="N17" s="45">
        <f t="shared" si="0"/>
        <v>228.84078461538462</v>
      </c>
      <c r="O17" s="44">
        <f>[1]Feuil1!Y83</f>
        <v>7.6748381538461544E-2</v>
      </c>
      <c r="P17" s="46">
        <f t="shared" si="1"/>
        <v>111.28515323076924</v>
      </c>
      <c r="Q17" s="47">
        <f t="shared" si="2"/>
        <v>5.8909508910891084</v>
      </c>
      <c r="R17" s="48">
        <f t="shared" si="3"/>
        <v>0.51204204844340839</v>
      </c>
    </row>
    <row r="18" spans="1:18" x14ac:dyDescent="0.25">
      <c r="A18" s="5">
        <f>[1]Feuil1!A86</f>
        <v>201900001</v>
      </c>
      <c r="B18" s="5">
        <f>[1]Feuil1!C86</f>
        <v>540757</v>
      </c>
      <c r="C18" s="41">
        <f>[1]Feuil1!D86</f>
        <v>43491</v>
      </c>
      <c r="D18" s="42" t="str">
        <f>[1]Feuil1!E86</f>
        <v>200200</v>
      </c>
      <c r="E18" s="5" t="str">
        <f>[1]Feuil1!F86</f>
        <v>EMBOUT DE TIGE</v>
      </c>
      <c r="F18" s="43"/>
      <c r="G18" s="5"/>
      <c r="H18" s="5"/>
      <c r="I18" s="5"/>
      <c r="J18" s="43">
        <f>[1]Feuil1!O86</f>
        <v>1000</v>
      </c>
      <c r="K18" s="44">
        <f>[1]Feuil1!P86</f>
        <v>7.4759999999999993E-2</v>
      </c>
      <c r="L18" s="44">
        <f>[1]Feuil1!AA86</f>
        <v>4.0627247524752472E-3</v>
      </c>
      <c r="M18" s="44">
        <f>[1]Feuil1!U86</f>
        <v>0.15782123076923077</v>
      </c>
      <c r="N18" s="45">
        <f t="shared" si="0"/>
        <v>157.82123076923077</v>
      </c>
      <c r="O18" s="44">
        <f>[1]Feuil1!Y86</f>
        <v>7.6748381538461544E-2</v>
      </c>
      <c r="P18" s="46">
        <f t="shared" si="1"/>
        <v>76.748381538461544</v>
      </c>
      <c r="Q18" s="47">
        <f t="shared" si="2"/>
        <v>4.0627247524752477</v>
      </c>
      <c r="R18" s="48">
        <f t="shared" si="3"/>
        <v>0.51204204844340839</v>
      </c>
    </row>
    <row r="19" spans="1:18" x14ac:dyDescent="0.25">
      <c r="A19" s="5">
        <f>[1]Feuil1!A89</f>
        <v>201900011</v>
      </c>
      <c r="B19" s="5">
        <f>[1]Feuil1!C89</f>
        <v>541530</v>
      </c>
      <c r="C19" s="41">
        <f>[1]Feuil1!D89</f>
        <v>43524</v>
      </c>
      <c r="D19" s="42" t="str">
        <f>[1]Feuil1!E89</f>
        <v>200200</v>
      </c>
      <c r="E19" s="5" t="str">
        <f>[1]Feuil1!F89</f>
        <v>EMBOUT DE TIGE</v>
      </c>
      <c r="F19" s="43"/>
      <c r="G19" s="5"/>
      <c r="H19" s="5"/>
      <c r="I19" s="5"/>
      <c r="J19" s="43">
        <f>[1]Feuil1!O89</f>
        <v>2800</v>
      </c>
      <c r="K19" s="44">
        <f>[1]Feuil1!P89</f>
        <v>7.4759999999999993E-2</v>
      </c>
      <c r="L19" s="44">
        <f>[1]Feuil1!AA89</f>
        <v>4.0627247524752472E-3</v>
      </c>
      <c r="M19" s="44">
        <f>[1]Feuil1!U89</f>
        <v>0.15782123076923077</v>
      </c>
      <c r="N19" s="45">
        <f t="shared" si="0"/>
        <v>441.89944615384616</v>
      </c>
      <c r="O19" s="44">
        <f>[1]Feuil1!Y89</f>
        <v>7.6748381538461544E-2</v>
      </c>
      <c r="P19" s="46">
        <f t="shared" si="1"/>
        <v>214.89546830769231</v>
      </c>
      <c r="Q19" s="47">
        <f t="shared" si="2"/>
        <v>11.375629306930692</v>
      </c>
      <c r="R19" s="48">
        <f t="shared" si="3"/>
        <v>0.51204204844340839</v>
      </c>
    </row>
    <row r="20" spans="1:18" x14ac:dyDescent="0.25">
      <c r="A20" s="5">
        <f>[1]Feuil1!A91</f>
        <v>201900023</v>
      </c>
      <c r="B20" s="5">
        <f>[1]Feuil1!C91</f>
        <v>542331</v>
      </c>
      <c r="C20" s="41">
        <f>[1]Feuil1!D91</f>
        <v>43554</v>
      </c>
      <c r="D20" s="42" t="str">
        <f>[1]Feuil1!E91</f>
        <v>200200</v>
      </c>
      <c r="E20" s="5" t="str">
        <f>[1]Feuil1!F91</f>
        <v>EMBOUT DE TIGE</v>
      </c>
      <c r="F20" s="43"/>
      <c r="G20" s="5"/>
      <c r="H20" s="5"/>
      <c r="I20" s="5"/>
      <c r="J20" s="43">
        <f>[1]Feuil1!O91</f>
        <v>1000</v>
      </c>
      <c r="K20" s="44">
        <f>[1]Feuil1!P91</f>
        <v>7.4759999999999993E-2</v>
      </c>
      <c r="L20" s="44">
        <f>[1]Feuil1!AA91</f>
        <v>4.0627247524752472E-3</v>
      </c>
      <c r="M20" s="44">
        <f>[1]Feuil1!U91</f>
        <v>0.15782123076923077</v>
      </c>
      <c r="N20" s="45">
        <f t="shared" si="0"/>
        <v>157.82123076923077</v>
      </c>
      <c r="O20" s="44">
        <f>[1]Feuil1!Y91</f>
        <v>7.6748381538461544E-2</v>
      </c>
      <c r="P20" s="46">
        <f t="shared" si="1"/>
        <v>76.748381538461544</v>
      </c>
      <c r="Q20" s="47">
        <f t="shared" si="2"/>
        <v>4.0627247524752477</v>
      </c>
      <c r="R20" s="48">
        <f t="shared" si="3"/>
        <v>0.51204204844340839</v>
      </c>
    </row>
    <row r="21" spans="1:18" x14ac:dyDescent="0.25">
      <c r="A21" s="5">
        <f>[1]Feuil1!A93</f>
        <v>201900034</v>
      </c>
      <c r="B21" s="5">
        <f>[1]Feuil1!C93</f>
        <v>543037</v>
      </c>
      <c r="C21" s="41">
        <f>[1]Feuil1!D93</f>
        <v>43581</v>
      </c>
      <c r="D21" s="42" t="str">
        <f>[1]Feuil1!E93</f>
        <v>200200</v>
      </c>
      <c r="E21" s="5" t="str">
        <f>[1]Feuil1!F93</f>
        <v>EMBOUT DE TIGE</v>
      </c>
      <c r="F21" s="43"/>
      <c r="G21" s="5"/>
      <c r="H21" s="5"/>
      <c r="I21" s="5"/>
      <c r="J21" s="43">
        <f>[1]Feuil1!O93</f>
        <v>1500</v>
      </c>
      <c r="K21" s="44">
        <f>[1]Feuil1!P93</f>
        <v>7.4759999999999993E-2</v>
      </c>
      <c r="L21" s="44">
        <f>[1]Feuil1!AA93</f>
        <v>4.0627247524752472E-3</v>
      </c>
      <c r="M21" s="44">
        <f>[1]Feuil1!U93</f>
        <v>0.15782123076923077</v>
      </c>
      <c r="N21" s="45">
        <f t="shared" si="0"/>
        <v>236.73184615384616</v>
      </c>
      <c r="O21" s="44">
        <f>[1]Feuil1!Y93</f>
        <v>7.6748381538461544E-2</v>
      </c>
      <c r="P21" s="46">
        <f t="shared" si="1"/>
        <v>115.12257230769231</v>
      </c>
      <c r="Q21" s="47">
        <f t="shared" si="2"/>
        <v>6.0940871287128706</v>
      </c>
      <c r="R21" s="48">
        <f t="shared" si="3"/>
        <v>0.51204204844340839</v>
      </c>
    </row>
    <row r="22" spans="1:18" x14ac:dyDescent="0.25">
      <c r="A22" s="5">
        <f>[1]Feuil1!A105</f>
        <v>201900078</v>
      </c>
      <c r="B22" s="21">
        <f>[1]Feuil1!C105</f>
        <v>546151</v>
      </c>
      <c r="C22" s="41">
        <f>[1]Feuil1!D105</f>
        <v>43734</v>
      </c>
      <c r="D22" s="42" t="str">
        <f>[1]Feuil1!E105</f>
        <v>200200</v>
      </c>
      <c r="E22" s="5" t="str">
        <f>[1]Feuil1!F105</f>
        <v>EMBOUT DE TIGE</v>
      </c>
      <c r="F22" s="43"/>
      <c r="G22" s="5"/>
      <c r="H22" s="5"/>
      <c r="I22" s="5"/>
      <c r="J22" s="43">
        <f>[1]Feuil1!O105</f>
        <v>500</v>
      </c>
      <c r="K22" s="44">
        <f>[1]Feuil1!P105</f>
        <v>7.4759999999999993E-2</v>
      </c>
      <c r="L22" s="44">
        <f>[1]Feuil1!AA105</f>
        <v>4.0627247524752472E-3</v>
      </c>
      <c r="M22" s="44">
        <f>[1]Feuil1!U105</f>
        <v>0.15782123076923077</v>
      </c>
      <c r="N22" s="127">
        <f t="shared" si="0"/>
        <v>78.910615384615383</v>
      </c>
      <c r="O22" s="44">
        <f>[1]Feuil1!Y105</f>
        <v>7.6748381538461544E-2</v>
      </c>
      <c r="P22" s="46">
        <f t="shared" si="1"/>
        <v>38.374190769230772</v>
      </c>
      <c r="Q22" s="47">
        <f t="shared" si="2"/>
        <v>2.0313623762376238</v>
      </c>
      <c r="R22" s="48">
        <f t="shared" si="3"/>
        <v>0.51204204844340839</v>
      </c>
    </row>
    <row r="24" spans="1:18" x14ac:dyDescent="0.25">
      <c r="E24" s="26"/>
    </row>
    <row r="25" spans="1:18" x14ac:dyDescent="0.25">
      <c r="A25">
        <f t="array" ref="A25">IFERROR(INDEX('Base de données'!$A$2:$A$114,SMALL(IF((('Base de données'!$B$2:$B$114="vente"))*('Base de données'!$H$2:$H$114=$G$3)*('Base de données'!$I$2:$I$114=$H$3)*('Base de données'!$J$2:$J$114=$I$3*1),ROW('Base de données'!$H$2:$H$114)-1),ROWS($1:1))),"")</f>
        <v>201700021</v>
      </c>
      <c r="B25">
        <f>IFERROR(VLOOKUP($A25,Tableau1[],MATCH('vente laiton rond 22'!B$2,'Base de données'!$2:$2,0),0),"")</f>
        <v>546763</v>
      </c>
      <c r="C25" s="126">
        <f>IFERROR(VLOOKUP($A25,Tableau1[],MATCH('vente laiton rond 22'!C$2,'Base de données'!$2:$2,0),0),"")</f>
        <v>42818</v>
      </c>
      <c r="D25">
        <f>IFERROR(VLOOKUP($A25,Tableau1[],MATCH('vente laiton rond 22'!D$2,'Base de données'!$2:$2,0),0),"")</f>
        <v>200200</v>
      </c>
      <c r="E25" t="str">
        <f>IFERROR(VLOOKUP($A25,Tableau1[],MATCH('vente laiton rond 22'!E$2,'Base de données'!$2:$2,0),0),"")</f>
        <v>EMBOUT DE TIGE</v>
      </c>
      <c r="F25">
        <f>IFERROR(VLOOKUP($A25,Tableau1[],MATCH('vente laiton rond 22'!F$2,'Base de données'!$2:$2,0),0),"")</f>
        <v>146</v>
      </c>
      <c r="G25" t="str">
        <f>IFERROR(VLOOKUP($A25,Tableau1[],MATCH('vente laiton rond 22'!G$2,'Base de données'!$2:$2,0),0),"")</f>
        <v>LAITON</v>
      </c>
      <c r="H25" t="str">
        <f>IFERROR(VLOOKUP($A25,Tableau1[],MATCH('vente laiton rond 22'!H$2,'Base de données'!$2:$2,0),0),"")</f>
        <v>ROND</v>
      </c>
      <c r="I25">
        <f>IFERROR(VLOOKUP($A25,Tableau1[],MATCH('vente laiton rond 22'!I$2,'Base de données'!$2:$2,0),0),"")</f>
        <v>22</v>
      </c>
      <c r="J25">
        <f>IFERROR(VLOOKUP($A25,Tableau1[],MATCH('vente laiton rond 22'!J$2,'Base de données'!$2:$2,0),0),"")</f>
        <v>2000</v>
      </c>
      <c r="K25">
        <f>IFERROR(VLOOKUP($A25,Tableau1[],MATCH('vente laiton rond 22'!K$2,'Base de données'!$2:$2,0),0),"")</f>
        <v>7.4759999999999993E-2</v>
      </c>
      <c r="L25">
        <f>IFERROR(VLOOKUP($A25,Tableau1[],MATCH('vente laiton rond 22'!L$2,'Base de données'!$2:$2,0),0),"")</f>
        <v>4.0627247524752472E-3</v>
      </c>
      <c r="M25">
        <f>IFERROR(VLOOKUP($A25,Tableau1[],MATCH('vente laiton rond 22'!M$2,'Base de données'!$2:$2,0),0),"")</f>
        <v>0.15782123076923077</v>
      </c>
      <c r="N25" t="str">
        <f>IFERROR(VLOOKUP($A25,Tableau1[],MATCH('vente laiton rond 22'!N$2,'Base de données'!$2:$2,0),0),"")</f>
        <v/>
      </c>
      <c r="O25">
        <f>IFERROR(VLOOKUP($A25,Tableau1[],MATCH('vente laiton rond 22'!O$2,'Base de données'!$2:$2,0),0),"")</f>
        <v>7.6748381538461544E-2</v>
      </c>
      <c r="P25" t="str">
        <f>IFERROR(VLOOKUP($A25,Tableau1[],MATCH('vente laiton rond 22'!P$2,'Base de données'!$2:$2,0),0),"")</f>
        <v/>
      </c>
      <c r="Q25">
        <f>IFERROR(VLOOKUP($A25,Tableau1[],MATCH('vente laiton rond 22'!Q$2,'Base de données'!$2:$2,0),0),"")</f>
        <v>8.1254495049504953</v>
      </c>
      <c r="R25" t="str">
        <f>IFERROR(VLOOKUP($A25,Tableau1[],MATCH('vente laiton rond 22'!R$2,'Base de données'!$2:$2,0),0),"")</f>
        <v/>
      </c>
    </row>
    <row r="26" spans="1:18" x14ac:dyDescent="0.25">
      <c r="A26">
        <f t="array" ref="A26">IFERROR(INDEX('Base de données'!$A$2:$A$114,SMALL(IF((('Base de données'!$B$2:$B$114="vente"))*('Base de données'!$H$2:$H$114=$G$3)*('Base de données'!$I$2:$I$114=$H$3)*('Base de données'!$J$2:$J$114=$I$3*1),ROW('Base de données'!$H$2:$H$114)-1),ROWS($1:2))),"")</f>
        <v>201700034</v>
      </c>
      <c r="B26">
        <f>IFERROR(VLOOKUP($A26,Tableau1[],MATCH('vente laiton rond 22'!B$2,'Base de données'!$2:$2,0),0),"")</f>
        <v>547321</v>
      </c>
      <c r="C26" s="126">
        <f>IFERROR(VLOOKUP($A26,Tableau1[],MATCH('vente laiton rond 22'!C$2,'Base de données'!$2:$2,0),0),"")</f>
        <v>42839</v>
      </c>
      <c r="D26">
        <f>IFERROR(VLOOKUP($A26,Tableau1[],MATCH('vente laiton rond 22'!D$2,'Base de données'!$2:$2,0),0),"")</f>
        <v>200200</v>
      </c>
      <c r="E26" t="str">
        <f>IFERROR(VLOOKUP($A26,Tableau1[],MATCH('vente laiton rond 22'!E$2,'Base de données'!$2:$2,0),0),"")</f>
        <v>EMBOUT DE TIGE</v>
      </c>
      <c r="F26">
        <f>IFERROR(VLOOKUP($A26,Tableau1[],MATCH('vente laiton rond 22'!F$2,'Base de données'!$2:$2,0),0),"")</f>
        <v>0</v>
      </c>
      <c r="G26" t="str">
        <f>IFERROR(VLOOKUP($A26,Tableau1[],MATCH('vente laiton rond 22'!G$2,'Base de données'!$2:$2,0),0),"")</f>
        <v>LAITON</v>
      </c>
      <c r="H26" t="str">
        <f>IFERROR(VLOOKUP($A26,Tableau1[],MATCH('vente laiton rond 22'!H$2,'Base de données'!$2:$2,0),0),"")</f>
        <v>ROND</v>
      </c>
      <c r="I26">
        <f>IFERROR(VLOOKUP($A26,Tableau1[],MATCH('vente laiton rond 22'!I$2,'Base de données'!$2:$2,0),0),"")</f>
        <v>22</v>
      </c>
      <c r="J26">
        <f>IFERROR(VLOOKUP($A26,Tableau1[],MATCH('vente laiton rond 22'!J$2,'Base de données'!$2:$2,0),0),"")</f>
        <v>2500</v>
      </c>
      <c r="K26">
        <f>IFERROR(VLOOKUP($A26,Tableau1[],MATCH('vente laiton rond 22'!K$2,'Base de données'!$2:$2,0),0),"")</f>
        <v>7.4759999999999993E-2</v>
      </c>
      <c r="L26">
        <f>IFERROR(VLOOKUP($A26,Tableau1[],MATCH('vente laiton rond 22'!L$2,'Base de données'!$2:$2,0),0),"")</f>
        <v>4.0627247524752472E-3</v>
      </c>
      <c r="M26">
        <f>IFERROR(VLOOKUP($A26,Tableau1[],MATCH('vente laiton rond 22'!M$2,'Base de données'!$2:$2,0),0),"")</f>
        <v>0.15782123076923077</v>
      </c>
      <c r="N26" t="str">
        <f>IFERROR(VLOOKUP($A26,Tableau1[],MATCH('vente laiton rond 22'!N$2,'Base de données'!$2:$2,0),0),"")</f>
        <v/>
      </c>
      <c r="O26">
        <f>IFERROR(VLOOKUP($A26,Tableau1[],MATCH('vente laiton rond 22'!O$2,'Base de données'!$2:$2,0),0),"")</f>
        <v>7.6748381538461544E-2</v>
      </c>
      <c r="P26" t="str">
        <f>IFERROR(VLOOKUP($A26,Tableau1[],MATCH('vente laiton rond 22'!P$2,'Base de données'!$2:$2,0),0),"")</f>
        <v/>
      </c>
      <c r="Q26">
        <f>IFERROR(VLOOKUP($A26,Tableau1[],MATCH('vente laiton rond 22'!Q$2,'Base de données'!$2:$2,0),0),"")</f>
        <v>10.156811881188117</v>
      </c>
      <c r="R26" t="str">
        <f>IFERROR(VLOOKUP($A26,Tableau1[],MATCH('vente laiton rond 22'!R$2,'Base de données'!$2:$2,0),0),"")</f>
        <v/>
      </c>
    </row>
    <row r="27" spans="1:18" x14ac:dyDescent="0.25">
      <c r="A27">
        <f t="array" ref="A27">IFERROR(INDEX('Base de données'!$A$2:$A$114,SMALL(IF((('Base de données'!$B$2:$B$114="vente"))*('Base de données'!$H$2:$H$114=$G$3)*('Base de données'!$I$2:$I$114=$H$3)*('Base de données'!$J$2:$J$114=$I$3*1),ROW('Base de données'!$H$2:$H$114)-1),ROWS($1:3))),"")</f>
        <v>201700038</v>
      </c>
      <c r="B27">
        <f>IFERROR(VLOOKUP($A27,Tableau1[],MATCH('vente laiton rond 22'!B$2,'Base de données'!$2:$2,0),0),"")</f>
        <v>547903</v>
      </c>
      <c r="C27" s="126">
        <f>IFERROR(VLOOKUP($A27,Tableau1[],MATCH('vente laiton rond 22'!C$2,'Base de données'!$2:$2,0),0),"")</f>
        <v>42866</v>
      </c>
      <c r="D27">
        <f>IFERROR(VLOOKUP($A27,Tableau1[],MATCH('vente laiton rond 22'!D$2,'Base de données'!$2:$2,0),0),"")</f>
        <v>200200</v>
      </c>
      <c r="E27" t="str">
        <f>IFERROR(VLOOKUP($A27,Tableau1[],MATCH('vente laiton rond 22'!E$2,'Base de données'!$2:$2,0),0),"")</f>
        <v>EMBOUT DE TIGE</v>
      </c>
      <c r="F27">
        <f>IFERROR(VLOOKUP($A27,Tableau1[],MATCH('vente laiton rond 22'!F$2,'Base de données'!$2:$2,0),0),"")</f>
        <v>0</v>
      </c>
      <c r="G27" t="str">
        <f>IFERROR(VLOOKUP($A27,Tableau1[],MATCH('vente laiton rond 22'!G$2,'Base de données'!$2:$2,0),0),"")</f>
        <v>LAITON</v>
      </c>
      <c r="H27" t="str">
        <f>IFERROR(VLOOKUP($A27,Tableau1[],MATCH('vente laiton rond 22'!H$2,'Base de données'!$2:$2,0),0),"")</f>
        <v>ROND</v>
      </c>
      <c r="I27">
        <f>IFERROR(VLOOKUP($A27,Tableau1[],MATCH('vente laiton rond 22'!I$2,'Base de données'!$2:$2,0),0),"")</f>
        <v>22</v>
      </c>
      <c r="J27">
        <f>IFERROR(VLOOKUP($A27,Tableau1[],MATCH('vente laiton rond 22'!J$2,'Base de données'!$2:$2,0),0),"")</f>
        <v>1500</v>
      </c>
      <c r="K27">
        <f>IFERROR(VLOOKUP($A27,Tableau1[],MATCH('vente laiton rond 22'!K$2,'Base de données'!$2:$2,0),0),"")</f>
        <v>7.4759999999999993E-2</v>
      </c>
      <c r="L27">
        <f>IFERROR(VLOOKUP($A27,Tableau1[],MATCH('vente laiton rond 22'!L$2,'Base de données'!$2:$2,0),0),"")</f>
        <v>4.0627247524752472E-3</v>
      </c>
      <c r="M27">
        <f>IFERROR(VLOOKUP($A27,Tableau1[],MATCH('vente laiton rond 22'!M$2,'Base de données'!$2:$2,0),0),"")</f>
        <v>0.15782123076923077</v>
      </c>
      <c r="N27" t="str">
        <f>IFERROR(VLOOKUP($A27,Tableau1[],MATCH('vente laiton rond 22'!N$2,'Base de données'!$2:$2,0),0),"")</f>
        <v/>
      </c>
      <c r="O27">
        <f>IFERROR(VLOOKUP($A27,Tableau1[],MATCH('vente laiton rond 22'!O$2,'Base de données'!$2:$2,0),0),"")</f>
        <v>7.6748381538461544E-2</v>
      </c>
      <c r="P27" t="str">
        <f>IFERROR(VLOOKUP($A27,Tableau1[],MATCH('vente laiton rond 22'!P$2,'Base de données'!$2:$2,0),0),"")</f>
        <v/>
      </c>
      <c r="Q27">
        <f>IFERROR(VLOOKUP($A27,Tableau1[],MATCH('vente laiton rond 22'!Q$2,'Base de données'!$2:$2,0),0),"")</f>
        <v>6.0940871287128706</v>
      </c>
      <c r="R27" t="str">
        <f>IFERROR(VLOOKUP($A27,Tableau1[],MATCH('vente laiton rond 22'!R$2,'Base de données'!$2:$2,0),0),"")</f>
        <v/>
      </c>
    </row>
    <row r="28" spans="1:18" x14ac:dyDescent="0.25">
      <c r="A28">
        <f t="array" ref="A28">IFERROR(INDEX('Base de données'!$A$2:$A$114,SMALL(IF((('Base de données'!$B$2:$B$114="vente"))*('Base de données'!$H$2:$H$114=$G$3)*('Base de données'!$I$2:$I$114=$H$3)*('Base de données'!$J$2:$J$114=$I$3*1),ROW('Base de données'!$H$2:$H$114)-1),ROWS($1:4))),"")</f>
        <v>201700061</v>
      </c>
      <c r="B28">
        <f>IFERROR(VLOOKUP($A28,Tableau1[],MATCH('vente laiton rond 22'!B$2,'Base de données'!$2:$2,0),0),"")</f>
        <v>549084</v>
      </c>
      <c r="C28" s="126">
        <f>IFERROR(VLOOKUP($A28,Tableau1[],MATCH('vente laiton rond 22'!C$2,'Base de données'!$2:$2,0),0),"")</f>
        <v>42923</v>
      </c>
      <c r="D28">
        <f>IFERROR(VLOOKUP($A28,Tableau1[],MATCH('vente laiton rond 22'!D$2,'Base de données'!$2:$2,0),0),"")</f>
        <v>200200</v>
      </c>
      <c r="E28" t="str">
        <f>IFERROR(VLOOKUP($A28,Tableau1[],MATCH('vente laiton rond 22'!E$2,'Base de données'!$2:$2,0),0),"")</f>
        <v>EMBOUT DE TIGE</v>
      </c>
      <c r="F28">
        <f>IFERROR(VLOOKUP($A28,Tableau1[],MATCH('vente laiton rond 22'!F$2,'Base de données'!$2:$2,0),0),"")</f>
        <v>0</v>
      </c>
      <c r="G28" t="str">
        <f>IFERROR(VLOOKUP($A28,Tableau1[],MATCH('vente laiton rond 22'!G$2,'Base de données'!$2:$2,0),0),"")</f>
        <v>LAITON</v>
      </c>
      <c r="H28" t="str">
        <f>IFERROR(VLOOKUP($A28,Tableau1[],MATCH('vente laiton rond 22'!H$2,'Base de données'!$2:$2,0),0),"")</f>
        <v>ROND</v>
      </c>
      <c r="I28">
        <f>IFERROR(VLOOKUP($A28,Tableau1[],MATCH('vente laiton rond 22'!I$2,'Base de données'!$2:$2,0),0),"")</f>
        <v>22</v>
      </c>
      <c r="J28">
        <f>IFERROR(VLOOKUP($A28,Tableau1[],MATCH('vente laiton rond 22'!J$2,'Base de données'!$2:$2,0),0),"")</f>
        <v>1500</v>
      </c>
      <c r="K28">
        <f>IFERROR(VLOOKUP($A28,Tableau1[],MATCH('vente laiton rond 22'!K$2,'Base de données'!$2:$2,0),0),"")</f>
        <v>7.4759999999999993E-2</v>
      </c>
      <c r="L28">
        <f>IFERROR(VLOOKUP($A28,Tableau1[],MATCH('vente laiton rond 22'!L$2,'Base de données'!$2:$2,0),0),"")</f>
        <v>4.0627247524752472E-3</v>
      </c>
      <c r="M28">
        <f>IFERROR(VLOOKUP($A28,Tableau1[],MATCH('vente laiton rond 22'!M$2,'Base de données'!$2:$2,0),0),"")</f>
        <v>0.15782123076923077</v>
      </c>
      <c r="N28" t="str">
        <f>IFERROR(VLOOKUP($A28,Tableau1[],MATCH('vente laiton rond 22'!N$2,'Base de données'!$2:$2,0),0),"")</f>
        <v/>
      </c>
      <c r="O28">
        <f>IFERROR(VLOOKUP($A28,Tableau1[],MATCH('vente laiton rond 22'!O$2,'Base de données'!$2:$2,0),0),"")</f>
        <v>7.6748381538461544E-2</v>
      </c>
      <c r="P28" t="str">
        <f>IFERROR(VLOOKUP($A28,Tableau1[],MATCH('vente laiton rond 22'!P$2,'Base de données'!$2:$2,0),0),"")</f>
        <v/>
      </c>
      <c r="Q28">
        <f>IFERROR(VLOOKUP($A28,Tableau1[],MATCH('vente laiton rond 22'!Q$2,'Base de données'!$2:$2,0),0),"")</f>
        <v>6.0940871287128706</v>
      </c>
      <c r="R28" t="str">
        <f>IFERROR(VLOOKUP($A28,Tableau1[],MATCH('vente laiton rond 22'!R$2,'Base de données'!$2:$2,0),0),"")</f>
        <v/>
      </c>
    </row>
    <row r="29" spans="1:18" x14ac:dyDescent="0.25">
      <c r="A29">
        <f t="array" ref="A29">IFERROR(INDEX('Base de données'!$A$2:$A$114,SMALL(IF((('Base de données'!$B$2:$B$114="vente"))*('Base de données'!$H$2:$H$114=$G$3)*('Base de données'!$I$2:$I$114=$H$3)*('Base de données'!$J$2:$J$114=$I$3*1),ROW('Base de données'!$H$2:$H$114)-1),ROWS($1:5))),"")</f>
        <v>201700076</v>
      </c>
      <c r="B29">
        <f>IFERROR(VLOOKUP($A29,Tableau1[],MATCH('vente laiton rond 22'!B$2,'Base de données'!$2:$2,0),0),"")</f>
        <v>530052</v>
      </c>
      <c r="C29" s="126">
        <f>IFERROR(VLOOKUP($A29,Tableau1[],MATCH('vente laiton rond 22'!C$2,'Base de données'!$2:$2,0),0),"")</f>
        <v>42984</v>
      </c>
      <c r="D29">
        <f>IFERROR(VLOOKUP($A29,Tableau1[],MATCH('vente laiton rond 22'!D$2,'Base de données'!$2:$2,0),0),"")</f>
        <v>200200</v>
      </c>
      <c r="E29" t="str">
        <f>IFERROR(VLOOKUP($A29,Tableau1[],MATCH('vente laiton rond 22'!E$2,'Base de données'!$2:$2,0),0),"")</f>
        <v>EMBOUT DE TIGE</v>
      </c>
      <c r="F29">
        <f>IFERROR(VLOOKUP($A29,Tableau1[],MATCH('vente laiton rond 22'!F$2,'Base de données'!$2:$2,0),0),"")</f>
        <v>0</v>
      </c>
      <c r="G29" t="str">
        <f>IFERROR(VLOOKUP($A29,Tableau1[],MATCH('vente laiton rond 22'!G$2,'Base de données'!$2:$2,0),0),"")</f>
        <v>LAITON</v>
      </c>
      <c r="H29" t="str">
        <f>IFERROR(VLOOKUP($A29,Tableau1[],MATCH('vente laiton rond 22'!H$2,'Base de données'!$2:$2,0),0),"")</f>
        <v>ROND</v>
      </c>
      <c r="I29">
        <f>IFERROR(VLOOKUP($A29,Tableau1[],MATCH('vente laiton rond 22'!I$2,'Base de données'!$2:$2,0),0),"")</f>
        <v>22</v>
      </c>
      <c r="J29">
        <f>IFERROR(VLOOKUP($A29,Tableau1[],MATCH('vente laiton rond 22'!J$2,'Base de données'!$2:$2,0),0),"")</f>
        <v>1500</v>
      </c>
      <c r="K29">
        <f>IFERROR(VLOOKUP($A29,Tableau1[],MATCH('vente laiton rond 22'!K$2,'Base de données'!$2:$2,0),0),"")</f>
        <v>7.4759999999999993E-2</v>
      </c>
      <c r="L29">
        <f>IFERROR(VLOOKUP($A29,Tableau1[],MATCH('vente laiton rond 22'!L$2,'Base de données'!$2:$2,0),0),"")</f>
        <v>4.0627247524752472E-3</v>
      </c>
      <c r="M29">
        <f>IFERROR(VLOOKUP($A29,Tableau1[],MATCH('vente laiton rond 22'!M$2,'Base de données'!$2:$2,0),0),"")</f>
        <v>0.15782123076923077</v>
      </c>
      <c r="N29" t="str">
        <f>IFERROR(VLOOKUP($A29,Tableau1[],MATCH('vente laiton rond 22'!N$2,'Base de données'!$2:$2,0),0),"")</f>
        <v/>
      </c>
      <c r="O29">
        <f>IFERROR(VLOOKUP($A29,Tableau1[],MATCH('vente laiton rond 22'!O$2,'Base de données'!$2:$2,0),0),"")</f>
        <v>7.6748381538461544E-2</v>
      </c>
      <c r="P29" t="str">
        <f>IFERROR(VLOOKUP($A29,Tableau1[],MATCH('vente laiton rond 22'!P$2,'Base de données'!$2:$2,0),0),"")</f>
        <v/>
      </c>
      <c r="Q29">
        <f>IFERROR(VLOOKUP($A29,Tableau1[],MATCH('vente laiton rond 22'!Q$2,'Base de données'!$2:$2,0),0),"")</f>
        <v>6.0940871287128706</v>
      </c>
      <c r="R29" t="str">
        <f>IFERROR(VLOOKUP($A29,Tableau1[],MATCH('vente laiton rond 22'!R$2,'Base de données'!$2:$2,0),0),"")</f>
        <v/>
      </c>
    </row>
    <row r="30" spans="1:18" x14ac:dyDescent="0.25">
      <c r="A30">
        <f t="array" ref="A30">IFERROR(INDEX('Base de données'!$A$2:$A$114,SMALL(IF((('Base de données'!$B$2:$B$114="vente"))*('Base de données'!$H$2:$H$114=$G$3)*('Base de données'!$I$2:$I$114=$H$3)*('Base de données'!$J$2:$J$114=$I$3*1),ROW('Base de données'!$H$2:$H$114)-1),ROWS($1:6))),"")</f>
        <v>201700081</v>
      </c>
      <c r="B30">
        <f>IFERROR(VLOOKUP($A30,Tableau1[],MATCH('vente laiton rond 22'!B$2,'Base de données'!$2:$2,0),0),"")</f>
        <v>530407</v>
      </c>
      <c r="C30" s="126">
        <f>IFERROR(VLOOKUP($A30,Tableau1[],MATCH('vente laiton rond 22'!C$2,'Base de données'!$2:$2,0),0),"")</f>
        <v>43003</v>
      </c>
      <c r="D30">
        <f>IFERROR(VLOOKUP($A30,Tableau1[],MATCH('vente laiton rond 22'!D$2,'Base de données'!$2:$2,0),0),"")</f>
        <v>200200</v>
      </c>
      <c r="E30" t="str">
        <f>IFERROR(VLOOKUP($A30,Tableau1[],MATCH('vente laiton rond 22'!E$2,'Base de données'!$2:$2,0),0),"")</f>
        <v>EMBOUT DE TIGE</v>
      </c>
      <c r="F30">
        <f>IFERROR(VLOOKUP($A30,Tableau1[],MATCH('vente laiton rond 22'!F$2,'Base de données'!$2:$2,0),0),"")</f>
        <v>0</v>
      </c>
      <c r="G30" t="str">
        <f>IFERROR(VLOOKUP($A30,Tableau1[],MATCH('vente laiton rond 22'!G$2,'Base de données'!$2:$2,0),0),"")</f>
        <v>LAITON</v>
      </c>
      <c r="H30" t="str">
        <f>IFERROR(VLOOKUP($A30,Tableau1[],MATCH('vente laiton rond 22'!H$2,'Base de données'!$2:$2,0),0),"")</f>
        <v>ROND</v>
      </c>
      <c r="I30">
        <f>IFERROR(VLOOKUP($A30,Tableau1[],MATCH('vente laiton rond 22'!I$2,'Base de données'!$2:$2,0),0),"")</f>
        <v>22</v>
      </c>
      <c r="J30">
        <f>IFERROR(VLOOKUP($A30,Tableau1[],MATCH('vente laiton rond 22'!J$2,'Base de données'!$2:$2,0),0),"")</f>
        <v>1100</v>
      </c>
      <c r="K30">
        <f>IFERROR(VLOOKUP($A30,Tableau1[],MATCH('vente laiton rond 22'!K$2,'Base de données'!$2:$2,0),0),"")</f>
        <v>7.4759999999999993E-2</v>
      </c>
      <c r="L30">
        <f>IFERROR(VLOOKUP($A30,Tableau1[],MATCH('vente laiton rond 22'!L$2,'Base de données'!$2:$2,0),0),"")</f>
        <v>4.0627247524752472E-3</v>
      </c>
      <c r="M30">
        <f>IFERROR(VLOOKUP($A30,Tableau1[],MATCH('vente laiton rond 22'!M$2,'Base de données'!$2:$2,0),0),"")</f>
        <v>0.15782123076923077</v>
      </c>
      <c r="N30" t="str">
        <f>IFERROR(VLOOKUP($A30,Tableau1[],MATCH('vente laiton rond 22'!N$2,'Base de données'!$2:$2,0),0),"")</f>
        <v/>
      </c>
      <c r="O30">
        <f>IFERROR(VLOOKUP($A30,Tableau1[],MATCH('vente laiton rond 22'!O$2,'Base de données'!$2:$2,0),0),"")</f>
        <v>7.6748381538461544E-2</v>
      </c>
      <c r="P30" t="str">
        <f>IFERROR(VLOOKUP($A30,Tableau1[],MATCH('vente laiton rond 22'!P$2,'Base de données'!$2:$2,0),0),"")</f>
        <v/>
      </c>
      <c r="Q30">
        <f>IFERROR(VLOOKUP($A30,Tableau1[],MATCH('vente laiton rond 22'!Q$2,'Base de données'!$2:$2,0),0),"")</f>
        <v>4.4689972277227721</v>
      </c>
      <c r="R30" t="str">
        <f>IFERROR(VLOOKUP($A30,Tableau1[],MATCH('vente laiton rond 22'!R$2,'Base de données'!$2:$2,0),0),"")</f>
        <v/>
      </c>
    </row>
    <row r="31" spans="1:18" x14ac:dyDescent="0.25">
      <c r="A31">
        <f t="array" ref="A31">IFERROR(INDEX('Base de données'!$A$2:$A$114,SMALL(IF((('Base de données'!$B$2:$B$114="vente"))*('Base de données'!$H$2:$H$114=$G$3)*('Base de données'!$I$2:$I$114=$H$3)*('Base de données'!$J$2:$J$114=$I$3*1),ROW('Base de données'!$H$2:$H$114)-1),ROWS($1:7))),"")</f>
        <v>201700095</v>
      </c>
      <c r="B31">
        <f>IFERROR(VLOOKUP($A31,Tableau1[],MATCH('vente laiton rond 22'!B$2,'Base de données'!$2:$2,0),0),"")</f>
        <v>531288</v>
      </c>
      <c r="C31" s="126">
        <f>IFERROR(VLOOKUP($A31,Tableau1[],MATCH('vente laiton rond 22'!C$2,'Base de données'!$2:$2,0),0),"")</f>
        <v>43043</v>
      </c>
      <c r="D31">
        <f>IFERROR(VLOOKUP($A31,Tableau1[],MATCH('vente laiton rond 22'!D$2,'Base de données'!$2:$2,0),0),"")</f>
        <v>200200</v>
      </c>
      <c r="E31" t="str">
        <f>IFERROR(VLOOKUP($A31,Tableau1[],MATCH('vente laiton rond 22'!E$2,'Base de données'!$2:$2,0),0),"")</f>
        <v>EMBOUT DE TIGE</v>
      </c>
      <c r="F31">
        <f>IFERROR(VLOOKUP($A31,Tableau1[],MATCH('vente laiton rond 22'!F$2,'Base de données'!$2:$2,0),0),"")</f>
        <v>0</v>
      </c>
      <c r="G31" t="str">
        <f>IFERROR(VLOOKUP($A31,Tableau1[],MATCH('vente laiton rond 22'!G$2,'Base de données'!$2:$2,0),0),"")</f>
        <v>LAITON</v>
      </c>
      <c r="H31" t="str">
        <f>IFERROR(VLOOKUP($A31,Tableau1[],MATCH('vente laiton rond 22'!H$2,'Base de données'!$2:$2,0),0),"")</f>
        <v>ROND</v>
      </c>
      <c r="I31">
        <f>IFERROR(VLOOKUP($A31,Tableau1[],MATCH('vente laiton rond 22'!I$2,'Base de données'!$2:$2,0),0),"")</f>
        <v>22</v>
      </c>
      <c r="J31">
        <f>IFERROR(VLOOKUP($A31,Tableau1[],MATCH('vente laiton rond 22'!J$2,'Base de données'!$2:$2,0),0),"")</f>
        <v>1300</v>
      </c>
      <c r="K31">
        <f>IFERROR(VLOOKUP($A31,Tableau1[],MATCH('vente laiton rond 22'!K$2,'Base de données'!$2:$2,0),0),"")</f>
        <v>7.4759999999999993E-2</v>
      </c>
      <c r="L31">
        <f>IFERROR(VLOOKUP($A31,Tableau1[],MATCH('vente laiton rond 22'!L$2,'Base de données'!$2:$2,0),0),"")</f>
        <v>4.0627247524752472E-3</v>
      </c>
      <c r="M31">
        <f>IFERROR(VLOOKUP($A31,Tableau1[],MATCH('vente laiton rond 22'!M$2,'Base de données'!$2:$2,0),0),"")</f>
        <v>0.15782123076923077</v>
      </c>
      <c r="N31" t="str">
        <f>IFERROR(VLOOKUP($A31,Tableau1[],MATCH('vente laiton rond 22'!N$2,'Base de données'!$2:$2,0),0),"")</f>
        <v/>
      </c>
      <c r="O31">
        <f>IFERROR(VLOOKUP($A31,Tableau1[],MATCH('vente laiton rond 22'!O$2,'Base de données'!$2:$2,0),0),"")</f>
        <v>7.6748381538461544E-2</v>
      </c>
      <c r="P31" t="str">
        <f>IFERROR(VLOOKUP($A31,Tableau1[],MATCH('vente laiton rond 22'!P$2,'Base de données'!$2:$2,0),0),"")</f>
        <v/>
      </c>
      <c r="Q31">
        <f>IFERROR(VLOOKUP($A31,Tableau1[],MATCH('vente laiton rond 22'!Q$2,'Base de données'!$2:$2,0),0),"")</f>
        <v>5.2815421782178218</v>
      </c>
      <c r="R31" t="str">
        <f>IFERROR(VLOOKUP($A31,Tableau1[],MATCH('vente laiton rond 22'!R$2,'Base de données'!$2:$2,0),0),"")</f>
        <v/>
      </c>
    </row>
    <row r="32" spans="1:18" x14ac:dyDescent="0.25">
      <c r="A32">
        <f t="array" ref="A32">IFERROR(INDEX('Base de données'!$A$2:$A$114,SMALL(IF((('Base de données'!$B$2:$B$114="vente"))*('Base de données'!$H$2:$H$114=$G$3)*('Base de données'!$I$2:$I$114=$H$3)*('Base de données'!$J$2:$J$114=$I$3*1),ROW('Base de données'!$H$2:$H$114)-1),ROWS($1:8))),"")</f>
        <v>201800002</v>
      </c>
      <c r="B32">
        <f>IFERROR(VLOOKUP($A32,Tableau1[],MATCH('vente laiton rond 22'!B$2,'Base de données'!$2:$2,0),0),"")</f>
        <v>532778</v>
      </c>
      <c r="C32" s="126">
        <f>IFERROR(VLOOKUP($A32,Tableau1[],MATCH('vente laiton rond 22'!C$2,'Base de données'!$2:$2,0),0),"")</f>
        <v>43113</v>
      </c>
      <c r="D32">
        <f>IFERROR(VLOOKUP($A32,Tableau1[],MATCH('vente laiton rond 22'!D$2,'Base de données'!$2:$2,0),0),"")</f>
        <v>200200</v>
      </c>
      <c r="E32" t="str">
        <f>IFERROR(VLOOKUP($A32,Tableau1[],MATCH('vente laiton rond 22'!E$2,'Base de données'!$2:$2,0),0),"")</f>
        <v>EMBOUT DE TIGE</v>
      </c>
      <c r="F32">
        <f>IFERROR(VLOOKUP($A32,Tableau1[],MATCH('vente laiton rond 22'!F$2,'Base de données'!$2:$2,0),0),"")</f>
        <v>0</v>
      </c>
      <c r="G32" t="str">
        <f>IFERROR(VLOOKUP($A32,Tableau1[],MATCH('vente laiton rond 22'!G$2,'Base de données'!$2:$2,0),0),"")</f>
        <v>LAITON</v>
      </c>
      <c r="H32" t="str">
        <f>IFERROR(VLOOKUP($A32,Tableau1[],MATCH('vente laiton rond 22'!H$2,'Base de données'!$2:$2,0),0),"")</f>
        <v>ROND</v>
      </c>
      <c r="I32">
        <f>IFERROR(VLOOKUP($A32,Tableau1[],MATCH('vente laiton rond 22'!I$2,'Base de données'!$2:$2,0),0),"")</f>
        <v>22</v>
      </c>
      <c r="J32">
        <f>IFERROR(VLOOKUP($A32,Tableau1[],MATCH('vente laiton rond 22'!J$2,'Base de données'!$2:$2,0),0),"")</f>
        <v>1900</v>
      </c>
      <c r="K32">
        <f>IFERROR(VLOOKUP($A32,Tableau1[],MATCH('vente laiton rond 22'!K$2,'Base de données'!$2:$2,0),0),"")</f>
        <v>7.4759999999999993E-2</v>
      </c>
      <c r="L32">
        <f>IFERROR(VLOOKUP($A32,Tableau1[],MATCH('vente laiton rond 22'!L$2,'Base de données'!$2:$2,0),0),"")</f>
        <v>4.0627247524752472E-3</v>
      </c>
      <c r="M32">
        <f>IFERROR(VLOOKUP($A32,Tableau1[],MATCH('vente laiton rond 22'!M$2,'Base de données'!$2:$2,0),0),"")</f>
        <v>0.15782123076923077</v>
      </c>
      <c r="N32" t="str">
        <f>IFERROR(VLOOKUP($A32,Tableau1[],MATCH('vente laiton rond 22'!N$2,'Base de données'!$2:$2,0),0),"")</f>
        <v/>
      </c>
      <c r="O32">
        <f>IFERROR(VLOOKUP($A32,Tableau1[],MATCH('vente laiton rond 22'!O$2,'Base de données'!$2:$2,0),0),"")</f>
        <v>7.6748381538461544E-2</v>
      </c>
      <c r="P32" t="str">
        <f>IFERROR(VLOOKUP($A32,Tableau1[],MATCH('vente laiton rond 22'!P$2,'Base de données'!$2:$2,0),0),"")</f>
        <v/>
      </c>
      <c r="Q32">
        <f>IFERROR(VLOOKUP($A32,Tableau1[],MATCH('vente laiton rond 22'!Q$2,'Base de données'!$2:$2,0),0),"")</f>
        <v>7.71917702970297</v>
      </c>
      <c r="R32" t="str">
        <f>IFERROR(VLOOKUP($A32,Tableau1[],MATCH('vente laiton rond 22'!R$2,'Base de données'!$2:$2,0),0),"")</f>
        <v/>
      </c>
    </row>
    <row r="33" spans="1:18" x14ac:dyDescent="0.25">
      <c r="A33">
        <f t="array" ref="A33">IFERROR(INDEX('Base de données'!$A$2:$A$114,SMALL(IF((('Base de données'!$B$2:$B$114="vente"))*('Base de données'!$H$2:$H$114=$G$3)*('Base de données'!$I$2:$I$114=$H$3)*('Base de données'!$J$2:$J$114=$I$3*1),ROW('Base de données'!$H$2:$H$114)-1),ROWS($1:9))),"")</f>
        <v>201800011</v>
      </c>
      <c r="B33">
        <f>IFERROR(VLOOKUP($A33,Tableau1[],MATCH('vente laiton rond 22'!B$2,'Base de données'!$2:$2,0),0),"")</f>
        <v>533503</v>
      </c>
      <c r="C33" s="126">
        <f>IFERROR(VLOOKUP($A33,Tableau1[],MATCH('vente laiton rond 22'!C$2,'Base de données'!$2:$2,0),0),"")</f>
        <v>43148</v>
      </c>
      <c r="D33">
        <f>IFERROR(VLOOKUP($A33,Tableau1[],MATCH('vente laiton rond 22'!D$2,'Base de données'!$2:$2,0),0),"")</f>
        <v>200200</v>
      </c>
      <c r="E33" t="str">
        <f>IFERROR(VLOOKUP($A33,Tableau1[],MATCH('vente laiton rond 22'!E$2,'Base de données'!$2:$2,0),0),"")</f>
        <v>EMBOUT DE TIGE</v>
      </c>
      <c r="F33">
        <f>IFERROR(VLOOKUP($A33,Tableau1[],MATCH('vente laiton rond 22'!F$2,'Base de données'!$2:$2,0),0),"")</f>
        <v>0</v>
      </c>
      <c r="G33" t="str">
        <f>IFERROR(VLOOKUP($A33,Tableau1[],MATCH('vente laiton rond 22'!G$2,'Base de données'!$2:$2,0),0),"")</f>
        <v>LAITON</v>
      </c>
      <c r="H33" t="str">
        <f>IFERROR(VLOOKUP($A33,Tableau1[],MATCH('vente laiton rond 22'!H$2,'Base de données'!$2:$2,0),0),"")</f>
        <v>ROND</v>
      </c>
      <c r="I33">
        <f>IFERROR(VLOOKUP($A33,Tableau1[],MATCH('vente laiton rond 22'!I$2,'Base de données'!$2:$2,0),0),"")</f>
        <v>22</v>
      </c>
      <c r="J33">
        <f>IFERROR(VLOOKUP($A33,Tableau1[],MATCH('vente laiton rond 22'!J$2,'Base de données'!$2:$2,0),0),"")</f>
        <v>550</v>
      </c>
      <c r="K33">
        <f>IFERROR(VLOOKUP($A33,Tableau1[],MATCH('vente laiton rond 22'!K$2,'Base de données'!$2:$2,0),0),"")</f>
        <v>7.4759999999999993E-2</v>
      </c>
      <c r="L33">
        <f>IFERROR(VLOOKUP($A33,Tableau1[],MATCH('vente laiton rond 22'!L$2,'Base de données'!$2:$2,0),0),"")</f>
        <v>4.0627247524752472E-3</v>
      </c>
      <c r="M33">
        <f>IFERROR(VLOOKUP($A33,Tableau1[],MATCH('vente laiton rond 22'!M$2,'Base de données'!$2:$2,0),0),"")</f>
        <v>0.15782123076923077</v>
      </c>
      <c r="N33" t="str">
        <f>IFERROR(VLOOKUP($A33,Tableau1[],MATCH('vente laiton rond 22'!N$2,'Base de données'!$2:$2,0),0),"")</f>
        <v/>
      </c>
      <c r="O33">
        <f>IFERROR(VLOOKUP($A33,Tableau1[],MATCH('vente laiton rond 22'!O$2,'Base de données'!$2:$2,0),0),"")</f>
        <v>7.6748381538461544E-2</v>
      </c>
      <c r="P33" t="str">
        <f>IFERROR(VLOOKUP($A33,Tableau1[],MATCH('vente laiton rond 22'!P$2,'Base de données'!$2:$2,0),0),"")</f>
        <v/>
      </c>
      <c r="Q33">
        <f>IFERROR(VLOOKUP($A33,Tableau1[],MATCH('vente laiton rond 22'!Q$2,'Base de données'!$2:$2,0),0),"")</f>
        <v>2.234498613861386</v>
      </c>
      <c r="R33" t="str">
        <f>IFERROR(VLOOKUP($A33,Tableau1[],MATCH('vente laiton rond 22'!R$2,'Base de données'!$2:$2,0),0),"")</f>
        <v/>
      </c>
    </row>
    <row r="34" spans="1:18" x14ac:dyDescent="0.25">
      <c r="A34">
        <f t="array" ref="A34">IFERROR(INDEX('Base de données'!$A$2:$A$114,SMALL(IF((('Base de données'!$B$2:$B$114="vente"))*('Base de données'!$H$2:$H$114=$G$3)*('Base de données'!$I$2:$I$114=$H$3)*('Base de données'!$J$2:$J$114=$I$3*1),ROW('Base de données'!$H$2:$H$114)-1),ROWS($1:10))),"")</f>
        <v>201800023</v>
      </c>
      <c r="B34">
        <f>IFERROR(VLOOKUP($A34,Tableau1[],MATCH('vente laiton rond 22'!B$2,'Base de données'!$2:$2,0),0),"")</f>
        <v>534593</v>
      </c>
      <c r="C34" s="126">
        <f>IFERROR(VLOOKUP($A34,Tableau1[],MATCH('vente laiton rond 22'!C$2,'Base de données'!$2:$2,0),0),"")</f>
        <v>43194</v>
      </c>
      <c r="D34">
        <f>IFERROR(VLOOKUP($A34,Tableau1[],MATCH('vente laiton rond 22'!D$2,'Base de données'!$2:$2,0),0),"")</f>
        <v>200200</v>
      </c>
      <c r="E34" t="str">
        <f>IFERROR(VLOOKUP($A34,Tableau1[],MATCH('vente laiton rond 22'!E$2,'Base de données'!$2:$2,0),0),"")</f>
        <v>EMBOUT DE TIGE</v>
      </c>
      <c r="F34">
        <f>IFERROR(VLOOKUP($A34,Tableau1[],MATCH('vente laiton rond 22'!F$2,'Base de données'!$2:$2,0),0),"")</f>
        <v>0</v>
      </c>
      <c r="G34" t="str">
        <f>IFERROR(VLOOKUP($A34,Tableau1[],MATCH('vente laiton rond 22'!G$2,'Base de données'!$2:$2,0),0),"")</f>
        <v>LAITON</v>
      </c>
      <c r="H34" t="str">
        <f>IFERROR(VLOOKUP($A34,Tableau1[],MATCH('vente laiton rond 22'!H$2,'Base de données'!$2:$2,0),0),"")</f>
        <v>ROND</v>
      </c>
      <c r="I34">
        <f>IFERROR(VLOOKUP($A34,Tableau1[],MATCH('vente laiton rond 22'!I$2,'Base de données'!$2:$2,0),0),"")</f>
        <v>22</v>
      </c>
      <c r="J34">
        <f>IFERROR(VLOOKUP($A34,Tableau1[],MATCH('vente laiton rond 22'!J$2,'Base de données'!$2:$2,0),0),"")</f>
        <v>2700</v>
      </c>
      <c r="K34">
        <f>IFERROR(VLOOKUP($A34,Tableau1[],MATCH('vente laiton rond 22'!K$2,'Base de données'!$2:$2,0),0),"")</f>
        <v>7.4759999999999993E-2</v>
      </c>
      <c r="L34">
        <f>IFERROR(VLOOKUP($A34,Tableau1[],MATCH('vente laiton rond 22'!L$2,'Base de données'!$2:$2,0),0),"")</f>
        <v>4.0627247524752472E-3</v>
      </c>
      <c r="M34">
        <f>IFERROR(VLOOKUP($A34,Tableau1[],MATCH('vente laiton rond 22'!M$2,'Base de données'!$2:$2,0),0),"")</f>
        <v>0.15782123076923077</v>
      </c>
      <c r="N34" t="str">
        <f>IFERROR(VLOOKUP($A34,Tableau1[],MATCH('vente laiton rond 22'!N$2,'Base de données'!$2:$2,0),0),"")</f>
        <v/>
      </c>
      <c r="O34">
        <f>IFERROR(VLOOKUP($A34,Tableau1[],MATCH('vente laiton rond 22'!O$2,'Base de données'!$2:$2,0),0),"")</f>
        <v>7.6748381538461544E-2</v>
      </c>
      <c r="P34" t="str">
        <f>IFERROR(VLOOKUP($A34,Tableau1[],MATCH('vente laiton rond 22'!P$2,'Base de données'!$2:$2,0),0),"")</f>
        <v/>
      </c>
      <c r="Q34">
        <f>IFERROR(VLOOKUP($A34,Tableau1[],MATCH('vente laiton rond 22'!Q$2,'Base de données'!$2:$2,0),0),"")</f>
        <v>10.969356831683168</v>
      </c>
      <c r="R34" t="str">
        <f>IFERROR(VLOOKUP($A34,Tableau1[],MATCH('vente laiton rond 22'!R$2,'Base de données'!$2:$2,0),0),"")</f>
        <v/>
      </c>
    </row>
    <row r="35" spans="1:18" x14ac:dyDescent="0.25">
      <c r="A35">
        <f t="array" ref="A35">IFERROR(INDEX('Base de données'!$A$2:$A$114,SMALL(IF((('Base de données'!$B$2:$B$114="vente"))*('Base de données'!$H$2:$H$114=$G$3)*('Base de données'!$I$2:$I$114=$H$3)*('Base de données'!$J$2:$J$114=$I$3*1),ROW('Base de données'!$H$2:$H$114)-1),ROWS($1:11))),"")</f>
        <v>201800033</v>
      </c>
      <c r="B35">
        <f>IFERROR(VLOOKUP($A35,Tableau1[],MATCH('vente laiton rond 22'!B$2,'Base de données'!$2:$2,0),0),"")</f>
        <v>535277</v>
      </c>
      <c r="C35" s="126">
        <f>IFERROR(VLOOKUP($A35,Tableau1[],MATCH('vente laiton rond 22'!C$2,'Base de données'!$2:$2,0),0),"")</f>
        <v>43217</v>
      </c>
      <c r="D35">
        <f>IFERROR(VLOOKUP($A35,Tableau1[],MATCH('vente laiton rond 22'!D$2,'Base de données'!$2:$2,0),0),"")</f>
        <v>200200</v>
      </c>
      <c r="E35" t="str">
        <f>IFERROR(VLOOKUP($A35,Tableau1[],MATCH('vente laiton rond 22'!E$2,'Base de données'!$2:$2,0),0),"")</f>
        <v>EMBOUT DE TIGE</v>
      </c>
      <c r="F35">
        <f>IFERROR(VLOOKUP($A35,Tableau1[],MATCH('vente laiton rond 22'!F$2,'Base de données'!$2:$2,0),0),"")</f>
        <v>0</v>
      </c>
      <c r="G35" t="str">
        <f>IFERROR(VLOOKUP($A35,Tableau1[],MATCH('vente laiton rond 22'!G$2,'Base de données'!$2:$2,0),0),"")</f>
        <v>LAITON</v>
      </c>
      <c r="H35" t="str">
        <f>IFERROR(VLOOKUP($A35,Tableau1[],MATCH('vente laiton rond 22'!H$2,'Base de données'!$2:$2,0),0),"")</f>
        <v>ROND</v>
      </c>
      <c r="I35">
        <f>IFERROR(VLOOKUP($A35,Tableau1[],MATCH('vente laiton rond 22'!I$2,'Base de données'!$2:$2,0),0),"")</f>
        <v>22</v>
      </c>
      <c r="J35">
        <f>IFERROR(VLOOKUP($A35,Tableau1[],MATCH('vente laiton rond 22'!J$2,'Base de données'!$2:$2,0),0),"")</f>
        <v>1200</v>
      </c>
      <c r="K35">
        <f>IFERROR(VLOOKUP($A35,Tableau1[],MATCH('vente laiton rond 22'!K$2,'Base de données'!$2:$2,0),0),"")</f>
        <v>7.4759999999999993E-2</v>
      </c>
      <c r="L35">
        <f>IFERROR(VLOOKUP($A35,Tableau1[],MATCH('vente laiton rond 22'!L$2,'Base de données'!$2:$2,0),0),"")</f>
        <v>4.0627247524752472E-3</v>
      </c>
      <c r="M35">
        <f>IFERROR(VLOOKUP($A35,Tableau1[],MATCH('vente laiton rond 22'!M$2,'Base de données'!$2:$2,0),0),"")</f>
        <v>0.15782123076923077</v>
      </c>
      <c r="N35" t="str">
        <f>IFERROR(VLOOKUP($A35,Tableau1[],MATCH('vente laiton rond 22'!N$2,'Base de données'!$2:$2,0),0),"")</f>
        <v/>
      </c>
      <c r="O35">
        <f>IFERROR(VLOOKUP($A35,Tableau1[],MATCH('vente laiton rond 22'!O$2,'Base de données'!$2:$2,0),0),"")</f>
        <v>7.6748381538461544E-2</v>
      </c>
      <c r="P35" t="str">
        <f>IFERROR(VLOOKUP($A35,Tableau1[],MATCH('vente laiton rond 22'!P$2,'Base de données'!$2:$2,0),0),"")</f>
        <v/>
      </c>
      <c r="Q35">
        <f>IFERROR(VLOOKUP($A35,Tableau1[],MATCH('vente laiton rond 22'!Q$2,'Base de données'!$2:$2,0),0),"")</f>
        <v>4.8752697029702965</v>
      </c>
      <c r="R35" t="str">
        <f>IFERROR(VLOOKUP($A35,Tableau1[],MATCH('vente laiton rond 22'!R$2,'Base de données'!$2:$2,0),0),"")</f>
        <v/>
      </c>
    </row>
    <row r="36" spans="1:18" x14ac:dyDescent="0.25">
      <c r="A36">
        <f t="array" ref="A36">IFERROR(INDEX('Base de données'!$A$2:$A$114,SMALL(IF((('Base de données'!$B$2:$B$114="vente"))*('Base de données'!$H$2:$H$114=$G$3)*('Base de données'!$I$2:$I$114=$H$3)*('Base de données'!$J$2:$J$114=$I$3*1),ROW('Base de données'!$H$2:$H$114)-1),ROWS($1:12))),"")</f>
        <v>201800048</v>
      </c>
      <c r="B36">
        <f>IFERROR(VLOOKUP($A36,Tableau1[],MATCH('vente laiton rond 22'!B$2,'Base de données'!$2:$2,0),0),"")</f>
        <v>536321</v>
      </c>
      <c r="C36" s="126">
        <f>IFERROR(VLOOKUP($A36,Tableau1[],MATCH('vente laiton rond 22'!C$2,'Base de données'!$2:$2,0),0),"")</f>
        <v>43263</v>
      </c>
      <c r="D36">
        <f>IFERROR(VLOOKUP($A36,Tableau1[],MATCH('vente laiton rond 22'!D$2,'Base de données'!$2:$2,0),0),"")</f>
        <v>200200</v>
      </c>
      <c r="E36" t="str">
        <f>IFERROR(VLOOKUP($A36,Tableau1[],MATCH('vente laiton rond 22'!E$2,'Base de données'!$2:$2,0),0),"")</f>
        <v>EMBOUT DE TIGE</v>
      </c>
      <c r="F36">
        <f>IFERROR(VLOOKUP($A36,Tableau1[],MATCH('vente laiton rond 22'!F$2,'Base de données'!$2:$2,0),0),"")</f>
        <v>0</v>
      </c>
      <c r="G36" t="str">
        <f>IFERROR(VLOOKUP($A36,Tableau1[],MATCH('vente laiton rond 22'!G$2,'Base de données'!$2:$2,0),0),"")</f>
        <v>LAITON</v>
      </c>
      <c r="H36" t="str">
        <f>IFERROR(VLOOKUP($A36,Tableau1[],MATCH('vente laiton rond 22'!H$2,'Base de données'!$2:$2,0),0),"")</f>
        <v>ROND</v>
      </c>
      <c r="I36">
        <f>IFERROR(VLOOKUP($A36,Tableau1[],MATCH('vente laiton rond 22'!I$2,'Base de données'!$2:$2,0),0),"")</f>
        <v>22</v>
      </c>
      <c r="J36">
        <f>IFERROR(VLOOKUP($A36,Tableau1[],MATCH('vente laiton rond 22'!J$2,'Base de données'!$2:$2,0),0),"")</f>
        <v>1000</v>
      </c>
      <c r="K36">
        <f>IFERROR(VLOOKUP($A36,Tableau1[],MATCH('vente laiton rond 22'!K$2,'Base de données'!$2:$2,0),0),"")</f>
        <v>7.4759999999999993E-2</v>
      </c>
      <c r="L36">
        <f>IFERROR(VLOOKUP($A36,Tableau1[],MATCH('vente laiton rond 22'!L$2,'Base de données'!$2:$2,0),0),"")</f>
        <v>4.0627247524752472E-3</v>
      </c>
      <c r="M36">
        <f>IFERROR(VLOOKUP($A36,Tableau1[],MATCH('vente laiton rond 22'!M$2,'Base de données'!$2:$2,0),0),"")</f>
        <v>0.15782123076923077</v>
      </c>
      <c r="N36" t="str">
        <f>IFERROR(VLOOKUP($A36,Tableau1[],MATCH('vente laiton rond 22'!N$2,'Base de données'!$2:$2,0),0),"")</f>
        <v/>
      </c>
      <c r="O36">
        <f>IFERROR(VLOOKUP($A36,Tableau1[],MATCH('vente laiton rond 22'!O$2,'Base de données'!$2:$2,0),0),"")</f>
        <v>7.6748381538461544E-2</v>
      </c>
      <c r="P36" t="str">
        <f>IFERROR(VLOOKUP($A36,Tableau1[],MATCH('vente laiton rond 22'!P$2,'Base de données'!$2:$2,0),0),"")</f>
        <v/>
      </c>
      <c r="Q36">
        <f>IFERROR(VLOOKUP($A36,Tableau1[],MATCH('vente laiton rond 22'!Q$2,'Base de données'!$2:$2,0),0),"")</f>
        <v>4.0627247524752477</v>
      </c>
      <c r="R36" t="str">
        <f>IFERROR(VLOOKUP($A36,Tableau1[],MATCH('vente laiton rond 22'!R$2,'Base de données'!$2:$2,0),0),"")</f>
        <v/>
      </c>
    </row>
    <row r="37" spans="1:18" x14ac:dyDescent="0.25">
      <c r="A37">
        <f t="array" ref="A37">IFERROR(INDEX('Base de données'!$A$2:$A$114,SMALL(IF((('Base de données'!$B$2:$B$114="vente"))*('Base de données'!$H$2:$H$114=$G$3)*('Base de données'!$I$2:$I$114=$H$3)*('Base de données'!$J$2:$J$114=$I$3*1),ROW('Base de données'!$H$2:$H$114)-1),ROWS($1:13))),"")</f>
        <v>201800056</v>
      </c>
      <c r="B37">
        <f>IFERROR(VLOOKUP($A37,Tableau1[],MATCH('vente laiton rond 22'!B$2,'Base de données'!$2:$2,0),0),"")</f>
        <v>537031</v>
      </c>
      <c r="C37" s="126">
        <f>IFERROR(VLOOKUP($A37,Tableau1[],MATCH('vente laiton rond 22'!C$2,'Base de données'!$2:$2,0),0),"")</f>
        <v>43297</v>
      </c>
      <c r="D37">
        <f>IFERROR(VLOOKUP($A37,Tableau1[],MATCH('vente laiton rond 22'!D$2,'Base de données'!$2:$2,0),0),"")</f>
        <v>200200</v>
      </c>
      <c r="E37" t="str">
        <f>IFERROR(VLOOKUP($A37,Tableau1[],MATCH('vente laiton rond 22'!E$2,'Base de données'!$2:$2,0),0),"")</f>
        <v>EMBOUT DE TIGE</v>
      </c>
      <c r="F37">
        <f>IFERROR(VLOOKUP($A37,Tableau1[],MATCH('vente laiton rond 22'!F$2,'Base de données'!$2:$2,0),0),"")</f>
        <v>0</v>
      </c>
      <c r="G37" t="str">
        <f>IFERROR(VLOOKUP($A37,Tableau1[],MATCH('vente laiton rond 22'!G$2,'Base de données'!$2:$2,0),0),"")</f>
        <v>LAITON</v>
      </c>
      <c r="H37" t="str">
        <f>IFERROR(VLOOKUP($A37,Tableau1[],MATCH('vente laiton rond 22'!H$2,'Base de données'!$2:$2,0),0),"")</f>
        <v>ROND</v>
      </c>
      <c r="I37">
        <f>IFERROR(VLOOKUP($A37,Tableau1[],MATCH('vente laiton rond 22'!I$2,'Base de données'!$2:$2,0),0),"")</f>
        <v>22</v>
      </c>
      <c r="J37">
        <f>IFERROR(VLOOKUP($A37,Tableau1[],MATCH('vente laiton rond 22'!J$2,'Base de données'!$2:$2,0),0),"")</f>
        <v>1550</v>
      </c>
      <c r="K37">
        <f>IFERROR(VLOOKUP($A37,Tableau1[],MATCH('vente laiton rond 22'!K$2,'Base de données'!$2:$2,0),0),"")</f>
        <v>7.4759999999999993E-2</v>
      </c>
      <c r="L37">
        <f>IFERROR(VLOOKUP($A37,Tableau1[],MATCH('vente laiton rond 22'!L$2,'Base de données'!$2:$2,0),0),"")</f>
        <v>4.0627247524752472E-3</v>
      </c>
      <c r="M37">
        <f>IFERROR(VLOOKUP($A37,Tableau1[],MATCH('vente laiton rond 22'!M$2,'Base de données'!$2:$2,0),0),"")</f>
        <v>0.15782123076923077</v>
      </c>
      <c r="N37" t="str">
        <f>IFERROR(VLOOKUP($A37,Tableau1[],MATCH('vente laiton rond 22'!N$2,'Base de données'!$2:$2,0),0),"")</f>
        <v/>
      </c>
      <c r="O37">
        <f>IFERROR(VLOOKUP($A37,Tableau1[],MATCH('vente laiton rond 22'!O$2,'Base de données'!$2:$2,0),0),"")</f>
        <v>7.6748381538461544E-2</v>
      </c>
      <c r="P37" t="str">
        <f>IFERROR(VLOOKUP($A37,Tableau1[],MATCH('vente laiton rond 22'!P$2,'Base de données'!$2:$2,0),0),"")</f>
        <v/>
      </c>
      <c r="Q37">
        <f>IFERROR(VLOOKUP($A37,Tableau1[],MATCH('vente laiton rond 22'!Q$2,'Base de données'!$2:$2,0),0),"")</f>
        <v>6.2972233663366328</v>
      </c>
      <c r="R37" t="str">
        <f>IFERROR(VLOOKUP($A37,Tableau1[],MATCH('vente laiton rond 22'!R$2,'Base de données'!$2:$2,0),0),"")</f>
        <v/>
      </c>
    </row>
    <row r="38" spans="1:18" x14ac:dyDescent="0.25">
      <c r="A38">
        <f t="array" ref="A38">IFERROR(INDEX('Base de données'!$A$2:$A$114,SMALL(IF((('Base de données'!$B$2:$B$114="vente"))*('Base de données'!$H$2:$H$114=$G$3)*('Base de données'!$I$2:$I$114=$H$3)*('Base de données'!$J$2:$J$114=$I$3*1),ROW('Base de données'!$H$2:$H$114)-1),ROWS($1:14))),"")</f>
        <v>201800081</v>
      </c>
      <c r="B38">
        <f>IFERROR(VLOOKUP($A38,Tableau1[],MATCH('vente laiton rond 22'!B$2,'Base de données'!$2:$2,0),0),"")</f>
        <v>539116</v>
      </c>
      <c r="C38" s="126">
        <f>IFERROR(VLOOKUP($A38,Tableau1[],MATCH('vente laiton rond 22'!C$2,'Base de données'!$2:$2,0),0),"")</f>
        <v>43412</v>
      </c>
      <c r="D38">
        <f>IFERROR(VLOOKUP($A38,Tableau1[],MATCH('vente laiton rond 22'!D$2,'Base de données'!$2:$2,0),0),"")</f>
        <v>200200</v>
      </c>
      <c r="E38" t="str">
        <f>IFERROR(VLOOKUP($A38,Tableau1[],MATCH('vente laiton rond 22'!E$2,'Base de données'!$2:$2,0),0),"")</f>
        <v>EMBOUT DE TIGE</v>
      </c>
      <c r="F38">
        <f>IFERROR(VLOOKUP($A38,Tableau1[],MATCH('vente laiton rond 22'!F$2,'Base de données'!$2:$2,0),0),"")</f>
        <v>0</v>
      </c>
      <c r="G38" t="str">
        <f>IFERROR(VLOOKUP($A38,Tableau1[],MATCH('vente laiton rond 22'!G$2,'Base de données'!$2:$2,0),0),"")</f>
        <v>LAITON</v>
      </c>
      <c r="H38" t="str">
        <f>IFERROR(VLOOKUP($A38,Tableau1[],MATCH('vente laiton rond 22'!H$2,'Base de données'!$2:$2,0),0),"")</f>
        <v>ROND</v>
      </c>
      <c r="I38">
        <f>IFERROR(VLOOKUP($A38,Tableau1[],MATCH('vente laiton rond 22'!I$2,'Base de données'!$2:$2,0),0),"")</f>
        <v>22</v>
      </c>
      <c r="J38">
        <f>IFERROR(VLOOKUP($A38,Tableau1[],MATCH('vente laiton rond 22'!J$2,'Base de données'!$2:$2,0),0),"")</f>
        <v>1700</v>
      </c>
      <c r="K38">
        <f>IFERROR(VLOOKUP($A38,Tableau1[],MATCH('vente laiton rond 22'!K$2,'Base de données'!$2:$2,0),0),"")</f>
        <v>7.4759999999999993E-2</v>
      </c>
      <c r="L38">
        <f>IFERROR(VLOOKUP($A38,Tableau1[],MATCH('vente laiton rond 22'!L$2,'Base de données'!$2:$2,0),0),"")</f>
        <v>4.0627247524752472E-3</v>
      </c>
      <c r="M38">
        <f>IFERROR(VLOOKUP($A38,Tableau1[],MATCH('vente laiton rond 22'!M$2,'Base de données'!$2:$2,0),0),"")</f>
        <v>0.15782123076923077</v>
      </c>
      <c r="N38" t="str">
        <f>IFERROR(VLOOKUP($A38,Tableau1[],MATCH('vente laiton rond 22'!N$2,'Base de données'!$2:$2,0),0),"")</f>
        <v/>
      </c>
      <c r="O38">
        <f>IFERROR(VLOOKUP($A38,Tableau1[],MATCH('vente laiton rond 22'!O$2,'Base de données'!$2:$2,0),0),"")</f>
        <v>7.6748381538461544E-2</v>
      </c>
      <c r="P38" t="str">
        <f>IFERROR(VLOOKUP($A38,Tableau1[],MATCH('vente laiton rond 22'!P$2,'Base de données'!$2:$2,0),0),"")</f>
        <v/>
      </c>
      <c r="Q38">
        <f>IFERROR(VLOOKUP($A38,Tableau1[],MATCH('vente laiton rond 22'!Q$2,'Base de données'!$2:$2,0),0),"")</f>
        <v>6.9066320792079203</v>
      </c>
      <c r="R38" t="str">
        <f>IFERROR(VLOOKUP($A38,Tableau1[],MATCH('vente laiton rond 22'!R$2,'Base de données'!$2:$2,0),0),"")</f>
        <v/>
      </c>
    </row>
    <row r="39" spans="1:18" x14ac:dyDescent="0.25">
      <c r="A39">
        <f t="array" ref="A39">IFERROR(INDEX('Base de données'!$A$2:$A$114,SMALL(IF((('Base de données'!$B$2:$B$114="vente"))*('Base de données'!$H$2:$H$114=$G$3)*('Base de données'!$I$2:$I$114=$H$3)*('Base de données'!$J$2:$J$114=$I$3*1),ROW('Base de données'!$H$2:$H$114)-1),ROWS($1:15))),"")</f>
        <v>201800087</v>
      </c>
      <c r="B39">
        <f>IFERROR(VLOOKUP($A39,Tableau1[],MATCH('vente laiton rond 22'!B$2,'Base de données'!$2:$2,0),0),"")</f>
        <v>539596</v>
      </c>
      <c r="C39" s="126">
        <f>IFERROR(VLOOKUP($A39,Tableau1[],MATCH('vente laiton rond 22'!C$2,'Base de données'!$2:$2,0),0),"")</f>
        <v>43435</v>
      </c>
      <c r="D39">
        <f>IFERROR(VLOOKUP($A39,Tableau1[],MATCH('vente laiton rond 22'!D$2,'Base de données'!$2:$2,0),0),"")</f>
        <v>200200</v>
      </c>
      <c r="E39" t="str">
        <f>IFERROR(VLOOKUP($A39,Tableau1[],MATCH('vente laiton rond 22'!E$2,'Base de données'!$2:$2,0),0),"")</f>
        <v>EMBOUT DE TIGE</v>
      </c>
      <c r="F39">
        <f>IFERROR(VLOOKUP($A39,Tableau1[],MATCH('vente laiton rond 22'!F$2,'Base de données'!$2:$2,0),0),"")</f>
        <v>0</v>
      </c>
      <c r="G39" t="str">
        <f>IFERROR(VLOOKUP($A39,Tableau1[],MATCH('vente laiton rond 22'!G$2,'Base de données'!$2:$2,0),0),"")</f>
        <v>LAITON</v>
      </c>
      <c r="H39" t="str">
        <f>IFERROR(VLOOKUP($A39,Tableau1[],MATCH('vente laiton rond 22'!H$2,'Base de données'!$2:$2,0),0),"")</f>
        <v>ROND</v>
      </c>
      <c r="I39">
        <f>IFERROR(VLOOKUP($A39,Tableau1[],MATCH('vente laiton rond 22'!I$2,'Base de données'!$2:$2,0),0),"")</f>
        <v>22</v>
      </c>
      <c r="J39">
        <f>IFERROR(VLOOKUP($A39,Tableau1[],MATCH('vente laiton rond 22'!J$2,'Base de données'!$2:$2,0),0),"")</f>
        <v>1450</v>
      </c>
      <c r="K39">
        <f>IFERROR(VLOOKUP($A39,Tableau1[],MATCH('vente laiton rond 22'!K$2,'Base de données'!$2:$2,0),0),"")</f>
        <v>7.4759999999999993E-2</v>
      </c>
      <c r="L39">
        <f>IFERROR(VLOOKUP($A39,Tableau1[],MATCH('vente laiton rond 22'!L$2,'Base de données'!$2:$2,0),0),"")</f>
        <v>4.0627247524752472E-3</v>
      </c>
      <c r="M39">
        <f>IFERROR(VLOOKUP($A39,Tableau1[],MATCH('vente laiton rond 22'!M$2,'Base de données'!$2:$2,0),0),"")</f>
        <v>0.15782123076923077</v>
      </c>
      <c r="N39" t="str">
        <f>IFERROR(VLOOKUP($A39,Tableau1[],MATCH('vente laiton rond 22'!N$2,'Base de données'!$2:$2,0),0),"")</f>
        <v/>
      </c>
      <c r="O39">
        <f>IFERROR(VLOOKUP($A39,Tableau1[],MATCH('vente laiton rond 22'!O$2,'Base de données'!$2:$2,0),0),"")</f>
        <v>7.6748381538461544E-2</v>
      </c>
      <c r="P39" t="str">
        <f>IFERROR(VLOOKUP($A39,Tableau1[],MATCH('vente laiton rond 22'!P$2,'Base de données'!$2:$2,0),0),"")</f>
        <v/>
      </c>
      <c r="Q39">
        <f>IFERROR(VLOOKUP($A39,Tableau1[],MATCH('vente laiton rond 22'!Q$2,'Base de données'!$2:$2,0),0),"")</f>
        <v>5.8909508910891084</v>
      </c>
      <c r="R39" t="str">
        <f>IFERROR(VLOOKUP($A39,Tableau1[],MATCH('vente laiton rond 22'!R$2,'Base de données'!$2:$2,0),0),"")</f>
        <v/>
      </c>
    </row>
    <row r="40" spans="1:18" x14ac:dyDescent="0.25">
      <c r="A40">
        <f t="array" ref="A40">IFERROR(INDEX('Base de données'!$A$2:$A$114,SMALL(IF((('Base de données'!$B$2:$B$114="vente"))*('Base de données'!$H$2:$H$114=$G$3)*('Base de données'!$I$2:$I$114=$H$3)*('Base de données'!$J$2:$J$114=$I$3*1),ROW('Base de données'!$H$2:$H$114)-1),ROWS($1:16))),"")</f>
        <v>201900001</v>
      </c>
      <c r="B40">
        <f>IFERROR(VLOOKUP($A40,Tableau1[],MATCH('vente laiton rond 22'!B$2,'Base de données'!$2:$2,0),0),"")</f>
        <v>540757</v>
      </c>
      <c r="C40" s="126">
        <f>IFERROR(VLOOKUP($A40,Tableau1[],MATCH('vente laiton rond 22'!C$2,'Base de données'!$2:$2,0),0),"")</f>
        <v>43491</v>
      </c>
      <c r="D40">
        <f>IFERROR(VLOOKUP($A40,Tableau1[],MATCH('vente laiton rond 22'!D$2,'Base de données'!$2:$2,0),0),"")</f>
        <v>200200</v>
      </c>
      <c r="E40" t="str">
        <f>IFERROR(VLOOKUP($A40,Tableau1[],MATCH('vente laiton rond 22'!E$2,'Base de données'!$2:$2,0),0),"")</f>
        <v>EMBOUT DE TIGE</v>
      </c>
      <c r="F40">
        <f>IFERROR(VLOOKUP($A40,Tableau1[],MATCH('vente laiton rond 22'!F$2,'Base de données'!$2:$2,0),0),"")</f>
        <v>0</v>
      </c>
      <c r="G40" t="str">
        <f>IFERROR(VLOOKUP($A40,Tableau1[],MATCH('vente laiton rond 22'!G$2,'Base de données'!$2:$2,0),0),"")</f>
        <v>LAITON</v>
      </c>
      <c r="H40" t="str">
        <f>IFERROR(VLOOKUP($A40,Tableau1[],MATCH('vente laiton rond 22'!H$2,'Base de données'!$2:$2,0),0),"")</f>
        <v>ROND</v>
      </c>
      <c r="I40">
        <f>IFERROR(VLOOKUP($A40,Tableau1[],MATCH('vente laiton rond 22'!I$2,'Base de données'!$2:$2,0),0),"")</f>
        <v>22</v>
      </c>
      <c r="J40">
        <f>IFERROR(VLOOKUP($A40,Tableau1[],MATCH('vente laiton rond 22'!J$2,'Base de données'!$2:$2,0),0),"")</f>
        <v>1000</v>
      </c>
      <c r="K40">
        <f>IFERROR(VLOOKUP($A40,Tableau1[],MATCH('vente laiton rond 22'!K$2,'Base de données'!$2:$2,0),0),"")</f>
        <v>7.4759999999999993E-2</v>
      </c>
      <c r="L40">
        <f>IFERROR(VLOOKUP($A40,Tableau1[],MATCH('vente laiton rond 22'!L$2,'Base de données'!$2:$2,0),0),"")</f>
        <v>4.0627247524752472E-3</v>
      </c>
      <c r="M40">
        <f>IFERROR(VLOOKUP($A40,Tableau1[],MATCH('vente laiton rond 22'!M$2,'Base de données'!$2:$2,0),0),"")</f>
        <v>0.15782123076923077</v>
      </c>
      <c r="N40" t="str">
        <f>IFERROR(VLOOKUP($A40,Tableau1[],MATCH('vente laiton rond 22'!N$2,'Base de données'!$2:$2,0),0),"")</f>
        <v/>
      </c>
      <c r="O40">
        <f>IFERROR(VLOOKUP($A40,Tableau1[],MATCH('vente laiton rond 22'!O$2,'Base de données'!$2:$2,0),0),"")</f>
        <v>7.6748381538461544E-2</v>
      </c>
      <c r="P40" t="str">
        <f>IFERROR(VLOOKUP($A40,Tableau1[],MATCH('vente laiton rond 22'!P$2,'Base de données'!$2:$2,0),0),"")</f>
        <v/>
      </c>
      <c r="Q40">
        <f>IFERROR(VLOOKUP($A40,Tableau1[],MATCH('vente laiton rond 22'!Q$2,'Base de données'!$2:$2,0),0),"")</f>
        <v>4.0627247524752477</v>
      </c>
      <c r="R40" t="str">
        <f>IFERROR(VLOOKUP($A40,Tableau1[],MATCH('vente laiton rond 22'!R$2,'Base de données'!$2:$2,0),0),"")</f>
        <v/>
      </c>
    </row>
    <row r="41" spans="1:18" x14ac:dyDescent="0.25">
      <c r="A41">
        <f t="array" ref="A41">IFERROR(INDEX('Base de données'!$A$2:$A$114,SMALL(IF((('Base de données'!$B$2:$B$114="vente"))*('Base de données'!$H$2:$H$114=$G$3)*('Base de données'!$I$2:$I$114=$H$3)*('Base de données'!$J$2:$J$114=$I$3*1),ROW('Base de données'!$H$2:$H$114)-1),ROWS($1:17))),"")</f>
        <v>201900011</v>
      </c>
      <c r="B41">
        <f>IFERROR(VLOOKUP($A41,Tableau1[],MATCH('vente laiton rond 22'!B$2,'Base de données'!$2:$2,0),0),"")</f>
        <v>541530</v>
      </c>
      <c r="C41" s="126">
        <f>IFERROR(VLOOKUP($A41,Tableau1[],MATCH('vente laiton rond 22'!C$2,'Base de données'!$2:$2,0),0),"")</f>
        <v>43524</v>
      </c>
      <c r="D41">
        <f>IFERROR(VLOOKUP($A41,Tableau1[],MATCH('vente laiton rond 22'!D$2,'Base de données'!$2:$2,0),0),"")</f>
        <v>200200</v>
      </c>
      <c r="E41" t="str">
        <f>IFERROR(VLOOKUP($A41,Tableau1[],MATCH('vente laiton rond 22'!E$2,'Base de données'!$2:$2,0),0),"")</f>
        <v>EMBOUT DE TIGE</v>
      </c>
      <c r="F41">
        <f>IFERROR(VLOOKUP($A41,Tableau1[],MATCH('vente laiton rond 22'!F$2,'Base de données'!$2:$2,0),0),"")</f>
        <v>0</v>
      </c>
      <c r="G41" t="str">
        <f>IFERROR(VLOOKUP($A41,Tableau1[],MATCH('vente laiton rond 22'!G$2,'Base de données'!$2:$2,0),0),"")</f>
        <v>LAITON</v>
      </c>
      <c r="H41" t="str">
        <f>IFERROR(VLOOKUP($A41,Tableau1[],MATCH('vente laiton rond 22'!H$2,'Base de données'!$2:$2,0),0),"")</f>
        <v>ROND</v>
      </c>
      <c r="I41">
        <f>IFERROR(VLOOKUP($A41,Tableau1[],MATCH('vente laiton rond 22'!I$2,'Base de données'!$2:$2,0),0),"")</f>
        <v>22</v>
      </c>
      <c r="J41">
        <f>IFERROR(VLOOKUP($A41,Tableau1[],MATCH('vente laiton rond 22'!J$2,'Base de données'!$2:$2,0),0),"")</f>
        <v>2800</v>
      </c>
      <c r="K41">
        <f>IFERROR(VLOOKUP($A41,Tableau1[],MATCH('vente laiton rond 22'!K$2,'Base de données'!$2:$2,0),0),"")</f>
        <v>7.4759999999999993E-2</v>
      </c>
      <c r="L41">
        <f>IFERROR(VLOOKUP($A41,Tableau1[],MATCH('vente laiton rond 22'!L$2,'Base de données'!$2:$2,0),0),"")</f>
        <v>4.0627247524752472E-3</v>
      </c>
      <c r="M41">
        <f>IFERROR(VLOOKUP($A41,Tableau1[],MATCH('vente laiton rond 22'!M$2,'Base de données'!$2:$2,0),0),"")</f>
        <v>0.15782123076923077</v>
      </c>
      <c r="N41" t="str">
        <f>IFERROR(VLOOKUP($A41,Tableau1[],MATCH('vente laiton rond 22'!N$2,'Base de données'!$2:$2,0),0),"")</f>
        <v/>
      </c>
      <c r="O41">
        <f>IFERROR(VLOOKUP($A41,Tableau1[],MATCH('vente laiton rond 22'!O$2,'Base de données'!$2:$2,0),0),"")</f>
        <v>7.6748381538461544E-2</v>
      </c>
      <c r="P41" t="str">
        <f>IFERROR(VLOOKUP($A41,Tableau1[],MATCH('vente laiton rond 22'!P$2,'Base de données'!$2:$2,0),0),"")</f>
        <v/>
      </c>
      <c r="Q41">
        <f>IFERROR(VLOOKUP($A41,Tableau1[],MATCH('vente laiton rond 22'!Q$2,'Base de données'!$2:$2,0),0),"")</f>
        <v>11.375629306930692</v>
      </c>
      <c r="R41" t="str">
        <f>IFERROR(VLOOKUP($A41,Tableau1[],MATCH('vente laiton rond 22'!R$2,'Base de données'!$2:$2,0),0),"")</f>
        <v/>
      </c>
    </row>
    <row r="42" spans="1:18" x14ac:dyDescent="0.25">
      <c r="A42">
        <f t="array" ref="A42">IFERROR(INDEX('Base de données'!$A$2:$A$114,SMALL(IF((('Base de données'!$B$2:$B$114="vente"))*('Base de données'!$H$2:$H$114=$G$3)*('Base de données'!$I$2:$I$114=$H$3)*('Base de données'!$J$2:$J$114=$I$3*1),ROW('Base de données'!$H$2:$H$114)-1),ROWS($1:18))),"")</f>
        <v>201900023</v>
      </c>
      <c r="B42">
        <f>IFERROR(VLOOKUP($A42,Tableau1[],MATCH('vente laiton rond 22'!B$2,'Base de données'!$2:$2,0),0),"")</f>
        <v>542331</v>
      </c>
      <c r="C42" s="126">
        <f>IFERROR(VLOOKUP($A42,Tableau1[],MATCH('vente laiton rond 22'!C$2,'Base de données'!$2:$2,0),0),"")</f>
        <v>43554</v>
      </c>
      <c r="D42">
        <f>IFERROR(VLOOKUP($A42,Tableau1[],MATCH('vente laiton rond 22'!D$2,'Base de données'!$2:$2,0),0),"")</f>
        <v>200200</v>
      </c>
      <c r="E42" t="str">
        <f>IFERROR(VLOOKUP($A42,Tableau1[],MATCH('vente laiton rond 22'!E$2,'Base de données'!$2:$2,0),0),"")</f>
        <v>EMBOUT DE TIGE</v>
      </c>
      <c r="F42">
        <f>IFERROR(VLOOKUP($A42,Tableau1[],MATCH('vente laiton rond 22'!F$2,'Base de données'!$2:$2,0),0),"")</f>
        <v>0</v>
      </c>
      <c r="G42" t="str">
        <f>IFERROR(VLOOKUP($A42,Tableau1[],MATCH('vente laiton rond 22'!G$2,'Base de données'!$2:$2,0),0),"")</f>
        <v>LAITON</v>
      </c>
      <c r="H42" t="str">
        <f>IFERROR(VLOOKUP($A42,Tableau1[],MATCH('vente laiton rond 22'!H$2,'Base de données'!$2:$2,0),0),"")</f>
        <v>ROND</v>
      </c>
      <c r="I42">
        <f>IFERROR(VLOOKUP($A42,Tableau1[],MATCH('vente laiton rond 22'!I$2,'Base de données'!$2:$2,0),0),"")</f>
        <v>22</v>
      </c>
      <c r="J42">
        <f>IFERROR(VLOOKUP($A42,Tableau1[],MATCH('vente laiton rond 22'!J$2,'Base de données'!$2:$2,0),0),"")</f>
        <v>1000</v>
      </c>
      <c r="K42">
        <f>IFERROR(VLOOKUP($A42,Tableau1[],MATCH('vente laiton rond 22'!K$2,'Base de données'!$2:$2,0),0),"")</f>
        <v>7.4759999999999993E-2</v>
      </c>
      <c r="L42">
        <f>IFERROR(VLOOKUP($A42,Tableau1[],MATCH('vente laiton rond 22'!L$2,'Base de données'!$2:$2,0),0),"")</f>
        <v>4.0627247524752472E-3</v>
      </c>
      <c r="M42">
        <f>IFERROR(VLOOKUP($A42,Tableau1[],MATCH('vente laiton rond 22'!M$2,'Base de données'!$2:$2,0),0),"")</f>
        <v>0.15782123076923077</v>
      </c>
      <c r="N42" t="str">
        <f>IFERROR(VLOOKUP($A42,Tableau1[],MATCH('vente laiton rond 22'!N$2,'Base de données'!$2:$2,0),0),"")</f>
        <v/>
      </c>
      <c r="O42">
        <f>IFERROR(VLOOKUP($A42,Tableau1[],MATCH('vente laiton rond 22'!O$2,'Base de données'!$2:$2,0),0),"")</f>
        <v>7.6748381538461544E-2</v>
      </c>
      <c r="P42" t="str">
        <f>IFERROR(VLOOKUP($A42,Tableau1[],MATCH('vente laiton rond 22'!P$2,'Base de données'!$2:$2,0),0),"")</f>
        <v/>
      </c>
      <c r="Q42">
        <f>IFERROR(VLOOKUP($A42,Tableau1[],MATCH('vente laiton rond 22'!Q$2,'Base de données'!$2:$2,0),0),"")</f>
        <v>4.0627247524752477</v>
      </c>
      <c r="R42" t="str">
        <f>IFERROR(VLOOKUP($A42,Tableau1[],MATCH('vente laiton rond 22'!R$2,'Base de données'!$2:$2,0),0),"")</f>
        <v/>
      </c>
    </row>
    <row r="43" spans="1:18" x14ac:dyDescent="0.25">
      <c r="A43">
        <f t="array" ref="A43">IFERROR(INDEX('Base de données'!$A$2:$A$114,SMALL(IF((('Base de données'!$B$2:$B$114="vente"))*('Base de données'!$H$2:$H$114=$G$3)*('Base de données'!$I$2:$I$114=$H$3)*('Base de données'!$J$2:$J$114=$I$3*1),ROW('Base de données'!$H$2:$H$114)-1),ROWS($1:19))),"")</f>
        <v>201900034</v>
      </c>
      <c r="B43">
        <f>IFERROR(VLOOKUP($A43,Tableau1[],MATCH('vente laiton rond 22'!B$2,'Base de données'!$2:$2,0),0),"")</f>
        <v>543037</v>
      </c>
      <c r="C43" s="126">
        <f>IFERROR(VLOOKUP($A43,Tableau1[],MATCH('vente laiton rond 22'!C$2,'Base de données'!$2:$2,0),0),"")</f>
        <v>43581</v>
      </c>
      <c r="D43">
        <f>IFERROR(VLOOKUP($A43,Tableau1[],MATCH('vente laiton rond 22'!D$2,'Base de données'!$2:$2,0),0),"")</f>
        <v>200200</v>
      </c>
      <c r="E43" t="str">
        <f>IFERROR(VLOOKUP($A43,Tableau1[],MATCH('vente laiton rond 22'!E$2,'Base de données'!$2:$2,0),0),"")</f>
        <v>EMBOUT DE TIGE</v>
      </c>
      <c r="F43">
        <f>IFERROR(VLOOKUP($A43,Tableau1[],MATCH('vente laiton rond 22'!F$2,'Base de données'!$2:$2,0),0),"")</f>
        <v>0</v>
      </c>
      <c r="G43" t="str">
        <f>IFERROR(VLOOKUP($A43,Tableau1[],MATCH('vente laiton rond 22'!G$2,'Base de données'!$2:$2,0),0),"")</f>
        <v>LAITON</v>
      </c>
      <c r="H43" t="str">
        <f>IFERROR(VLOOKUP($A43,Tableau1[],MATCH('vente laiton rond 22'!H$2,'Base de données'!$2:$2,0),0),"")</f>
        <v>ROND</v>
      </c>
      <c r="I43">
        <f>IFERROR(VLOOKUP($A43,Tableau1[],MATCH('vente laiton rond 22'!I$2,'Base de données'!$2:$2,0),0),"")</f>
        <v>22</v>
      </c>
      <c r="J43">
        <f>IFERROR(VLOOKUP($A43,Tableau1[],MATCH('vente laiton rond 22'!J$2,'Base de données'!$2:$2,0),0),"")</f>
        <v>1500</v>
      </c>
      <c r="K43">
        <f>IFERROR(VLOOKUP($A43,Tableau1[],MATCH('vente laiton rond 22'!K$2,'Base de données'!$2:$2,0),0),"")</f>
        <v>7.4759999999999993E-2</v>
      </c>
      <c r="L43">
        <f>IFERROR(VLOOKUP($A43,Tableau1[],MATCH('vente laiton rond 22'!L$2,'Base de données'!$2:$2,0),0),"")</f>
        <v>4.0627247524752472E-3</v>
      </c>
      <c r="M43">
        <f>IFERROR(VLOOKUP($A43,Tableau1[],MATCH('vente laiton rond 22'!M$2,'Base de données'!$2:$2,0),0),"")</f>
        <v>0.15782123076923077</v>
      </c>
      <c r="N43" t="str">
        <f>IFERROR(VLOOKUP($A43,Tableau1[],MATCH('vente laiton rond 22'!N$2,'Base de données'!$2:$2,0),0),"")</f>
        <v/>
      </c>
      <c r="O43">
        <f>IFERROR(VLOOKUP($A43,Tableau1[],MATCH('vente laiton rond 22'!O$2,'Base de données'!$2:$2,0),0),"")</f>
        <v>7.6748381538461544E-2</v>
      </c>
      <c r="P43" t="str">
        <f>IFERROR(VLOOKUP($A43,Tableau1[],MATCH('vente laiton rond 22'!P$2,'Base de données'!$2:$2,0),0),"")</f>
        <v/>
      </c>
      <c r="Q43">
        <f>IFERROR(VLOOKUP($A43,Tableau1[],MATCH('vente laiton rond 22'!Q$2,'Base de données'!$2:$2,0),0),"")</f>
        <v>6.0940871287128706</v>
      </c>
      <c r="R43" t="str">
        <f>IFERROR(VLOOKUP($A43,Tableau1[],MATCH('vente laiton rond 22'!R$2,'Base de données'!$2:$2,0),0),"")</f>
        <v/>
      </c>
    </row>
    <row r="44" spans="1:18" x14ac:dyDescent="0.25">
      <c r="A44">
        <f t="array" ref="A44">IFERROR(INDEX('Base de données'!$A$2:$A$114,SMALL(IF((('Base de données'!$B$2:$B$114="vente"))*('Base de données'!$H$2:$H$114=$G$3)*('Base de données'!$I$2:$I$114=$H$3)*('Base de données'!$J$2:$J$114=$I$3*1),ROW('Base de données'!$H$2:$H$114)-1),ROWS($1:20))),"")</f>
        <v>201900078</v>
      </c>
      <c r="B44">
        <f>IFERROR(VLOOKUP($A44,Tableau1[],MATCH('vente laiton rond 22'!B$2,'Base de données'!$2:$2,0),0),"")</f>
        <v>546151</v>
      </c>
      <c r="C44" s="126">
        <f>IFERROR(VLOOKUP($A44,Tableau1[],MATCH('vente laiton rond 22'!C$2,'Base de données'!$2:$2,0),0),"")</f>
        <v>43734</v>
      </c>
      <c r="D44">
        <f>IFERROR(VLOOKUP($A44,Tableau1[],MATCH('vente laiton rond 22'!D$2,'Base de données'!$2:$2,0),0),"")</f>
        <v>200200</v>
      </c>
      <c r="E44" t="str">
        <f>IFERROR(VLOOKUP($A44,Tableau1[],MATCH('vente laiton rond 22'!E$2,'Base de données'!$2:$2,0),0),"")</f>
        <v>EMBOUT DE TIGE</v>
      </c>
      <c r="F44">
        <f>IFERROR(VLOOKUP($A44,Tableau1[],MATCH('vente laiton rond 22'!F$2,'Base de données'!$2:$2,0),0),"")</f>
        <v>0</v>
      </c>
      <c r="G44" t="str">
        <f>IFERROR(VLOOKUP($A44,Tableau1[],MATCH('vente laiton rond 22'!G$2,'Base de données'!$2:$2,0),0),"")</f>
        <v>LAITON</v>
      </c>
      <c r="H44" t="str">
        <f>IFERROR(VLOOKUP($A44,Tableau1[],MATCH('vente laiton rond 22'!H$2,'Base de données'!$2:$2,0),0),"")</f>
        <v>ROND</v>
      </c>
      <c r="I44">
        <f>IFERROR(VLOOKUP($A44,Tableau1[],MATCH('vente laiton rond 22'!I$2,'Base de données'!$2:$2,0),0),"")</f>
        <v>22</v>
      </c>
      <c r="J44">
        <f>IFERROR(VLOOKUP($A44,Tableau1[],MATCH('vente laiton rond 22'!J$2,'Base de données'!$2:$2,0),0),"")</f>
        <v>500</v>
      </c>
      <c r="K44">
        <f>IFERROR(VLOOKUP($A44,Tableau1[],MATCH('vente laiton rond 22'!K$2,'Base de données'!$2:$2,0),0),"")</f>
        <v>7.4759999999999993E-2</v>
      </c>
      <c r="L44">
        <f>IFERROR(VLOOKUP($A44,Tableau1[],MATCH('vente laiton rond 22'!L$2,'Base de données'!$2:$2,0),0),"")</f>
        <v>4.0627247524752472E-3</v>
      </c>
      <c r="M44">
        <f>IFERROR(VLOOKUP($A44,Tableau1[],MATCH('vente laiton rond 22'!M$2,'Base de données'!$2:$2,0),0),"")</f>
        <v>0.15782123076923077</v>
      </c>
      <c r="N44" t="str">
        <f>IFERROR(VLOOKUP($A44,Tableau1[],MATCH('vente laiton rond 22'!N$2,'Base de données'!$2:$2,0),0),"")</f>
        <v/>
      </c>
      <c r="O44">
        <f>IFERROR(VLOOKUP($A44,Tableau1[],MATCH('vente laiton rond 22'!O$2,'Base de données'!$2:$2,0),0),"")</f>
        <v>7.6748381538461544E-2</v>
      </c>
      <c r="P44" t="str">
        <f>IFERROR(VLOOKUP($A44,Tableau1[],MATCH('vente laiton rond 22'!P$2,'Base de données'!$2:$2,0),0),"")</f>
        <v/>
      </c>
      <c r="Q44">
        <f>IFERROR(VLOOKUP($A44,Tableau1[],MATCH('vente laiton rond 22'!Q$2,'Base de données'!$2:$2,0),0),"")</f>
        <v>2.0313623762376238</v>
      </c>
      <c r="R44" t="str">
        <f>IFERROR(VLOOKUP($A44,Tableau1[],MATCH('vente laiton rond 22'!R$2,'Base de données'!$2:$2,0),0),"")</f>
        <v/>
      </c>
    </row>
    <row r="45" spans="1:18" x14ac:dyDescent="0.25">
      <c r="A45" t="str">
        <f t="array" ref="A45">IFERROR(INDEX('Base de données'!$A$2:$A$114,SMALL(IF((('Base de données'!$B$2:$B$114="vente"))*('Base de données'!$H$2:$H$114=$G$3)*('Base de données'!$I$2:$I$114=$H$3)*('Base de données'!$J$2:$J$114=$I$3*1),ROW('Base de données'!$H$2:$H$114)-1),ROWS($1:21))),"")</f>
        <v/>
      </c>
    </row>
    <row r="46" spans="1:18" x14ac:dyDescent="0.25">
      <c r="A46" t="str">
        <f t="array" ref="A46">IFERROR(INDEX('Base de données'!$A$2:$A$114,SMALL(IF((('Base de données'!$B$2:$B$114="vente"))*('Base de données'!$H$2:$H$114=$G$3)*('Base de données'!$I$2:$I$114=$H$3)*('Base de données'!$J$2:$J$114=$I$3*1),ROW('Base de données'!$H$2:$H$114)-1),ROWS($1:22))),"")</f>
        <v/>
      </c>
    </row>
    <row r="47" spans="1:18" x14ac:dyDescent="0.25">
      <c r="A47" t="str">
        <f t="array" ref="A47">IFERROR(INDEX('Base de données'!$A$2:$A$114,SMALL(IF((('Base de données'!$B$2:$B$114="vente"))*('Base de données'!$H$2:$H$114=$G$3)*('Base de données'!$I$2:$I$114=$H$3)*('Base de données'!$J$2:$J$114=$I$3*1),ROW('Base de données'!$H$2:$H$114)-1),ROWS($1:23))),"")</f>
        <v/>
      </c>
    </row>
    <row r="48" spans="1:18" x14ac:dyDescent="0.25">
      <c r="A48" t="str">
        <f t="array" ref="A48">IFERROR(INDEX('Base de données'!$A$2:$A$114,SMALL(IF((('Base de données'!$B$2:$B$114="vente"))*('Base de données'!$H$2:$H$114=$G$3)*('Base de données'!$I$2:$I$114=$H$3)*('Base de données'!$J$2:$J$114=$I$3*1),ROW('Base de données'!$H$2:$H$114)-1),ROWS($1:24))),"")</f>
        <v/>
      </c>
    </row>
    <row r="49" spans="1:1" x14ac:dyDescent="0.25">
      <c r="A49" t="str">
        <f t="array" ref="A49">IFERROR(INDEX('Base de données'!$A$2:$A$114,SMALL(IF((('Base de données'!$B$2:$B$114="vente"))*('Base de données'!$H$2:$H$114=$G$3)*('Base de données'!$I$2:$I$114=$H$3)*('Base de données'!$J$2:$J$114=$I$3*1),ROW('Base de données'!$H$2:$H$114)-1),ROWS($1:25))),"")</f>
        <v/>
      </c>
    </row>
    <row r="50" spans="1:1" x14ac:dyDescent="0.25">
      <c r="A50" t="str">
        <f t="array" ref="A50">IFERROR(INDEX('Base de données'!$A$2:$A$114,SMALL(IF((('Base de données'!$B$2:$B$114="vente"))*('Base de données'!$H$2:$H$114=$G$3)*('Base de données'!$I$2:$I$114=$H$3)*('Base de données'!$J$2:$J$114=$I$3*1),ROW('Base de données'!$H$2:$H$114)-1),ROWS($1:26))),"")</f>
        <v/>
      </c>
    </row>
    <row r="51" spans="1:1" x14ac:dyDescent="0.25">
      <c r="A51" t="str">
        <f t="array" ref="A51">IFERROR(INDEX('Base de données'!$A$2:$A$114,SMALL(IF((('Base de données'!$B$2:$B$114="vente"))*('Base de données'!$H$2:$H$114=$G$3)*('Base de données'!$I$2:$I$114=$H$3)*('Base de données'!$J$2:$J$114=$I$3*1),ROW('Base de données'!$H$2:$H$114)-1),ROWS($1:27))),"")</f>
        <v/>
      </c>
    </row>
    <row r="52" spans="1:1" x14ac:dyDescent="0.25">
      <c r="A52" t="str">
        <f t="array" ref="A52">IFERROR(INDEX('Base de données'!$A$2:$A$114,SMALL(IF((('Base de données'!$B$2:$B$114="vente"))*('Base de données'!$H$2:$H$114=$G$3)*('Base de données'!$I$2:$I$114=$H$3)*('Base de données'!$J$2:$J$114=$I$3*1),ROW('Base de données'!$H$2:$H$114)-1),ROWS($1:28))),"")</f>
        <v/>
      </c>
    </row>
    <row r="53" spans="1:1" x14ac:dyDescent="0.25">
      <c r="A53" t="str">
        <f t="array" ref="A53">IFERROR(INDEX('Base de données'!$A$2:$A$114,SMALL(IF((('Base de données'!$B$2:$B$114="vente"))*('Base de données'!$H$2:$H$114=$G$3)*('Base de données'!$I$2:$I$114=$H$3)*('Base de données'!$J$2:$J$114=$I$3*1),ROW('Base de données'!$H$2:$H$114)-1),ROWS($1:29))),"")</f>
        <v/>
      </c>
    </row>
    <row r="54" spans="1:1" x14ac:dyDescent="0.25">
      <c r="A54" t="str">
        <f t="array" ref="A54">IFERROR(INDEX('Base de données'!$A$2:$A$114,SMALL(IF((('Base de données'!$B$2:$B$114="vente"))*('Base de données'!$H$2:$H$114=$G$3)*('Base de données'!$I$2:$I$114=$H$3)*('Base de données'!$J$2:$J$114=$I$3*1),ROW('Base de données'!$H$2:$H$114)-1),ROWS($1:30))),"")</f>
        <v/>
      </c>
    </row>
    <row r="55" spans="1:1" x14ac:dyDescent="0.25">
      <c r="A55" t="str">
        <f t="array" ref="A55">IFERROR(INDEX('Base de données'!$A$2:$A$114,SMALL(IF((('Base de données'!$B$2:$B$114="vente"))*('Base de données'!$H$2:$H$114=$G$3)*('Base de données'!$I$2:$I$114=$H$3)*('Base de données'!$J$2:$J$114=$I$3*1),ROW('Base de données'!$H$2:$H$114)-1),ROWS($1:31))),"")</f>
        <v/>
      </c>
    </row>
    <row r="56" spans="1:1" x14ac:dyDescent="0.25">
      <c r="A56" t="str">
        <f t="array" ref="A56">IFERROR(INDEX('Base de données'!$A$2:$A$114,SMALL(IF((('Base de données'!$B$2:$B$114="vente"))*('Base de données'!$H$2:$H$114=$G$3)*('Base de données'!$I$2:$I$114=$H$3)*('Base de données'!$J$2:$J$114=$I$3*1),ROW('Base de données'!$H$2:$H$114)-1),ROWS($1:32))),"")</f>
        <v/>
      </c>
    </row>
    <row r="57" spans="1:1" x14ac:dyDescent="0.25">
      <c r="A57" t="str">
        <f t="array" ref="A57">IFERROR(INDEX('Base de données'!$A$2:$A$114,SMALL(IF((('Base de données'!$B$2:$B$114="vente"))*('Base de données'!$H$2:$H$114=$G$3)*('Base de données'!$I$2:$I$114=$H$3)*('Base de données'!$J$2:$J$114=$I$3*1),ROW('Base de données'!$H$2:$H$114)-1),ROWS($1:33))),"")</f>
        <v/>
      </c>
    </row>
    <row r="58" spans="1:1" x14ac:dyDescent="0.25">
      <c r="A58" t="str">
        <f t="array" ref="A58">IFERROR(INDEX('Base de données'!$A$2:$A$114,SMALL(IF((('Base de données'!$B$2:$B$114="vente"))*('Base de données'!$H$2:$H$114=$G$3)*('Base de données'!$I$2:$I$114=$H$3)*('Base de données'!$J$2:$J$114=$I$3*1),ROW('Base de données'!$H$2:$H$114)-1),ROWS($1:34))),"")</f>
        <v/>
      </c>
    </row>
    <row r="59" spans="1:1" x14ac:dyDescent="0.25">
      <c r="A59" t="str">
        <f t="array" ref="A59">IFERROR(INDEX('Base de données'!$A$2:$A$114,SMALL(IF((('Base de données'!$B$2:$B$114="vente"))*('Base de données'!$H$2:$H$114=$G$3)*('Base de données'!$I$2:$I$114=$H$3)*('Base de données'!$J$2:$J$114=$I$3*1),ROW('Base de données'!$H$2:$H$114)-1),ROWS($1:35))),"")</f>
        <v/>
      </c>
    </row>
    <row r="60" spans="1:1" x14ac:dyDescent="0.25">
      <c r="A60" t="str">
        <f t="array" ref="A60">IFERROR(INDEX('Base de données'!$A$2:$A$114,SMALL(IF((('Base de données'!$B$2:$B$114="vente"))*('Base de données'!$H$2:$H$114=$G$3)*('Base de données'!$I$2:$I$114=$H$3)*('Base de données'!$J$2:$J$114=$I$3*1),ROW('Base de données'!$H$2:$H$114)-1),ROWS($1:36))),"")</f>
        <v/>
      </c>
    </row>
    <row r="61" spans="1:1" x14ac:dyDescent="0.25">
      <c r="A61" t="str">
        <f t="array" ref="A61">IFERROR(INDEX('Base de données'!$A$2:$A$114,SMALL(IF((('Base de données'!$B$2:$B$114="vente"))*('Base de données'!$H$2:$H$114=$G$3)*('Base de données'!$I$2:$I$114=$H$3)*('Base de données'!$J$2:$J$114=$I$3*1),ROW('Base de données'!$H$2:$H$114)-1),ROWS($1:37))),"")</f>
        <v/>
      </c>
    </row>
    <row r="62" spans="1:1" x14ac:dyDescent="0.25">
      <c r="A62" t="str">
        <f t="array" ref="A62">IFERROR(INDEX('Base de données'!$A$2:$A$114,SMALL(IF((('Base de données'!$B$2:$B$114="vente"))*('Base de données'!$H$2:$H$114=$G$3)*('Base de données'!$I$2:$I$114=$H$3)*('Base de données'!$J$2:$J$114=$I$3*1),ROW('Base de données'!$H$2:$H$114)-1),ROWS($1:38))),"")</f>
        <v/>
      </c>
    </row>
    <row r="63" spans="1:1" x14ac:dyDescent="0.25">
      <c r="A63" t="str">
        <f t="array" ref="A63">IFERROR(INDEX('Base de données'!$A$2:$A$114,SMALL(IF((('Base de données'!$B$2:$B$114="vente"))*('Base de données'!$H$2:$H$114=$G$3)*('Base de données'!$I$2:$I$114=$H$3)*('Base de données'!$J$2:$J$114=$I$3*1),ROW('Base de données'!$H$2:$H$114)-1),ROWS($1:39))),"")</f>
        <v/>
      </c>
    </row>
    <row r="64" spans="1:1" x14ac:dyDescent="0.25">
      <c r="A64" t="str">
        <f t="array" ref="A64">IFERROR(INDEX('Base de données'!$A$2:$A$114,SMALL(IF((('Base de données'!$B$2:$B$114="vente"))*('Base de données'!$H$2:$H$114=$G$3)*('Base de données'!$I$2:$I$114=$H$3)*('Base de données'!$J$2:$J$114=$I$3*1),ROW('Base de données'!$H$2:$H$114)-1),ROWS($1:40))),"")</f>
        <v/>
      </c>
    </row>
    <row r="65" spans="1:1" x14ac:dyDescent="0.25">
      <c r="A65" t="str">
        <f t="array" ref="A65">IFERROR(INDEX('Base de données'!$A$2:$A$114,SMALL(IF((('Base de données'!$B$2:$B$114="vente"))*('Base de données'!$H$2:$H$114=$G$3)*('Base de données'!$I$2:$I$114=$H$3)*('Base de données'!$J$2:$J$114=$I$3*1),ROW('Base de données'!$H$2:$H$114)-1),ROWS($1:41))),"")</f>
        <v/>
      </c>
    </row>
    <row r="66" spans="1:1" x14ac:dyDescent="0.25">
      <c r="A66" t="str">
        <f t="array" ref="A66">IFERROR(INDEX('Base de données'!$A$2:$A$114,SMALL(IF((('Base de données'!$B$2:$B$114="vente"))*('Base de données'!$H$2:$H$114=$G$3)*('Base de données'!$I$2:$I$114=$H$3)*('Base de données'!$J$2:$J$114=$I$3*1),ROW('Base de données'!$H$2:$H$114)-1),ROWS($1:42))),"")</f>
        <v/>
      </c>
    </row>
    <row r="67" spans="1:1" x14ac:dyDescent="0.25">
      <c r="A67" t="str">
        <f t="array" ref="A67">IFERROR(INDEX('Base de données'!$A$2:$A$114,SMALL(IF((('Base de données'!$B$2:$B$114="vente"))*('Base de données'!$H$2:$H$114=$G$3)*('Base de données'!$I$2:$I$114=$H$3)*('Base de données'!$J$2:$J$114=$I$3*1),ROW('Base de données'!$H$2:$H$114)-1),ROWS($1:43))),"")</f>
        <v/>
      </c>
    </row>
    <row r="68" spans="1:1" x14ac:dyDescent="0.25">
      <c r="A68" t="str">
        <f t="array" ref="A68">IFERROR(INDEX('Base de données'!$A$2:$A$114,SMALL(IF((('Base de données'!$B$2:$B$114="vente"))*('Base de données'!$H$2:$H$114=$G$3)*('Base de données'!$I$2:$I$114=$H$3)*('Base de données'!$J$2:$J$114=$I$3*1),ROW('Base de données'!$H$2:$H$114)-1),ROWS($1:44))),"")</f>
        <v/>
      </c>
    </row>
    <row r="69" spans="1:1" x14ac:dyDescent="0.25">
      <c r="A69" t="str">
        <f t="array" ref="A69">IFERROR(INDEX('Base de données'!$A$2:$A$114,SMALL(IF((('Base de données'!$B$2:$B$114="vente"))*('Base de données'!$H$2:$H$114=$G$3)*('Base de données'!$I$2:$I$114=$H$3)*('Base de données'!$J$2:$J$114=$I$3*1),ROW('Base de données'!$H$2:$H$114)-1),ROWS($1:45))),"")</f>
        <v/>
      </c>
    </row>
    <row r="70" spans="1:1" x14ac:dyDescent="0.25">
      <c r="A70" t="str">
        <f t="array" ref="A70">IFERROR(INDEX('Base de données'!$A$2:$A$114,SMALL(IF((('Base de données'!$B$2:$B$114="vente"))*('Base de données'!$H$2:$H$114=$G$3)*('Base de données'!$I$2:$I$114=$H$3)*('Base de données'!$J$2:$J$114=$I$3*1),ROW('Base de données'!$H$2:$H$114)-1),ROWS($1:46))),"")</f>
        <v/>
      </c>
    </row>
    <row r="71" spans="1:1" x14ac:dyDescent="0.25">
      <c r="A71" t="str">
        <f t="array" ref="A71">IFERROR(INDEX('Base de données'!$A$2:$A$114,SMALL(IF((('Base de données'!$B$2:$B$114="vente"))*('Base de données'!$H$2:$H$114=$G$3)*('Base de données'!$I$2:$I$114=$H$3)*('Base de données'!$J$2:$J$114=$I$3*1),ROW('Base de données'!$H$2:$H$114)-1),ROWS($1:47))),"")</f>
        <v/>
      </c>
    </row>
    <row r="72" spans="1:1" x14ac:dyDescent="0.25">
      <c r="A72" t="str">
        <f t="array" ref="A72">IFERROR(INDEX('Base de données'!$A$2:$A$114,SMALL(IF((('Base de données'!$B$2:$B$114="vente"))*('Base de données'!$H$2:$H$114=$G$3)*('Base de données'!$I$2:$I$114=$H$3)*('Base de données'!$J$2:$J$114=$I$3*1),ROW('Base de données'!$H$2:$H$114)-1),ROWS($1:48))),"")</f>
        <v/>
      </c>
    </row>
    <row r="73" spans="1:1" x14ac:dyDescent="0.25">
      <c r="A73" t="str">
        <f t="array" ref="A73">IFERROR(INDEX('Base de données'!$A$2:$A$114,SMALL(IF((('Base de données'!$B$2:$B$114="vente"))*('Base de données'!$H$2:$H$114=$G$3)*('Base de données'!$I$2:$I$114=$H$3)*('Base de données'!$J$2:$J$114=$I$3*1),ROW('Base de données'!$H$2:$H$114)-1),ROWS($1:49))),"")</f>
        <v/>
      </c>
    </row>
    <row r="74" spans="1:1" x14ac:dyDescent="0.25">
      <c r="A74" t="str">
        <f t="array" ref="A74">IFERROR(INDEX('Base de données'!$A$2:$A$114,SMALL(IF((('Base de données'!$B$2:$B$114="vente"))*('Base de données'!$H$2:$H$114=$G$3)*('Base de données'!$I$2:$I$114=$H$3)*('Base de données'!$J$2:$J$114=$I$3*1),ROW('Base de données'!$H$2:$H$114)-1),ROWS($1:50))),"")</f>
        <v/>
      </c>
    </row>
    <row r="75" spans="1:1" x14ac:dyDescent="0.25">
      <c r="A75" t="str">
        <f t="array" ref="A75">IFERROR(INDEX('Base de données'!$A$2:$A$114,SMALL(IF((('Base de données'!$B$2:$B$114="vente"))*('Base de données'!$H$2:$H$114=$G$3)*('Base de données'!$I$2:$I$114=$H$3)*('Base de données'!$J$2:$J$114=$I$3*1),ROW('Base de données'!$H$2:$H$114)-1),ROWS($1:51))),"")</f>
        <v/>
      </c>
    </row>
    <row r="76" spans="1:1" x14ac:dyDescent="0.25">
      <c r="A76" t="str">
        <f t="array" ref="A76">IFERROR(INDEX('Base de données'!$A$2:$A$114,SMALL(IF((('Base de données'!$B$2:$B$114="vente"))*('Base de données'!$H$2:$H$114=$G$3)*('Base de données'!$I$2:$I$114=$H$3)*('Base de données'!$J$2:$J$114=$I$3*1),ROW('Base de données'!$H$2:$H$114)-1),ROWS($1:52))),"")</f>
        <v/>
      </c>
    </row>
    <row r="77" spans="1:1" x14ac:dyDescent="0.25">
      <c r="A77" t="str">
        <f t="array" ref="A77">IFERROR(INDEX('Base de données'!$A$2:$A$114,SMALL(IF((('Base de données'!$B$2:$B$114="vente"))*('Base de données'!$H$2:$H$114=$G$3)*('Base de données'!$I$2:$I$114=$H$3)*('Base de données'!$J$2:$J$114=$I$3*1),ROW('Base de données'!$H$2:$H$114)-1),ROWS($1:53))),"")</f>
        <v/>
      </c>
    </row>
    <row r="78" spans="1:1" x14ac:dyDescent="0.25">
      <c r="A78" t="str">
        <f t="array" ref="A78">IFERROR(INDEX('Base de données'!$A$2:$A$114,SMALL(IF((('Base de données'!$B$2:$B$114="vente"))*('Base de données'!$H$2:$H$114=$G$3)*('Base de données'!$I$2:$I$114=$H$3)*('Base de données'!$J$2:$J$114=$I$3*1),ROW('Base de données'!$H$2:$H$114)-1),ROWS($1:54))),"")</f>
        <v/>
      </c>
    </row>
    <row r="79" spans="1:1" x14ac:dyDescent="0.25">
      <c r="A79" t="str">
        <f t="array" ref="A79">IFERROR(INDEX('Base de données'!$A$2:$A$114,SMALL(IF((('Base de données'!$B$2:$B$114="vente"))*('Base de données'!$H$2:$H$114=$G$3)*('Base de données'!$I$2:$I$114=$H$3)*('Base de données'!$J$2:$J$114=$I$3*1),ROW('Base de données'!$H$2:$H$114)-1),ROWS($1:55))),"")</f>
        <v/>
      </c>
    </row>
    <row r="80" spans="1:1" x14ac:dyDescent="0.25">
      <c r="A80" t="str">
        <f t="array" ref="A80">IFERROR(INDEX('Base de données'!$A$2:$A$114,SMALL(IF((('Base de données'!$B$2:$B$114="vente"))*('Base de données'!$H$2:$H$114=$G$3)*('Base de données'!$I$2:$I$114=$H$3)*('Base de données'!$J$2:$J$114=$I$3*1),ROW('Base de données'!$H$2:$H$114)-1),ROWS($1:56))),"")</f>
        <v/>
      </c>
    </row>
    <row r="81" spans="1:1" x14ac:dyDescent="0.25">
      <c r="A81" t="str">
        <f t="array" ref="A81">IFERROR(INDEX('Base de données'!$A$2:$A$114,SMALL(IF((('Base de données'!$B$2:$B$114="vente"))*('Base de données'!$H$2:$H$114=$G$3)*('Base de données'!$I$2:$I$114=$H$3)*('Base de données'!$J$2:$J$114=$I$3*1),ROW('Base de données'!$H$2:$H$114)-1),ROWS($1:57))),"")</f>
        <v/>
      </c>
    </row>
    <row r="82" spans="1:1" x14ac:dyDescent="0.25">
      <c r="A82" t="str">
        <f t="array" ref="A82">IFERROR(INDEX('Base de données'!$A$2:$A$114,SMALL(IF((('Base de données'!$B$2:$B$114="vente"))*('Base de données'!$H$2:$H$114=$G$3)*('Base de données'!$I$2:$I$114=$H$3)*('Base de données'!$J$2:$J$114=$I$3*1),ROW('Base de données'!$H$2:$H$114)-1),ROWS($1:58))),"")</f>
        <v/>
      </c>
    </row>
    <row r="83" spans="1:1" x14ac:dyDescent="0.25">
      <c r="A83" t="str">
        <f t="array" ref="A83">IFERROR(INDEX('Base de données'!$A$2:$A$114,SMALL(IF((('Base de données'!$B$2:$B$114="vente"))*('Base de données'!$H$2:$H$114=$G$3)*('Base de données'!$I$2:$I$114=$H$3)*('Base de données'!$J$2:$J$114=$I$3*1),ROW('Base de données'!$H$2:$H$114)-1),ROWS($1:59))),"")</f>
        <v/>
      </c>
    </row>
    <row r="84" spans="1:1" x14ac:dyDescent="0.25">
      <c r="A84" t="str">
        <f t="array" ref="A84">IFERROR(INDEX('Base de données'!$A$2:$A$114,SMALL(IF((('Base de données'!$B$2:$B$114="vente"))*('Base de données'!$H$2:$H$114=$G$3)*('Base de données'!$I$2:$I$114=$H$3)*('Base de données'!$J$2:$J$114=$I$3*1),ROW('Base de données'!$H$2:$H$114)-1),ROWS($1:60))),"")</f>
        <v/>
      </c>
    </row>
    <row r="85" spans="1:1" x14ac:dyDescent="0.25">
      <c r="A85" t="str">
        <f t="array" ref="A85">IFERROR(INDEX('Base de données'!$A$2:$A$114,SMALL(IF((('Base de données'!$B$2:$B$114="vente"))*('Base de données'!$H$2:$H$114=$G$3)*('Base de données'!$I$2:$I$114=$H$3)*('Base de données'!$J$2:$J$114=$I$3*1),ROW('Base de données'!$H$2:$H$114)-1),ROWS($1:61))),"")</f>
        <v/>
      </c>
    </row>
    <row r="86" spans="1:1" x14ac:dyDescent="0.25">
      <c r="A86" t="str">
        <f t="array" ref="A86">IFERROR(INDEX('Base de données'!$A$2:$A$114,SMALL(IF((('Base de données'!$B$2:$B$114="vente"))*('Base de données'!$H$2:$H$114=$G$3)*('Base de données'!$I$2:$I$114=$H$3)*('Base de données'!$J$2:$J$114=$I$3*1),ROW('Base de données'!$H$2:$H$114)-1),ROWS($1:62))),"")</f>
        <v/>
      </c>
    </row>
    <row r="87" spans="1:1" x14ac:dyDescent="0.25">
      <c r="A87" t="str">
        <f t="array" ref="A87">IFERROR(INDEX('Base de données'!$A$2:$A$114,SMALL(IF((('Base de données'!$B$2:$B$114="vente"))*('Base de données'!$H$2:$H$114=$G$3)*('Base de données'!$I$2:$I$114=$H$3)*('Base de données'!$J$2:$J$114=$I$3*1),ROW('Base de données'!$H$2:$H$114)-1),ROWS($1:63))),"")</f>
        <v/>
      </c>
    </row>
    <row r="88" spans="1:1" x14ac:dyDescent="0.25">
      <c r="A88" t="str">
        <f t="array" ref="A88">IFERROR(INDEX('Base de données'!$A$2:$A$114,SMALL(IF((('Base de données'!$B$2:$B$114="vente"))*('Base de données'!$H$2:$H$114=$G$3)*('Base de données'!$I$2:$I$114=$H$3)*('Base de données'!$J$2:$J$114=$I$3*1),ROW('Base de données'!$H$2:$H$114)-1),ROWS($1:64))),"")</f>
        <v/>
      </c>
    </row>
    <row r="89" spans="1:1" x14ac:dyDescent="0.25">
      <c r="A89" t="str">
        <f t="array" ref="A89">IFERROR(INDEX('Base de données'!$A$2:$A$114,SMALL(IF((('Base de données'!$B$2:$B$114="vente"))*('Base de données'!$H$2:$H$114=$G$3)*('Base de données'!$I$2:$I$114=$H$3)*('Base de données'!$J$2:$J$114=$I$3*1),ROW('Base de données'!$H$2:$H$114)-1),ROWS($1:65))),"")</f>
        <v/>
      </c>
    </row>
    <row r="90" spans="1:1" x14ac:dyDescent="0.25">
      <c r="A90" t="str">
        <f t="array" ref="A90">IFERROR(INDEX('Base de données'!$A$2:$A$114,SMALL(IF((('Base de données'!$B$2:$B$114="vente"))*('Base de données'!$H$2:$H$114=$G$3)*('Base de données'!$I$2:$I$114=$H$3)*('Base de données'!$J$2:$J$114=$I$3*1),ROW('Base de données'!$H$2:$H$114)-1),ROWS($1:66))),"")</f>
        <v/>
      </c>
    </row>
    <row r="91" spans="1:1" x14ac:dyDescent="0.25">
      <c r="A91" t="str">
        <f t="array" ref="A91">IFERROR(INDEX('Base de données'!$A$2:$A$114,SMALL(IF((('Base de données'!$B$2:$B$114="vente"))*('Base de données'!$H$2:$H$114=$G$3)*('Base de données'!$I$2:$I$114=$H$3)*('Base de données'!$J$2:$J$114=$I$3*1),ROW('Base de données'!$H$2:$H$114)-1),ROWS($1:67))),"")</f>
        <v/>
      </c>
    </row>
    <row r="92" spans="1:1" x14ac:dyDescent="0.25">
      <c r="A92" t="str">
        <f t="array" ref="A92">IFERROR(INDEX('Base de données'!$A$2:$A$114,SMALL(IF((('Base de données'!$B$2:$B$114="vente"))*('Base de données'!$H$2:$H$114=$G$3)*('Base de données'!$I$2:$I$114=$H$3)*('Base de données'!$J$2:$J$114=$I$3*1),ROW('Base de données'!$H$2:$H$114)-1),ROWS($1:68))),"")</f>
        <v/>
      </c>
    </row>
    <row r="93" spans="1:1" x14ac:dyDescent="0.25">
      <c r="A93" t="str">
        <f t="array" ref="A93">IFERROR(INDEX('Base de données'!$A$2:$A$114,SMALL(IF((('Base de données'!$B$2:$B$114="vente"))*('Base de données'!$H$2:$H$114=$G$3)*('Base de données'!$I$2:$I$114=$H$3)*('Base de données'!$J$2:$J$114=$I$3*1),ROW('Base de données'!$H$2:$H$114)-1),ROWS($1:69))),"")</f>
        <v/>
      </c>
    </row>
    <row r="94" spans="1:1" x14ac:dyDescent="0.25">
      <c r="A94" t="str">
        <f t="array" ref="A94">IFERROR(INDEX('Base de données'!$A$2:$A$114,SMALL(IF((('Base de données'!$B$2:$B$114="vente"))*('Base de données'!$H$2:$H$114=$G$3)*('Base de données'!$I$2:$I$114=$H$3)*('Base de données'!$J$2:$J$114=$I$3*1),ROW('Base de données'!$H$2:$H$114)-1),ROWS($1:70))),"")</f>
        <v/>
      </c>
    </row>
    <row r="95" spans="1:1" x14ac:dyDescent="0.25">
      <c r="A95" t="str">
        <f t="array" ref="A95">IFERROR(INDEX('Base de données'!$A$2:$A$114,SMALL(IF((('Base de données'!$B$2:$B$114="vente"))*('Base de données'!$H$2:$H$114=$G$3)*('Base de données'!$I$2:$I$114=$H$3)*('Base de données'!$J$2:$J$114=$I$3*1),ROW('Base de données'!$H$2:$H$114)-1),ROWS($1:71))),"")</f>
        <v/>
      </c>
    </row>
    <row r="96" spans="1:1" x14ac:dyDescent="0.25">
      <c r="A96" t="str">
        <f t="array" ref="A96">IFERROR(INDEX('Base de données'!$A$2:$A$114,SMALL(IF((('Base de données'!$B$2:$B$114="vente"))*('Base de données'!$H$2:$H$114=$G$3)*('Base de données'!$I$2:$I$114=$H$3)*('Base de données'!$J$2:$J$114=$I$3*1),ROW('Base de données'!$H$2:$H$114)-1),ROWS($1:72))),"")</f>
        <v/>
      </c>
    </row>
    <row r="97" spans="1:1" x14ac:dyDescent="0.25">
      <c r="A97" t="str">
        <f t="array" ref="A97">IFERROR(INDEX('Base de données'!$A$2:$A$114,SMALL(IF((('Base de données'!$B$2:$B$114="vente"))*('Base de données'!$H$2:$H$114=$G$3)*('Base de données'!$I$2:$I$114=$H$3)*('Base de données'!$J$2:$J$114=$I$3*1),ROW('Base de données'!$H$2:$H$114)-1),ROWS($1:73))),"")</f>
        <v/>
      </c>
    </row>
  </sheetData>
  <mergeCells count="1">
    <mergeCell ref="G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achat laiton rond 22</vt:lpstr>
      <vt:lpstr>vente laiton rond 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DjiDji</cp:lastModifiedBy>
  <cp:lastPrinted>2020-02-19T11:07:37Z</cp:lastPrinted>
  <dcterms:created xsi:type="dcterms:W3CDTF">2020-01-14T19:39:29Z</dcterms:created>
  <dcterms:modified xsi:type="dcterms:W3CDTF">2020-02-25T11:24:27Z</dcterms:modified>
</cp:coreProperties>
</file>