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filterPrivacy="1"/>
  <xr:revisionPtr revIDLastSave="0" documentId="13_ncr:1_{74C488DF-C056-4E28-9D66-F49A93F777A7}" xr6:coauthVersionLast="43" xr6:coauthVersionMax="43" xr10:uidLastSave="{00000000-0000-0000-0000-000000000000}"/>
  <bookViews>
    <workbookView xWindow="0" yWindow="30" windowWidth="19200" windowHeight="14730" activeTab="1" xr2:uid="{00000000-000D-0000-FFFF-FFFF00000000}"/>
  </bookViews>
  <sheets>
    <sheet name="variant by description charge" sheetId="1" r:id="rId1"/>
    <sheet name="list" sheetId="2" r:id="rId2"/>
    <sheet name="5" sheetId="3" r:id="rId3"/>
    <sheet name="4" sheetId="4" r:id="rId4"/>
    <sheet name="4 bis" sheetId="5" r:id="rId5"/>
  </sheets>
  <externalReferences>
    <externalReference r:id="rId6"/>
    <externalReference r:id="rId7"/>
    <externalReference r:id="rId8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3" i="2"/>
  <c r="AG4" i="2"/>
  <c r="AG8" i="2"/>
  <c r="AG12" i="2"/>
  <c r="AG16" i="2"/>
  <c r="AG15" i="2"/>
  <c r="AG5" i="2"/>
  <c r="AG9" i="2"/>
  <c r="AG13" i="2"/>
  <c r="AG17" i="2"/>
  <c r="AG11" i="2"/>
  <c r="AG6" i="2"/>
  <c r="AG10" i="2"/>
  <c r="AG14" i="2"/>
  <c r="AG18" i="2"/>
  <c r="AG7" i="2"/>
  <c r="AG19" i="2"/>
  <c r="AG3" i="2"/>
  <c r="A24" i="5" l="1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B1" i="5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B1" i="4"/>
  <c r="A18" i="3"/>
  <c r="A17" i="3"/>
  <c r="A16" i="3"/>
  <c r="A15" i="3"/>
  <c r="A14" i="3"/>
  <c r="A13" i="3"/>
  <c r="A12" i="3"/>
  <c r="A11" i="3"/>
  <c r="A10" i="3"/>
  <c r="A9" i="3"/>
  <c r="A8" i="3"/>
  <c r="B1" i="3"/>
  <c r="AD14" i="2"/>
  <c r="AD19" i="2"/>
  <c r="O19" i="2"/>
  <c r="P19" i="2" s="1"/>
  <c r="Q19" i="2" s="1"/>
  <c r="R19" i="2" s="1"/>
  <c r="S19" i="2" s="1"/>
  <c r="T19" i="2" s="1"/>
  <c r="U19" i="2" s="1"/>
  <c r="V19" i="2" s="1"/>
  <c r="W19" i="2" s="1"/>
  <c r="X19" i="2" s="1"/>
  <c r="Y19" i="2" s="1"/>
  <c r="Z19" i="2" s="1"/>
  <c r="K19" i="2"/>
  <c r="D19" i="2"/>
  <c r="AD18" i="2"/>
  <c r="O18" i="2"/>
  <c r="P18" i="2" s="1"/>
  <c r="Q18" i="2" s="1"/>
  <c r="R18" i="2" s="1"/>
  <c r="S18" i="2" s="1"/>
  <c r="T18" i="2" s="1"/>
  <c r="U18" i="2" s="1"/>
  <c r="V18" i="2" s="1"/>
  <c r="W18" i="2" s="1"/>
  <c r="X18" i="2" s="1"/>
  <c r="Y18" i="2" s="1"/>
  <c r="Z18" i="2" s="1"/>
  <c r="K18" i="2"/>
  <c r="D18" i="2"/>
  <c r="AD17" i="2"/>
  <c r="P17" i="2"/>
  <c r="Q17" i="2" s="1"/>
  <c r="R17" i="2" s="1"/>
  <c r="S17" i="2" s="1"/>
  <c r="T17" i="2" s="1"/>
  <c r="U17" i="2" s="1"/>
  <c r="V17" i="2" s="1"/>
  <c r="W17" i="2" s="1"/>
  <c r="X17" i="2" s="1"/>
  <c r="Y17" i="2" s="1"/>
  <c r="Z17" i="2" s="1"/>
  <c r="O17" i="2"/>
  <c r="K17" i="2"/>
  <c r="D17" i="2"/>
  <c r="AD16" i="2"/>
  <c r="P16" i="2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O16" i="2"/>
  <c r="K16" i="2"/>
  <c r="D16" i="2"/>
  <c r="AD15" i="2"/>
  <c r="P15" i="2"/>
  <c r="Q15" i="2" s="1"/>
  <c r="R15" i="2" s="1"/>
  <c r="S15" i="2" s="1"/>
  <c r="T15" i="2" s="1"/>
  <c r="U15" i="2" s="1"/>
  <c r="V15" i="2" s="1"/>
  <c r="W15" i="2" s="1"/>
  <c r="X15" i="2" s="1"/>
  <c r="Y15" i="2" s="1"/>
  <c r="Z15" i="2" s="1"/>
  <c r="O15" i="2"/>
  <c r="K15" i="2"/>
  <c r="D15" i="2"/>
  <c r="P14" i="2"/>
  <c r="Q14" i="2" s="1"/>
  <c r="R14" i="2" s="1"/>
  <c r="S14" i="2" s="1"/>
  <c r="T14" i="2" s="1"/>
  <c r="U14" i="2" s="1"/>
  <c r="V14" i="2" s="1"/>
  <c r="W14" i="2" s="1"/>
  <c r="X14" i="2" s="1"/>
  <c r="Y14" i="2" s="1"/>
  <c r="Z14" i="2" s="1"/>
  <c r="O14" i="2"/>
  <c r="K14" i="2"/>
  <c r="D14" i="2"/>
  <c r="AD13" i="2"/>
  <c r="P13" i="2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O13" i="2"/>
  <c r="K13" i="2"/>
  <c r="D13" i="2"/>
  <c r="AD12" i="2"/>
  <c r="P12" i="2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O12" i="2"/>
  <c r="K12" i="2"/>
  <c r="D12" i="2"/>
  <c r="AD11" i="2"/>
  <c r="P11" i="2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O11" i="2"/>
  <c r="K11" i="2"/>
  <c r="D11" i="2"/>
  <c r="AD10" i="2"/>
  <c r="P10" i="2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O10" i="2"/>
  <c r="K10" i="2"/>
  <c r="D10" i="2"/>
  <c r="AD9" i="2"/>
  <c r="P9" i="2"/>
  <c r="Q9" i="2" s="1"/>
  <c r="R9" i="2" s="1"/>
  <c r="S9" i="2" s="1"/>
  <c r="T9" i="2" s="1"/>
  <c r="U9" i="2" s="1"/>
  <c r="V9" i="2" s="1"/>
  <c r="W9" i="2" s="1"/>
  <c r="X9" i="2" s="1"/>
  <c r="Y9" i="2" s="1"/>
  <c r="Z9" i="2" s="1"/>
  <c r="O9" i="2"/>
  <c r="K9" i="2"/>
  <c r="D9" i="2"/>
  <c r="AD8" i="2"/>
  <c r="P8" i="2"/>
  <c r="Q8" i="2" s="1"/>
  <c r="R8" i="2" s="1"/>
  <c r="S8" i="2" s="1"/>
  <c r="T8" i="2" s="1"/>
  <c r="U8" i="2" s="1"/>
  <c r="V8" i="2" s="1"/>
  <c r="W8" i="2" s="1"/>
  <c r="X8" i="2" s="1"/>
  <c r="Y8" i="2" s="1"/>
  <c r="Z8" i="2" s="1"/>
  <c r="O8" i="2"/>
  <c r="K8" i="2"/>
  <c r="D8" i="2"/>
  <c r="AD7" i="2"/>
  <c r="P7" i="2"/>
  <c r="Q7" i="2" s="1"/>
  <c r="R7" i="2" s="1"/>
  <c r="S7" i="2" s="1"/>
  <c r="T7" i="2" s="1"/>
  <c r="U7" i="2" s="1"/>
  <c r="V7" i="2" s="1"/>
  <c r="W7" i="2" s="1"/>
  <c r="X7" i="2" s="1"/>
  <c r="Y7" i="2" s="1"/>
  <c r="Z7" i="2" s="1"/>
  <c r="O7" i="2"/>
  <c r="K7" i="2"/>
  <c r="D7" i="2"/>
  <c r="AD6" i="2"/>
  <c r="P6" i="2"/>
  <c r="Q6" i="2" s="1"/>
  <c r="R6" i="2" s="1"/>
  <c r="S6" i="2" s="1"/>
  <c r="T6" i="2" s="1"/>
  <c r="U6" i="2" s="1"/>
  <c r="V6" i="2" s="1"/>
  <c r="W6" i="2" s="1"/>
  <c r="X6" i="2" s="1"/>
  <c r="Y6" i="2" s="1"/>
  <c r="Z6" i="2" s="1"/>
  <c r="O6" i="2"/>
  <c r="K6" i="2"/>
  <c r="D6" i="2"/>
  <c r="AD5" i="2"/>
  <c r="P5" i="2"/>
  <c r="Q5" i="2" s="1"/>
  <c r="R5" i="2" s="1"/>
  <c r="S5" i="2" s="1"/>
  <c r="T5" i="2" s="1"/>
  <c r="U5" i="2" s="1"/>
  <c r="V5" i="2" s="1"/>
  <c r="W5" i="2" s="1"/>
  <c r="X5" i="2" s="1"/>
  <c r="Y5" i="2" s="1"/>
  <c r="Z5" i="2" s="1"/>
  <c r="O5" i="2"/>
  <c r="K5" i="2"/>
  <c r="D5" i="2"/>
  <c r="AD4" i="2"/>
  <c r="P4" i="2"/>
  <c r="Q4" i="2" s="1"/>
  <c r="R4" i="2" s="1"/>
  <c r="S4" i="2" s="1"/>
  <c r="T4" i="2" s="1"/>
  <c r="U4" i="2" s="1"/>
  <c r="V4" i="2" s="1"/>
  <c r="W4" i="2" s="1"/>
  <c r="X4" i="2" s="1"/>
  <c r="Y4" i="2" s="1"/>
  <c r="Z4" i="2" s="1"/>
  <c r="O4" i="2"/>
  <c r="K4" i="2"/>
  <c r="D4" i="2"/>
  <c r="AD3" i="2"/>
  <c r="O3" i="2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K3" i="2"/>
  <c r="D3" i="2"/>
  <c r="O1" i="2"/>
  <c r="P1" i="2" s="1"/>
  <c r="B1" i="1"/>
  <c r="Q1" i="2" l="1"/>
  <c r="S1" i="2" s="1"/>
  <c r="R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E3" authorId="0" shapeId="0" xr:uid="{1997500E-1CF3-4097-A0C6-6C0826924EA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le nom de tes onglet dans la formule est faux . Il doit etre precedé par un ' et terminé par un '
'variant by description charge'
comme dans les formules suivantes</t>
        </r>
      </text>
    </comment>
  </commentList>
</comments>
</file>

<file path=xl/sharedStrings.xml><?xml version="1.0" encoding="utf-8"?>
<sst xmlns="http://schemas.openxmlformats.org/spreadsheetml/2006/main" count="253" uniqueCount="95">
  <si>
    <t>Daniel Benoit 2019</t>
  </si>
  <si>
    <t>Daniel Benoit 2019-05_18.50 jrs</t>
  </si>
  <si>
    <t>William Grolo 2019</t>
  </si>
  <si>
    <t>William Grolo2019-05_16 jrs</t>
  </si>
  <si>
    <t>Alexis Cauvet 2019</t>
  </si>
  <si>
    <t>Alexis Cauvet 2019-05_18 jrs</t>
  </si>
  <si>
    <t>Amine Halloli 2019</t>
  </si>
  <si>
    <t>Amine Halloli 2019-05_13 jrs</t>
  </si>
  <si>
    <t>Enrique Rolo 2019</t>
  </si>
  <si>
    <t>Enrique Rolo 2019-05_18 j</t>
  </si>
  <si>
    <t>Iliasse Hassalan 2019</t>
  </si>
  <si>
    <t>nature</t>
  </si>
  <si>
    <t>société</t>
  </si>
  <si>
    <t>Description charge 1</t>
  </si>
  <si>
    <t>mode de paiement</t>
  </si>
  <si>
    <t>date doc</t>
  </si>
  <si>
    <t>jour séparant les 2 échéances</t>
  </si>
  <si>
    <t>date paiement</t>
  </si>
  <si>
    <t>Paiement</t>
  </si>
  <si>
    <t>PERIODICITE</t>
  </si>
  <si>
    <t>4 bis</t>
  </si>
  <si>
    <t>internet</t>
  </si>
  <si>
    <t>SAS</t>
  </si>
  <si>
    <t>1&amp;1  //Serveur Virtuel 1&amp;1 - Projet TurboPDS (instance serveur virtuel L)  10,99 HT</t>
  </si>
  <si>
    <t>CB</t>
  </si>
  <si>
    <t>14/06</t>
  </si>
  <si>
    <t>M</t>
  </si>
  <si>
    <t>1 ET 1_C323935xx</t>
  </si>
  <si>
    <t>14/08</t>
  </si>
  <si>
    <t>1 ET 1_C3239xx6</t>
  </si>
  <si>
    <t>1 ET 1_abt forum inT</t>
  </si>
  <si>
    <t>04/05</t>
  </si>
  <si>
    <t>Navigator</t>
  </si>
  <si>
    <t>01/06</t>
  </si>
  <si>
    <t>assurance europe</t>
  </si>
  <si>
    <t>hassalan</t>
  </si>
  <si>
    <t>VIRT</t>
  </si>
  <si>
    <t>10/08</t>
  </si>
  <si>
    <t>AN</t>
  </si>
  <si>
    <t>Attentia</t>
  </si>
  <si>
    <t>21/01</t>
  </si>
  <si>
    <t>Fidea</t>
  </si>
  <si>
    <t>01/01</t>
  </si>
  <si>
    <t>SENET</t>
  </si>
  <si>
    <t>26/04</t>
  </si>
  <si>
    <t>tel</t>
  </si>
  <si>
    <t>sfr (lan to lan)</t>
  </si>
  <si>
    <t>PRELEV</t>
  </si>
  <si>
    <t>01/05</t>
  </si>
  <si>
    <t>TR</t>
  </si>
  <si>
    <t>EXP</t>
  </si>
  <si>
    <t>sodexo</t>
  </si>
  <si>
    <t>Daniel Benoit</t>
  </si>
  <si>
    <t>sst</t>
  </si>
  <si>
    <t>Rolo</t>
  </si>
  <si>
    <t>30/04</t>
  </si>
  <si>
    <t xml:space="preserve">Taxe </t>
  </si>
  <si>
    <t>stana</t>
  </si>
  <si>
    <t>20/02</t>
  </si>
  <si>
    <t>TRIM</t>
  </si>
  <si>
    <t>Grolo</t>
  </si>
  <si>
    <t>Surveillance des locaux</t>
  </si>
  <si>
    <t>VPS Hosting asia</t>
  </si>
  <si>
    <t>Pivot analysis</t>
  </si>
  <si>
    <t>Month : 5 to5</t>
  </si>
  <si>
    <t>GL account : 604000 to656000</t>
  </si>
  <si>
    <t>Year :2019 to 2019</t>
  </si>
  <si>
    <t>Supplier :300001 to 408329</t>
  </si>
  <si>
    <t>GL account</t>
  </si>
  <si>
    <t>Supplier</t>
  </si>
  <si>
    <t>Description</t>
  </si>
  <si>
    <t>Actual</t>
  </si>
  <si>
    <t>Month</t>
  </si>
  <si>
    <t/>
  </si>
  <si>
    <t>Year</t>
  </si>
  <si>
    <t>403053-BEMOO</t>
  </si>
  <si>
    <t>403154-GROLO</t>
  </si>
  <si>
    <t>William Grolo2019</t>
  </si>
  <si>
    <t>William Grolo 2019-05_16 jrs</t>
  </si>
  <si>
    <t>403303-PROILANN</t>
  </si>
  <si>
    <t>403339-SOFEAM</t>
  </si>
  <si>
    <t>Enrique Rolo2019</t>
  </si>
  <si>
    <t>Month : 4 to4</t>
  </si>
  <si>
    <t>Daniel Benoit 2019-04_21j</t>
  </si>
  <si>
    <t>William Grolo 2019-04_21j</t>
  </si>
  <si>
    <t>Alexis Cauvet 2019-04_21j</t>
  </si>
  <si>
    <t>Amine Halloli 2019-04_18j</t>
  </si>
  <si>
    <t>Enrique Rollo 2019-04_16j</t>
  </si>
  <si>
    <t>Enrique Rol 2019</t>
  </si>
  <si>
    <t>Iliasse Hassalan 2019-04_17.50j</t>
  </si>
  <si>
    <t>Jean Sileur 2019</t>
  </si>
  <si>
    <t>Jean Sileur 2019-04_17j</t>
  </si>
  <si>
    <t>Karim Hamroni 2019</t>
  </si>
  <si>
    <t>Karim Hamroni 2019-04_20.50j</t>
  </si>
  <si>
    <t>Quoc Viet Dong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</si>
</sst>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Verdana"/>
      <family val="2"/>
    </font>
    <font>
      <b/>
      <sz val="12"/>
      <color theme="4"/>
      <name val="DengXian Light"/>
      <family val="3"/>
      <charset val="134"/>
    </font>
    <font>
      <sz val="12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BEC9"/>
        <bgColor indexed="64"/>
      </patternFill>
    </fill>
    <fill>
      <patternFill patternType="solid">
        <fgColor rgb="FFC8DCE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7">
    <xf numFmtId="0" fontId="0" fillId="0" borderId="0" xfId="0"/>
    <xf numFmtId="2" fontId="0" fillId="0" borderId="0" xfId="0" applyNumberFormat="1"/>
    <xf numFmtId="2" fontId="2" fillId="2" borderId="0" xfId="0" applyNumberFormat="1" applyFont="1" applyFill="1"/>
    <xf numFmtId="0" fontId="0" fillId="3" borderId="0" xfId="0" applyFill="1"/>
    <xf numFmtId="14" fontId="3" fillId="0" borderId="1" xfId="0" applyNumberFormat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4" fontId="4" fillId="0" borderId="3" xfId="0" applyNumberFormat="1" applyFont="1" applyBorder="1"/>
    <xf numFmtId="14" fontId="4" fillId="0" borderId="2" xfId="0" applyNumberFormat="1" applyFont="1" applyBorder="1"/>
    <xf numFmtId="14" fontId="4" fillId="0" borderId="4" xfId="0" applyNumberFormat="1" applyFont="1" applyBorder="1"/>
    <xf numFmtId="4" fontId="0" fillId="0" borderId="0" xfId="0" applyNumberFormat="1"/>
    <xf numFmtId="0" fontId="1" fillId="4" borderId="5" xfId="0" applyFont="1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/>
    </xf>
    <xf numFmtId="0" fontId="7" fillId="4" borderId="3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0" fillId="4" borderId="0" xfId="0" applyFill="1"/>
    <xf numFmtId="49" fontId="4" fillId="4" borderId="8" xfId="0" applyNumberFormat="1" applyFont="1" applyFill="1" applyBorder="1"/>
    <xf numFmtId="0" fontId="5" fillId="4" borderId="9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0" fillId="5" borderId="0" xfId="0" applyFill="1"/>
    <xf numFmtId="0" fontId="8" fillId="0" borderId="5" xfId="0" applyFont="1" applyBorder="1" applyAlignment="1">
      <alignment horizontal="left"/>
    </xf>
    <xf numFmtId="0" fontId="8" fillId="0" borderId="5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11" fillId="0" borderId="5" xfId="1" applyFont="1" applyBorder="1"/>
    <xf numFmtId="49" fontId="5" fillId="0" borderId="5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4" fontId="5" fillId="0" borderId="5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5" fillId="0" borderId="10" xfId="0" applyNumberFormat="1" applyFont="1" applyBorder="1" applyAlignment="1">
      <alignment vertical="top"/>
    </xf>
    <xf numFmtId="14" fontId="5" fillId="0" borderId="5" xfId="0" applyNumberFormat="1" applyFont="1" applyBorder="1" applyAlignment="1">
      <alignment vertical="top"/>
    </xf>
    <xf numFmtId="0" fontId="5" fillId="0" borderId="11" xfId="0" applyFont="1" applyBorder="1" applyAlignment="1">
      <alignment vertical="top"/>
    </xf>
    <xf numFmtId="4" fontId="5" fillId="6" borderId="11" xfId="0" applyNumberFormat="1" applyFont="1" applyFill="1" applyBorder="1" applyAlignment="1">
      <alignment vertical="top"/>
    </xf>
    <xf numFmtId="4" fontId="5" fillId="0" borderId="11" xfId="0" applyNumberFormat="1" applyFont="1" applyBorder="1" applyAlignment="1">
      <alignment vertical="top"/>
    </xf>
    <xf numFmtId="0" fontId="1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8" fillId="0" borderId="5" xfId="0" applyFont="1" applyBorder="1"/>
    <xf numFmtId="49" fontId="0" fillId="0" borderId="5" xfId="0" applyNumberFormat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9" fillId="0" borderId="5" xfId="0" applyFont="1" applyBorder="1"/>
    <xf numFmtId="0" fontId="9" fillId="0" borderId="5" xfId="1" applyFont="1" applyBorder="1"/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/>
    <xf numFmtId="2" fontId="14" fillId="0" borderId="0" xfId="0" applyNumberFormat="1" applyFont="1"/>
    <xf numFmtId="2" fontId="15" fillId="7" borderId="0" xfId="0" applyNumberFormat="1" applyFont="1" applyFill="1" applyAlignment="1">
      <alignment horizontal="center"/>
    </xf>
    <xf numFmtId="2" fontId="15" fillId="2" borderId="0" xfId="0" applyNumberFormat="1" applyFont="1" applyFill="1"/>
    <xf numFmtId="2" fontId="14" fillId="7" borderId="0" xfId="0" applyNumberFormat="1" applyFont="1" applyFill="1" applyAlignment="1">
      <alignment horizontal="center"/>
    </xf>
    <xf numFmtId="2" fontId="14" fillId="8" borderId="0" xfId="0" applyNumberFormat="1" applyFont="1" applyFill="1" applyAlignment="1">
      <alignment horizontal="center"/>
    </xf>
    <xf numFmtId="165" fontId="12" fillId="0" borderId="5" xfId="1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5"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C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104965</xdr:rowOff>
    </xdr:to>
    <xdr:sp macro="[3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35EAEBA-08F8-4631-852D-B7815777A982}"/>
            </a:ext>
          </a:extLst>
        </xdr:cNvPr>
        <xdr:cNvSpPr>
          <a:spLocks noChangeAspect="1"/>
        </xdr:cNvSpPr>
      </xdr:nvSpPr>
      <xdr:spPr>
        <a:xfrm>
          <a:off x="14573250" y="3133725"/>
          <a:ext cx="0" cy="104965"/>
        </a:xfrm>
        <a:prstGeom prst="bevel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&gt; MENU</a:t>
          </a:r>
        </a:p>
      </xdr:txBody>
    </xdr:sp>
    <xdr:clientData/>
  </xdr:twoCellAnchor>
  <xdr:twoCellAnchor>
    <xdr:from>
      <xdr:col>9</xdr:col>
      <xdr:colOff>238125</xdr:colOff>
      <xdr:row>20</xdr:row>
      <xdr:rowOff>19050</xdr:rowOff>
    </xdr:from>
    <xdr:to>
      <xdr:col>23</xdr:col>
      <xdr:colOff>285750</xdr:colOff>
      <xdr:row>41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0BC4713-57D9-4E82-8AC2-7E8484082DDD}"/>
            </a:ext>
          </a:extLst>
        </xdr:cNvPr>
        <xdr:cNvSpPr txBox="1"/>
      </xdr:nvSpPr>
      <xdr:spPr>
        <a:xfrm>
          <a:off x="7096125" y="8620125"/>
          <a:ext cx="10829925" cy="409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'ai pu reprendre ce que tu m'a fourni en formule et l'adapter à mon fichier de départ :</a:t>
          </a:r>
          <a:br>
            <a:rPr lang="fr-BE"/>
          </a:br>
          <a:br>
            <a:rPr lang="fr-BE"/>
          </a:br>
          <a:r>
            <a:rPr lang="fr-BE"/>
            <a:t>1 - mettre à jour en fonction d'un onglet (se trouvant dans une cellule) fait </a:t>
          </a:r>
          <a:br>
            <a:rPr lang="fr-BE"/>
          </a:br>
          <a:r>
            <a:rPr lang="fr-BE"/>
            <a:t>2 - extraire chaine de caractère, fait</a:t>
          </a:r>
          <a:br>
            <a:rPr lang="fr-BE"/>
          </a:br>
          <a:r>
            <a:rPr lang="fr-BE"/>
            <a:t>a- pour mise à jour, fait </a:t>
          </a:r>
          <a:br>
            <a:rPr lang="fr-BE"/>
          </a:br>
          <a:br>
            <a:rPr lang="fr-BE"/>
          </a:br>
          <a:r>
            <a:rPr lang="fr-BE"/>
            <a:t>b- mise à jour en fonction d'un mois, hum.. plus compliqué pour moi </a:t>
          </a:r>
          <a:br>
            <a:rPr lang="fr-BE"/>
          </a:br>
          <a:br>
            <a:rPr lang="fr-BE"/>
          </a:br>
          <a:r>
            <a:rPr lang="fr-BE"/>
            <a:t>Etant pas trop douée, j'en suis là (voir fichier joint), tout se passe entre l'onglet : 5, 4 et l'onglet list, et t'avoue vouloir me séparer de l'onglet </a:t>
          </a:r>
          <a:r>
            <a:rPr lang="fr-BE" i="1"/>
            <a:t>'variant by description charge </a:t>
          </a:r>
          <a:r>
            <a:rPr lang="fr-BE"/>
            <a:t>et ne plus passer par ce dernier. </a:t>
          </a:r>
          <a:br>
            <a:rPr lang="fr-BE"/>
          </a:br>
          <a:br>
            <a:rPr lang="fr-BE"/>
          </a:br>
          <a:r>
            <a:rPr lang="fr-BE"/>
            <a:t>mes problématiques sont :</a:t>
          </a:r>
          <a:br>
            <a:rPr lang="fr-BE"/>
          </a:br>
          <a:r>
            <a:rPr lang="fr-BE"/>
            <a:t>onglet list :</a:t>
          </a:r>
          <a:br>
            <a:rPr lang="fr-BE"/>
          </a:br>
          <a:r>
            <a:rPr lang="fr-BE"/>
            <a:t>1 - colonne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orange</a:t>
          </a:r>
          <a:r>
            <a:rPr lang="fr-BE"/>
            <a:t> je ne sais pas pourquoi je ne parviens pas à utiliser correctement ta formule!.... </a:t>
          </a:r>
          <a:br>
            <a:rPr lang="fr-BE"/>
          </a:br>
          <a:r>
            <a:rPr lang="fr-BE"/>
            <a:t>2 - la mise à jour dans les les colonnes AA :AL (et du coup ne plus utiliser </a:t>
          </a:r>
          <a:r>
            <a:rPr lang="fr-BE" i="1"/>
            <a:t>'variant by description charge </a:t>
          </a:r>
          <a:r>
            <a:rPr lang="fr-BE"/>
            <a:t>.etc comme dit plus haut). Et donc je me suis dis je vais combiner les formules comme ça en AG3 :</a:t>
          </a:r>
          <a:br>
            <a:rPr lang="fr-BE"/>
          </a:br>
          <a:br>
            <a:rPr lang="fr-BE"/>
          </a:br>
          <a:r>
            <a:rPr lang="fr-BE"/>
            <a:t>SOMMEPROD((""&amp;AG$2&amp;"'!$d$8:$d$1800=list!D3:G3)*(""&amp;AG$2&amp;"'!$e$8:$e$1800)) me permettant d'aller chercher les valeurs directement de mes exports 5, 4, etc. </a:t>
          </a:r>
          <a:br>
            <a:rPr lang="fr-BE"/>
          </a:br>
          <a:br>
            <a:rPr lang="fr-BE"/>
          </a:br>
          <a:r>
            <a:rPr lang="fr-BE"/>
            <a:t>""&amp;AG$2&amp;" étant représentative de l'onglet 4 bis, crée pour l'occaz (un mois) mais cela ne fonctionne pas.. </a:t>
          </a:r>
          <a:br>
            <a:rPr lang="fr-BE"/>
          </a:br>
          <a:br>
            <a:rPr lang="fr-BE"/>
          </a:br>
          <a:r>
            <a:rPr lang="fr-BE"/>
            <a:t>une idée ? </a:t>
          </a:r>
          <a:br>
            <a:rPr lang="fr-BE"/>
          </a:br>
          <a:endParaRPr lang="fr-BE" sz="1100"/>
        </a:p>
      </xdr:txBody>
    </xdr:sp>
    <xdr:clientData/>
  </xdr:twoCellAnchor>
  <xdr:oneCellAnchor>
    <xdr:from>
      <xdr:col>4</xdr:col>
      <xdr:colOff>438150</xdr:colOff>
      <xdr:row>2</xdr:row>
      <xdr:rowOff>390525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69BFDFA-B134-4A97-88CC-A23753B5EB0B}"/>
            </a:ext>
          </a:extLst>
        </xdr:cNvPr>
        <xdr:cNvSpPr txBox="1"/>
      </xdr:nvSpPr>
      <xdr:spPr>
        <a:xfrm>
          <a:off x="3943350" y="135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279400</xdr:colOff>
      <xdr:row>0</xdr:row>
      <xdr:rowOff>76200</xdr:rowOff>
    </xdr:from>
    <xdr:to>
      <xdr:col>5</xdr:col>
      <xdr:colOff>879475</xdr:colOff>
      <xdr:row>2</xdr:row>
      <xdr:rowOff>28575</xdr:rowOff>
    </xdr:to>
    <xdr:sp macro="[1]!concaten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5FDCAA0-5DC3-41D2-BB3A-1C7C47BC32E8}"/>
            </a:ext>
          </a:extLst>
        </xdr:cNvPr>
        <xdr:cNvSpPr/>
      </xdr:nvSpPr>
      <xdr:spPr>
        <a:xfrm>
          <a:off x="14290675" y="76200"/>
          <a:ext cx="6000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concat'</a:t>
          </a:r>
        </a:p>
      </xdr:txBody>
    </xdr:sp>
    <xdr:clientData/>
  </xdr:twoCellAnchor>
  <xdr:twoCellAnchor>
    <xdr:from>
      <xdr:col>5</xdr:col>
      <xdr:colOff>1139825</xdr:colOff>
      <xdr:row>0</xdr:row>
      <xdr:rowOff>47625</xdr:rowOff>
    </xdr:from>
    <xdr:to>
      <xdr:col>5</xdr:col>
      <xdr:colOff>1889125</xdr:colOff>
      <xdr:row>2</xdr:row>
      <xdr:rowOff>95250</xdr:rowOff>
    </xdr:to>
    <xdr:sp macro="[1]!form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2C191FF-308C-435E-BB76-C0FBF2A76F27}"/>
            </a:ext>
          </a:extLst>
        </xdr:cNvPr>
        <xdr:cNvSpPr/>
      </xdr:nvSpPr>
      <xdr:spPr>
        <a:xfrm>
          <a:off x="15151100" y="47625"/>
          <a:ext cx="749300" cy="4286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279400</xdr:colOff>
      <xdr:row>0</xdr:row>
      <xdr:rowOff>76200</xdr:rowOff>
    </xdr:from>
    <xdr:to>
      <xdr:col>5</xdr:col>
      <xdr:colOff>879475</xdr:colOff>
      <xdr:row>2</xdr:row>
      <xdr:rowOff>28575</xdr:rowOff>
    </xdr:to>
    <xdr:sp macro="[1]!concaten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9700F11-10F9-4FF2-AB40-C1BE380499B2}"/>
            </a:ext>
          </a:extLst>
        </xdr:cNvPr>
        <xdr:cNvSpPr/>
      </xdr:nvSpPr>
      <xdr:spPr>
        <a:xfrm>
          <a:off x="14290675" y="76200"/>
          <a:ext cx="6000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concat'</a:t>
          </a:r>
        </a:p>
      </xdr:txBody>
    </xdr:sp>
    <xdr:clientData/>
  </xdr:twoCellAnchor>
  <xdr:twoCellAnchor>
    <xdr:from>
      <xdr:col>5</xdr:col>
      <xdr:colOff>1139825</xdr:colOff>
      <xdr:row>0</xdr:row>
      <xdr:rowOff>47625</xdr:rowOff>
    </xdr:from>
    <xdr:to>
      <xdr:col>5</xdr:col>
      <xdr:colOff>1889125</xdr:colOff>
      <xdr:row>2</xdr:row>
      <xdr:rowOff>95250</xdr:rowOff>
    </xdr:to>
    <xdr:sp macro="[1]!form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54D63D3-20AA-4571-AEE8-A6263EB385BB}"/>
            </a:ext>
          </a:extLst>
        </xdr:cNvPr>
        <xdr:cNvSpPr/>
      </xdr:nvSpPr>
      <xdr:spPr>
        <a:xfrm>
          <a:off x="15151100" y="47625"/>
          <a:ext cx="749300" cy="4286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193675</xdr:colOff>
      <xdr:row>0</xdr:row>
      <xdr:rowOff>60325</xdr:rowOff>
    </xdr:from>
    <xdr:to>
      <xdr:col>5</xdr:col>
      <xdr:colOff>793750</xdr:colOff>
      <xdr:row>2</xdr:row>
      <xdr:rowOff>12700</xdr:rowOff>
    </xdr:to>
    <xdr:sp macro="[1]!concaten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6A7B10A-E39A-48F2-8395-720EF810661B}"/>
            </a:ext>
          </a:extLst>
        </xdr:cNvPr>
        <xdr:cNvSpPr/>
      </xdr:nvSpPr>
      <xdr:spPr>
        <a:xfrm>
          <a:off x="11271250" y="60325"/>
          <a:ext cx="6000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concat'</a:t>
          </a:r>
        </a:p>
      </xdr:txBody>
    </xdr:sp>
    <xdr:clientData/>
  </xdr:twoCellAnchor>
  <xdr:twoCellAnchor>
    <xdr:from>
      <xdr:col>5</xdr:col>
      <xdr:colOff>936625</xdr:colOff>
      <xdr:row>0</xdr:row>
      <xdr:rowOff>47625</xdr:rowOff>
    </xdr:from>
    <xdr:to>
      <xdr:col>5</xdr:col>
      <xdr:colOff>1666875</xdr:colOff>
      <xdr:row>2</xdr:row>
      <xdr:rowOff>111125</xdr:rowOff>
    </xdr:to>
    <xdr:sp macro="[1]!form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4988E6D-0C34-4EF4-A96A-2CA5B66CAF4E}"/>
            </a:ext>
          </a:extLst>
        </xdr:cNvPr>
        <xdr:cNvSpPr/>
      </xdr:nvSpPr>
      <xdr:spPr>
        <a:xfrm>
          <a:off x="12014200" y="47625"/>
          <a:ext cx="730250" cy="444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harge%20externe_v2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arg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OCESS%20-%202%20EXA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iod"/>
      <sheetName val="variant by GL account"/>
      <sheetName val="variant by suppliers"/>
      <sheetName val="variant by description charge"/>
      <sheetName val="PCG"/>
      <sheetName val="list"/>
      <sheetName val="5"/>
      <sheetName val="4"/>
      <sheetName val="4 bis"/>
      <sheetName val="charge externe_v2"/>
    </sheetNames>
    <definedNames>
      <definedName name="concatener"/>
      <definedName name="formate"/>
    </definedNames>
    <sheetDataSet>
      <sheetData sheetId="0" refreshError="1">
        <row r="6">
          <cell r="K6" t="str">
            <v>5</v>
          </cell>
        </row>
      </sheetData>
      <sheetData sheetId="1" refreshError="1"/>
      <sheetData sheetId="2" refreshError="1"/>
      <sheetData sheetId="3" refreshError="1">
        <row r="2">
          <cell r="A2" t="str">
            <v>Daniel Benoit 2019</v>
          </cell>
          <cell r="B2">
            <v>10987.39</v>
          </cell>
        </row>
        <row r="3">
          <cell r="A3" t="str">
            <v>Daniel Benoit 2019-05_18.50 jrs</v>
          </cell>
          <cell r="B3">
            <v>9157.5</v>
          </cell>
        </row>
        <row r="4">
          <cell r="A4" t="str">
            <v>William Grolo 2019</v>
          </cell>
          <cell r="B4">
            <v>6224</v>
          </cell>
        </row>
        <row r="5">
          <cell r="A5" t="str">
            <v>William Grolo2019-05_16 jrs</v>
          </cell>
          <cell r="B5">
            <v>0</v>
          </cell>
        </row>
        <row r="6">
          <cell r="A6" t="str">
            <v>Alexis Cauvet 2019</v>
          </cell>
          <cell r="B6">
            <v>7830</v>
          </cell>
        </row>
        <row r="7">
          <cell r="A7" t="str">
            <v>Alexis Cauvet 2019-05_18 jrs</v>
          </cell>
          <cell r="B7">
            <v>0</v>
          </cell>
        </row>
        <row r="8">
          <cell r="A8" t="str">
            <v>Amine Halloli 2019</v>
          </cell>
          <cell r="B8">
            <v>4875</v>
          </cell>
        </row>
        <row r="9">
          <cell r="A9" t="str">
            <v>Amine Halloli 2019-05_13 jrs</v>
          </cell>
          <cell r="B9">
            <v>0</v>
          </cell>
        </row>
        <row r="10">
          <cell r="A10" t="str">
            <v>Enrique Rolo 2019</v>
          </cell>
          <cell r="B10">
            <v>7560</v>
          </cell>
        </row>
        <row r="11">
          <cell r="A11" t="str">
            <v>Enrique Rolo 2019-05_18 j</v>
          </cell>
          <cell r="B11">
            <v>0</v>
          </cell>
        </row>
        <row r="12">
          <cell r="A12" t="str">
            <v>Iliasse Hassalan 2019</v>
          </cell>
          <cell r="B12">
            <v>6970</v>
          </cell>
        </row>
      </sheetData>
      <sheetData sheetId="4" refreshError="1"/>
      <sheetData sheetId="5" refreshError="1">
        <row r="3">
          <cell r="C3" t="str">
            <v>1&amp;1  //Serveur Virtuel 1&amp;1 - Projet TurboPDS (instance serveur virtuel L)  10,99 HT</v>
          </cell>
          <cell r="D3" t="str">
            <v/>
          </cell>
          <cell r="E3" t="str">
            <v>SIERREUR(INDEX(variant by description charge!$A$2:$A$500;PETITE.VALEUR(SI(SIERREUR(CHERCHE("*"&amp;list!$C3&amp;"*";variant by description charge!$A$2:$A$500);0);LIGNE(list!$C$3:$C$19)-2);COLONNES(list!$A:A)));"")</v>
          </cell>
        </row>
        <row r="4">
          <cell r="D4" t="str">
            <v/>
          </cell>
          <cell r="E4" t="str">
            <v/>
          </cell>
        </row>
        <row r="5">
          <cell r="D5" t="str">
            <v/>
          </cell>
          <cell r="E5" t="str">
            <v/>
          </cell>
        </row>
        <row r="6">
          <cell r="D6" t="str">
            <v/>
          </cell>
          <cell r="E6" t="str">
            <v/>
          </cell>
        </row>
        <row r="7">
          <cell r="D7" t="str">
            <v/>
          </cell>
          <cell r="E7" t="str">
            <v/>
          </cell>
        </row>
        <row r="8">
          <cell r="D8" t="str">
            <v>Iliasse Hassalan 2019</v>
          </cell>
          <cell r="E8" t="str">
            <v/>
          </cell>
        </row>
        <row r="9">
          <cell r="D9" t="str">
            <v/>
          </cell>
          <cell r="E9" t="str">
            <v/>
          </cell>
        </row>
        <row r="10">
          <cell r="D10" t="str">
            <v/>
          </cell>
          <cell r="E10" t="str">
            <v/>
          </cell>
        </row>
        <row r="11">
          <cell r="D11" t="str">
            <v/>
          </cell>
          <cell r="E11" t="str">
            <v/>
          </cell>
        </row>
        <row r="12">
          <cell r="D12" t="str">
            <v/>
          </cell>
          <cell r="E12" t="str">
            <v/>
          </cell>
        </row>
        <row r="13">
          <cell r="D13" t="str">
            <v/>
          </cell>
          <cell r="E13" t="str">
            <v/>
          </cell>
        </row>
        <row r="14">
          <cell r="D14" t="str">
            <v>Daniel Benoit 2019</v>
          </cell>
        </row>
        <row r="15">
          <cell r="D15" t="str">
            <v>William Grolo 2019</v>
          </cell>
          <cell r="E15" t="str">
            <v/>
          </cell>
        </row>
        <row r="16">
          <cell r="D16" t="str">
            <v/>
          </cell>
          <cell r="E16" t="str">
            <v/>
          </cell>
        </row>
        <row r="17">
          <cell r="D17" t="str">
            <v>William Grolo 2019</v>
          </cell>
          <cell r="E17" t="str">
            <v/>
          </cell>
        </row>
        <row r="18">
          <cell r="D18" t="str">
            <v/>
          </cell>
          <cell r="E18" t="str">
            <v/>
          </cell>
        </row>
        <row r="19">
          <cell r="D19" t="str">
            <v/>
          </cell>
          <cell r="E19" t="str">
            <v/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euil4"/>
      <sheetName val="sh"/>
      <sheetName val="doc_société QSAS"/>
      <sheetName val="EI"/>
      <sheetName val="organigramme france"/>
      <sheetName val="organigramme monde struct"/>
      <sheetName val="LEXIQUE "/>
      <sheetName val="calendrier"/>
      <sheetName val="LOG IN &amp; CAPTION"/>
      <sheetName val="commande fourniture de bureau"/>
      <sheetName val="Maps"/>
      <sheetName val="CHINE"/>
      <sheetName val="1-TIERS 2-INTERN NDF 2"/>
      <sheetName val="1-TIERS FNP ET EXT"/>
      <sheetName val="clôture"/>
      <sheetName val="1-TIERS 1-FRS"/>
      <sheetName val="1-TIERS 1-FRS-Orange"/>
      <sheetName val="1-TIERS 2-INTERN NDF"/>
      <sheetName val="NDF calendrier 2018"/>
      <sheetName val="1 - TIERS 3-FRS PROD"/>
      <sheetName val="2-PERSONNELS 1-OD salaire 1-2-3"/>
      <sheetName val="3 - TRESORERIE "/>
      <sheetName val="1-TIERS 1-FRS - SST"/>
      <sheetName val="Clarivate"/>
      <sheetName val="LTS"/>
      <sheetName val="Online sa"/>
      <sheetName val="euclyde"/>
      <sheetName val="edf"/>
      <sheetName val="1-TIERS 2- INTERN NDF"/>
      <sheetName val="2-PERSONNELS 1-OD salair"/>
      <sheetName val="3 - TRESORERIE"/>
      <sheetName val="gestion"/>
      <sheetName val="1-TIERS 3-CLT"/>
      <sheetName val="erreur sur atoll"/>
      <sheetName val="Feuil1"/>
      <sheetName val="Feuil3"/>
      <sheetName val="PROCESS - 2 EXACT"/>
    </sheetNames>
    <definedNames>
      <definedName name="retour_menu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workbookViewId="0">
      <selection activeCell="E14" sqref="E14"/>
    </sheetView>
  </sheetViews>
  <sheetFormatPr baseColWidth="10" defaultColWidth="9.140625" defaultRowHeight="15" x14ac:dyDescent="0.25"/>
  <cols>
    <col min="1" max="1" width="45.140625" customWidth="1"/>
    <col min="2" max="2" width="21" customWidth="1"/>
  </cols>
  <sheetData>
    <row r="1" spans="1:4" x14ac:dyDescent="0.25">
      <c r="B1" s="1" t="str">
        <f>[1]period!K6</f>
        <v>5</v>
      </c>
      <c r="C1" s="1"/>
      <c r="D1" s="1"/>
    </row>
    <row r="2" spans="1:4" x14ac:dyDescent="0.25">
      <c r="A2" s="2" t="s">
        <v>0</v>
      </c>
      <c r="B2" s="2">
        <v>10987.39</v>
      </c>
    </row>
    <row r="3" spans="1:4" x14ac:dyDescent="0.25">
      <c r="A3" s="2" t="s">
        <v>1</v>
      </c>
      <c r="B3" s="2">
        <v>9157.5</v>
      </c>
    </row>
    <row r="4" spans="1:4" x14ac:dyDescent="0.25">
      <c r="A4" s="2" t="s">
        <v>2</v>
      </c>
      <c r="B4" s="2">
        <v>6224</v>
      </c>
    </row>
    <row r="5" spans="1:4" x14ac:dyDescent="0.25">
      <c r="A5" s="2" t="s">
        <v>3</v>
      </c>
      <c r="B5" s="2">
        <v>0</v>
      </c>
    </row>
    <row r="6" spans="1:4" x14ac:dyDescent="0.25">
      <c r="A6" s="2" t="s">
        <v>4</v>
      </c>
      <c r="B6" s="2">
        <v>7830</v>
      </c>
    </row>
    <row r="7" spans="1:4" x14ac:dyDescent="0.25">
      <c r="A7" s="2" t="s">
        <v>5</v>
      </c>
      <c r="B7" s="2">
        <v>0</v>
      </c>
    </row>
    <row r="8" spans="1:4" x14ac:dyDescent="0.25">
      <c r="A8" s="2" t="s">
        <v>6</v>
      </c>
      <c r="B8" s="2">
        <v>4875</v>
      </c>
    </row>
    <row r="9" spans="1:4" x14ac:dyDescent="0.25">
      <c r="A9" s="2" t="s">
        <v>7</v>
      </c>
      <c r="B9" s="2">
        <v>0</v>
      </c>
    </row>
    <row r="10" spans="1:4" x14ac:dyDescent="0.25">
      <c r="A10" s="2" t="s">
        <v>8</v>
      </c>
      <c r="B10" s="2">
        <v>7560</v>
      </c>
    </row>
    <row r="11" spans="1:4" x14ac:dyDescent="0.25">
      <c r="A11" s="2" t="s">
        <v>9</v>
      </c>
      <c r="B11" s="2">
        <v>0</v>
      </c>
    </row>
    <row r="12" spans="1:4" x14ac:dyDescent="0.25">
      <c r="A12" s="2" t="s">
        <v>10</v>
      </c>
      <c r="B12" s="2">
        <v>6970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E5FA0-0E15-4BE6-86AC-D61517633136}">
  <dimension ref="A1:AM19"/>
  <sheetViews>
    <sheetView tabSelected="1" workbookViewId="0">
      <selection activeCell="E3" sqref="E3"/>
    </sheetView>
  </sheetViews>
  <sheetFormatPr baseColWidth="10" defaultRowHeight="15" x14ac:dyDescent="0.25"/>
  <cols>
    <col min="3" max="3" width="18.28515625" customWidth="1"/>
    <col min="13" max="13" width="15" bestFit="1" customWidth="1"/>
    <col min="15" max="15" width="14.140625" customWidth="1"/>
    <col min="17" max="17" width="10.42578125" customWidth="1"/>
  </cols>
  <sheetData>
    <row r="1" spans="1:39" ht="15.75" x14ac:dyDescent="0.25">
      <c r="E1" s="3"/>
      <c r="O1" s="4">
        <f ca="1">TODAY()</f>
        <v>43668</v>
      </c>
      <c r="P1" s="5" t="str">
        <f ca="1">CHOOSE(MONTH(O1),"janvier","février","mars","avril","mai","juin","juillet","aout","septembre","octobre","novembre","décembre")</f>
        <v>juillet</v>
      </c>
      <c r="Q1" s="6">
        <f ca="1">EOMONTH(O1,0)</f>
        <v>43677</v>
      </c>
      <c r="R1" s="7">
        <f ca="1">EDATE(S1,-1)</f>
        <v>43647</v>
      </c>
      <c r="S1" s="8">
        <f ca="1">Q1+1</f>
        <v>43678</v>
      </c>
      <c r="AD1" s="9"/>
    </row>
    <row r="2" spans="1:39" ht="60" x14ac:dyDescent="0.25">
      <c r="A2" s="10" t="s">
        <v>11</v>
      </c>
      <c r="B2" s="10" t="s">
        <v>12</v>
      </c>
      <c r="C2" s="11" t="s">
        <v>13</v>
      </c>
      <c r="D2" s="11"/>
      <c r="E2" s="12"/>
      <c r="F2" s="11"/>
      <c r="G2" s="11"/>
      <c r="H2" s="13" t="s">
        <v>14</v>
      </c>
      <c r="I2" s="14" t="s">
        <v>15</v>
      </c>
      <c r="J2" s="15" t="s">
        <v>16</v>
      </c>
      <c r="K2" s="16" t="s">
        <v>17</v>
      </c>
      <c r="L2" s="16" t="s">
        <v>18</v>
      </c>
      <c r="M2" s="17"/>
      <c r="N2" s="18" t="s">
        <v>19</v>
      </c>
      <c r="O2" s="19"/>
      <c r="P2" s="20"/>
      <c r="Q2" s="21"/>
      <c r="R2" s="22"/>
      <c r="S2" s="23"/>
      <c r="T2" s="24"/>
      <c r="U2" s="25"/>
      <c r="V2" s="25"/>
      <c r="W2" s="25"/>
      <c r="X2" s="25"/>
      <c r="Y2" s="25"/>
      <c r="Z2" s="25"/>
      <c r="AA2" s="26">
        <v>1</v>
      </c>
      <c r="AB2" s="26">
        <v>2</v>
      </c>
      <c r="AC2" s="26">
        <v>3</v>
      </c>
      <c r="AD2" s="26">
        <v>4</v>
      </c>
      <c r="AE2" s="26">
        <v>5</v>
      </c>
      <c r="AF2" s="26">
        <v>6</v>
      </c>
      <c r="AG2" s="26" t="s">
        <v>20</v>
      </c>
      <c r="AH2" s="26">
        <v>8</v>
      </c>
      <c r="AI2" s="26">
        <v>9</v>
      </c>
      <c r="AJ2" s="26">
        <v>10</v>
      </c>
      <c r="AK2" s="26">
        <v>11</v>
      </c>
      <c r="AL2" s="26">
        <v>12</v>
      </c>
    </row>
    <row r="3" spans="1:39" ht="34.5" customHeight="1" x14ac:dyDescent="0.3">
      <c r="A3" s="27" t="s">
        <v>21</v>
      </c>
      <c r="B3" s="27" t="s">
        <v>22</v>
      </c>
      <c r="C3" s="28" t="s">
        <v>23</v>
      </c>
      <c r="D3" s="29" t="str">
        <f>IFERROR(INDEX('[1]variant by description charge'!$A$2:$A$12,MATCH("*"&amp;C3&amp;"*",'[1]variant by description charge'!$A$2:$A$12,0)),"")</f>
        <v/>
      </c>
      <c r="E3" s="3" t="str">
        <f>IFERROR(INDEX(variant by description [2]charge!$A$2:$A$500,SMALL(IF(IFERROR(SEARCH("*"&amp;list!$C3&amp;"*",variant by description [2]charge!$A$2:$A$500),0),ROW(list!$C$3:$C$19)-2),COLUMNS(list!$A:A))),"")</f>
        <v/>
      </c>
      <c r="F3" s="28"/>
      <c r="G3" s="28"/>
      <c r="H3" s="30" t="s">
        <v>24</v>
      </c>
      <c r="I3" s="31" t="s">
        <v>25</v>
      </c>
      <c r="J3" s="32">
        <v>42</v>
      </c>
      <c r="K3" s="33">
        <f t="shared" ref="K3:K19" si="0">I3+J3</f>
        <v>43672</v>
      </c>
      <c r="L3" s="34">
        <v>28</v>
      </c>
      <c r="M3" s="56">
        <f>K3</f>
        <v>43672</v>
      </c>
      <c r="N3" s="35" t="s">
        <v>26</v>
      </c>
      <c r="O3" s="36" t="str">
        <f t="shared" ref="O3:O19" si="1">IF(N3="M",CONCATENATE(LEFT(I3,2),"/","01","/",2019),CONCATENATE(LEFT(I3,5),"/",2019))</f>
        <v>14/01/2019</v>
      </c>
      <c r="P3" s="36">
        <f t="shared" ref="P3:Z18" si="2">IF($N3="M",EDATE(O3,1),IF($N3="BIM",EDATE(O3,2),IF($N3="TRIM",EDATE(O3,3),IF($N3="SEM",EDATE(O3,6),IF($N3="AN",EDATE(O3,12))))))</f>
        <v>43510</v>
      </c>
      <c r="Q3" s="36">
        <f t="shared" si="2"/>
        <v>43538</v>
      </c>
      <c r="R3" s="36">
        <f t="shared" si="2"/>
        <v>43569</v>
      </c>
      <c r="S3" s="36">
        <f t="shared" si="2"/>
        <v>43599</v>
      </c>
      <c r="T3" s="37">
        <f t="shared" si="2"/>
        <v>43630</v>
      </c>
      <c r="U3" s="37">
        <f t="shared" si="2"/>
        <v>43660</v>
      </c>
      <c r="V3" s="37">
        <f t="shared" si="2"/>
        <v>43691</v>
      </c>
      <c r="W3" s="37">
        <f t="shared" si="2"/>
        <v>43722</v>
      </c>
      <c r="X3" s="37">
        <f t="shared" si="2"/>
        <v>43752</v>
      </c>
      <c r="Y3" s="37">
        <f t="shared" si="2"/>
        <v>43783</v>
      </c>
      <c r="Z3" s="37">
        <f t="shared" si="2"/>
        <v>43813</v>
      </c>
      <c r="AA3" s="38"/>
      <c r="AB3" s="38"/>
      <c r="AC3" s="38"/>
      <c r="AD3" s="39">
        <f>SUMPRODUCT(('[1]variant by description charge'!$A$2:$A$12=[1]list!D3:G3)*('[1]variant by description charge'!$B$2:$B$12))</f>
        <v>0</v>
      </c>
      <c r="AE3" s="40"/>
      <c r="AF3" s="38"/>
      <c r="AG3" s="40">
        <f ca="1">SUMPRODUCT((INDIRECT("'"&amp;$AG$2&amp;"'!$d$8:$d$24")=list!$D3:$G3)*(""&amp;INDIRECT("'"&amp;$AG$2&amp;"'!$e$8:$e$24")))</f>
        <v>0</v>
      </c>
    </row>
    <row r="4" spans="1:39" ht="34.5" customHeight="1" x14ac:dyDescent="0.3">
      <c r="A4" s="27" t="s">
        <v>21</v>
      </c>
      <c r="B4" s="27" t="s">
        <v>22</v>
      </c>
      <c r="C4" s="28" t="s">
        <v>27</v>
      </c>
      <c r="D4" s="29" t="str">
        <f>IFERROR(INDEX('[1]variant by description charge'!$A$2:$A$12,MATCH("*"&amp;C4&amp;"*",'[1]variant by description charge'!$A$2:$A$12,0)),"")</f>
        <v/>
      </c>
      <c r="E4" s="3" t="str">
        <f>IFERROR(INDEX('variant by description charge'!$A$2:$A$500,SMALL(IF(IFERROR(SEARCH("*"&amp;list!$C4&amp;"*",'variant by description charge'!$A$2:$A$500),0),ROW(list!$C$3:$C$19)-2),COLUMNS(list!$A:A))),"")</f>
        <v>William Grolo 2019</v>
      </c>
      <c r="F4" s="28"/>
      <c r="G4" s="28"/>
      <c r="H4" s="30" t="s">
        <v>24</v>
      </c>
      <c r="I4" s="31" t="s">
        <v>28</v>
      </c>
      <c r="J4" s="32"/>
      <c r="K4" s="33">
        <f t="shared" si="0"/>
        <v>43691</v>
      </c>
      <c r="L4" s="34"/>
      <c r="M4" s="56">
        <f t="shared" ref="M4:M19" si="3">K4</f>
        <v>43691</v>
      </c>
      <c r="N4" s="35" t="s">
        <v>26</v>
      </c>
      <c r="O4" s="37" t="str">
        <f t="shared" si="1"/>
        <v>14/01/2019</v>
      </c>
      <c r="P4" s="36">
        <f t="shared" si="2"/>
        <v>43510</v>
      </c>
      <c r="Q4" s="36">
        <f t="shared" si="2"/>
        <v>43538</v>
      </c>
      <c r="R4" s="36">
        <f t="shared" si="2"/>
        <v>43569</v>
      </c>
      <c r="S4" s="36">
        <f t="shared" si="2"/>
        <v>43599</v>
      </c>
      <c r="T4" s="37">
        <f t="shared" si="2"/>
        <v>43630</v>
      </c>
      <c r="U4" s="37">
        <f t="shared" si="2"/>
        <v>43660</v>
      </c>
      <c r="V4" s="37">
        <f t="shared" si="2"/>
        <v>43691</v>
      </c>
      <c r="W4" s="37">
        <f t="shared" si="2"/>
        <v>43722</v>
      </c>
      <c r="X4" s="37">
        <f t="shared" si="2"/>
        <v>43752</v>
      </c>
      <c r="Y4" s="37">
        <f t="shared" si="2"/>
        <v>43783</v>
      </c>
      <c r="Z4" s="37">
        <f t="shared" si="2"/>
        <v>43813</v>
      </c>
      <c r="AA4" s="38"/>
      <c r="AB4" s="38"/>
      <c r="AC4" s="38"/>
      <c r="AD4" s="39">
        <f>SUMPRODUCT(('[1]variant by description charge'!$A$2:$A$12=[1]list!D4:G4)*('[1]variant by description charge'!$B$2:$B$12))</f>
        <v>0</v>
      </c>
      <c r="AE4" s="40"/>
      <c r="AG4" s="40">
        <f ca="1">SUMPRODUCT((INDIRECT("'"&amp;$AG$2&amp;"'!$d$8:$d$24")=list!$D4:$G4)*(""&amp;INDIRECT("'"&amp;$AG$2&amp;"'!$e$8:$e$24")))</f>
        <v>8169</v>
      </c>
    </row>
    <row r="5" spans="1:39" ht="34.5" customHeight="1" x14ac:dyDescent="0.3">
      <c r="A5" s="27" t="s">
        <v>21</v>
      </c>
      <c r="B5" s="27" t="s">
        <v>22</v>
      </c>
      <c r="C5" s="28" t="s">
        <v>29</v>
      </c>
      <c r="D5" s="29" t="str">
        <f>IFERROR(INDEX('[1]variant by description charge'!$A$2:$A$12,MATCH("*"&amp;C5&amp;"*",'[1]variant by description charge'!$A$2:$A$12,0)),"")</f>
        <v/>
      </c>
      <c r="E5" s="3" t="str">
        <f>IFERROR(INDEX('variant by description charge'!$A$2:$A$500,SMALL(IF(IFERROR(SEARCH("*"&amp;list!$C5&amp;"*",'variant by description charge'!$A$2:$A$500),0),ROW(list!$C$3:$C$19)-2),COLUMNS(list!$A:A))),"")</f>
        <v>William Grolo2019-05_16 jrs</v>
      </c>
      <c r="F5" s="28"/>
      <c r="G5" s="28"/>
      <c r="H5" s="30" t="s">
        <v>24</v>
      </c>
      <c r="I5" s="31" t="s">
        <v>28</v>
      </c>
      <c r="J5" s="32">
        <v>42</v>
      </c>
      <c r="K5" s="33">
        <f t="shared" si="0"/>
        <v>43733</v>
      </c>
      <c r="L5" s="34">
        <v>28</v>
      </c>
      <c r="M5" s="56">
        <f t="shared" si="3"/>
        <v>43733</v>
      </c>
      <c r="N5" s="41" t="s">
        <v>26</v>
      </c>
      <c r="O5" s="37" t="str">
        <f t="shared" si="1"/>
        <v>14/01/2019</v>
      </c>
      <c r="P5" s="36">
        <f t="shared" si="2"/>
        <v>43510</v>
      </c>
      <c r="Q5" s="36">
        <f t="shared" si="2"/>
        <v>43538</v>
      </c>
      <c r="R5" s="36">
        <f t="shared" si="2"/>
        <v>43569</v>
      </c>
      <c r="S5" s="36">
        <f t="shared" si="2"/>
        <v>43599</v>
      </c>
      <c r="T5" s="37">
        <f t="shared" si="2"/>
        <v>43630</v>
      </c>
      <c r="U5" s="37">
        <f t="shared" si="2"/>
        <v>43660</v>
      </c>
      <c r="V5" s="37">
        <f t="shared" si="2"/>
        <v>43691</v>
      </c>
      <c r="W5" s="37">
        <f t="shared" si="2"/>
        <v>43722</v>
      </c>
      <c r="X5" s="37">
        <f t="shared" si="2"/>
        <v>43752</v>
      </c>
      <c r="Y5" s="37">
        <f t="shared" si="2"/>
        <v>43783</v>
      </c>
      <c r="Z5" s="37">
        <f t="shared" si="2"/>
        <v>43813</v>
      </c>
      <c r="AA5" s="38"/>
      <c r="AB5" s="38"/>
      <c r="AC5" s="38"/>
      <c r="AD5" s="39">
        <f>SUMPRODUCT(('[1]variant by description charge'!$A$2:$A$12=[1]list!D5:G5)*('[1]variant by description charge'!$B$2:$B$12))</f>
        <v>0</v>
      </c>
      <c r="AE5" s="40"/>
      <c r="AG5" s="40">
        <f ca="1">SUMPRODUCT((INDIRECT("'"&amp;$AG$2&amp;"'!$d$8:$d$24")=list!$D5:$G5)*(""&amp;INDIRECT("'"&amp;$AG$2&amp;"'!$e$8:$e$24")))</f>
        <v>0</v>
      </c>
    </row>
    <row r="6" spans="1:39" ht="34.5" customHeight="1" x14ac:dyDescent="0.3">
      <c r="A6" s="27" t="s">
        <v>21</v>
      </c>
      <c r="B6" s="27" t="s">
        <v>22</v>
      </c>
      <c r="C6" s="28" t="s">
        <v>30</v>
      </c>
      <c r="D6" s="29" t="str">
        <f>IFERROR(INDEX('[1]variant by description charge'!$A$2:$A$12,MATCH("*"&amp;C6&amp;"*",'[1]variant by description charge'!$A$2:$A$12,0)),"")</f>
        <v/>
      </c>
      <c r="E6" s="3" t="str">
        <f>IFERROR(INDEX('variant by description charge'!$A$2:$A$500,SMALL(IF(IFERROR(SEARCH("*"&amp;list!$C6&amp;"*",'variant by description charge'!$A$2:$A$500),0),ROW(list!$C$3:$C$19)-2),COLUMNS(list!$A:A))),"")</f>
        <v>Alexis Cauvet 2019</v>
      </c>
      <c r="F6" s="28"/>
      <c r="G6" s="28"/>
      <c r="H6" s="30" t="s">
        <v>24</v>
      </c>
      <c r="I6" s="31" t="s">
        <v>31</v>
      </c>
      <c r="J6" s="32">
        <v>42</v>
      </c>
      <c r="K6" s="33">
        <f t="shared" si="0"/>
        <v>43631</v>
      </c>
      <c r="L6" s="34">
        <v>28</v>
      </c>
      <c r="M6" s="56">
        <f t="shared" si="3"/>
        <v>43631</v>
      </c>
      <c r="N6" s="41" t="s">
        <v>26</v>
      </c>
      <c r="O6" s="37" t="str">
        <f t="shared" si="1"/>
        <v>04/01/2019</v>
      </c>
      <c r="P6" s="36">
        <f t="shared" si="2"/>
        <v>43500</v>
      </c>
      <c r="Q6" s="36">
        <f t="shared" si="2"/>
        <v>43528</v>
      </c>
      <c r="R6" s="36">
        <f t="shared" si="2"/>
        <v>43559</v>
      </c>
      <c r="S6" s="36">
        <f t="shared" si="2"/>
        <v>43589</v>
      </c>
      <c r="T6" s="37">
        <f t="shared" si="2"/>
        <v>43620</v>
      </c>
      <c r="U6" s="37">
        <f t="shared" si="2"/>
        <v>43650</v>
      </c>
      <c r="V6" s="37">
        <f t="shared" si="2"/>
        <v>43681</v>
      </c>
      <c r="W6" s="37">
        <f t="shared" si="2"/>
        <v>43712</v>
      </c>
      <c r="X6" s="37">
        <f t="shared" si="2"/>
        <v>43742</v>
      </c>
      <c r="Y6" s="37">
        <f t="shared" si="2"/>
        <v>43773</v>
      </c>
      <c r="Z6" s="37">
        <f t="shared" si="2"/>
        <v>43803</v>
      </c>
      <c r="AA6" s="38"/>
      <c r="AB6" s="38"/>
      <c r="AC6" s="38"/>
      <c r="AD6" s="39">
        <f>SUMPRODUCT(('[1]variant by description charge'!$A$2:$A$12=[1]list!D6:G6)*('[1]variant by description charge'!$B$2:$B$12))</f>
        <v>0</v>
      </c>
      <c r="AE6" s="40"/>
      <c r="AG6" s="40">
        <f ca="1">SUMPRODUCT((INDIRECT("'"&amp;$AG$2&amp;"'!$d$8:$d$24")=list!$D6:$G6)*(""&amp;INDIRECT("'"&amp;$AG$2&amp;"'!$e$8:$e$24")))</f>
        <v>9135</v>
      </c>
    </row>
    <row r="7" spans="1:39" ht="34.5" customHeight="1" x14ac:dyDescent="0.3">
      <c r="A7" s="27" t="s">
        <v>21</v>
      </c>
      <c r="B7" s="27" t="s">
        <v>22</v>
      </c>
      <c r="C7" s="28" t="s">
        <v>32</v>
      </c>
      <c r="D7" s="29" t="str">
        <f>IFERROR(INDEX('[1]variant by description charge'!$A$2:$A$12,MATCH("*"&amp;C7&amp;"*",'[1]variant by description charge'!$A$2:$A$12,0)),"")</f>
        <v/>
      </c>
      <c r="E7" s="3" t="str">
        <f>IFERROR(INDEX('variant by description charge'!$A$2:$A$500,SMALL(IF(IFERROR(SEARCH("*"&amp;list!$C7&amp;"*",'variant by description charge'!$A$2:$A$500),0),ROW(list!$C$3:$C$19)-2),COLUMNS(list!$A:A))),"")</f>
        <v>Alexis Cauvet 2019-05_18 jrs</v>
      </c>
      <c r="F7" s="28"/>
      <c r="G7" s="28"/>
      <c r="H7" s="30" t="s">
        <v>24</v>
      </c>
      <c r="I7" s="31" t="s">
        <v>33</v>
      </c>
      <c r="J7" s="32">
        <v>42</v>
      </c>
      <c r="K7" s="33">
        <f t="shared" si="0"/>
        <v>43659</v>
      </c>
      <c r="L7" s="42">
        <v>28</v>
      </c>
      <c r="M7" s="56">
        <f t="shared" si="3"/>
        <v>43659</v>
      </c>
      <c r="N7" s="35" t="s">
        <v>26</v>
      </c>
      <c r="O7" s="37" t="str">
        <f t="shared" si="1"/>
        <v>01/01/2019</v>
      </c>
      <c r="P7" s="36">
        <f t="shared" si="2"/>
        <v>43497</v>
      </c>
      <c r="Q7" s="36">
        <f t="shared" si="2"/>
        <v>43525</v>
      </c>
      <c r="R7" s="36">
        <f t="shared" si="2"/>
        <v>43556</v>
      </c>
      <c r="S7" s="36">
        <f t="shared" si="2"/>
        <v>43586</v>
      </c>
      <c r="T7" s="37">
        <f t="shared" si="2"/>
        <v>43617</v>
      </c>
      <c r="U7" s="37">
        <f t="shared" si="2"/>
        <v>43647</v>
      </c>
      <c r="V7" s="37">
        <f t="shared" si="2"/>
        <v>43678</v>
      </c>
      <c r="W7" s="37">
        <f t="shared" si="2"/>
        <v>43709</v>
      </c>
      <c r="X7" s="37">
        <f t="shared" si="2"/>
        <v>43739</v>
      </c>
      <c r="Y7" s="37">
        <f t="shared" si="2"/>
        <v>43770</v>
      </c>
      <c r="Z7" s="37">
        <f t="shared" si="2"/>
        <v>43800</v>
      </c>
      <c r="AA7" s="38"/>
      <c r="AB7" s="38"/>
      <c r="AC7" s="38"/>
      <c r="AD7" s="39">
        <f>SUMPRODUCT(('[1]variant by description charge'!$A$2:$A$12=[1]list!D7:G7)*('[1]variant by description charge'!$B$2:$B$12))</f>
        <v>0</v>
      </c>
      <c r="AE7" s="40"/>
      <c r="AG7" s="40">
        <f ca="1">SUMPRODUCT((INDIRECT("'"&amp;$AG$2&amp;"'!$d$8:$d$24")=list!$D7:$G7)*(""&amp;INDIRECT("'"&amp;$AG$2&amp;"'!$e$8:$e$24")))</f>
        <v>0</v>
      </c>
    </row>
    <row r="8" spans="1:39" ht="34.5" customHeight="1" x14ac:dyDescent="0.3">
      <c r="A8" s="27" t="s">
        <v>34</v>
      </c>
      <c r="B8" s="27" t="s">
        <v>22</v>
      </c>
      <c r="C8" s="43" t="s">
        <v>35</v>
      </c>
      <c r="D8" s="29" t="str">
        <f>IFERROR(INDEX('[1]variant by description charge'!$A$2:$A$12,MATCH("*"&amp;C8&amp;"*",'[1]variant by description charge'!$A$2:$A$12,0)),"")</f>
        <v>Iliasse Hassalan 2019</v>
      </c>
      <c r="E8" s="3" t="str">
        <f>IFERROR(INDEX('variant by description charge'!$A$2:$A$500,SMALL(IF(IFERROR(SEARCH("*"&amp;list!$C8&amp;"*",'variant by description charge'!$A$2:$A$500),0),ROW(list!$C$3:$C$19)-2),COLUMNS(list!$A:A))),"")</f>
        <v>Amine Halloli 2019</v>
      </c>
      <c r="F8" s="28"/>
      <c r="G8" s="28"/>
      <c r="H8" s="30" t="s">
        <v>36</v>
      </c>
      <c r="I8" s="44" t="s">
        <v>37</v>
      </c>
      <c r="J8" s="41"/>
      <c r="K8" s="33">
        <f t="shared" si="0"/>
        <v>43687</v>
      </c>
      <c r="L8" s="32"/>
      <c r="M8" s="56">
        <f t="shared" si="3"/>
        <v>43687</v>
      </c>
      <c r="N8" s="35" t="s">
        <v>38</v>
      </c>
      <c r="O8" s="37" t="str">
        <f t="shared" si="1"/>
        <v>10/08/2019</v>
      </c>
      <c r="P8" s="36">
        <f t="shared" si="2"/>
        <v>44053</v>
      </c>
      <c r="Q8" s="36">
        <f t="shared" si="2"/>
        <v>44418</v>
      </c>
      <c r="R8" s="36">
        <f t="shared" si="2"/>
        <v>44783</v>
      </c>
      <c r="S8" s="36">
        <f t="shared" si="2"/>
        <v>45148</v>
      </c>
      <c r="T8" s="37">
        <f t="shared" si="2"/>
        <v>45514</v>
      </c>
      <c r="U8" s="37">
        <f t="shared" si="2"/>
        <v>45879</v>
      </c>
      <c r="V8" s="37">
        <f t="shared" si="2"/>
        <v>46244</v>
      </c>
      <c r="W8" s="37">
        <f t="shared" si="2"/>
        <v>46609</v>
      </c>
      <c r="X8" s="37">
        <f t="shared" si="2"/>
        <v>46975</v>
      </c>
      <c r="Y8" s="37">
        <f t="shared" si="2"/>
        <v>47340</v>
      </c>
      <c r="Z8" s="37">
        <f t="shared" si="2"/>
        <v>47705</v>
      </c>
      <c r="AA8" s="38"/>
      <c r="AB8" s="38"/>
      <c r="AC8" s="38"/>
      <c r="AD8" s="39">
        <f>SUMPRODUCT(('[1]variant by description charge'!$A$2:$A$12=[1]list!D8:G8)*('[1]variant by description charge'!$B$2:$B$12))</f>
        <v>6970</v>
      </c>
      <c r="AE8" s="40"/>
      <c r="AG8" s="40">
        <f ca="1">SUMPRODUCT((INDIRECT("'"&amp;$AG$2&amp;"'!$d$8:$d$24")=list!$D8:$G8)*(""&amp;INDIRECT("'"&amp;$AG$2&amp;"'!$e$8:$e$24")))</f>
        <v>13925</v>
      </c>
    </row>
    <row r="9" spans="1:39" ht="34.5" customHeight="1" x14ac:dyDescent="0.3">
      <c r="A9" s="45" t="s">
        <v>34</v>
      </c>
      <c r="B9" s="45" t="s">
        <v>22</v>
      </c>
      <c r="C9" s="46" t="s">
        <v>39</v>
      </c>
      <c r="D9" s="29" t="str">
        <f>IFERROR(INDEX('[1]variant by description charge'!$A$2:$A$12,MATCH("*"&amp;C9&amp;"*",'[1]variant by description charge'!$A$2:$A$12,0)),"")</f>
        <v/>
      </c>
      <c r="E9" s="3" t="str">
        <f>IFERROR(INDEX('variant by description charge'!$A$2:$A$500,SMALL(IF(IFERROR(SEARCH("*"&amp;list!$C9&amp;"*",'variant by description charge'!$A$2:$A$500),0),ROW(list!$C$3:$C$19)-2),COLUMNS(list!$A:A))),"")</f>
        <v>Amine Halloli 2019-05_13 jrs</v>
      </c>
      <c r="F9" s="29"/>
      <c r="G9" s="29"/>
      <c r="H9" s="47" t="s">
        <v>36</v>
      </c>
      <c r="I9" s="48" t="s">
        <v>40</v>
      </c>
      <c r="J9" s="49"/>
      <c r="K9" s="33">
        <f t="shared" si="0"/>
        <v>43486</v>
      </c>
      <c r="L9" s="32"/>
      <c r="M9" s="56">
        <f t="shared" si="3"/>
        <v>43486</v>
      </c>
      <c r="N9" s="49" t="s">
        <v>38</v>
      </c>
      <c r="O9" s="37" t="str">
        <f t="shared" si="1"/>
        <v>21/01/2019</v>
      </c>
      <c r="P9" s="36">
        <f t="shared" si="2"/>
        <v>43851</v>
      </c>
      <c r="Q9" s="36">
        <f t="shared" si="2"/>
        <v>44217</v>
      </c>
      <c r="R9" s="36">
        <f t="shared" si="2"/>
        <v>44582</v>
      </c>
      <c r="S9" s="36">
        <f t="shared" si="2"/>
        <v>44947</v>
      </c>
      <c r="T9" s="37">
        <f t="shared" si="2"/>
        <v>45312</v>
      </c>
      <c r="U9" s="37">
        <f t="shared" si="2"/>
        <v>45678</v>
      </c>
      <c r="V9" s="37">
        <f t="shared" si="2"/>
        <v>46043</v>
      </c>
      <c r="W9" s="37">
        <f t="shared" si="2"/>
        <v>46408</v>
      </c>
      <c r="X9" s="37">
        <f t="shared" si="2"/>
        <v>46773</v>
      </c>
      <c r="Y9" s="37">
        <f t="shared" si="2"/>
        <v>47139</v>
      </c>
      <c r="Z9" s="37">
        <f t="shared" si="2"/>
        <v>47504</v>
      </c>
      <c r="AA9" s="38"/>
      <c r="AB9" s="38"/>
      <c r="AC9" s="38"/>
      <c r="AD9" s="39">
        <f>SUMPRODUCT(('[1]variant by description charge'!$A$2:$A$12=[1]list!D9:G9)*('[1]variant by description charge'!$B$2:$B$12))</f>
        <v>0</v>
      </c>
      <c r="AE9" s="40"/>
      <c r="AF9" s="50"/>
      <c r="AG9" s="40">
        <f ca="1">SUMPRODUCT((INDIRECT("'"&amp;$AG$2&amp;"'!$d$8:$d$24")=list!$D9:$G9)*(""&amp;INDIRECT("'"&amp;$AG$2&amp;"'!$e$8:$e$24")))</f>
        <v>0</v>
      </c>
      <c r="AH9" s="50"/>
      <c r="AI9" s="50"/>
      <c r="AJ9" s="50"/>
      <c r="AK9" s="50"/>
      <c r="AL9" s="50"/>
      <c r="AM9" s="50"/>
    </row>
    <row r="10" spans="1:39" ht="34.5" customHeight="1" x14ac:dyDescent="0.3">
      <c r="A10" s="27" t="s">
        <v>34</v>
      </c>
      <c r="B10" s="27" t="s">
        <v>22</v>
      </c>
      <c r="C10" s="43" t="s">
        <v>41</v>
      </c>
      <c r="D10" s="29" t="str">
        <f>IFERROR(INDEX('[1]variant by description charge'!$A$2:$A$12,MATCH("*"&amp;C10&amp;"*",'[1]variant by description charge'!$A$2:$A$12,0)),"")</f>
        <v/>
      </c>
      <c r="E10" s="3" t="str">
        <f>IFERROR(INDEX('variant by description charge'!$A$2:$A$500,SMALL(IF(IFERROR(SEARCH("*"&amp;list!$C10&amp;"*",'variant by description charge'!$A$2:$A$500),0),ROW(list!$C$3:$C$19)-2),COLUMNS(list!$A:A))),"")</f>
        <v>Enrique Rolo 2019</v>
      </c>
      <c r="F10" s="28"/>
      <c r="G10" s="28"/>
      <c r="H10" s="30" t="s">
        <v>36</v>
      </c>
      <c r="I10" s="44" t="s">
        <v>42</v>
      </c>
      <c r="J10" s="41"/>
      <c r="K10" s="33">
        <f t="shared" si="0"/>
        <v>43466</v>
      </c>
      <c r="L10" s="32"/>
      <c r="M10" s="56">
        <f t="shared" si="3"/>
        <v>43466</v>
      </c>
      <c r="N10" s="35" t="s">
        <v>38</v>
      </c>
      <c r="O10" s="37" t="str">
        <f t="shared" si="1"/>
        <v>01/01/2019</v>
      </c>
      <c r="P10" s="36">
        <f t="shared" si="2"/>
        <v>43831</v>
      </c>
      <c r="Q10" s="36">
        <f t="shared" si="2"/>
        <v>44197</v>
      </c>
      <c r="R10" s="36">
        <f t="shared" si="2"/>
        <v>44562</v>
      </c>
      <c r="S10" s="36">
        <f t="shared" si="2"/>
        <v>44927</v>
      </c>
      <c r="T10" s="37">
        <f t="shared" si="2"/>
        <v>45292</v>
      </c>
      <c r="U10" s="37">
        <f t="shared" si="2"/>
        <v>45658</v>
      </c>
      <c r="V10" s="37">
        <f t="shared" si="2"/>
        <v>46023</v>
      </c>
      <c r="W10" s="37">
        <f t="shared" si="2"/>
        <v>46388</v>
      </c>
      <c r="X10" s="37">
        <f t="shared" si="2"/>
        <v>46753</v>
      </c>
      <c r="Y10" s="37">
        <f t="shared" si="2"/>
        <v>47119</v>
      </c>
      <c r="Z10" s="37">
        <f t="shared" si="2"/>
        <v>47484</v>
      </c>
      <c r="AA10" s="38"/>
      <c r="AB10" s="38"/>
      <c r="AC10" s="38"/>
      <c r="AD10" s="39">
        <f>SUMPRODUCT(('[1]variant by description charge'!$A$2:$A$12=[1]list!D10:G10)*('[1]variant by description charge'!$B$2:$B$12))</f>
        <v>0</v>
      </c>
      <c r="AE10" s="40"/>
      <c r="AG10" s="40">
        <f ca="1">SUMPRODUCT((INDIRECT("'"&amp;$AG$2&amp;"'!$d$8:$d$24")=list!$D10:$G10)*(""&amp;INDIRECT("'"&amp;$AG$2&amp;"'!$e$8:$e$24")))</f>
        <v>0</v>
      </c>
    </row>
    <row r="11" spans="1:39" ht="34.5" customHeight="1" x14ac:dyDescent="0.3">
      <c r="A11" s="27"/>
      <c r="B11" s="27" t="s">
        <v>22</v>
      </c>
      <c r="C11" s="43" t="s">
        <v>43</v>
      </c>
      <c r="D11" s="29" t="str">
        <f>IFERROR(INDEX('[1]variant by description charge'!$A$2:$A$12,MATCH("*"&amp;C11&amp;"*",'[1]variant by description charge'!$A$2:$A$12,0)),"")</f>
        <v/>
      </c>
      <c r="E11" s="3" t="str">
        <f>IFERROR(INDEX('variant by description charge'!$A$2:$A$500,SMALL(IF(IFERROR(SEARCH("*"&amp;list!$C11&amp;"*",'variant by description charge'!$A$2:$A$500),0),ROW(list!$C$3:$C$19)-2),COLUMNS(list!$A:A))),"")</f>
        <v>Enrique Rolo 2019-05_18 j</v>
      </c>
      <c r="F11" s="28"/>
      <c r="G11" s="28"/>
      <c r="H11" s="30" t="s">
        <v>36</v>
      </c>
      <c r="I11" s="44" t="s">
        <v>44</v>
      </c>
      <c r="J11" s="41"/>
      <c r="K11" s="33">
        <f t="shared" si="0"/>
        <v>43581</v>
      </c>
      <c r="L11" s="41"/>
      <c r="M11" s="56">
        <f t="shared" si="3"/>
        <v>43581</v>
      </c>
      <c r="N11" s="35" t="s">
        <v>26</v>
      </c>
      <c r="O11" s="37" t="str">
        <f t="shared" si="1"/>
        <v>26/01/2019</v>
      </c>
      <c r="P11" s="36">
        <f t="shared" si="2"/>
        <v>43522</v>
      </c>
      <c r="Q11" s="36">
        <f t="shared" si="2"/>
        <v>43550</v>
      </c>
      <c r="R11" s="36">
        <f t="shared" si="2"/>
        <v>43581</v>
      </c>
      <c r="S11" s="36">
        <f t="shared" si="2"/>
        <v>43611</v>
      </c>
      <c r="T11" s="37">
        <f t="shared" si="2"/>
        <v>43642</v>
      </c>
      <c r="U11" s="37">
        <f t="shared" si="2"/>
        <v>43672</v>
      </c>
      <c r="V11" s="37">
        <f t="shared" si="2"/>
        <v>43703</v>
      </c>
      <c r="W11" s="37">
        <f t="shared" si="2"/>
        <v>43734</v>
      </c>
      <c r="X11" s="37">
        <f t="shared" si="2"/>
        <v>43764</v>
      </c>
      <c r="Y11" s="37">
        <f t="shared" si="2"/>
        <v>43795</v>
      </c>
      <c r="Z11" s="37">
        <f t="shared" si="2"/>
        <v>43825</v>
      </c>
      <c r="AA11" s="38"/>
      <c r="AB11" s="38"/>
      <c r="AC11" s="38"/>
      <c r="AD11" s="39">
        <f>SUMPRODUCT(('[1]variant by description charge'!$A$2:$A$12=[1]list!D11:G11)*('[1]variant by description charge'!$B$2:$B$12))</f>
        <v>0</v>
      </c>
      <c r="AE11" s="40"/>
      <c r="AG11" s="40">
        <f ca="1">SUMPRODUCT((INDIRECT("'"&amp;$AG$2&amp;"'!$d$8:$d$24")=list!$D11:$G11)*(""&amp;INDIRECT("'"&amp;$AG$2&amp;"'!$e$8:$e$24")))</f>
        <v>0</v>
      </c>
    </row>
    <row r="12" spans="1:39" ht="34.5" customHeight="1" x14ac:dyDescent="0.3">
      <c r="A12" s="27" t="s">
        <v>45</v>
      </c>
      <c r="B12" s="27" t="s">
        <v>22</v>
      </c>
      <c r="C12" s="43" t="s">
        <v>46</v>
      </c>
      <c r="D12" s="29" t="str">
        <f>IFERROR(INDEX('[1]variant by description charge'!$A$2:$A$12,MATCH("*"&amp;C12&amp;"*",'[1]variant by description charge'!$A$2:$A$12,0)),"")</f>
        <v/>
      </c>
      <c r="E12" s="3" t="str">
        <f>IFERROR(INDEX('variant by description charge'!$A$2:$A$500,SMALL(IF(IFERROR(SEARCH("*"&amp;list!$C12&amp;"*",'variant by description charge'!$A$2:$A$500),0),ROW(list!$C$3:$C$19)-2),COLUMNS(list!$A:A))),"")</f>
        <v>Iliasse Hassalan 2019</v>
      </c>
      <c r="F12" s="28"/>
      <c r="G12" s="28"/>
      <c r="H12" s="30" t="s">
        <v>47</v>
      </c>
      <c r="I12" s="44" t="s">
        <v>48</v>
      </c>
      <c r="J12" s="41">
        <v>30</v>
      </c>
      <c r="K12" s="33">
        <f t="shared" si="0"/>
        <v>43616</v>
      </c>
      <c r="L12" s="42"/>
      <c r="M12" s="56">
        <f t="shared" si="3"/>
        <v>43616</v>
      </c>
      <c r="N12" s="41" t="s">
        <v>26</v>
      </c>
      <c r="O12" s="37" t="str">
        <f t="shared" si="1"/>
        <v>01/01/2019</v>
      </c>
      <c r="P12" s="36">
        <f t="shared" si="2"/>
        <v>43497</v>
      </c>
      <c r="Q12" s="36">
        <f t="shared" si="2"/>
        <v>43525</v>
      </c>
      <c r="R12" s="36">
        <f t="shared" si="2"/>
        <v>43556</v>
      </c>
      <c r="S12" s="36">
        <f t="shared" si="2"/>
        <v>43586</v>
      </c>
      <c r="T12" s="37">
        <f t="shared" si="2"/>
        <v>43617</v>
      </c>
      <c r="U12" s="37">
        <f t="shared" si="2"/>
        <v>43647</v>
      </c>
      <c r="V12" s="37">
        <f t="shared" si="2"/>
        <v>43678</v>
      </c>
      <c r="W12" s="37">
        <f t="shared" si="2"/>
        <v>43709</v>
      </c>
      <c r="X12" s="37">
        <f t="shared" si="2"/>
        <v>43739</v>
      </c>
      <c r="Y12" s="37">
        <f t="shared" si="2"/>
        <v>43770</v>
      </c>
      <c r="Z12" s="37">
        <f t="shared" si="2"/>
        <v>43800</v>
      </c>
      <c r="AA12" s="38"/>
      <c r="AB12" s="38"/>
      <c r="AC12" s="38"/>
      <c r="AD12" s="39">
        <f>SUMPRODUCT(('[1]variant by description charge'!$A$2:$A$12=[1]list!D12:G12)*('[1]variant by description charge'!$B$2:$B$12))</f>
        <v>0</v>
      </c>
      <c r="AE12" s="40"/>
      <c r="AG12" s="40">
        <f ca="1">SUMPRODUCT((INDIRECT("'"&amp;$AG$2&amp;"'!$d$8:$d$24")=list!$D12:$G12)*(""&amp;INDIRECT("'"&amp;$AG$2&amp;"'!$e$8:$e$24")))</f>
        <v>7175</v>
      </c>
    </row>
    <row r="13" spans="1:39" ht="34.5" customHeight="1" x14ac:dyDescent="0.3">
      <c r="A13" s="27" t="s">
        <v>49</v>
      </c>
      <c r="B13" s="45" t="s">
        <v>50</v>
      </c>
      <c r="C13" s="43" t="s">
        <v>51</v>
      </c>
      <c r="D13" s="29" t="str">
        <f>IFERROR(INDEX('[1]variant by description charge'!$A$2:$A$12,MATCH("*"&amp;C13&amp;"*",'[1]variant by description charge'!$A$2:$A$12,0)),"")</f>
        <v/>
      </c>
      <c r="E13" s="3">
        <f>IFERROR(INDEX('variant by description charge'!$A$2:$A$500,SMALL(IF(IFERROR(SEARCH("*"&amp;list!$C13&amp;"*",'variant by description charge'!$A$2:$A$500),0),ROW(list!$C$3:$C$19)-2),COLUMNS(list!$A:A))),"")</f>
        <v>0</v>
      </c>
      <c r="F13" s="28"/>
      <c r="G13" s="28"/>
      <c r="H13" s="30" t="s">
        <v>47</v>
      </c>
      <c r="I13" s="44" t="s">
        <v>48</v>
      </c>
      <c r="J13" s="41">
        <v>0</v>
      </c>
      <c r="K13" s="33">
        <f t="shared" si="0"/>
        <v>43586</v>
      </c>
      <c r="L13" s="41">
        <v>3</v>
      </c>
      <c r="M13" s="56">
        <f t="shared" si="3"/>
        <v>43586</v>
      </c>
      <c r="N13" s="41" t="s">
        <v>26</v>
      </c>
      <c r="O13" s="37" t="str">
        <f t="shared" si="1"/>
        <v>01/01/2019</v>
      </c>
      <c r="P13" s="36">
        <f t="shared" si="2"/>
        <v>43497</v>
      </c>
      <c r="Q13" s="36">
        <f t="shared" si="2"/>
        <v>43525</v>
      </c>
      <c r="R13" s="36">
        <f t="shared" si="2"/>
        <v>43556</v>
      </c>
      <c r="S13" s="36">
        <f t="shared" si="2"/>
        <v>43586</v>
      </c>
      <c r="T13" s="37">
        <f t="shared" si="2"/>
        <v>43617</v>
      </c>
      <c r="U13" s="37">
        <f t="shared" si="2"/>
        <v>43647</v>
      </c>
      <c r="V13" s="37">
        <f t="shared" si="2"/>
        <v>43678</v>
      </c>
      <c r="W13" s="37">
        <f t="shared" si="2"/>
        <v>43709</v>
      </c>
      <c r="X13" s="37">
        <f t="shared" si="2"/>
        <v>43739</v>
      </c>
      <c r="Y13" s="37">
        <f t="shared" si="2"/>
        <v>43770</v>
      </c>
      <c r="Z13" s="37">
        <f t="shared" si="2"/>
        <v>43800</v>
      </c>
      <c r="AA13" s="38"/>
      <c r="AB13" s="38"/>
      <c r="AC13" s="38"/>
      <c r="AD13" s="39">
        <f>SUMPRODUCT(('[1]variant by description charge'!$A$2:$A$12=[1]list!D13:G13)*('[1]variant by description charge'!$B$2:$B$12))</f>
        <v>0</v>
      </c>
      <c r="AE13" s="40"/>
      <c r="AG13" s="40">
        <f ca="1">SUMPRODUCT((INDIRECT("'"&amp;$AG$2&amp;"'!$d$8:$d$24")=list!$D13:$G13)*(""&amp;INDIRECT("'"&amp;$AG$2&amp;"'!$e$8:$e$24")))</f>
        <v>0</v>
      </c>
    </row>
    <row r="14" spans="1:39" ht="34.5" customHeight="1" x14ac:dyDescent="0.3">
      <c r="A14" s="45" t="s">
        <v>49</v>
      </c>
      <c r="B14" s="45" t="s">
        <v>22</v>
      </c>
      <c r="C14" s="46" t="s">
        <v>52</v>
      </c>
      <c r="D14" s="29" t="str">
        <f>IFERROR(INDEX('[1]variant by description charge'!$A$2:$A$12,MATCH("*"&amp;C14&amp;"*",'[1]variant by description charge'!$A$2:$A$12,0)),"")</f>
        <v>Daniel Benoit 2019</v>
      </c>
      <c r="E14" s="3">
        <f>IFERROR(INDEX('variant by description charge'!$A$2:$A$500,SMALL(IF(IFERROR(SEARCH("*"&amp;list!$C14&amp;"*",'variant by description charge'!$A$2:$A$500),0),ROW(list!$C$3:$C$19)-2),COLUMNS(list!$A:A))),"")</f>
        <v>0</v>
      </c>
      <c r="F14" s="29"/>
      <c r="G14" s="29"/>
      <c r="H14" s="47" t="s">
        <v>47</v>
      </c>
      <c r="I14" s="48" t="s">
        <v>48</v>
      </c>
      <c r="J14" s="49"/>
      <c r="K14" s="33">
        <f t="shared" si="0"/>
        <v>43586</v>
      </c>
      <c r="L14" s="49"/>
      <c r="M14" s="56">
        <f t="shared" si="3"/>
        <v>43586</v>
      </c>
      <c r="N14" s="49" t="s">
        <v>26</v>
      </c>
      <c r="O14" s="37" t="str">
        <f t="shared" si="1"/>
        <v>01/01/2019</v>
      </c>
      <c r="P14" s="36">
        <f t="shared" si="2"/>
        <v>43497</v>
      </c>
      <c r="Q14" s="36">
        <f t="shared" si="2"/>
        <v>43525</v>
      </c>
      <c r="R14" s="36">
        <f t="shared" si="2"/>
        <v>43556</v>
      </c>
      <c r="S14" s="36">
        <f t="shared" si="2"/>
        <v>43586</v>
      </c>
      <c r="T14" s="37">
        <f t="shared" si="2"/>
        <v>43617</v>
      </c>
      <c r="U14" s="37">
        <f t="shared" si="2"/>
        <v>43647</v>
      </c>
      <c r="V14" s="37">
        <f t="shared" si="2"/>
        <v>43678</v>
      </c>
      <c r="W14" s="37">
        <f t="shared" si="2"/>
        <v>43709</v>
      </c>
      <c r="X14" s="37">
        <f t="shared" si="2"/>
        <v>43739</v>
      </c>
      <c r="Y14" s="37">
        <f t="shared" si="2"/>
        <v>43770</v>
      </c>
      <c r="Z14" s="37">
        <f t="shared" si="2"/>
        <v>43800</v>
      </c>
      <c r="AA14" s="38"/>
      <c r="AB14" s="38"/>
      <c r="AC14" s="38"/>
      <c r="AD14" s="39">
        <f>SUMPRODUCT(('[1]variant by description charge'!$A$2:$A$12=[1]list!D14:G14)*('[1]variant by description charge'!$B$2:$B$12))</f>
        <v>10987.39</v>
      </c>
      <c r="AE14" s="40"/>
      <c r="AF14" s="50"/>
      <c r="AG14" s="40">
        <f ca="1">SUMPRODUCT((INDIRECT("'"&amp;$AG$2&amp;"'!$d$8:$d$24")=list!$D14:$G14)*(""&amp;INDIRECT("'"&amp;$AG$2&amp;"'!$e$8:$e$24")))</f>
        <v>10395</v>
      </c>
      <c r="AH14" s="50"/>
      <c r="AI14" s="50"/>
      <c r="AJ14" s="50"/>
      <c r="AK14" s="50"/>
      <c r="AL14" s="50"/>
      <c r="AM14" s="50"/>
    </row>
    <row r="15" spans="1:39" ht="34.5" customHeight="1" x14ac:dyDescent="0.3">
      <c r="A15" s="27" t="s">
        <v>53</v>
      </c>
      <c r="B15" s="27" t="s">
        <v>22</v>
      </c>
      <c r="C15" s="43" t="s">
        <v>54</v>
      </c>
      <c r="D15" s="29" t="str">
        <f>IFERROR(INDEX('[1]variant by description charge'!$A$2:$A$12,MATCH("*"&amp;C15&amp;"*",'[1]variant by description charge'!$A$2:$A$12,0)),"")</f>
        <v>William Grolo 2019</v>
      </c>
      <c r="E15" s="3">
        <f>IFERROR(INDEX('variant by description charge'!$A$2:$A$500,SMALL(IF(IFERROR(SEARCH("*"&amp;list!$C15&amp;"*",'variant by description charge'!$A$2:$A$500),0),ROW(list!$C$3:$C$19)-2),COLUMNS(list!$A:A))),"")</f>
        <v>0</v>
      </c>
      <c r="F15" s="28"/>
      <c r="G15" s="28"/>
      <c r="H15" s="30" t="s">
        <v>36</v>
      </c>
      <c r="I15" s="44" t="s">
        <v>55</v>
      </c>
      <c r="J15" s="41">
        <v>60</v>
      </c>
      <c r="K15" s="33">
        <f t="shared" si="0"/>
        <v>43645</v>
      </c>
      <c r="L15" s="41"/>
      <c r="M15" s="56">
        <f t="shared" si="3"/>
        <v>43645</v>
      </c>
      <c r="N15" s="41" t="s">
        <v>26</v>
      </c>
      <c r="O15" s="37" t="str">
        <f t="shared" si="1"/>
        <v>30/01/2019</v>
      </c>
      <c r="P15" s="36">
        <f t="shared" si="2"/>
        <v>43524</v>
      </c>
      <c r="Q15" s="36">
        <f t="shared" si="2"/>
        <v>43552</v>
      </c>
      <c r="R15" s="36">
        <f t="shared" si="2"/>
        <v>43583</v>
      </c>
      <c r="S15" s="36">
        <f t="shared" si="2"/>
        <v>43613</v>
      </c>
      <c r="T15" s="37">
        <f t="shared" si="2"/>
        <v>43644</v>
      </c>
      <c r="U15" s="37">
        <f t="shared" si="2"/>
        <v>43674</v>
      </c>
      <c r="V15" s="37">
        <f t="shared" si="2"/>
        <v>43705</v>
      </c>
      <c r="W15" s="37">
        <f t="shared" si="2"/>
        <v>43736</v>
      </c>
      <c r="X15" s="37">
        <f t="shared" si="2"/>
        <v>43766</v>
      </c>
      <c r="Y15" s="37">
        <f t="shared" si="2"/>
        <v>43797</v>
      </c>
      <c r="Z15" s="37">
        <f t="shared" si="2"/>
        <v>43827</v>
      </c>
      <c r="AA15" s="38"/>
      <c r="AB15" s="38"/>
      <c r="AC15" s="38"/>
      <c r="AD15" s="39">
        <f>SUMPRODUCT(('[1]variant by description charge'!$A$2:$A$12=[1]list!D15:G15)*('[1]variant by description charge'!$B$2:$B$12))</f>
        <v>6224</v>
      </c>
      <c r="AE15" s="40"/>
      <c r="AG15" s="40">
        <f ca="1">SUMPRODUCT((INDIRECT("'"&amp;$AG$2&amp;"'!$d$8:$d$24")=list!$D15:$G15)*(""&amp;INDIRECT("'"&amp;$AG$2&amp;"'!$e$8:$e$24")))</f>
        <v>8169</v>
      </c>
    </row>
    <row r="16" spans="1:39" ht="34.5" customHeight="1" x14ac:dyDescent="0.3">
      <c r="A16" s="27" t="s">
        <v>56</v>
      </c>
      <c r="B16" s="27" t="s">
        <v>22</v>
      </c>
      <c r="C16" s="43" t="s">
        <v>57</v>
      </c>
      <c r="D16" s="29" t="str">
        <f>IFERROR(INDEX('[1]variant by description charge'!$A$2:$A$12,MATCH("*"&amp;C16&amp;"*",'[1]variant by description charge'!$A$2:$A$12,0)),"")</f>
        <v/>
      </c>
      <c r="E16" s="3">
        <f>IFERROR(INDEX('variant by description charge'!$A$2:$A$500,SMALL(IF(IFERROR(SEARCH("*"&amp;list!$C16&amp;"*",'variant by description charge'!$A$2:$A$500),0),ROW(list!$C$3:$C$19)-2),COLUMNS(list!$A:A))),"")</f>
        <v>0</v>
      </c>
      <c r="F16" s="28"/>
      <c r="G16" s="28"/>
      <c r="H16" s="30" t="s">
        <v>36</v>
      </c>
      <c r="I16" s="44" t="s">
        <v>58</v>
      </c>
      <c r="J16" s="41"/>
      <c r="K16" s="33">
        <f t="shared" si="0"/>
        <v>43516</v>
      </c>
      <c r="L16" s="41"/>
      <c r="M16" s="56">
        <f t="shared" si="3"/>
        <v>43516</v>
      </c>
      <c r="N16" s="35" t="s">
        <v>59</v>
      </c>
      <c r="O16" s="37" t="str">
        <f t="shared" si="1"/>
        <v>20/02/2019</v>
      </c>
      <c r="P16" s="36">
        <f t="shared" si="2"/>
        <v>43605</v>
      </c>
      <c r="Q16" s="36">
        <f t="shared" si="2"/>
        <v>43697</v>
      </c>
      <c r="R16" s="36">
        <f t="shared" si="2"/>
        <v>43789</v>
      </c>
      <c r="S16" s="36">
        <f t="shared" si="2"/>
        <v>43881</v>
      </c>
      <c r="T16" s="37">
        <f t="shared" si="2"/>
        <v>43971</v>
      </c>
      <c r="U16" s="37">
        <f t="shared" si="2"/>
        <v>44063</v>
      </c>
      <c r="V16" s="37">
        <f t="shared" si="2"/>
        <v>44155</v>
      </c>
      <c r="W16" s="37">
        <f t="shared" si="2"/>
        <v>44247</v>
      </c>
      <c r="X16" s="37">
        <f t="shared" si="2"/>
        <v>44336</v>
      </c>
      <c r="Y16" s="37">
        <f t="shared" si="2"/>
        <v>44428</v>
      </c>
      <c r="Z16" s="37">
        <f t="shared" si="2"/>
        <v>44520</v>
      </c>
      <c r="AA16" s="38"/>
      <c r="AB16" s="38"/>
      <c r="AC16" s="38"/>
      <c r="AD16" s="39">
        <f>SUMPRODUCT(('[1]variant by description charge'!$A$2:$A$12=[1]list!D16:G16)*('[1]variant by description charge'!$B$2:$B$12))</f>
        <v>0</v>
      </c>
      <c r="AE16" s="40"/>
      <c r="AG16" s="40">
        <f ca="1">SUMPRODUCT((INDIRECT("'"&amp;$AG$2&amp;"'!$d$8:$d$24")=list!$D16:$G16)*(""&amp;INDIRECT("'"&amp;$AG$2&amp;"'!$e$8:$e$24")))</f>
        <v>0</v>
      </c>
    </row>
    <row r="17" spans="1:33" ht="34.5" customHeight="1" x14ac:dyDescent="0.3">
      <c r="A17" s="27"/>
      <c r="B17" s="27" t="s">
        <v>22</v>
      </c>
      <c r="C17" s="43" t="s">
        <v>60</v>
      </c>
      <c r="D17" s="29" t="str">
        <f>IFERROR(INDEX('[1]variant by description charge'!$A$2:$A$12,MATCH("*"&amp;C17&amp;"*",'[1]variant by description charge'!$A$2:$A$12,0)),"")</f>
        <v>William Grolo 2019</v>
      </c>
      <c r="E17" s="3">
        <f>IFERROR(INDEX('variant by description charge'!$A$2:$A$500,SMALL(IF(IFERROR(SEARCH("*"&amp;list!$C17&amp;"*",'variant by description charge'!$A$2:$A$500),0),ROW(list!$C$3:$C$19)-2),COLUMNS(list!$A:A))),"")</f>
        <v>0</v>
      </c>
      <c r="F17" s="28"/>
      <c r="G17" s="28"/>
      <c r="H17" s="30" t="s">
        <v>24</v>
      </c>
      <c r="I17" s="31" t="s">
        <v>55</v>
      </c>
      <c r="J17" s="32">
        <v>53</v>
      </c>
      <c r="K17" s="33">
        <f t="shared" si="0"/>
        <v>43638</v>
      </c>
      <c r="L17" s="34">
        <v>28</v>
      </c>
      <c r="M17" s="56">
        <f t="shared" si="3"/>
        <v>43638</v>
      </c>
      <c r="N17" s="41" t="s">
        <v>26</v>
      </c>
      <c r="O17" s="37" t="str">
        <f t="shared" si="1"/>
        <v>30/01/2019</v>
      </c>
      <c r="P17" s="36">
        <f t="shared" si="2"/>
        <v>43524</v>
      </c>
      <c r="Q17" s="36">
        <f t="shared" si="2"/>
        <v>43552</v>
      </c>
      <c r="R17" s="36">
        <f t="shared" si="2"/>
        <v>43583</v>
      </c>
      <c r="S17" s="36">
        <f t="shared" si="2"/>
        <v>43613</v>
      </c>
      <c r="T17" s="37">
        <f t="shared" si="2"/>
        <v>43644</v>
      </c>
      <c r="U17" s="37">
        <f t="shared" si="2"/>
        <v>43674</v>
      </c>
      <c r="V17" s="37">
        <f t="shared" si="2"/>
        <v>43705</v>
      </c>
      <c r="W17" s="37">
        <f t="shared" si="2"/>
        <v>43736</v>
      </c>
      <c r="X17" s="37">
        <f t="shared" si="2"/>
        <v>43766</v>
      </c>
      <c r="Y17" s="37">
        <f t="shared" si="2"/>
        <v>43797</v>
      </c>
      <c r="Z17" s="37">
        <f t="shared" si="2"/>
        <v>43827</v>
      </c>
      <c r="AA17" s="38"/>
      <c r="AB17" s="38"/>
      <c r="AC17" s="38"/>
      <c r="AD17" s="39">
        <f>SUMPRODUCT(('[1]variant by description charge'!$A$2:$A$12=[1]list!D17:G17)*('[1]variant by description charge'!$B$2:$B$12))</f>
        <v>6224</v>
      </c>
      <c r="AE17" s="40"/>
      <c r="AG17" s="40">
        <f ca="1">SUMPRODUCT((INDIRECT("'"&amp;$AG$2&amp;"'!$d$8:$d$24")=list!$D17:$G17)*(""&amp;INDIRECT("'"&amp;$AG$2&amp;"'!$e$8:$e$24")))</f>
        <v>8169</v>
      </c>
    </row>
    <row r="18" spans="1:33" ht="34.5" customHeight="1" x14ac:dyDescent="0.3">
      <c r="A18" s="27"/>
      <c r="B18" s="27" t="s">
        <v>22</v>
      </c>
      <c r="C18" s="43" t="s">
        <v>61</v>
      </c>
      <c r="D18" s="29" t="str">
        <f>IFERROR(INDEX('[1]variant by description charge'!$A$2:$A$12,MATCH("*"&amp;C18&amp;"*",'[1]variant by description charge'!$A$2:$A$12,0)),"")</f>
        <v/>
      </c>
      <c r="E18" s="3">
        <f>IFERROR(INDEX('variant by description charge'!$A$2:$A$500,SMALL(IF(IFERROR(SEARCH("*"&amp;list!$C18&amp;"*",'variant by description charge'!$A$2:$A$500),0),ROW(list!$C$3:$C$19)-2),COLUMNS(list!$A:A))),"")</f>
        <v>0</v>
      </c>
      <c r="F18" s="28"/>
      <c r="G18" s="28"/>
      <c r="H18" s="30" t="s">
        <v>24</v>
      </c>
      <c r="I18" s="31" t="s">
        <v>55</v>
      </c>
      <c r="J18" s="32">
        <v>58</v>
      </c>
      <c r="K18" s="33">
        <f t="shared" si="0"/>
        <v>43643</v>
      </c>
      <c r="L18" s="34">
        <v>28</v>
      </c>
      <c r="M18" s="56">
        <f t="shared" si="3"/>
        <v>43643</v>
      </c>
      <c r="N18" s="41" t="s">
        <v>26</v>
      </c>
      <c r="O18" s="37" t="str">
        <f t="shared" si="1"/>
        <v>30/01/2019</v>
      </c>
      <c r="P18" s="36">
        <f t="shared" si="2"/>
        <v>43524</v>
      </c>
      <c r="Q18" s="36">
        <f t="shared" si="2"/>
        <v>43552</v>
      </c>
      <c r="R18" s="36">
        <f t="shared" si="2"/>
        <v>43583</v>
      </c>
      <c r="S18" s="36">
        <f t="shared" si="2"/>
        <v>43613</v>
      </c>
      <c r="T18" s="37">
        <f t="shared" si="2"/>
        <v>43644</v>
      </c>
      <c r="U18" s="37">
        <f t="shared" si="2"/>
        <v>43674</v>
      </c>
      <c r="V18" s="37">
        <f t="shared" si="2"/>
        <v>43705</v>
      </c>
      <c r="W18" s="37">
        <f t="shared" si="2"/>
        <v>43736</v>
      </c>
      <c r="X18" s="37">
        <f t="shared" si="2"/>
        <v>43766</v>
      </c>
      <c r="Y18" s="37">
        <f t="shared" si="2"/>
        <v>43797</v>
      </c>
      <c r="Z18" s="37">
        <f t="shared" si="2"/>
        <v>43827</v>
      </c>
      <c r="AA18" s="38"/>
      <c r="AB18" s="38"/>
      <c r="AC18" s="38"/>
      <c r="AD18" s="39">
        <f>SUMPRODUCT(('[1]variant by description charge'!$A$2:$A$12=[1]list!D18:G18)*('[1]variant by description charge'!$B$2:$B$12))</f>
        <v>0</v>
      </c>
      <c r="AE18" s="40"/>
      <c r="AG18" s="40">
        <f ca="1">SUMPRODUCT((INDIRECT("'"&amp;$AG$2&amp;"'!$d$8:$d$24")=list!$D18:$G18)*(""&amp;INDIRECT("'"&amp;$AG$2&amp;"'!$e$8:$e$24")))</f>
        <v>0</v>
      </c>
    </row>
    <row r="19" spans="1:33" ht="34.5" customHeight="1" x14ac:dyDescent="0.3">
      <c r="A19" s="27"/>
      <c r="B19" s="27" t="s">
        <v>22</v>
      </c>
      <c r="C19" s="43" t="s">
        <v>62</v>
      </c>
      <c r="D19" s="29" t="str">
        <f>IFERROR(INDEX('[1]variant by description charge'!$A$2:$A$12,MATCH("*"&amp;C19&amp;"*",'[1]variant by description charge'!$A$2:$A$12,0)),"")</f>
        <v/>
      </c>
      <c r="E19" s="3">
        <f>IFERROR(INDEX('variant by description charge'!$A$2:$A$500,SMALL(IF(IFERROR(SEARCH("*"&amp;list!$C19&amp;"*",'variant by description charge'!$A$2:$A$500),0),ROW(list!$C$3:$C$19)-2),COLUMNS(list!$A:A))),"")</f>
        <v>0</v>
      </c>
      <c r="F19" s="28"/>
      <c r="G19" s="28"/>
      <c r="H19" s="30"/>
      <c r="I19" s="44" t="s">
        <v>55</v>
      </c>
      <c r="J19" s="41"/>
      <c r="K19" s="33">
        <f t="shared" si="0"/>
        <v>43585</v>
      </c>
      <c r="L19" s="32"/>
      <c r="M19" s="56">
        <f t="shared" si="3"/>
        <v>43585</v>
      </c>
      <c r="N19" s="41" t="s">
        <v>38</v>
      </c>
      <c r="O19" s="37" t="str">
        <f t="shared" si="1"/>
        <v>30/04/2019</v>
      </c>
      <c r="P19" s="36">
        <f t="shared" ref="P19:Z19" si="4">IF($N19="M",EDATE(O19,1),IF($N19="BIM",EDATE(O19,2),IF($N19="TRIM",EDATE(O19,3),IF($N19="SEM",EDATE(O19,6),IF($N19="AN",EDATE(O19,12))))))</f>
        <v>43951</v>
      </c>
      <c r="Q19" s="36">
        <f t="shared" si="4"/>
        <v>44316</v>
      </c>
      <c r="R19" s="36">
        <f t="shared" si="4"/>
        <v>44681</v>
      </c>
      <c r="S19" s="36">
        <f t="shared" si="4"/>
        <v>45046</v>
      </c>
      <c r="T19" s="37">
        <f t="shared" si="4"/>
        <v>45412</v>
      </c>
      <c r="U19" s="37">
        <f t="shared" si="4"/>
        <v>45777</v>
      </c>
      <c r="V19" s="37">
        <f t="shared" si="4"/>
        <v>46142</v>
      </c>
      <c r="W19" s="37">
        <f t="shared" si="4"/>
        <v>46507</v>
      </c>
      <c r="X19" s="37">
        <f t="shared" si="4"/>
        <v>46873</v>
      </c>
      <c r="Y19" s="37">
        <f t="shared" si="4"/>
        <v>47238</v>
      </c>
      <c r="Z19" s="37">
        <f t="shared" si="4"/>
        <v>47603</v>
      </c>
      <c r="AA19" s="38"/>
      <c r="AB19" s="38"/>
      <c r="AC19" s="38"/>
      <c r="AD19" s="39">
        <f>SUMPRODUCT(('[1]variant by description charge'!$A$2:$A$12=[1]list!D19:G19)*('[1]variant by description charge'!$B$2:$B$12))</f>
        <v>0</v>
      </c>
      <c r="AE19" s="40"/>
      <c r="AG19" s="40">
        <f ca="1">SUMPRODUCT((INDIRECT("'"&amp;$AG$2&amp;"'!$d$8:$d$24")=list!$D19:$G19)*(""&amp;INDIRECT("'"&amp;$AG$2&amp;"'!$e$8:$e$24")))</f>
        <v>0</v>
      </c>
    </row>
  </sheetData>
  <conditionalFormatting sqref="O3:AA19">
    <cfRule type="expression" dxfId="2" priority="4">
      <formula>AND($N3="m",MONTH(O3)&gt;MONTH(TODAY()),MONTH(O3)&lt;MONTH(TODAY())+2)</formula>
    </cfRule>
  </conditionalFormatting>
  <conditionalFormatting sqref="O8:Z10 O19:Z19">
    <cfRule type="expression" dxfId="0" priority="2">
      <formula>AND(YEAR(O$8)&gt;YEAR(TODAY()),YEAR(O$8)&lt;YEAR(TODAY())+2)</formula>
    </cfRule>
  </conditionalFormatting>
  <conditionalFormatting sqref="O16:Z16">
    <cfRule type="expression" dxfId="1" priority="1">
      <formula>AND(MONTH(O$16)=MONTH(TODAY())+1,YEAR(O$16)=YEAR(TODAY()))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EAE4E-5FD2-413C-A424-5141221EB59C}">
  <dimension ref="A1:F18"/>
  <sheetViews>
    <sheetView workbookViewId="0">
      <selection activeCell="D8" sqref="D8"/>
    </sheetView>
  </sheetViews>
  <sheetFormatPr baseColWidth="10" defaultRowHeight="15" x14ac:dyDescent="0.25"/>
  <cols>
    <col min="6" max="6" width="30.140625" customWidth="1"/>
  </cols>
  <sheetData>
    <row r="1" spans="1:6" x14ac:dyDescent="0.25">
      <c r="A1" s="1"/>
      <c r="B1" s="54" t="str">
        <f>CONCATENATE(C1,D1)</f>
        <v/>
      </c>
      <c r="C1" s="54"/>
      <c r="D1" s="54"/>
      <c r="E1" s="54"/>
      <c r="F1" s="1"/>
    </row>
    <row r="2" spans="1:6" x14ac:dyDescent="0.25">
      <c r="A2" s="1"/>
      <c r="B2" s="55" t="s">
        <v>63</v>
      </c>
      <c r="C2" s="55"/>
      <c r="D2" s="55"/>
      <c r="E2" s="55"/>
      <c r="F2" s="1"/>
    </row>
    <row r="3" spans="1:6" x14ac:dyDescent="0.25">
      <c r="A3" s="1"/>
      <c r="B3" s="51" t="s">
        <v>64</v>
      </c>
      <c r="C3" s="51"/>
      <c r="D3" s="51" t="s">
        <v>65</v>
      </c>
      <c r="E3" s="51"/>
      <c r="F3" s="1"/>
    </row>
    <row r="4" spans="1:6" x14ac:dyDescent="0.25">
      <c r="A4" s="1"/>
      <c r="B4" s="51" t="s">
        <v>66</v>
      </c>
      <c r="C4" s="51"/>
      <c r="D4" s="51" t="s">
        <v>67</v>
      </c>
      <c r="E4" s="51"/>
      <c r="F4" s="1"/>
    </row>
    <row r="5" spans="1:6" x14ac:dyDescent="0.25">
      <c r="A5" s="1"/>
      <c r="B5" s="52" t="s">
        <v>68</v>
      </c>
      <c r="C5" s="52" t="s">
        <v>69</v>
      </c>
      <c r="D5" s="52" t="s">
        <v>70</v>
      </c>
      <c r="E5" s="52" t="s">
        <v>71</v>
      </c>
      <c r="F5" s="1"/>
    </row>
    <row r="6" spans="1:6" x14ac:dyDescent="0.25">
      <c r="A6" s="1"/>
      <c r="B6" s="53" t="s">
        <v>72</v>
      </c>
      <c r="C6" s="53" t="s">
        <v>73</v>
      </c>
      <c r="D6" s="53" t="s">
        <v>73</v>
      </c>
      <c r="E6" s="53">
        <v>5</v>
      </c>
      <c r="F6" s="1"/>
    </row>
    <row r="7" spans="1:6" x14ac:dyDescent="0.25">
      <c r="A7" s="1"/>
      <c r="B7" s="53" t="s">
        <v>74</v>
      </c>
      <c r="C7" s="53" t="s">
        <v>73</v>
      </c>
      <c r="D7" s="53" t="s">
        <v>73</v>
      </c>
      <c r="E7" s="53">
        <v>2019</v>
      </c>
      <c r="F7" s="1"/>
    </row>
    <row r="8" spans="1:6" x14ac:dyDescent="0.25">
      <c r="A8" s="1" t="str">
        <f t="shared" ref="A8:A18" si="0">CONCATENATE(B8,C8)</f>
        <v>604000403053-BEMOO</v>
      </c>
      <c r="B8" s="2">
        <v>604000</v>
      </c>
      <c r="C8" s="2" t="s">
        <v>75</v>
      </c>
      <c r="D8" s="2" t="s">
        <v>0</v>
      </c>
      <c r="E8" s="2">
        <v>9157.5</v>
      </c>
      <c r="F8" s="1"/>
    </row>
    <row r="9" spans="1:6" x14ac:dyDescent="0.25">
      <c r="A9" s="1" t="str">
        <f t="shared" si="0"/>
        <v>604000403053-BEMOO</v>
      </c>
      <c r="B9" s="2">
        <v>604000</v>
      </c>
      <c r="C9" s="2" t="s">
        <v>75</v>
      </c>
      <c r="D9" s="2" t="s">
        <v>1</v>
      </c>
      <c r="E9" s="2">
        <v>0</v>
      </c>
      <c r="F9" s="1"/>
    </row>
    <row r="10" spans="1:6" x14ac:dyDescent="0.25">
      <c r="A10" s="1" t="str">
        <f t="shared" si="0"/>
        <v>604000403154-GROLO</v>
      </c>
      <c r="B10" s="2">
        <v>604000</v>
      </c>
      <c r="C10" s="2" t="s">
        <v>76</v>
      </c>
      <c r="D10" s="2" t="s">
        <v>77</v>
      </c>
      <c r="E10" s="2">
        <v>6224</v>
      </c>
      <c r="F10" s="1"/>
    </row>
    <row r="11" spans="1:6" x14ac:dyDescent="0.25">
      <c r="A11" s="1" t="str">
        <f t="shared" si="0"/>
        <v>604000403154-GROLO</v>
      </c>
      <c r="B11" s="2">
        <v>604000</v>
      </c>
      <c r="C11" s="2" t="s">
        <v>76</v>
      </c>
      <c r="D11" s="2" t="s">
        <v>78</v>
      </c>
      <c r="E11" s="2">
        <v>0</v>
      </c>
      <c r="F11" s="1"/>
    </row>
    <row r="12" spans="1:6" x14ac:dyDescent="0.25">
      <c r="A12" s="1" t="str">
        <f t="shared" si="0"/>
        <v>604000403303-PROILANN</v>
      </c>
      <c r="B12" s="2">
        <v>604000</v>
      </c>
      <c r="C12" s="2" t="s">
        <v>79</v>
      </c>
      <c r="D12" s="2" t="s">
        <v>4</v>
      </c>
      <c r="E12" s="2">
        <v>7830</v>
      </c>
      <c r="F12" s="1"/>
    </row>
    <row r="13" spans="1:6" x14ac:dyDescent="0.25">
      <c r="A13" s="1" t="str">
        <f t="shared" si="0"/>
        <v>604000403303-PROILANN</v>
      </c>
      <c r="B13" s="2">
        <v>604000</v>
      </c>
      <c r="C13" s="2" t="s">
        <v>79</v>
      </c>
      <c r="D13" s="2" t="s">
        <v>5</v>
      </c>
      <c r="E13" s="2">
        <v>0</v>
      </c>
      <c r="F13" s="1"/>
    </row>
    <row r="14" spans="1:6" x14ac:dyDescent="0.25">
      <c r="A14" s="1" t="str">
        <f t="shared" si="0"/>
        <v>604000403303-PROILANN</v>
      </c>
      <c r="B14" s="2">
        <v>604000</v>
      </c>
      <c r="C14" s="2" t="s">
        <v>79</v>
      </c>
      <c r="D14" s="2" t="s">
        <v>6</v>
      </c>
      <c r="E14" s="2">
        <v>4875</v>
      </c>
      <c r="F14" s="1"/>
    </row>
    <row r="15" spans="1:6" x14ac:dyDescent="0.25">
      <c r="A15" s="1" t="str">
        <f t="shared" si="0"/>
        <v>604000403303-PROILANN</v>
      </c>
      <c r="B15" s="2">
        <v>604000</v>
      </c>
      <c r="C15" s="2" t="s">
        <v>79</v>
      </c>
      <c r="D15" s="2" t="s">
        <v>7</v>
      </c>
      <c r="E15" s="2">
        <v>0</v>
      </c>
      <c r="F15" s="1"/>
    </row>
    <row r="16" spans="1:6" x14ac:dyDescent="0.25">
      <c r="A16" s="1" t="str">
        <f t="shared" si="0"/>
        <v>604000403339-SOFEAM</v>
      </c>
      <c r="B16" s="2">
        <v>604000</v>
      </c>
      <c r="C16" s="2" t="s">
        <v>80</v>
      </c>
      <c r="D16" s="2" t="s">
        <v>81</v>
      </c>
      <c r="E16" s="2">
        <v>7560</v>
      </c>
      <c r="F16" s="1"/>
    </row>
    <row r="17" spans="1:6" x14ac:dyDescent="0.25">
      <c r="A17" s="1" t="str">
        <f t="shared" si="0"/>
        <v>604000403339-SOFEAM</v>
      </c>
      <c r="B17" s="2">
        <v>604000</v>
      </c>
      <c r="C17" s="2" t="s">
        <v>80</v>
      </c>
      <c r="D17" s="2" t="s">
        <v>9</v>
      </c>
      <c r="E17" s="2">
        <v>0</v>
      </c>
      <c r="F17" s="1"/>
    </row>
    <row r="18" spans="1:6" x14ac:dyDescent="0.25">
      <c r="A18" s="1" t="str">
        <f t="shared" si="0"/>
        <v>604000403339-SOFEAM</v>
      </c>
      <c r="B18" s="2">
        <v>604000</v>
      </c>
      <c r="C18" s="2" t="s">
        <v>80</v>
      </c>
      <c r="D18" s="2" t="s">
        <v>10</v>
      </c>
      <c r="E18" s="2">
        <v>6970</v>
      </c>
      <c r="F18" s="1"/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CB834-9DC0-48A3-A129-4983F645FAAD}">
  <dimension ref="A1:F24"/>
  <sheetViews>
    <sheetView workbookViewId="0">
      <selection activeCell="D14" sqref="D14"/>
    </sheetView>
  </sheetViews>
  <sheetFormatPr baseColWidth="10" defaultRowHeight="15" x14ac:dyDescent="0.25"/>
  <cols>
    <col min="6" max="6" width="38" customWidth="1"/>
  </cols>
  <sheetData>
    <row r="1" spans="1:6" x14ac:dyDescent="0.25">
      <c r="A1" s="1"/>
      <c r="B1" s="54" t="str">
        <f>CONCATENATE(C1,D1)</f>
        <v/>
      </c>
      <c r="C1" s="54"/>
      <c r="D1" s="54"/>
      <c r="E1" s="54"/>
      <c r="F1" s="1"/>
    </row>
    <row r="2" spans="1:6" x14ac:dyDescent="0.25">
      <c r="A2" s="1"/>
      <c r="B2" s="55" t="s">
        <v>63</v>
      </c>
      <c r="C2" s="55"/>
      <c r="D2" s="55"/>
      <c r="E2" s="55"/>
      <c r="F2" s="1"/>
    </row>
    <row r="3" spans="1:6" x14ac:dyDescent="0.25">
      <c r="A3" s="1"/>
      <c r="B3" s="51" t="s">
        <v>82</v>
      </c>
      <c r="C3" s="51"/>
      <c r="D3" s="51" t="s">
        <v>65</v>
      </c>
      <c r="E3" s="51"/>
      <c r="F3" s="1"/>
    </row>
    <row r="4" spans="1:6" x14ac:dyDescent="0.25">
      <c r="A4" s="1"/>
      <c r="B4" s="51" t="s">
        <v>66</v>
      </c>
      <c r="C4" s="51"/>
      <c r="D4" s="51" t="s">
        <v>67</v>
      </c>
      <c r="E4" s="51"/>
      <c r="F4" s="1"/>
    </row>
    <row r="5" spans="1:6" x14ac:dyDescent="0.25">
      <c r="A5" s="1"/>
      <c r="B5" s="52" t="s">
        <v>68</v>
      </c>
      <c r="C5" s="52" t="s">
        <v>69</v>
      </c>
      <c r="D5" s="52" t="s">
        <v>70</v>
      </c>
      <c r="E5" s="52" t="s">
        <v>71</v>
      </c>
      <c r="F5" s="1"/>
    </row>
    <row r="6" spans="1:6" x14ac:dyDescent="0.25">
      <c r="A6" s="1"/>
      <c r="B6" s="53" t="s">
        <v>72</v>
      </c>
      <c r="C6" s="53" t="s">
        <v>73</v>
      </c>
      <c r="D6" s="53" t="s">
        <v>73</v>
      </c>
      <c r="E6" s="53">
        <v>4</v>
      </c>
      <c r="F6" s="1"/>
    </row>
    <row r="7" spans="1:6" x14ac:dyDescent="0.25">
      <c r="A7" s="1"/>
      <c r="B7" s="53" t="s">
        <v>74</v>
      </c>
      <c r="C7" s="53" t="s">
        <v>73</v>
      </c>
      <c r="D7" s="53" t="s">
        <v>73</v>
      </c>
      <c r="E7" s="53">
        <v>2019</v>
      </c>
      <c r="F7" s="1"/>
    </row>
    <row r="8" spans="1:6" x14ac:dyDescent="0.25">
      <c r="A8" s="1" t="str">
        <f t="shared" ref="A8:A24" si="0">CONCATENATE(B8,C8)</f>
        <v>604000403053-BEMOO</v>
      </c>
      <c r="B8" s="2">
        <v>604000</v>
      </c>
      <c r="C8" s="2" t="s">
        <v>75</v>
      </c>
      <c r="D8" s="2" t="s">
        <v>0</v>
      </c>
      <c r="E8" s="2">
        <v>10395</v>
      </c>
      <c r="F8" s="1"/>
    </row>
    <row r="9" spans="1:6" x14ac:dyDescent="0.25">
      <c r="A9" s="1" t="str">
        <f t="shared" si="0"/>
        <v>604000403053-BEMOO</v>
      </c>
      <c r="B9" s="2">
        <v>604000</v>
      </c>
      <c r="C9" s="2" t="s">
        <v>75</v>
      </c>
      <c r="D9" s="2" t="s">
        <v>83</v>
      </c>
      <c r="E9" s="2">
        <v>0</v>
      </c>
      <c r="F9" s="1"/>
    </row>
    <row r="10" spans="1:6" x14ac:dyDescent="0.25">
      <c r="A10" s="1" t="str">
        <f t="shared" si="0"/>
        <v>604000403154-GROLO</v>
      </c>
      <c r="B10" s="2">
        <v>604000</v>
      </c>
      <c r="C10" s="2" t="s">
        <v>76</v>
      </c>
      <c r="D10" s="2" t="s">
        <v>2</v>
      </c>
      <c r="E10" s="2">
        <v>8169</v>
      </c>
      <c r="F10" s="1"/>
    </row>
    <row r="11" spans="1:6" x14ac:dyDescent="0.25">
      <c r="A11" s="1" t="str">
        <f t="shared" si="0"/>
        <v>604000403154-GROLO</v>
      </c>
      <c r="B11" s="2">
        <v>604000</v>
      </c>
      <c r="C11" s="2" t="s">
        <v>76</v>
      </c>
      <c r="D11" s="2" t="s">
        <v>84</v>
      </c>
      <c r="E11" s="2">
        <v>0</v>
      </c>
      <c r="F11" s="1"/>
    </row>
    <row r="12" spans="1:6" x14ac:dyDescent="0.25">
      <c r="A12" s="1" t="str">
        <f t="shared" si="0"/>
        <v>604000403303-PROILANN</v>
      </c>
      <c r="B12" s="2">
        <v>604000</v>
      </c>
      <c r="C12" s="2" t="s">
        <v>79</v>
      </c>
      <c r="D12" s="2" t="s">
        <v>4</v>
      </c>
      <c r="E12" s="2">
        <v>9135</v>
      </c>
      <c r="F12" s="1"/>
    </row>
    <row r="13" spans="1:6" x14ac:dyDescent="0.25">
      <c r="A13" s="1" t="str">
        <f t="shared" si="0"/>
        <v>604000403303-PROILANN</v>
      </c>
      <c r="B13" s="2">
        <v>604000</v>
      </c>
      <c r="C13" s="2" t="s">
        <v>79</v>
      </c>
      <c r="D13" s="2" t="s">
        <v>85</v>
      </c>
      <c r="E13" s="2">
        <v>0</v>
      </c>
      <c r="F13" s="1"/>
    </row>
    <row r="14" spans="1:6" x14ac:dyDescent="0.25">
      <c r="A14" s="1" t="str">
        <f t="shared" si="0"/>
        <v>604000403303-PROILANN</v>
      </c>
      <c r="B14" s="2">
        <v>604000</v>
      </c>
      <c r="C14" s="2" t="s">
        <v>79</v>
      </c>
      <c r="D14" s="2" t="s">
        <v>6</v>
      </c>
      <c r="E14" s="2">
        <v>6750</v>
      </c>
      <c r="F14" s="1"/>
    </row>
    <row r="15" spans="1:6" x14ac:dyDescent="0.25">
      <c r="A15" s="1" t="str">
        <f t="shared" si="0"/>
        <v>604000403303-PROILANN</v>
      </c>
      <c r="B15" s="2">
        <v>604000</v>
      </c>
      <c r="C15" s="2" t="s">
        <v>79</v>
      </c>
      <c r="D15" s="2" t="s">
        <v>86</v>
      </c>
      <c r="E15" s="2">
        <v>0</v>
      </c>
      <c r="F15" s="1"/>
    </row>
    <row r="16" spans="1:6" x14ac:dyDescent="0.25">
      <c r="A16" s="1" t="str">
        <f t="shared" si="0"/>
        <v>604000403339-SOFEAM</v>
      </c>
      <c r="B16" s="2">
        <v>604000</v>
      </c>
      <c r="C16" s="2" t="s">
        <v>80</v>
      </c>
      <c r="D16" s="2" t="s">
        <v>87</v>
      </c>
      <c r="E16" s="2">
        <v>0</v>
      </c>
      <c r="F16" s="1"/>
    </row>
    <row r="17" spans="1:6" x14ac:dyDescent="0.25">
      <c r="A17" s="1" t="str">
        <f t="shared" si="0"/>
        <v>604000403339-SOFEAM</v>
      </c>
      <c r="B17" s="2">
        <v>604000</v>
      </c>
      <c r="C17" s="2" t="s">
        <v>80</v>
      </c>
      <c r="D17" s="2" t="s">
        <v>88</v>
      </c>
      <c r="E17" s="2">
        <v>6720</v>
      </c>
      <c r="F17" s="1"/>
    </row>
    <row r="18" spans="1:6" x14ac:dyDescent="0.25">
      <c r="A18" s="1" t="str">
        <f t="shared" si="0"/>
        <v>604000403339-SOFEAM</v>
      </c>
      <c r="B18" s="2">
        <v>604000</v>
      </c>
      <c r="C18" s="2" t="s">
        <v>80</v>
      </c>
      <c r="D18" s="2" t="s">
        <v>10</v>
      </c>
      <c r="E18" s="2">
        <v>7175</v>
      </c>
      <c r="F18" s="1"/>
    </row>
    <row r="19" spans="1:6" x14ac:dyDescent="0.25">
      <c r="A19" s="1" t="str">
        <f t="shared" si="0"/>
        <v>604000403339-SOFEAM</v>
      </c>
      <c r="B19" s="2">
        <v>604000</v>
      </c>
      <c r="C19" s="2" t="s">
        <v>80</v>
      </c>
      <c r="D19" s="2" t="s">
        <v>89</v>
      </c>
      <c r="E19" s="2">
        <v>0</v>
      </c>
      <c r="F19" s="1"/>
    </row>
    <row r="20" spans="1:6" x14ac:dyDescent="0.25">
      <c r="A20" s="1" t="str">
        <f t="shared" si="0"/>
        <v>604000403339-SOFEAM</v>
      </c>
      <c r="B20" s="2">
        <v>604000</v>
      </c>
      <c r="C20" s="2" t="s">
        <v>80</v>
      </c>
      <c r="D20" s="2" t="s">
        <v>90</v>
      </c>
      <c r="E20" s="2">
        <v>7820</v>
      </c>
      <c r="F20" s="1"/>
    </row>
    <row r="21" spans="1:6" x14ac:dyDescent="0.25">
      <c r="A21" s="1" t="str">
        <f t="shared" si="0"/>
        <v>604000403339-SOFEAM</v>
      </c>
      <c r="B21" s="2">
        <v>604000</v>
      </c>
      <c r="C21" s="2" t="s">
        <v>80</v>
      </c>
      <c r="D21" s="2" t="s">
        <v>91</v>
      </c>
      <c r="E21" s="2">
        <v>0</v>
      </c>
      <c r="F21" s="1"/>
    </row>
    <row r="22" spans="1:6" x14ac:dyDescent="0.25">
      <c r="A22" s="1" t="str">
        <f t="shared" si="0"/>
        <v>604000403339-SOFEAM</v>
      </c>
      <c r="B22" s="2">
        <v>604000</v>
      </c>
      <c r="C22" s="2" t="s">
        <v>80</v>
      </c>
      <c r="D22" s="2" t="s">
        <v>92</v>
      </c>
      <c r="E22" s="2">
        <v>8610</v>
      </c>
      <c r="F22" s="1"/>
    </row>
    <row r="23" spans="1:6" x14ac:dyDescent="0.25">
      <c r="A23" s="1" t="str">
        <f t="shared" si="0"/>
        <v>604000403339-SOFEAM</v>
      </c>
      <c r="B23" s="2">
        <v>604000</v>
      </c>
      <c r="C23" s="2" t="s">
        <v>80</v>
      </c>
      <c r="D23" s="2" t="s">
        <v>93</v>
      </c>
      <c r="E23" s="2">
        <v>0</v>
      </c>
      <c r="F23" s="1"/>
    </row>
    <row r="24" spans="1:6" x14ac:dyDescent="0.25">
      <c r="A24" s="1" t="str">
        <f t="shared" si="0"/>
        <v>604000403339-SOFEAM</v>
      </c>
      <c r="B24" s="2">
        <v>604000</v>
      </c>
      <c r="C24" s="2" t="s">
        <v>80</v>
      </c>
      <c r="D24" s="2" t="s">
        <v>94</v>
      </c>
      <c r="E24" s="2">
        <v>8075</v>
      </c>
      <c r="F24" s="1"/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EEA8-A741-43FA-8B20-19A5C228F419}">
  <dimension ref="A1:F24"/>
  <sheetViews>
    <sheetView workbookViewId="0">
      <selection activeCell="E10" sqref="E10"/>
    </sheetView>
  </sheetViews>
  <sheetFormatPr baseColWidth="10" defaultRowHeight="15" x14ac:dyDescent="0.25"/>
  <cols>
    <col min="4" max="4" width="27" customWidth="1"/>
    <col min="6" max="6" width="39.5703125" customWidth="1"/>
  </cols>
  <sheetData>
    <row r="1" spans="1:6" x14ac:dyDescent="0.25">
      <c r="A1" s="1"/>
      <c r="B1" s="54" t="str">
        <f>CONCATENATE(C1,D1)</f>
        <v/>
      </c>
      <c r="C1" s="54"/>
      <c r="D1" s="54"/>
      <c r="E1" s="54"/>
      <c r="F1" s="1"/>
    </row>
    <row r="2" spans="1:6" x14ac:dyDescent="0.25">
      <c r="A2" s="1"/>
      <c r="B2" s="55" t="s">
        <v>63</v>
      </c>
      <c r="C2" s="55"/>
      <c r="D2" s="55"/>
      <c r="E2" s="55"/>
      <c r="F2" s="1"/>
    </row>
    <row r="3" spans="1:6" x14ac:dyDescent="0.25">
      <c r="A3" s="1"/>
      <c r="B3" s="51" t="s">
        <v>82</v>
      </c>
      <c r="C3" s="51"/>
      <c r="D3" s="51" t="s">
        <v>65</v>
      </c>
      <c r="E3" s="51"/>
      <c r="F3" s="1"/>
    </row>
    <row r="4" spans="1:6" x14ac:dyDescent="0.25">
      <c r="A4" s="1"/>
      <c r="B4" s="51" t="s">
        <v>66</v>
      </c>
      <c r="C4" s="51"/>
      <c r="D4" s="51" t="s">
        <v>67</v>
      </c>
      <c r="E4" s="51"/>
      <c r="F4" s="1"/>
    </row>
    <row r="5" spans="1:6" x14ac:dyDescent="0.25">
      <c r="A5" s="1"/>
      <c r="B5" s="52" t="s">
        <v>68</v>
      </c>
      <c r="C5" s="52" t="s">
        <v>69</v>
      </c>
      <c r="D5" s="52" t="s">
        <v>70</v>
      </c>
      <c r="E5" s="52" t="s">
        <v>71</v>
      </c>
      <c r="F5" s="1"/>
    </row>
    <row r="6" spans="1:6" x14ac:dyDescent="0.25">
      <c r="A6" s="1"/>
      <c r="B6" s="53" t="s">
        <v>72</v>
      </c>
      <c r="C6" s="53" t="s">
        <v>73</v>
      </c>
      <c r="D6" s="53" t="s">
        <v>73</v>
      </c>
      <c r="E6" s="53">
        <v>4</v>
      </c>
      <c r="F6" s="1"/>
    </row>
    <row r="7" spans="1:6" x14ac:dyDescent="0.25">
      <c r="A7" s="1"/>
      <c r="B7" s="53" t="s">
        <v>74</v>
      </c>
      <c r="C7" s="53" t="s">
        <v>73</v>
      </c>
      <c r="D7" s="53" t="s">
        <v>73</v>
      </c>
      <c r="E7" s="53">
        <v>2019</v>
      </c>
      <c r="F7" s="1"/>
    </row>
    <row r="8" spans="1:6" x14ac:dyDescent="0.25">
      <c r="A8" s="1" t="str">
        <f t="shared" ref="A8:A24" si="0">CONCATENATE(B8,C8)</f>
        <v>604000403053-BEMOO</v>
      </c>
      <c r="B8" s="2">
        <v>604000</v>
      </c>
      <c r="C8" s="2" t="s">
        <v>75</v>
      </c>
      <c r="D8" s="2" t="s">
        <v>0</v>
      </c>
      <c r="E8" s="2">
        <v>10395</v>
      </c>
      <c r="F8" s="1"/>
    </row>
    <row r="9" spans="1:6" x14ac:dyDescent="0.25">
      <c r="A9" s="1" t="str">
        <f t="shared" si="0"/>
        <v>604000403053-BEMOO</v>
      </c>
      <c r="B9" s="2">
        <v>604000</v>
      </c>
      <c r="C9" s="2" t="s">
        <v>75</v>
      </c>
      <c r="D9" s="2" t="s">
        <v>83</v>
      </c>
      <c r="E9" s="2">
        <v>0</v>
      </c>
      <c r="F9" s="1"/>
    </row>
    <row r="10" spans="1:6" x14ac:dyDescent="0.25">
      <c r="A10" s="1" t="str">
        <f t="shared" si="0"/>
        <v>604000403154-GROLO</v>
      </c>
      <c r="B10" s="2">
        <v>604000</v>
      </c>
      <c r="C10" s="2" t="s">
        <v>76</v>
      </c>
      <c r="D10" s="2" t="s">
        <v>2</v>
      </c>
      <c r="E10" s="2">
        <v>8169</v>
      </c>
      <c r="F10" s="1"/>
    </row>
    <row r="11" spans="1:6" x14ac:dyDescent="0.25">
      <c r="A11" s="1" t="str">
        <f t="shared" si="0"/>
        <v>604000403154-GROLO</v>
      </c>
      <c r="B11" s="2">
        <v>604000</v>
      </c>
      <c r="C11" s="2" t="s">
        <v>76</v>
      </c>
      <c r="D11" s="2" t="s">
        <v>84</v>
      </c>
      <c r="E11" s="2">
        <v>0</v>
      </c>
      <c r="F11" s="1"/>
    </row>
    <row r="12" spans="1:6" x14ac:dyDescent="0.25">
      <c r="A12" s="1" t="str">
        <f t="shared" si="0"/>
        <v>604000403303-PROILANN</v>
      </c>
      <c r="B12" s="2">
        <v>604000</v>
      </c>
      <c r="C12" s="2" t="s">
        <v>79</v>
      </c>
      <c r="D12" s="2" t="s">
        <v>4</v>
      </c>
      <c r="E12" s="2">
        <v>9135</v>
      </c>
      <c r="F12" s="1"/>
    </row>
    <row r="13" spans="1:6" x14ac:dyDescent="0.25">
      <c r="A13" s="1" t="str">
        <f t="shared" si="0"/>
        <v>604000403303-PROILANN</v>
      </c>
      <c r="B13" s="2">
        <v>604000</v>
      </c>
      <c r="C13" s="2" t="s">
        <v>79</v>
      </c>
      <c r="D13" s="2" t="s">
        <v>85</v>
      </c>
      <c r="E13" s="2">
        <v>0</v>
      </c>
      <c r="F13" s="1"/>
    </row>
    <row r="14" spans="1:6" x14ac:dyDescent="0.25">
      <c r="A14" s="1" t="str">
        <f t="shared" si="0"/>
        <v>604000403303-PROILANN</v>
      </c>
      <c r="B14" s="2">
        <v>604000</v>
      </c>
      <c r="C14" s="2" t="s">
        <v>79</v>
      </c>
      <c r="D14" s="2" t="s">
        <v>6</v>
      </c>
      <c r="E14" s="2">
        <v>6750</v>
      </c>
      <c r="F14" s="1"/>
    </row>
    <row r="15" spans="1:6" x14ac:dyDescent="0.25">
      <c r="A15" s="1" t="str">
        <f t="shared" si="0"/>
        <v>604000403303-PROILANN</v>
      </c>
      <c r="B15" s="2">
        <v>604000</v>
      </c>
      <c r="C15" s="2" t="s">
        <v>79</v>
      </c>
      <c r="D15" s="2" t="s">
        <v>86</v>
      </c>
      <c r="E15" s="2">
        <v>0</v>
      </c>
      <c r="F15" s="1"/>
    </row>
    <row r="16" spans="1:6" x14ac:dyDescent="0.25">
      <c r="A16" s="1" t="str">
        <f t="shared" si="0"/>
        <v>604000403339-SOFEAM</v>
      </c>
      <c r="B16" s="2">
        <v>604000</v>
      </c>
      <c r="C16" s="2" t="s">
        <v>80</v>
      </c>
      <c r="D16" s="2" t="s">
        <v>87</v>
      </c>
      <c r="E16" s="2">
        <v>0</v>
      </c>
      <c r="F16" s="1"/>
    </row>
    <row r="17" spans="1:6" x14ac:dyDescent="0.25">
      <c r="A17" s="1" t="str">
        <f t="shared" si="0"/>
        <v>604000403339-SOFEAM</v>
      </c>
      <c r="B17" s="2">
        <v>604000</v>
      </c>
      <c r="C17" s="2" t="s">
        <v>80</v>
      </c>
      <c r="D17" s="2" t="s">
        <v>88</v>
      </c>
      <c r="E17" s="2">
        <v>6720</v>
      </c>
      <c r="F17" s="1"/>
    </row>
    <row r="18" spans="1:6" x14ac:dyDescent="0.25">
      <c r="A18" s="1" t="str">
        <f t="shared" si="0"/>
        <v>604000403339-SOFEAM</v>
      </c>
      <c r="B18" s="2">
        <v>604000</v>
      </c>
      <c r="C18" s="2" t="s">
        <v>80</v>
      </c>
      <c r="D18" s="2" t="s">
        <v>10</v>
      </c>
      <c r="E18" s="2">
        <v>7175</v>
      </c>
      <c r="F18" s="1"/>
    </row>
    <row r="19" spans="1:6" x14ac:dyDescent="0.25">
      <c r="A19" s="1" t="str">
        <f t="shared" si="0"/>
        <v>604000403339-SOFEAM</v>
      </c>
      <c r="B19" s="2">
        <v>604000</v>
      </c>
      <c r="C19" s="2" t="s">
        <v>80</v>
      </c>
      <c r="D19" s="2" t="s">
        <v>89</v>
      </c>
      <c r="E19" s="2">
        <v>0</v>
      </c>
      <c r="F19" s="1"/>
    </row>
    <row r="20" spans="1:6" x14ac:dyDescent="0.25">
      <c r="A20" s="1" t="str">
        <f t="shared" si="0"/>
        <v>604000403339-SOFEAM</v>
      </c>
      <c r="B20" s="2">
        <v>604000</v>
      </c>
      <c r="C20" s="2" t="s">
        <v>80</v>
      </c>
      <c r="D20" s="2" t="s">
        <v>90</v>
      </c>
      <c r="E20" s="2">
        <v>7820</v>
      </c>
      <c r="F20" s="1"/>
    </row>
    <row r="21" spans="1:6" x14ac:dyDescent="0.25">
      <c r="A21" s="1" t="str">
        <f t="shared" si="0"/>
        <v>604000403339-SOFEAM</v>
      </c>
      <c r="B21" s="2">
        <v>604000</v>
      </c>
      <c r="C21" s="2" t="s">
        <v>80</v>
      </c>
      <c r="D21" s="2" t="s">
        <v>91</v>
      </c>
      <c r="E21" s="2">
        <v>0</v>
      </c>
      <c r="F21" s="1"/>
    </row>
    <row r="22" spans="1:6" x14ac:dyDescent="0.25">
      <c r="A22" s="1" t="str">
        <f t="shared" si="0"/>
        <v>604000403339-SOFEAM</v>
      </c>
      <c r="B22" s="2">
        <v>604000</v>
      </c>
      <c r="C22" s="2" t="s">
        <v>80</v>
      </c>
      <c r="D22" s="2" t="s">
        <v>92</v>
      </c>
      <c r="E22" s="2">
        <v>8610</v>
      </c>
      <c r="F22" s="1"/>
    </row>
    <row r="23" spans="1:6" x14ac:dyDescent="0.25">
      <c r="A23" s="1" t="str">
        <f t="shared" si="0"/>
        <v>604000403339-SOFEAM</v>
      </c>
      <c r="B23" s="2">
        <v>604000</v>
      </c>
      <c r="C23" s="2" t="s">
        <v>80</v>
      </c>
      <c r="D23" s="2" t="s">
        <v>93</v>
      </c>
      <c r="E23" s="2">
        <v>0</v>
      </c>
      <c r="F23" s="1"/>
    </row>
    <row r="24" spans="1:6" x14ac:dyDescent="0.25">
      <c r="A24" s="1" t="str">
        <f t="shared" si="0"/>
        <v>604000403339-SOFEAM</v>
      </c>
      <c r="B24" s="2">
        <v>604000</v>
      </c>
      <c r="C24" s="2" t="s">
        <v>80</v>
      </c>
      <c r="D24" s="2" t="s">
        <v>94</v>
      </c>
      <c r="E24" s="2">
        <v>8075</v>
      </c>
      <c r="F24" s="1"/>
    </row>
  </sheetData>
  <mergeCells count="2">
    <mergeCell ref="B1:E1"/>
    <mergeCell ref="B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variant by description charge</vt:lpstr>
      <vt:lpstr>list</vt:lpstr>
      <vt:lpstr>5</vt:lpstr>
      <vt:lpstr>4</vt:lpstr>
      <vt:lpstr>4 bis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2019-07-22T16:33:19Z</dcterms:modified>
</cp:coreProperties>
</file>