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360" yWindow="360" windowWidth="24675" windowHeight="11535"/>
  </bookViews>
  <sheets>
    <sheet name="Feuil1" sheetId="1" r:id="rId1"/>
    <sheet name="Feuil2" sheetId="3" r:id="rId2"/>
    <sheet name="Fériés" sheetId="2" r:id="rId3"/>
  </sheets>
  <externalReferences>
    <externalReference r:id="rId4"/>
    <externalReference r:id="rId5"/>
  </externalReferences>
  <definedNames>
    <definedName name="encours">[1]Cal!$T$1</definedName>
    <definedName name="fériés">Fériés!$A$2:$A$14</definedName>
    <definedName name="Grade">'[2]Taux horaire'!$B$1:$B$13</definedName>
    <definedName name="Tarifs_Normal">IF(AND(Feuil1!$C1&gt;0,Feuil1!$C1&lt;7/24,Feuil1!$D1&gt;0,Feuil1!$D1&lt;7/24),0,IF(AND(Feuil1!$C1&gt;0,Feuil1!$C1&lt;7/24,Feuil1!$D1&gt;7/24,Feuil1!$D1&lt;22/24),Feuil1!$D1-7/24,IF(AND(Feuil1!$C1&gt;0,Feuil1!$C1&lt;7/24,Feuil1!$D1&gt;22/24,Feuil1!$D1&lt;1),15/24,0)))+IF(AND(Feuil1!$C1&gt;7/24,Feuil1!$C1&lt;22/24,Feuil1!$D1&gt;7/24,Feuil1!$D1&lt;22/24),Feuil1!$D1-Feuil1!$C1,IF(AND(Feuil1!$C1&gt;7/24,Feuil1!$C1&lt;22/24,Feuil1!$D1&gt;22/24,Feuil1!$D1&lt;1),22/24-Feuil1!$C1,IF(AND(Feuil1!$C1&gt;7/24,Feuil1!$C1&lt;22/24,Feuil1!$D1&gt;0,Feuil1!$D1&lt;7/24),22/24-Feuil1!$C1,0)))+IF(AND(Feuil1!$C1&gt;22/24,Feuil1!$C1&lt;1,Feuil1!$D1&gt;0/24,Feuil1!$D1&lt;7/24),0,IF(AND(Feuil1!$C1&gt;22/24,Feuil1!$C1&lt;1,Feuil1!$D1&gt;7/24,Feuil1!$D1&lt;22/24),Feuil1!$D1-7/24,IF(AND(Feuil1!$C1&gt;22/24,Feuil1!$C1&lt;1,Feuil1!$D1&gt;22/24,Feuil1!$D1&lt;1),0,0)))</definedName>
    <definedName name="Tarifs_nuits">IF(AND(Feuil1!$C1&gt;0,Feuil1!$C1&lt;7/24,Feuil1!$D1&gt;0,Feuil1!$D1&lt;7/24),Feuil1!$D1-Feuil1!$C1,IF(AND(Feuil1!$C1&gt;0,Feuil1!$C1&lt;7/24,Feuil1!$D1&gt;=7/24,Feuil1!$D1&lt;=22/24),7/24-Feuil1!$C1,IF(AND(Feuil1!$C1&gt;0,Feuil1!$C1&lt;7/24,Feuil1!$D1&gt;22/24,Feuil1!$D1&lt;1),Feuil1!$D1-Feuil1!$C1-15/24,0)))+IF(AND(Feuil1!$C1&gt;7/24,Feuil1!$C1&lt;22/24,Feuil1!$D1&gt;7/24,Feuil1!$D1&lt;22/24),0,IF(AND(Feuil1!$C1&gt;7/24,Feuil1!$C1&lt;22/24,Feuil1!$D1&gt;22/24,Feuil1!$D1&lt;1),Feuil1!$D1-22/24,IF(AND(Feuil1!$C1&gt;7/24,Feuil1!$C1&lt;22/24,Feuil1!$D1&gt;0,Feuil1!$D1&lt;7/24),2/24+Feuil1!$D1,0)))+IF(AND(Feuil1!$C1&gt;22/24,Feuil1!$C1&lt;1,Feuil1!$D1&gt;0/24,Feuil1!$D1&lt;7/24),1-Feuil1!$C1+Feuil1!$D1,IF(AND(Feuil1!$C1&gt;22/24,Feuil1!$C1&lt;1,Feuil1!$D1&gt;7/24,Feuil1!$D1&lt;22/24),7/24+1-Feuil1!$C1,IF(AND(Feuil1!$C1&gt;22/24,Feuil1!$C1&lt;1,Feuil1!$D1&gt;22/24,Feuil1!$D1&lt;1),Feuil1!$D1-Feuil1!$C1,0)))</definedName>
  </definedNames>
  <calcPr calcId="152511"/>
</workbook>
</file>

<file path=xl/calcChain.xml><?xml version="1.0" encoding="utf-8"?>
<calcChain xmlns="http://schemas.openxmlformats.org/spreadsheetml/2006/main">
  <c r="I3" i="1" l="1"/>
  <c r="I5" i="1"/>
  <c r="I7" i="1"/>
  <c r="I9" i="1"/>
  <c r="G3" i="1"/>
  <c r="G4" i="1"/>
  <c r="G5" i="1"/>
  <c r="G6" i="1"/>
  <c r="G7" i="1"/>
  <c r="G8" i="1"/>
  <c r="G9" i="1"/>
  <c r="G10" i="1"/>
  <c r="F3" i="1"/>
  <c r="F4" i="1"/>
  <c r="F5" i="1"/>
  <c r="F6" i="1"/>
  <c r="F7" i="1"/>
  <c r="F8" i="1"/>
  <c r="F9" i="1"/>
  <c r="F10" i="1"/>
  <c r="E3" i="1"/>
  <c r="E4" i="1"/>
  <c r="I4" i="1" s="1"/>
  <c r="E5" i="1"/>
  <c r="E6" i="1"/>
  <c r="I6" i="1" s="1"/>
  <c r="E7" i="1"/>
  <c r="E8" i="1"/>
  <c r="I8" i="1" s="1"/>
  <c r="E9" i="1"/>
  <c r="E10" i="1"/>
  <c r="I10" i="1" s="1"/>
  <c r="A12" i="1"/>
  <c r="E2" i="1"/>
  <c r="I2" i="1" s="1"/>
  <c r="F2" i="1"/>
  <c r="H7" i="1"/>
  <c r="H2" i="1"/>
  <c r="G2" i="1"/>
  <c r="H4" i="1" l="1"/>
  <c r="H9" i="1"/>
  <c r="H5" i="1"/>
  <c r="H10" i="1"/>
  <c r="H8" i="1"/>
  <c r="H6" i="1"/>
  <c r="H3" i="1"/>
  <c r="A14" i="2"/>
  <c r="A13" i="2"/>
  <c r="A12" i="2"/>
  <c r="A11" i="2"/>
  <c r="A10" i="2"/>
  <c r="A8" i="2"/>
  <c r="A9" i="2" s="1"/>
  <c r="A7" i="2"/>
  <c r="A6" i="2"/>
  <c r="A5" i="2"/>
  <c r="A3" i="2"/>
  <c r="A4" i="2" s="1"/>
  <c r="A2" i="2"/>
</calcChain>
</file>

<file path=xl/sharedStrings.xml><?xml version="1.0" encoding="utf-8"?>
<sst xmlns="http://schemas.openxmlformats.org/spreadsheetml/2006/main" count="52" uniqueCount="32">
  <si>
    <t>N° d'intervention</t>
  </si>
  <si>
    <t>Heures début</t>
  </si>
  <si>
    <t>Heures fin</t>
  </si>
  <si>
    <t>Tarifs Normal</t>
  </si>
  <si>
    <t>Tarifs Dimanche jour fériés</t>
  </si>
  <si>
    <t>Tarifs nuits</t>
  </si>
  <si>
    <t>Total de durée</t>
  </si>
  <si>
    <t>Montants</t>
  </si>
  <si>
    <t>Date d'INTERVENTIONS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</si>
  <si>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</si>
  <si>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</si>
  <si>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</si>
  <si>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</si>
  <si>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</si>
  <si>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</si>
  <si>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</si>
  <si>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</si>
  <si>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</si>
  <si>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</si>
  <si>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</si>
  <si>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</si>
  <si>
    <t>Jour</t>
  </si>
  <si>
    <t>Fête</t>
  </si>
  <si>
    <t>0</t>
  </si>
  <si>
    <t>nuit</t>
  </si>
  <si>
    <t>f-d</t>
  </si>
  <si>
    <t>7-d</t>
  </si>
  <si>
    <t>7-d+a-22</t>
  </si>
  <si>
    <t>debut</t>
  </si>
  <si>
    <t>fin</t>
  </si>
  <si>
    <t>2+f</t>
  </si>
  <si>
    <t>f-24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</si>
</sst>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h:mm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quotePrefix="1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quotePrefix="1" applyNumberFormat="1" applyFill="1" applyAlignment="1">
      <alignment horizontal="center" vertical="center"/>
    </xf>
    <xf numFmtId="164" fontId="0" fillId="0" borderId="0" xfId="0" applyNumberFormat="1" applyFill="1"/>
  </cellXfs>
  <cellStyles count="5">
    <cellStyle name="Monétaire" xfId="1" builtinId="4"/>
    <cellStyle name="Normal" xfId="0" builtinId="0"/>
    <cellStyle name="Normal 2" xfId="2"/>
    <cellStyle name="Normal 2 2" xfId="3"/>
    <cellStyle name="Normal 4" xfId="4"/>
  </cellStyles>
  <dxfs count="11"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Excel/CALENDRIER_ok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Nouveau%20dossier%20(2)/Tableau%20IHBG%20Spv%20cis%20Dol2016.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Saints"/>
      <sheetName val="sts"/>
      <sheetName val="Fériés 2012"/>
      <sheetName val="Fériés 2014"/>
      <sheetName val="Fériés 2015"/>
      <sheetName val="Fériés 2013 "/>
      <sheetName val="Fériés 2016"/>
      <sheetName val="Fetes religieuses"/>
      <sheetName val="Vacances scolaires "/>
    </sheetNames>
    <sheetDataSet>
      <sheetData sheetId="0">
        <row r="1">
          <cell r="T1">
            <v>2016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horaire"/>
      <sheetName val="Base vierge spv"/>
      <sheetName val="Base"/>
      <sheetName val="Feuil1"/>
    </sheetNames>
    <sheetDataSet>
      <sheetData sheetId="0">
        <row r="1">
          <cell r="B1" t="str">
            <v>COL</v>
          </cell>
        </row>
        <row r="2">
          <cell r="B2" t="str">
            <v>LCL</v>
          </cell>
        </row>
        <row r="3">
          <cell r="B3" t="str">
            <v>CDT</v>
          </cell>
        </row>
        <row r="4">
          <cell r="B4" t="str">
            <v>CNE</v>
          </cell>
        </row>
        <row r="5">
          <cell r="B5" t="str">
            <v>LT</v>
          </cell>
        </row>
        <row r="6">
          <cell r="B6" t="str">
            <v>ADC</v>
          </cell>
        </row>
        <row r="7">
          <cell r="B7" t="str">
            <v>ADJ</v>
          </cell>
        </row>
        <row r="8">
          <cell r="B8" t="str">
            <v>SCH</v>
          </cell>
        </row>
        <row r="9">
          <cell r="B9" t="str">
            <v>SGT</v>
          </cell>
        </row>
        <row r="10">
          <cell r="B10" t="str">
            <v>CCH</v>
          </cell>
        </row>
        <row r="11">
          <cell r="B11" t="str">
            <v>CAL</v>
          </cell>
        </row>
        <row r="12">
          <cell r="B12" t="str">
            <v>SAP</v>
          </cell>
        </row>
        <row r="13">
          <cell r="B13" t="str">
            <v>SAP</v>
          </cell>
        </row>
      </sheetData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I10" totalsRowShown="0" headerRowDxfId="10" dataDxfId="9">
  <autoFilter ref="A1:I10"/>
  <tableColumns count="9">
    <tableColumn id="9" name="N° d'intervention" dataDxfId="8"/>
    <tableColumn id="1" name="Date d'INTERVENTIONS" dataDxfId="7"/>
    <tableColumn id="2" name="Heures début" dataDxfId="6"/>
    <tableColumn id="3" name="Heures fin" dataDxfId="4"/>
    <tableColumn id="4" name="Tarifs Normal" dataDxfId="1">
      <calculatedColumnFormula>IF(OR(IFERROR(VLOOKUP($B2,fériés,1,0)=$B2,0),WEEKDAY($B2,2)&gt;5),0,Tarifs_Normal)</calculatedColumnFormula>
    </tableColumn>
    <tableColumn id="5" name="Tarifs Dimanche jour fériés" dataDxfId="0">
      <calculatedColumnFormula>IF(OR(IFERROR(VLOOKUP($B2,fériés,1,0)=$B2,0),WEEKDAY($B2,2)&gt;5),Tarifs_Normal,0)</calculatedColumnFormula>
    </tableColumn>
    <tableColumn id="6" name="Tarifs nuits" dataDxfId="3">
      <calculatedColumnFormula>Tarifs_nuits</calculatedColumnFormula>
    </tableColumn>
    <tableColumn id="7" name="Total de durée" dataDxfId="2">
      <calculatedColumnFormula>$E2+$F2+$G2</calculatedColumnFormula>
    </tableColumn>
    <tableColumn id="8" name="Montants" dataDxfId="5" dataCellStyle="Monétaire">
      <calculatedColumnFormula>Tableau1[[#This Row],[Tarifs Normal]]*9.2*24+Tableau1[[#This Row],[Tarifs Dimanche jour fériés]]*13.815*24+Tableau1[[#This Row],[Tarifs nuits]]*18.417*24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showZeros="0" tabSelected="1" topLeftCell="B1" workbookViewId="0">
      <selection activeCell="I20" sqref="I20"/>
    </sheetView>
  </sheetViews>
  <sheetFormatPr baseColWidth="10" defaultRowHeight="15" x14ac:dyDescent="0.25"/>
  <cols>
    <col min="1" max="1" width="21.5703125" style="2" customWidth="1"/>
    <col min="2" max="2" width="23.42578125" style="2" customWidth="1"/>
    <col min="3" max="3" width="17.28515625" style="5" customWidth="1"/>
    <col min="4" max="4" width="15.85546875" style="5" customWidth="1"/>
    <col min="5" max="5" width="22.28515625" style="5" customWidth="1"/>
    <col min="6" max="7" width="20.7109375" style="2" customWidth="1"/>
    <col min="8" max="8" width="20.7109375" style="5" customWidth="1"/>
    <col min="9" max="9" width="22.140625" style="6" customWidth="1"/>
    <col min="10" max="16384" width="11.42578125" style="2"/>
  </cols>
  <sheetData>
    <row r="1" spans="1:9" ht="29.25" customHeight="1" x14ac:dyDescent="0.25">
      <c r="A1" s="1" t="s">
        <v>0</v>
      </c>
      <c r="B1" s="1" t="s">
        <v>8</v>
      </c>
      <c r="C1" s="4" t="s">
        <v>1</v>
      </c>
      <c r="D1" s="4" t="s">
        <v>2</v>
      </c>
      <c r="E1" s="4" t="s">
        <v>3</v>
      </c>
      <c r="F1" s="1" t="s">
        <v>4</v>
      </c>
      <c r="G1" s="1" t="s">
        <v>5</v>
      </c>
      <c r="H1" s="4" t="s">
        <v>6</v>
      </c>
      <c r="I1" s="6" t="s">
        <v>7</v>
      </c>
    </row>
    <row r="2" spans="1:9" x14ac:dyDescent="0.25">
      <c r="A2" s="2">
        <v>4751</v>
      </c>
      <c r="B2" s="3">
        <v>42463</v>
      </c>
      <c r="C2" s="5">
        <v>0.95833333333333337</v>
      </c>
      <c r="D2" s="5">
        <v>0.97916666666666663</v>
      </c>
      <c r="E2" s="5">
        <f>IF(OR(IFERROR(VLOOKUP($B2,fériés,1,0)=$B2,0),WEEKDAY($B2,2)&gt;5),0,Tarifs_Normal)</f>
        <v>0</v>
      </c>
      <c r="F2" s="5">
        <f>IF(OR(IFERROR(VLOOKUP($B2,fériés,1,0)=$B2,0),WEEKDAY($B2,2)&gt;5),Tarifs_Normal,0)</f>
        <v>0</v>
      </c>
      <c r="G2" s="5">
        <f>Tarifs_nuits</f>
        <v>2.0833333333333259E-2</v>
      </c>
      <c r="H2" s="5">
        <f>$E2+$F2+$G2</f>
        <v>2.0833333333333259E-2</v>
      </c>
      <c r="I2" s="6">
        <f>Tableau1[[#This Row],[Tarifs Normal]]*9.2*24+Tableau1[[#This Row],[Tarifs Dimanche jour fériés]]*13.815*24+Tableau1[[#This Row],[Tarifs nuits]]*18.417*24</f>
        <v>9.2084999999999688</v>
      </c>
    </row>
    <row r="3" spans="1:9" x14ac:dyDescent="0.25">
      <c r="A3" s="2">
        <v>4752</v>
      </c>
      <c r="B3" s="3">
        <v>42457</v>
      </c>
      <c r="C3" s="5">
        <v>0.55486111111111114</v>
      </c>
      <c r="D3" s="5">
        <v>0.65138888888888891</v>
      </c>
      <c r="E3" s="5">
        <f>IF(OR(IFERROR(VLOOKUP($B3,fériés,1,0)=$B3,0),WEEKDAY($B3,2)&gt;5),0,Tarifs_Normal)</f>
        <v>0</v>
      </c>
      <c r="F3" s="5">
        <f>IF(OR(IFERROR(VLOOKUP($B3,fériés,1,0)=$B3,0),WEEKDAY($B3,2)&gt;5),Tarifs_Normal,0)</f>
        <v>9.6527777777777768E-2</v>
      </c>
      <c r="G3" s="5">
        <f>Tarifs_nuits</f>
        <v>0</v>
      </c>
      <c r="H3" s="5">
        <f t="shared" ref="H3:H10" si="0">$E3+$F3+$G3</f>
        <v>9.6527777777777768E-2</v>
      </c>
      <c r="I3" s="6">
        <f>Tableau1[[#This Row],[Tarifs Normal]]*9.2*24+Tableau1[[#This Row],[Tarifs Dimanche jour fériés]]*13.815*24+Tableau1[[#This Row],[Tarifs nuits]]*18.417*24</f>
        <v>32.004749999999994</v>
      </c>
    </row>
    <row r="4" spans="1:9" x14ac:dyDescent="0.25">
      <c r="A4" s="2">
        <v>4753</v>
      </c>
      <c r="B4" s="3">
        <v>42464</v>
      </c>
      <c r="C4" s="5">
        <v>0.875</v>
      </c>
      <c r="D4" s="5">
        <v>0.9819444444444444</v>
      </c>
      <c r="E4" s="5">
        <f>IF(OR(IFERROR(VLOOKUP($B4,fériés,1,0)=$B4,0),WEEKDAY($B4,2)&gt;5),0,Tarifs_Normal)</f>
        <v>4.166666666666663E-2</v>
      </c>
      <c r="F4" s="5">
        <f>IF(OR(IFERROR(VLOOKUP($B4,fériés,1,0)=$B4,0),WEEKDAY($B4,2)&gt;5),Tarifs_Normal,0)</f>
        <v>0</v>
      </c>
      <c r="G4" s="5">
        <f>Tarifs_nuits</f>
        <v>6.5277777777777768E-2</v>
      </c>
      <c r="H4" s="5">
        <f t="shared" si="0"/>
        <v>0.1069444444444444</v>
      </c>
      <c r="I4" s="6">
        <f>Tableau1[[#This Row],[Tarifs Normal]]*9.2*24+Tableau1[[#This Row],[Tarifs Dimanche jour fériés]]*13.815*24+Tableau1[[#This Row],[Tarifs nuits]]*18.417*24</f>
        <v>38.053299999999993</v>
      </c>
    </row>
    <row r="5" spans="1:9" x14ac:dyDescent="0.25">
      <c r="A5" s="2">
        <v>4754</v>
      </c>
      <c r="B5" s="3">
        <v>42465</v>
      </c>
      <c r="C5" s="5">
        <v>0.20833333333333334</v>
      </c>
      <c r="D5" s="5">
        <v>0.25</v>
      </c>
      <c r="E5" s="5">
        <f>IF(OR(IFERROR(VLOOKUP($B5,fériés,1,0)=$B5,0),WEEKDAY($B5,2)&gt;5),0,Tarifs_Normal)</f>
        <v>0</v>
      </c>
      <c r="F5" s="5">
        <f>IF(OR(IFERROR(VLOOKUP($B5,fériés,1,0)=$B5,0),WEEKDAY($B5,2)&gt;5),Tarifs_Normal,0)</f>
        <v>0</v>
      </c>
      <c r="G5" s="5">
        <f>Tarifs_nuits</f>
        <v>4.1666666666666657E-2</v>
      </c>
      <c r="H5" s="5">
        <f t="shared" si="0"/>
        <v>4.1666666666666657E-2</v>
      </c>
      <c r="I5" s="6">
        <f>Tableau1[[#This Row],[Tarifs Normal]]*9.2*24+Tableau1[[#This Row],[Tarifs Dimanche jour fériés]]*13.815*24+Tableau1[[#This Row],[Tarifs nuits]]*18.417*24</f>
        <v>18.416999999999998</v>
      </c>
    </row>
    <row r="6" spans="1:9" x14ac:dyDescent="0.25">
      <c r="E6" s="5">
        <f>IF(OR(IFERROR(VLOOKUP($B6,fériés,1,0)=$B6,0),WEEKDAY($B6,2)&gt;5),0,Tarifs_Normal)</f>
        <v>0</v>
      </c>
      <c r="F6" s="5">
        <f>IF(OR(IFERROR(VLOOKUP($B6,fériés,1,0)=$B6,0),WEEKDAY($B6,2)&gt;5),Tarifs_Normal,0)</f>
        <v>0</v>
      </c>
      <c r="G6" s="5">
        <f>Tarifs_nuits</f>
        <v>0</v>
      </c>
      <c r="H6" s="5">
        <f t="shared" si="0"/>
        <v>0</v>
      </c>
      <c r="I6" s="6">
        <f>Tableau1[[#This Row],[Tarifs Normal]]*9.2*24+Tableau1[[#This Row],[Tarifs Dimanche jour fériés]]*13.815*24+Tableau1[[#This Row],[Tarifs nuits]]*18.417*24</f>
        <v>0</v>
      </c>
    </row>
    <row r="7" spans="1:9" x14ac:dyDescent="0.25">
      <c r="E7" s="5">
        <f>IF(OR(IFERROR(VLOOKUP($B7,fériés,1,0)=$B7,0),WEEKDAY($B7,2)&gt;5),0,Tarifs_Normal)</f>
        <v>0</v>
      </c>
      <c r="F7" s="5">
        <f>IF(OR(IFERROR(VLOOKUP($B7,fériés,1,0)=$B7,0),WEEKDAY($B7,2)&gt;5),Tarifs_Normal,0)</f>
        <v>0</v>
      </c>
      <c r="G7" s="5">
        <f>Tarifs_nuits</f>
        <v>0</v>
      </c>
      <c r="H7" s="5">
        <f t="shared" si="0"/>
        <v>0</v>
      </c>
      <c r="I7" s="6">
        <f>Tableau1[[#This Row],[Tarifs Normal]]*9.2*24+Tableau1[[#This Row],[Tarifs Dimanche jour fériés]]*13.815*24+Tableau1[[#This Row],[Tarifs nuits]]*18.417*24</f>
        <v>0</v>
      </c>
    </row>
    <row r="8" spans="1:9" x14ac:dyDescent="0.25">
      <c r="E8" s="5">
        <f>IF(OR(IFERROR(VLOOKUP($B8,fériés,1,0)=$B8,0),WEEKDAY($B8,2)&gt;5),0,Tarifs_Normal)</f>
        <v>0</v>
      </c>
      <c r="F8" s="5">
        <f>IF(OR(IFERROR(VLOOKUP($B8,fériés,1,0)=$B8,0),WEEKDAY($B8,2)&gt;5),Tarifs_Normal,0)</f>
        <v>0</v>
      </c>
      <c r="G8" s="5">
        <f>Tarifs_nuits</f>
        <v>0</v>
      </c>
      <c r="H8" s="5">
        <f t="shared" si="0"/>
        <v>0</v>
      </c>
      <c r="I8" s="6">
        <f>Tableau1[[#This Row],[Tarifs Normal]]*9.2*24+Tableau1[[#This Row],[Tarifs Dimanche jour fériés]]*13.815*24+Tableau1[[#This Row],[Tarifs nuits]]*18.417*24</f>
        <v>0</v>
      </c>
    </row>
    <row r="9" spans="1:9" x14ac:dyDescent="0.25">
      <c r="E9" s="5">
        <f>IF(OR(IFERROR(VLOOKUP($B9,fériés,1,0)=$B9,0),WEEKDAY($B9,2)&gt;5),0,Tarifs_Normal)</f>
        <v>0</v>
      </c>
      <c r="F9" s="5">
        <f>IF(OR(IFERROR(VLOOKUP($B9,fériés,1,0)=$B9,0),WEEKDAY($B9,2)&gt;5),Tarifs_Normal,0)</f>
        <v>0</v>
      </c>
      <c r="G9" s="5">
        <f>Tarifs_nuits</f>
        <v>0</v>
      </c>
      <c r="H9" s="5">
        <f t="shared" si="0"/>
        <v>0</v>
      </c>
      <c r="I9" s="6">
        <f>Tableau1[[#This Row],[Tarifs Normal]]*9.2*24+Tableau1[[#This Row],[Tarifs Dimanche jour fériés]]*13.815*24+Tableau1[[#This Row],[Tarifs nuits]]*18.417*24</f>
        <v>0</v>
      </c>
    </row>
    <row r="10" spans="1:9" x14ac:dyDescent="0.25">
      <c r="E10" s="5">
        <f>IF(OR(IFERROR(VLOOKUP($B10,fériés,1,0)=$B10,0),WEEKDAY($B10,2)&gt;5),0,Tarifs_Normal)</f>
        <v>0</v>
      </c>
      <c r="F10" s="5">
        <f>IF(OR(IFERROR(VLOOKUP($B10,fériés,1,0)=$B10,0),WEEKDAY($B10,2)&gt;5),Tarifs_Normal,0)</f>
        <v>0</v>
      </c>
      <c r="G10" s="5">
        <f>Tarifs_nuits</f>
        <v>0</v>
      </c>
      <c r="H10" s="5">
        <f t="shared" si="0"/>
        <v>0</v>
      </c>
      <c r="I10" s="6">
        <f>Tableau1[[#This Row],[Tarifs Normal]]*9.2*24+Tableau1[[#This Row],[Tarifs Dimanche jour fériés]]*13.815*24+Tableau1[[#This Row],[Tarifs nuits]]*18.417*24</f>
        <v>0</v>
      </c>
    </row>
    <row r="12" spans="1:9" x14ac:dyDescent="0.25">
      <c r="A12" s="18">
        <f>IF(AND($C2&gt;0,$C2&lt;7/24,$D2&gt;0,$D2&lt;7/24),$D2-$C2,IF(AND($C2&gt;0,$C2&lt;7/24,$D2&gt;=7/24,$D2&lt;=22/24),7/24-$C2,IF(AND($C2&gt;0,$C2&lt;7/24,$D2&gt;22/24,$D2&lt;1),$D2-$C2-15/24,0)))+IF(AND($C2&gt;7/24,$C2&lt;22/24,$D2&gt;7/24,$D2&lt;22/24),0,IF(AND($C2&gt;7/24,$C2&lt;22/24,$D2&gt;22/24,$D2&lt;1),$D2-22/24,IF(AND($C2&gt;7/24,$C2&lt;22/24,$D2&gt;0,$D2&lt;7/24),2/24+$D2,0)))+IF(AND($C2&gt;22/24,$C2&lt;1,$D2&gt;0/24,$D2&lt;7/24),1-$C2+$D2,IF(AND($C2&gt;22/24,$C2&lt;1,$D2&gt;7/24,$D2&lt;22/24),7/24+1-$C2,IF(AND($C2&gt;22/24,$C2&lt;1,$D2&gt;22/24,$D2&lt;1),$D2-$C2,0)))</f>
        <v>2.0833333333333259E-2</v>
      </c>
      <c r="B12" s="19"/>
      <c r="C12" s="20"/>
      <c r="D12" s="20"/>
      <c r="E12" s="20"/>
      <c r="F12" s="19"/>
      <c r="G12" s="19"/>
      <c r="H12" s="20"/>
    </row>
    <row r="13" spans="1:9" x14ac:dyDescent="0.25">
      <c r="A13" s="19"/>
      <c r="B13" s="20"/>
      <c r="C13" s="20"/>
      <c r="D13" s="20"/>
      <c r="E13" s="20"/>
      <c r="F13" s="19"/>
      <c r="G13" s="19"/>
      <c r="H13" s="20"/>
    </row>
    <row r="14" spans="1:9" x14ac:dyDescent="0.25">
      <c r="A14" s="19"/>
      <c r="B14" s="19"/>
      <c r="C14" s="20"/>
      <c r="D14" s="20"/>
      <c r="E14" s="20"/>
      <c r="F14" s="19"/>
      <c r="G14" s="19"/>
      <c r="H14" s="20"/>
    </row>
    <row r="15" spans="1:9" x14ac:dyDescent="0.25">
      <c r="A15" s="21"/>
      <c r="B15" s="21"/>
      <c r="C15" s="21"/>
      <c r="D15" s="21"/>
      <c r="E15" s="20"/>
      <c r="F15" s="19"/>
      <c r="G15" s="19"/>
      <c r="H15" s="20"/>
    </row>
    <row r="16" spans="1:9" x14ac:dyDescent="0.25">
      <c r="A16" s="21"/>
      <c r="B16" s="22"/>
      <c r="C16" s="21"/>
      <c r="D16" s="21"/>
      <c r="E16" s="20"/>
      <c r="F16" s="19"/>
      <c r="G16" s="19"/>
      <c r="H16" s="20"/>
    </row>
    <row r="17" spans="1:8" x14ac:dyDescent="0.25">
      <c r="A17" s="21"/>
      <c r="B17" s="22"/>
      <c r="C17" s="21"/>
      <c r="D17" s="21"/>
      <c r="E17" s="20"/>
      <c r="F17" s="19"/>
      <c r="G17" s="19"/>
      <c r="H17" s="20"/>
    </row>
    <row r="18" spans="1:8" x14ac:dyDescent="0.25">
      <c r="A18" s="21"/>
      <c r="B18" s="21"/>
      <c r="C18" s="21"/>
      <c r="D18" s="21"/>
      <c r="E18" s="20"/>
      <c r="F18" s="19"/>
      <c r="G18" s="19"/>
      <c r="H18" s="20"/>
    </row>
    <row r="19" spans="1:8" x14ac:dyDescent="0.25">
      <c r="A19" s="21"/>
      <c r="B19" s="21"/>
      <c r="C19" s="21"/>
      <c r="D19" s="21"/>
      <c r="E19" s="20"/>
      <c r="F19" s="19"/>
      <c r="G19" s="19"/>
      <c r="H19" s="20"/>
    </row>
    <row r="20" spans="1:8" x14ac:dyDescent="0.25">
      <c r="A20"/>
      <c r="B20" s="22"/>
      <c r="C20" s="19"/>
      <c r="D20" s="21"/>
      <c r="E20" s="20"/>
      <c r="F20" s="21"/>
      <c r="G20" s="19"/>
      <c r="H20" s="20"/>
    </row>
    <row r="21" spans="1:8" x14ac:dyDescent="0.25">
      <c r="A21" t="s">
        <v>28</v>
      </c>
      <c r="B21" s="9"/>
      <c r="C21" s="17"/>
      <c r="D21" s="17"/>
      <c r="E21" s="17"/>
      <c r="F21" s="17"/>
      <c r="G21" s="17"/>
      <c r="H21" s="23"/>
    </row>
    <row r="22" spans="1:8" x14ac:dyDescent="0.25">
      <c r="A22" t="s">
        <v>29</v>
      </c>
      <c r="B22" s="9"/>
      <c r="C22" s="17"/>
      <c r="D22" s="17"/>
      <c r="E22" s="17"/>
      <c r="F22" s="17"/>
      <c r="G22" s="17"/>
      <c r="H22" s="23"/>
    </row>
    <row r="23" spans="1:8" x14ac:dyDescent="0.25">
      <c r="A23" t="s">
        <v>24</v>
      </c>
      <c r="B23" s="9"/>
      <c r="C23" s="17"/>
      <c r="D23" s="17"/>
      <c r="E23" s="17"/>
      <c r="F23" s="17"/>
      <c r="G23" s="17"/>
      <c r="H23" s="23"/>
    </row>
    <row r="24" spans="1:8" x14ac:dyDescent="0.25">
      <c r="A24"/>
      <c r="B24" s="22"/>
      <c r="C24" s="19"/>
      <c r="D24" s="21"/>
      <c r="E24" s="20"/>
      <c r="F24" s="21"/>
      <c r="G24" s="19"/>
      <c r="H24" s="20"/>
    </row>
    <row r="25" spans="1:8" x14ac:dyDescent="0.25">
      <c r="A25" t="s">
        <v>28</v>
      </c>
      <c r="B25" s="9"/>
      <c r="C25" s="17"/>
      <c r="D25" s="17"/>
      <c r="E25" s="17"/>
      <c r="F25" s="17"/>
      <c r="G25" s="17"/>
      <c r="H25" s="23"/>
    </row>
    <row r="26" spans="1:8" x14ac:dyDescent="0.25">
      <c r="A26" t="s">
        <v>29</v>
      </c>
      <c r="B26" s="9"/>
      <c r="C26" s="17"/>
      <c r="D26" s="17"/>
      <c r="E26" s="17"/>
      <c r="F26" s="17"/>
      <c r="G26" s="17"/>
      <c r="H26" s="23"/>
    </row>
    <row r="27" spans="1:8" x14ac:dyDescent="0.25">
      <c r="A27" t="s">
        <v>24</v>
      </c>
      <c r="B27" s="9"/>
      <c r="C27" s="17"/>
      <c r="D27" s="17"/>
      <c r="E27" s="17"/>
      <c r="F27" s="17"/>
      <c r="G27" s="17"/>
      <c r="H27" s="23"/>
    </row>
    <row r="28" spans="1:8" x14ac:dyDescent="0.25">
      <c r="A28"/>
      <c r="B28" s="22"/>
      <c r="C28" s="19"/>
      <c r="D28" s="21"/>
      <c r="E28" s="20"/>
      <c r="F28" s="21"/>
      <c r="G28" s="19"/>
      <c r="H28" s="20"/>
    </row>
    <row r="29" spans="1:8" x14ac:dyDescent="0.25">
      <c r="A29" t="s">
        <v>28</v>
      </c>
      <c r="B29" s="9"/>
      <c r="C29" s="17"/>
      <c r="D29" s="17"/>
      <c r="E29" s="17"/>
      <c r="F29" s="17"/>
      <c r="G29" s="17"/>
      <c r="H29" s="23"/>
    </row>
    <row r="30" spans="1:8" x14ac:dyDescent="0.25">
      <c r="A30" t="s">
        <v>29</v>
      </c>
      <c r="B30" s="9"/>
      <c r="C30" s="17"/>
      <c r="D30" s="17"/>
      <c r="E30" s="17"/>
      <c r="F30" s="17"/>
      <c r="G30" s="17"/>
      <c r="H30" s="23"/>
    </row>
    <row r="31" spans="1:8" x14ac:dyDescent="0.25">
      <c r="A31" t="s">
        <v>24</v>
      </c>
      <c r="B31" s="9"/>
      <c r="C31" s="17"/>
      <c r="D31" s="17"/>
      <c r="E31" s="17"/>
      <c r="F31" s="17"/>
      <c r="G31" s="17"/>
      <c r="H31" s="23"/>
    </row>
    <row r="32" spans="1:8" x14ac:dyDescent="0.25">
      <c r="B32" s="19"/>
      <c r="C32" s="20"/>
      <c r="D32" s="20"/>
      <c r="E32" s="20"/>
      <c r="F32" s="19"/>
      <c r="G32" s="19"/>
      <c r="H32" s="20"/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4"/>
  <sheetViews>
    <sheetView workbookViewId="0">
      <selection activeCell="B3" sqref="B3:I14"/>
    </sheetView>
  </sheetViews>
  <sheetFormatPr baseColWidth="10" defaultRowHeight="15" x14ac:dyDescent="0.25"/>
  <cols>
    <col min="4" max="8" width="11.42578125" style="11"/>
  </cols>
  <sheetData>
    <row r="3" spans="2:9" x14ac:dyDescent="0.25">
      <c r="C3" s="12" t="s">
        <v>23</v>
      </c>
      <c r="D3" s="2"/>
      <c r="E3" s="13">
        <v>7</v>
      </c>
      <c r="F3" s="5"/>
      <c r="G3" s="13">
        <v>22</v>
      </c>
      <c r="H3" s="2"/>
      <c r="I3" s="13">
        <v>24</v>
      </c>
    </row>
    <row r="4" spans="2:9" x14ac:dyDescent="0.25">
      <c r="B4" t="s">
        <v>28</v>
      </c>
      <c r="D4" s="14"/>
    </row>
    <row r="5" spans="2:9" x14ac:dyDescent="0.25">
      <c r="B5" t="s">
        <v>29</v>
      </c>
      <c r="D5" s="15"/>
      <c r="F5" s="15"/>
      <c r="H5" s="15"/>
    </row>
    <row r="6" spans="2:9" x14ac:dyDescent="0.25">
      <c r="B6" t="s">
        <v>24</v>
      </c>
      <c r="D6" s="16" t="s">
        <v>25</v>
      </c>
      <c r="E6" s="16"/>
      <c r="F6" s="16" t="s">
        <v>26</v>
      </c>
      <c r="G6" s="16"/>
      <c r="H6" s="16" t="s">
        <v>27</v>
      </c>
    </row>
    <row r="7" spans="2:9" x14ac:dyDescent="0.25">
      <c r="C7" s="12" t="s">
        <v>23</v>
      </c>
      <c r="D7" s="2"/>
      <c r="E7" s="13">
        <v>7</v>
      </c>
      <c r="F7" s="5"/>
      <c r="G7" s="13">
        <v>22</v>
      </c>
      <c r="H7" s="2"/>
      <c r="I7" s="13">
        <v>24</v>
      </c>
    </row>
    <row r="8" spans="2:9" x14ac:dyDescent="0.25">
      <c r="B8" t="s">
        <v>28</v>
      </c>
      <c r="D8" s="17"/>
      <c r="F8" s="14"/>
    </row>
    <row r="9" spans="2:9" x14ac:dyDescent="0.25">
      <c r="B9" t="s">
        <v>29</v>
      </c>
      <c r="D9" s="15"/>
      <c r="F9" s="15"/>
      <c r="H9" s="15"/>
    </row>
    <row r="10" spans="2:9" x14ac:dyDescent="0.25">
      <c r="B10" t="s">
        <v>24</v>
      </c>
      <c r="D10" s="16" t="s">
        <v>30</v>
      </c>
      <c r="E10" s="16"/>
      <c r="F10" s="16">
        <v>0</v>
      </c>
      <c r="G10" s="16"/>
      <c r="H10" s="16" t="s">
        <v>31</v>
      </c>
    </row>
    <row r="11" spans="2:9" x14ac:dyDescent="0.25">
      <c r="C11" s="12" t="s">
        <v>23</v>
      </c>
      <c r="D11" s="2"/>
      <c r="E11" s="13">
        <v>7</v>
      </c>
      <c r="F11" s="5"/>
      <c r="G11" s="13">
        <v>22</v>
      </c>
      <c r="H11" s="2"/>
      <c r="I11" s="13">
        <v>24</v>
      </c>
    </row>
    <row r="12" spans="2:9" x14ac:dyDescent="0.25">
      <c r="B12" t="s">
        <v>28</v>
      </c>
      <c r="D12" s="17"/>
      <c r="F12" s="17"/>
      <c r="H12" s="14"/>
    </row>
    <row r="13" spans="2:9" x14ac:dyDescent="0.25">
      <c r="B13" t="s">
        <v>29</v>
      </c>
      <c r="D13" s="15"/>
      <c r="F13" s="15"/>
      <c r="H13" s="15"/>
    </row>
    <row r="14" spans="2:9" x14ac:dyDescent="0.25">
      <c r="B14" t="s">
        <v>24</v>
      </c>
      <c r="D14" s="16" t="s">
        <v>30</v>
      </c>
      <c r="E14" s="16"/>
      <c r="F14" s="16">
        <v>9</v>
      </c>
      <c r="G14" s="16"/>
      <c r="H14" s="16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I16" sqref="I16"/>
    </sheetView>
  </sheetViews>
  <sheetFormatPr baseColWidth="10" defaultRowHeight="15" x14ac:dyDescent="0.25"/>
  <sheetData>
    <row r="1" spans="1:2" x14ac:dyDescent="0.25">
      <c r="A1" s="11" t="s">
        <v>21</v>
      </c>
      <c r="B1" s="11" t="s">
        <v>22</v>
      </c>
    </row>
    <row r="2" spans="1:2" x14ac:dyDescent="0.25">
      <c r="A2" s="7">
        <f>DATE(encours,1,1)</f>
        <v>42370</v>
      </c>
      <c r="B2" s="8" t="s">
        <v>9</v>
      </c>
    </row>
    <row r="3" spans="1:2" x14ac:dyDescent="0.25">
      <c r="A3" s="7">
        <f>DATE(encours,IF((25-MOD((11*MOD(encours-1900,19)+4-INT((7*MOD(encours-1900,19)+1)/19)),29)-MOD(encours-1900+INT((encours-1900)/4)+31-MOD((11*MOD(encours-1900,19)+4-INT((7*MOD(encours-1900,19)+1)/19)),29),7))&gt;0,4,3),IF((25-MOD((11*MOD(encours-1900,19)+4-INT((7*MOD(encours-1900,19)+1)/19)),29)-MOD(encours-1900+INT((encours-1900)/4)+31-MOD((11*MOD(encours-1900,19)+4-INT((7*MOD(encours-1900,19)+1)/19)),29),7))&gt;0,(25-MOD((11*MOD(encours-1900,19)+4-INT((7*MOD(encours-1900,19)+1)/19)),29)-MOD(encours-1900+INT((encours-1900)/4)+31-MOD((11*MOD(encours-1900,19)+4-INT((7*MOD(encours-1900,19)+1)/19)),29),7)),31+(25-MOD((11*MOD(encours-1900,19)+4-INT((7*MOD(encours-1900,19)+1)/19)),29)-MOD(encours-1900+INT((encours-1900)/4)+31-MOD((11*MOD(encours-1900,19)+4-INT((7*MOD(encours-1900,19)+1)/19)),29),7))))</f>
        <v>42456</v>
      </c>
      <c r="B3" s="9" t="s">
        <v>10</v>
      </c>
    </row>
    <row r="4" spans="1:2" x14ac:dyDescent="0.25">
      <c r="A4" s="7">
        <f>A3+1</f>
        <v>42457</v>
      </c>
      <c r="B4" s="8" t="s">
        <v>11</v>
      </c>
    </row>
    <row r="5" spans="1:2" x14ac:dyDescent="0.25">
      <c r="A5" s="7">
        <f>DATE(encours,5,1)</f>
        <v>42491</v>
      </c>
      <c r="B5" s="8" t="s">
        <v>12</v>
      </c>
    </row>
    <row r="6" spans="1:2" x14ac:dyDescent="0.25">
      <c r="A6" s="7">
        <f>DATE(encours,5,8)</f>
        <v>42498</v>
      </c>
      <c r="B6" s="8" t="s">
        <v>13</v>
      </c>
    </row>
    <row r="7" spans="1:2" x14ac:dyDescent="0.25">
      <c r="A7" s="7">
        <f>DATE(encours,IF((25-MOD((11*MOD(encours-1900,19)+4-INT((7*MOD(encours-1900,19)+1)/19)),29)-MOD(encours-1900+INT((encours-1900)/4)+31-MOD((11*MOD(encours-1900,19)+4-INT((7*MOD(encours-1900,19)+1)/19)),29),7))&gt;0,4,3),IF((25-MOD((11*MOD(encours-1900,19)+4-INT((7*MOD(encours-1900,19)+1)/19)),29)-MOD(encours-1900+INT((encours-1900)/4)+31-MOD((11*MOD(encours-1900,19)+4-INT((7*MOD(encours-1900,19)+1)/19)),29),7))&gt;0,(25-MOD((11*MOD(encours-1900,19)+4-INT((7*MOD(encours-1900,19)+1)/19)),29)-MOD(encours-1900+INT((encours-1900)/4)+31-MOD((11*MOD(encours-1900,19)+4-INT((7*MOD(encours-1900,19)+1)/19)),29),7)),31+(25-MOD((11*MOD(encours-1900,19)+4-INT((7*MOD(encours-1900,19)+1)/19)),29)-MOD(encours-1900+INT((encours-1900)/4)+31-MOD((11*MOD(encours-1900,19)+4-INT((7*MOD(encours-1900,19)+1)/19)),29),7))))+39</f>
        <v>42495</v>
      </c>
      <c r="B7" s="8" t="s">
        <v>14</v>
      </c>
    </row>
    <row r="8" spans="1:2" x14ac:dyDescent="0.25">
      <c r="A8" s="7">
        <f>DATE(encours,IF((25-MOD((11*MOD(encours-1900,19)+4-INT((7*MOD(encours-1900,19)+1)/19)),29)-MOD(encours-1900+INT((encours-1900)/4)+31-MOD((11*MOD(encours-1900,19)+4-INT((7*MOD(encours-1900,19)+1)/19)),29),7))&gt;0,4,3),IF((25-MOD((11*MOD(encours-1900,19)+4-INT((7*MOD(encours-1900,19)+1)/19)),29)-MOD(encours-1900+INT((encours-1900)/4)+31-MOD((11*MOD(encours-1900,19)+4-INT((7*MOD(encours-1900,19)+1)/19)),29),7))&gt;0,(25-MOD((11*MOD(encours-1900,19)+4-INT((7*MOD(encours-1900,19)+1)/19)),29)-MOD(encours-1900+INT((encours-1900)/4)+31-MOD((11*MOD(encours-1900,19)+4-INT((7*MOD(encours-1900,19)+1)/19)),29),7)),31+(25-MOD((11*MOD(encours-1900,19)+4-INT((7*MOD(encours-1900,19)+1)/19)),29)-MOD(encours-1900+INT((encours-1900)/4)+31-MOD((11*MOD(encours-1900,19)+4-INT((7*MOD(encours-1900,19)+1)/19)),29),7))))+49</f>
        <v>42505</v>
      </c>
      <c r="B8" s="10" t="s">
        <v>15</v>
      </c>
    </row>
    <row r="9" spans="1:2" x14ac:dyDescent="0.25">
      <c r="A9" s="7">
        <f>A8+1</f>
        <v>42506</v>
      </c>
      <c r="B9" s="8" t="s">
        <v>11</v>
      </c>
    </row>
    <row r="10" spans="1:2" x14ac:dyDescent="0.25">
      <c r="A10" s="7">
        <f>DATE(encours,7,14)</f>
        <v>42565</v>
      </c>
      <c r="B10" s="8" t="s">
        <v>16</v>
      </c>
    </row>
    <row r="11" spans="1:2" x14ac:dyDescent="0.25">
      <c r="A11" s="7">
        <f>DATE(encours,8,15)</f>
        <v>42597</v>
      </c>
      <c r="B11" s="8" t="s">
        <v>17</v>
      </c>
    </row>
    <row r="12" spans="1:2" x14ac:dyDescent="0.25">
      <c r="A12" s="7">
        <f>DATE(encours,11,1)</f>
        <v>42675</v>
      </c>
      <c r="B12" s="8" t="s">
        <v>18</v>
      </c>
    </row>
    <row r="13" spans="1:2" x14ac:dyDescent="0.25">
      <c r="A13" s="7">
        <f>DATE(encours,11,11)</f>
        <v>42685</v>
      </c>
      <c r="B13" s="8" t="s">
        <v>19</v>
      </c>
    </row>
    <row r="14" spans="1:2" x14ac:dyDescent="0.25">
      <c r="A14" s="7">
        <f>DATE(encours,12,25)</f>
        <v>42729</v>
      </c>
      <c r="B14" s="8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Fériés</vt:lpstr>
      <vt:lpstr>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J-Paul</cp:lastModifiedBy>
  <dcterms:created xsi:type="dcterms:W3CDTF">2016-05-11T08:49:53Z</dcterms:created>
  <dcterms:modified xsi:type="dcterms:W3CDTF">2016-05-13T17:27:07Z</dcterms:modified>
</cp:coreProperties>
</file>