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-120" yWindow="3168" windowWidth="21168" windowHeight="5700"/>
  </bookViews>
  <sheets>
    <sheet name="Instruction" sheetId="1" r:id="rId1"/>
  </sheets>
  <externalReferences>
    <externalReference r:id="rId2"/>
  </externalReferences>
  <definedNames>
    <definedName name="_xlnm._FilterDatabase" localSheetId="0" hidden="1">Instruction!$A$8:$E$8</definedName>
  </definedNames>
  <calcPr calcId="152511"/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7" i="1"/>
  <c r="H18" i="1"/>
  <c r="H19" i="1"/>
  <c r="H20" i="1"/>
  <c r="H21" i="1"/>
  <c r="H22" i="1"/>
  <c r="D4" i="1"/>
  <c r="S21" i="1" l="1"/>
  <c r="T21" i="1"/>
  <c r="T27" i="1" l="1"/>
  <c r="T25" i="1"/>
  <c r="S27" i="1"/>
  <c r="U27" i="1" l="1"/>
  <c r="S25" i="1"/>
  <c r="U25" i="1" s="1"/>
  <c r="S13" i="1"/>
  <c r="T13" i="1"/>
  <c r="S26" i="1" l="1"/>
  <c r="T26" i="1"/>
  <c r="U26" i="1" l="1"/>
  <c r="U21" i="1" s="1"/>
  <c r="S22" i="1"/>
  <c r="U13" i="1" l="1"/>
  <c r="T28" i="1"/>
  <c r="T18" i="1"/>
  <c r="S18" i="1"/>
  <c r="U12" i="1" l="1"/>
  <c r="U17" i="1"/>
  <c r="U20" i="1"/>
  <c r="U14" i="1"/>
  <c r="U22" i="1"/>
  <c r="U15" i="1"/>
  <c r="U19" i="1"/>
  <c r="U18" i="1"/>
  <c r="U16" i="1"/>
  <c r="T12" i="1"/>
  <c r="T14" i="1"/>
  <c r="T15" i="1"/>
  <c r="T16" i="1"/>
  <c r="T17" i="1"/>
  <c r="T19" i="1"/>
  <c r="T20" i="1"/>
  <c r="S12" i="1"/>
  <c r="S14" i="1"/>
  <c r="S15" i="1"/>
  <c r="S16" i="1"/>
  <c r="S17" i="1"/>
  <c r="S19" i="1"/>
  <c r="S20" i="1"/>
</calcChain>
</file>

<file path=xl/comments1.xml><?xml version="1.0" encoding="utf-8"?>
<comments xmlns="http://schemas.openxmlformats.org/spreadsheetml/2006/main">
  <authors>
    <author>Eric Leveille</author>
  </authors>
  <commentList>
    <comment ref="D30" authorId="0" shapeId="0">
      <text>
        <r>
          <rPr>
            <sz val="9"/>
            <color indexed="81"/>
            <rFont val="Tahoma"/>
            <family val="2"/>
          </rPr>
          <t xml:space="preserve">Inscrire "oui "si la route se termine avec un retour de marchandise au CDS ou non. Voir horaire Ouest
</t>
        </r>
      </text>
    </comment>
    <comment ref="D36" authorId="0" shapeId="0">
      <text>
        <r>
          <rPr>
            <sz val="9"/>
            <color indexed="81"/>
            <rFont val="Tahoma"/>
            <family val="2"/>
          </rPr>
          <t xml:space="preserve">Inscrire "oui "si la route se termine avec un retour de marchandise au CDS ou non. Voir horaire Ouest
</t>
        </r>
      </text>
    </comment>
  </commentList>
</comments>
</file>

<file path=xl/sharedStrings.xml><?xml version="1.0" encoding="utf-8"?>
<sst xmlns="http://schemas.openxmlformats.org/spreadsheetml/2006/main" count="130" uniqueCount="54">
  <si>
    <t>INSTRUCTION D'EXPÉDITION:</t>
  </si>
  <si>
    <t>AA/MM/JJ</t>
  </si>
  <si>
    <t xml:space="preserve">À L'ATTENTION DE: </t>
  </si>
  <si>
    <t>GROUPE D'INSTRUCTION D'EXPÉDITION</t>
  </si>
  <si>
    <t xml:space="preserve">REMPLI PAR: </t>
  </si>
  <si>
    <t>Origine</t>
  </si>
  <si>
    <t>Destination</t>
  </si>
  <si>
    <t>Arrêt Morneau</t>
  </si>
  <si>
    <t># Porte</t>
  </si>
  <si>
    <t># Unité</t>
  </si>
  <si>
    <t>Train Routier?</t>
  </si>
  <si>
    <t># Scellé</t>
  </si>
  <si>
    <t>Transporteur</t>
  </si>
  <si>
    <t>Heure départ CDS</t>
  </si>
  <si>
    <t>Heure livraison</t>
  </si>
  <si>
    <t>Heure retour CDS</t>
  </si>
  <si>
    <t># BOL</t>
  </si>
  <si>
    <t># Référence Transporteur</t>
  </si>
  <si>
    <t>Taux</t>
  </si>
  <si>
    <t>FSC</t>
  </si>
  <si>
    <t>Total</t>
  </si>
  <si>
    <t>CDS</t>
  </si>
  <si>
    <t>Québec</t>
  </si>
  <si>
    <t>Ste-Foy</t>
  </si>
  <si>
    <t>GDC</t>
  </si>
  <si>
    <t>Sherbrooke</t>
  </si>
  <si>
    <t>Montréal</t>
  </si>
  <si>
    <t>St-Bruno</t>
  </si>
  <si>
    <t>Laval</t>
  </si>
  <si>
    <t>Anjou</t>
  </si>
  <si>
    <t># Facture journalière Idéal :</t>
  </si>
  <si>
    <t>SHUNT</t>
  </si>
  <si>
    <t>TPS (5%)</t>
  </si>
  <si>
    <t>Grand Total =</t>
  </si>
  <si>
    <t>Arrêt</t>
  </si>
  <si>
    <t>TVQ (9,975%)</t>
  </si>
  <si>
    <t>Jour de Départ</t>
  </si>
  <si>
    <t>Edmonton (WEM)</t>
  </si>
  <si>
    <t>West Vancouver</t>
  </si>
  <si>
    <t>Destination 1</t>
  </si>
  <si>
    <t>Retour CDS2</t>
  </si>
  <si>
    <t>Destination 2</t>
  </si>
  <si>
    <t>TVP</t>
  </si>
  <si>
    <t>Mississauga</t>
  </si>
  <si>
    <t>212</t>
  </si>
  <si>
    <t>215</t>
  </si>
  <si>
    <t>*</t>
  </si>
  <si>
    <t>**</t>
  </si>
  <si>
    <t>Ottawa</t>
  </si>
  <si>
    <t>Gatineau / Ottawa</t>
  </si>
  <si>
    <t>COURRIER WEB</t>
  </si>
  <si>
    <t>Calgary</t>
  </si>
  <si>
    <t>Edmonton (LDD)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</si>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</sst>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[$-F400]h:mm:ss\ AM/PM"/>
    <numFmt numFmtId="166" formatCode="yyyy/mm/dd;@"/>
  </numFmts>
  <fonts count="1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823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NumberFormat="1" applyAlignment="1">
      <alignment horizontal="center" vertical="center"/>
    </xf>
    <xf numFmtId="164" fontId="0" fillId="0" borderId="0" xfId="1" applyFont="1"/>
    <xf numFmtId="164" fontId="0" fillId="0" borderId="0" xfId="1" applyFont="1" applyAlignment="1">
      <alignment horizontal="center" vertical="center"/>
    </xf>
    <xf numFmtId="164" fontId="0" fillId="0" borderId="2" xfId="1" applyFont="1" applyBorder="1" applyAlignment="1">
      <alignment horizontal="center" vertical="center"/>
    </xf>
    <xf numFmtId="164" fontId="0" fillId="0" borderId="0" xfId="1" applyFont="1" applyBorder="1"/>
    <xf numFmtId="0" fontId="0" fillId="0" borderId="1" xfId="1" applyNumberFormat="1" applyFont="1" applyBorder="1"/>
    <xf numFmtId="164" fontId="3" fillId="0" borderId="3" xfId="1" applyFont="1" applyBorder="1" applyAlignment="1">
      <alignment horizontal="center" vertical="center"/>
    </xf>
    <xf numFmtId="0" fontId="0" fillId="0" borderId="0" xfId="0" applyFill="1"/>
    <xf numFmtId="164" fontId="0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165" fontId="0" fillId="2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5" fillId="0" borderId="0" xfId="0" applyFont="1"/>
    <xf numFmtId="20" fontId="0" fillId="2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0" borderId="0" xfId="0" applyNumberFormat="1"/>
    <xf numFmtId="49" fontId="0" fillId="2" borderId="0" xfId="0" applyNumberFormat="1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20" fontId="0" fillId="3" borderId="4" xfId="0" applyNumberFormat="1" applyFont="1" applyFill="1" applyBorder="1" applyAlignment="1">
      <alignment horizontal="center" vertical="center"/>
    </xf>
    <xf numFmtId="164" fontId="0" fillId="3" borderId="0" xfId="1" applyFont="1" applyFill="1" applyAlignment="1">
      <alignment horizontal="center" vertical="center"/>
    </xf>
    <xf numFmtId="164" fontId="7" fillId="3" borderId="0" xfId="1" applyFont="1" applyFill="1" applyAlignment="1">
      <alignment horizontal="center" vertical="center"/>
    </xf>
    <xf numFmtId="164" fontId="0" fillId="3" borderId="0" xfId="1" applyNumberFormat="1" applyFont="1" applyFill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 wrapText="1"/>
    </xf>
    <xf numFmtId="49" fontId="0" fillId="3" borderId="0" xfId="0" applyNumberFormat="1" applyFont="1" applyFill="1" applyAlignment="1">
      <alignment horizontal="center" vertical="center" wrapText="1"/>
    </xf>
    <xf numFmtId="20" fontId="0" fillId="3" borderId="0" xfId="0" applyNumberFormat="1" applyFont="1" applyFill="1" applyAlignment="1">
      <alignment horizontal="center" vertical="center" wrapText="1"/>
    </xf>
    <xf numFmtId="164" fontId="0" fillId="3" borderId="0" xfId="1" applyFont="1" applyFill="1" applyAlignment="1">
      <alignment horizontal="center" vertical="center" wrapText="1"/>
    </xf>
    <xf numFmtId="164" fontId="4" fillId="3" borderId="0" xfId="1" applyFon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4" fontId="0" fillId="3" borderId="0" xfId="1" applyFont="1" applyFill="1" applyBorder="1" applyAlignment="1">
      <alignment horizontal="center" vertical="center"/>
    </xf>
    <xf numFmtId="164" fontId="0" fillId="3" borderId="0" xfId="1" applyNumberFormat="1" applyFont="1" applyFill="1" applyBorder="1" applyAlignment="1">
      <alignment horizontal="center" vertical="center"/>
    </xf>
    <xf numFmtId="164" fontId="3" fillId="3" borderId="5" xfId="1" applyNumberFormat="1" applyFont="1" applyFill="1" applyBorder="1" applyAlignment="1">
      <alignment horizontal="center" vertical="center"/>
    </xf>
    <xf numFmtId="164" fontId="0" fillId="3" borderId="6" xfId="1" applyFon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 vertical="center"/>
    </xf>
    <xf numFmtId="164" fontId="8" fillId="3" borderId="0" xfId="1" applyFont="1" applyFill="1" applyAlignment="1">
      <alignment horizontal="center" vertical="center"/>
    </xf>
    <xf numFmtId="166" fontId="0" fillId="4" borderId="1" xfId="0" applyNumberForma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3" borderId="4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9" fillId="0" borderId="0" xfId="0" applyFont="1"/>
    <xf numFmtId="0" fontId="0" fillId="2" borderId="0" xfId="0" applyNumberForma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92"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6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6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30" formatCode="@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823B"/>
        </patternFill>
      </fill>
      <alignment horizontal="center" vertical="center" textRotation="0" wrapText="1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64" formatCode="_ * #,##0.00_)\ &quot;$&quot;_ ;_ * \(#,##0.00\)\ &quot;$&quot;_ ;_ * &quot;-&quot;??_)\ &quot;$&quot;_ ;_ @_ 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4" formatCode="_ * #,##0.00_)\ &quot;$&quot;_ ;_ * \(#,##0.00\)\ &quot;$&quot;_ ;_ * &quot;-&quot;??_)\ &quot;$&quot;_ ;_ @_ 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30" formatCode="@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30" formatCode="@"/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25" formatCode="hh: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</dxf>
    <dxf>
      <numFmt numFmtId="30" formatCode="@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823B"/>
        </patternFill>
      </fill>
      <alignment horizontal="center" vertical="center" textRotation="0" wrapText="1" indent="0" justifyLastLine="0" shrinkToFit="0" readingOrder="0"/>
    </dxf>
    <dxf>
      <numFmt numFmtId="16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6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30" formatCode="@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823B"/>
        </patternFill>
      </fill>
      <alignment horizontal="center" vertical="center" textRotation="0" wrapText="1" indent="0" justifyLastLine="0" shrinkToFit="0" readingOrder="0"/>
    </dxf>
    <dxf>
      <numFmt numFmtId="164" formatCode="_ * #,##0.00_)\ &quot;$&quot;_ ;_ * \(#,##0.00\)\ &quot;$&quot;_ ;_ * &quot;-&quot;??_)\ &quot;$&quot;_ ;_ @_ "/>
      <alignment horizontal="center" vertical="center" textRotation="0" indent="0" justifyLastLine="0" shrinkToFit="0" readingOrder="0"/>
    </dxf>
    <dxf>
      <numFmt numFmtId="164" formatCode="_ * #,##0.00_)\ &quot;$&quot;_ ;_ * \(#,##0.00\)\ &quot;$&quot;_ ;_ * &quot;-&quot;??_)\ &quot;$&quot;_ ;_ @_ "/>
      <alignment horizontal="center" vertical="center" textRotation="0" wrapText="0" indent="0" justifyLastLine="0" shrinkToFit="0" readingOrder="0"/>
    </dxf>
    <dxf>
      <numFmt numFmtId="164" formatCode="_ * #,##0.00_)\ &quot;$&quot;_ ;_ * \(#,##0.00\)\ &quot;$&quot;_ ;_ * &quot;-&quot;??_)\ &quot;$&quot;_ ;_ @_ 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823B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823B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raire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raire 2017"/>
    </sheetNames>
    <sheetDataSet>
      <sheetData sheetId="0">
        <row r="2">
          <cell r="B2">
            <v>42738</v>
          </cell>
          <cell r="C2" t="str">
            <v>Mississauga</v>
          </cell>
          <cell r="D2" t="str">
            <v>tr42738-2</v>
          </cell>
        </row>
        <row r="3">
          <cell r="B3">
            <v>42738</v>
          </cell>
          <cell r="C3" t="str">
            <v>Ottawa+Gatineau</v>
          </cell>
          <cell r="D3" t="str">
            <v>tr42738-3</v>
          </cell>
        </row>
        <row r="4">
          <cell r="B4">
            <v>42738</v>
          </cell>
          <cell r="C4" t="str">
            <v>St-Bruno</v>
          </cell>
          <cell r="D4" t="str">
            <v>tr42738-4</v>
          </cell>
        </row>
        <row r="5">
          <cell r="B5">
            <v>42739</v>
          </cell>
          <cell r="C5" t="str">
            <v>Sherbrooke</v>
          </cell>
          <cell r="D5" t="str">
            <v>tr42739-5</v>
          </cell>
        </row>
        <row r="6">
          <cell r="B6">
            <v>42739</v>
          </cell>
          <cell r="C6" t="str">
            <v>Galeries (GDC)</v>
          </cell>
          <cell r="D6" t="str">
            <v>tr42739-6</v>
          </cell>
        </row>
        <row r="7">
          <cell r="B7">
            <v>42739</v>
          </cell>
          <cell r="C7" t="str">
            <v>Québec</v>
          </cell>
          <cell r="D7" t="str">
            <v>tr42739-7</v>
          </cell>
        </row>
        <row r="8">
          <cell r="B8">
            <v>42739</v>
          </cell>
          <cell r="C8" t="str">
            <v>CDS Transferts/navette/shunt</v>
          </cell>
          <cell r="D8" t="str">
            <v>tr42739-8</v>
          </cell>
        </row>
        <row r="9">
          <cell r="B9">
            <v>42739</v>
          </cell>
          <cell r="C9" t="str">
            <v>Service courrier WEB SFO</v>
          </cell>
          <cell r="D9" t="str">
            <v>tr42739-9</v>
          </cell>
        </row>
        <row r="10">
          <cell r="B10">
            <v>42739</v>
          </cell>
          <cell r="C10" t="str">
            <v>CDS Transferts/navette/shunt</v>
          </cell>
          <cell r="D10" t="str">
            <v>tr42739-10</v>
          </cell>
        </row>
        <row r="11">
          <cell r="B11">
            <v>42739</v>
          </cell>
          <cell r="C11" t="str">
            <v>West Edmonton</v>
          </cell>
          <cell r="D11" t="str">
            <v>tr42739-11</v>
          </cell>
        </row>
        <row r="12">
          <cell r="B12">
            <v>42739</v>
          </cell>
          <cell r="C12" t="str">
            <v>Vancouver</v>
          </cell>
          <cell r="D12" t="str">
            <v>tr42739-12</v>
          </cell>
        </row>
        <row r="13">
          <cell r="B13">
            <v>42739</v>
          </cell>
          <cell r="C13" t="str">
            <v>Anjou</v>
          </cell>
          <cell r="D13" t="str">
            <v>tr42739-13</v>
          </cell>
        </row>
        <row r="14">
          <cell r="B14">
            <v>42739</v>
          </cell>
          <cell r="C14" t="str">
            <v>Montréal</v>
          </cell>
          <cell r="D14" t="str">
            <v>tr42739-14</v>
          </cell>
        </row>
        <row r="15">
          <cell r="B15">
            <v>42740</v>
          </cell>
          <cell r="C15" t="str">
            <v>Laval (seule, au besoin)</v>
          </cell>
          <cell r="D15" t="str">
            <v>tr42740-15</v>
          </cell>
        </row>
        <row r="16">
          <cell r="B16">
            <v>42740</v>
          </cell>
          <cell r="C16" t="str">
            <v>Ste-Foy</v>
          </cell>
          <cell r="D16" t="str">
            <v>tr42740-16</v>
          </cell>
        </row>
        <row r="17">
          <cell r="B17">
            <v>42740</v>
          </cell>
          <cell r="C17" t="str">
            <v>CDS Transferts/navette/shunt</v>
          </cell>
          <cell r="D17" t="str">
            <v>tr42740-17</v>
          </cell>
        </row>
        <row r="18">
          <cell r="B18">
            <v>42740</v>
          </cell>
          <cell r="C18" t="str">
            <v>Service courrier WEB QUE</v>
          </cell>
          <cell r="D18" t="str">
            <v>tr42740-18</v>
          </cell>
        </row>
        <row r="19">
          <cell r="B19">
            <v>42740</v>
          </cell>
          <cell r="C19" t="str">
            <v>Service courrier WEB GDC</v>
          </cell>
          <cell r="D19" t="str">
            <v>tr42740-19</v>
          </cell>
        </row>
        <row r="20">
          <cell r="B20">
            <v>42740</v>
          </cell>
          <cell r="C20" t="str">
            <v>Commissions et travaux divers</v>
          </cell>
          <cell r="D20" t="str">
            <v>tr42740-20</v>
          </cell>
        </row>
        <row r="21">
          <cell r="B21">
            <v>42740</v>
          </cell>
          <cell r="C21" t="str">
            <v>Mississauga</v>
          </cell>
          <cell r="D21" t="str">
            <v>tr42740-21</v>
          </cell>
        </row>
        <row r="22">
          <cell r="B22">
            <v>42740</v>
          </cell>
          <cell r="C22" t="str">
            <v>Ottawa+Gatineau</v>
          </cell>
          <cell r="D22" t="str">
            <v>tr42740-22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A11:U22" totalsRowShown="0" headerRowDxfId="91" dataDxfId="90">
  <autoFilter ref="A11:U22"/>
  <tableColumns count="21">
    <tableColumn id="1" name="Origine" dataDxfId="89"/>
    <tableColumn id="2" name="Destination" dataDxfId="88"/>
    <tableColumn id="3" name="Arrêt Morneau" dataDxfId="87"/>
    <tableColumn id="4" name="# Porte" dataDxfId="86"/>
    <tableColumn id="5" name="# Unité" dataDxfId="85"/>
    <tableColumn id="6" name="Train Routier?" dataDxfId="84"/>
    <tableColumn id="7" name="# Scellé" dataDxfId="0">
      <calculatedColumnFormula>INDEX('[1]Horaire 2017'!$D:$D,MATCH($D$5&amp;B12,'[1]Horaire 2017'!$B:$B&amp;'[1]Horaire 2017'!$C:$C,0))</calculatedColumnFormula>
    </tableColumn>
    <tableColumn id="8" name="Transporteur" dataDxfId="1">
      <calculatedColumnFormula>IFERROR(INDEX('[1]Horaire 2017'!$D$2:$D$22,IF(SUMPRODUCT(('[1]Horaire 2017'!$B$2:$B$22=$D$5)*('[1]Horaire 2017'!$C$2:$C$22=$B12)*ROW($1:$21))=0,#N/A,SUMPRODUCT(('[1]Horaire 2017'!$B$2:$B$22=$D$5)*('[1]Horaire 2017'!$C$2:$C$22=$B12)*ROW($1:$21)))),"Néant")</calculatedColumnFormula>
    </tableColumn>
    <tableColumn id="20" name="Jour de Départ" dataDxfId="83"/>
    <tableColumn id="9" name="Heure départ CDS" dataDxfId="82"/>
    <tableColumn id="10" name="Heure livraison" dataDxfId="81"/>
    <tableColumn id="11" name="Heure retour CDS" dataDxfId="80"/>
    <tableColumn id="21" name="Colonne1" dataDxfId="79"/>
    <tableColumn id="12" name="# BOL" dataDxfId="78"/>
    <tableColumn id="13" name="# Référence Transporteur" dataDxfId="77"/>
    <tableColumn id="14" name="Taux" dataDxfId="76" dataCellStyle="Monétaire"/>
    <tableColumn id="19" name="Arrêt" dataDxfId="75" dataCellStyle="Monétaire"/>
    <tableColumn id="15" name="FSC" dataDxfId="74" dataCellStyle="Monétaire"/>
    <tableColumn id="18" name="TPS (5%)" dataDxfId="73" dataCellStyle="Monétaire">
      <calculatedColumnFormula>(Tableau2[[#This Row],[Taux]]+Tableau2[[#This Row],[FSC]]+Tableau2[[#This Row],[Arrêt]])*0.05</calculatedColumnFormula>
    </tableColumn>
    <tableColumn id="17" name="TVQ (9,975%)" dataDxfId="72" dataCellStyle="Monétaire">
      <calculatedColumnFormula>(Tableau2[[#This Row],[Taux]]+Tableau2[[#This Row],[FSC]]+Tableau2[[#This Row],[Arrêt]])*0.09975</calculatedColumnFormula>
    </tableColumn>
    <tableColumn id="16" name="Total" dataDxfId="71" dataCellStyle="Monétaire">
      <calculatedColumnFormula>SUM(Tableau24[Total])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6" name="Tableau27" displayName="Tableau27" ref="A30:U33" totalsRowShown="0" headerRowDxfId="70" dataDxfId="69">
  <autoFilter ref="A30:U33"/>
  <tableColumns count="21">
    <tableColumn id="1" name="Origine" dataDxfId="68"/>
    <tableColumn id="2" name="Destination 1" dataDxfId="67"/>
    <tableColumn id="3" name="Destination 2" dataDxfId="66"/>
    <tableColumn id="4" name="Retour CDS2" dataDxfId="65"/>
    <tableColumn id="5" name="# Porte" dataDxfId="64"/>
    <tableColumn id="6" name="# Unité" dataDxfId="63"/>
    <tableColumn id="7" name="# Scellé" dataDxfId="62"/>
    <tableColumn id="8" name="Transporteur" dataDxfId="61"/>
    <tableColumn id="20" name="Jour de Départ" dataDxfId="60"/>
    <tableColumn id="9" name="Heure départ CDS" dataDxfId="59"/>
    <tableColumn id="10" name="Heure livraison" dataDxfId="58"/>
    <tableColumn id="11" name="*" dataDxfId="57"/>
    <tableColumn id="21" name="**" dataDxfId="56"/>
    <tableColumn id="12" name="# BOL" dataDxfId="55"/>
    <tableColumn id="13" name="# Référence Transporteur" dataDxfId="54" dataCellStyle="Monétaire"/>
    <tableColumn id="14" name="Taux" dataDxfId="53" dataCellStyle="Monétaire"/>
    <tableColumn id="19" name="Arrêt" dataDxfId="52" dataCellStyle="Monétaire"/>
    <tableColumn id="15" name="FSC" dataDxfId="51" dataCellStyle="Monétaire"/>
    <tableColumn id="18" name="TPS (5%)" dataDxfId="50" dataCellStyle="Monétaire"/>
    <tableColumn id="17" name="TVP" dataDxfId="49" dataCellStyle="Monétaire"/>
    <tableColumn id="16" name="Total" dataDxfId="48" dataCellStyle="Monétaire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24:U27" totalsRowShown="0" headerRowDxfId="47" dataDxfId="46">
  <autoFilter ref="A24:U27"/>
  <tableColumns count="21">
    <tableColumn id="1" name="Origine" dataDxfId="45"/>
    <tableColumn id="2" name="Destination" dataDxfId="44"/>
    <tableColumn id="3" name="Arrêt Morneau" dataDxfId="43"/>
    <tableColumn id="4" name="# Porte" dataDxfId="42"/>
    <tableColumn id="5" name="# Unité" dataDxfId="41"/>
    <tableColumn id="6" name="Train Routier?" dataDxfId="40"/>
    <tableColumn id="7" name="# Scellé" dataDxfId="39"/>
    <tableColumn id="8" name="Transporteur" dataDxfId="38"/>
    <tableColumn id="20" name="Jour de Départ" dataDxfId="37"/>
    <tableColumn id="9" name="Heure départ CDS" dataDxfId="36"/>
    <tableColumn id="10" name="Heure livraison" dataDxfId="35"/>
    <tableColumn id="11" name="Heure retour CDS" dataDxfId="34"/>
    <tableColumn id="21" name="Colonne1" dataDxfId="33"/>
    <tableColumn id="12" name="# BOL" dataDxfId="32"/>
    <tableColumn id="13" name="# Référence Transporteur" dataDxfId="31"/>
    <tableColumn id="14" name="Taux" dataDxfId="30" dataCellStyle="Monétaire"/>
    <tableColumn id="19" name="Arrêt" dataDxfId="29" dataCellStyle="Monétaire"/>
    <tableColumn id="15" name="FSC" dataDxfId="28" dataCellStyle="Monétaire"/>
    <tableColumn id="18" name="TPS (5%)" dataDxfId="27" dataCellStyle="Monétaire">
      <calculatedColumnFormula>(Tableau24[[#This Row],[Taux]]+Tableau24[[#This Row],[FSC]]+Tableau24[[#This Row],[Arrêt]])*0.05</calculatedColumnFormula>
    </tableColumn>
    <tableColumn id="17" name="TVQ (9,975%)" dataDxfId="26" dataCellStyle="Monétaire">
      <calculatedColumnFormula>(Tableau24[[#This Row],[Taux]]+Tableau24[[#This Row],[FSC]]+Tableau24[[#This Row],[Arrêt]])*0.09975</calculatedColumnFormula>
    </tableColumn>
    <tableColumn id="16" name="Total" dataDxfId="25" dataCellStyle="Monétaire">
      <calculatedColumnFormula>SUM(Tableau24[[#This Row],[Taux]:[TVQ (9,975%)]])</calculatedColumnFormula>
    </tableColumn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1" name="Tableau272" displayName="Tableau272" ref="A36:U37" totalsRowShown="0" headerRowDxfId="24" dataDxfId="23">
  <autoFilter ref="A36:U37"/>
  <tableColumns count="21">
    <tableColumn id="1" name="Origine" dataDxfId="22"/>
    <tableColumn id="2" name="Destination 1" dataDxfId="21"/>
    <tableColumn id="3" name="Destination 2" dataDxfId="20"/>
    <tableColumn id="4" name="Retour CDS2" dataDxfId="19"/>
    <tableColumn id="5" name="# Porte" dataDxfId="18"/>
    <tableColumn id="6" name="# Unité" dataDxfId="17"/>
    <tableColumn id="7" name="# Scellé" dataDxfId="16"/>
    <tableColumn id="8" name="Transporteur" dataDxfId="15"/>
    <tableColumn id="20" name="Jour de Départ" dataDxfId="14"/>
    <tableColumn id="9" name="Heure départ CDS" dataDxfId="13"/>
    <tableColumn id="10" name="Heure livraison" dataDxfId="12"/>
    <tableColumn id="11" name="*" dataDxfId="11"/>
    <tableColumn id="21" name="**" dataDxfId="10"/>
    <tableColumn id="12" name="# BOL" dataDxfId="9"/>
    <tableColumn id="13" name="# Référence Transporteur" dataDxfId="8" dataCellStyle="Monétaire"/>
    <tableColumn id="14" name="Taux" dataDxfId="7" dataCellStyle="Monétaire"/>
    <tableColumn id="19" name="Arrêt" dataDxfId="6" dataCellStyle="Monétaire"/>
    <tableColumn id="15" name="FSC" dataDxfId="5" dataCellStyle="Monétaire"/>
    <tableColumn id="18" name="TPS (5%)" dataDxfId="4" dataCellStyle="Monétaire"/>
    <tableColumn id="17" name="TVP" dataDxfId="3" dataCellStyle="Monétaire"/>
    <tableColumn id="16" name="Total" dataDxfId="2" dataCellStyle="Monétair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4:U37"/>
  <sheetViews>
    <sheetView tabSelected="1" zoomScale="80" zoomScaleNormal="80" workbookViewId="0">
      <selection activeCell="H6" sqref="H6"/>
    </sheetView>
  </sheetViews>
  <sheetFormatPr baseColWidth="10" defaultRowHeight="14.4" x14ac:dyDescent="0.3"/>
  <cols>
    <col min="1" max="1" width="16" customWidth="1"/>
    <col min="2" max="2" width="19.44140625" bestFit="1" customWidth="1"/>
    <col min="3" max="3" width="17" customWidth="1"/>
    <col min="4" max="4" width="12.88671875" customWidth="1"/>
    <col min="5" max="5" width="12" bestFit="1" customWidth="1"/>
    <col min="6" max="6" width="16.5546875" customWidth="1"/>
    <col min="7" max="7" width="38.33203125" customWidth="1"/>
    <col min="8" max="8" width="37.6640625" customWidth="1"/>
    <col min="9" max="9" width="15.5546875" customWidth="1"/>
    <col min="10" max="10" width="15.5546875" style="4" customWidth="1"/>
    <col min="11" max="11" width="13.109375" bestFit="1" customWidth="1"/>
    <col min="12" max="12" width="15" bestFit="1" customWidth="1"/>
    <col min="13" max="13" width="20" customWidth="1"/>
    <col min="14" max="14" width="16.44140625" customWidth="1"/>
    <col min="15" max="15" width="14" style="6" customWidth="1"/>
    <col min="16" max="16" width="11.5546875" style="6" customWidth="1"/>
    <col min="17" max="17" width="11.44140625" style="6"/>
    <col min="18" max="18" width="13.109375" style="6" bestFit="1" customWidth="1"/>
    <col min="19" max="19" width="15.33203125" style="6" bestFit="1" customWidth="1"/>
    <col min="20" max="20" width="11.44140625" style="6"/>
  </cols>
  <sheetData>
    <row r="4" spans="1:21" x14ac:dyDescent="0.3">
      <c r="D4" s="58">
        <f>D5</f>
        <v>42739</v>
      </c>
    </row>
    <row r="5" spans="1:21" x14ac:dyDescent="0.3">
      <c r="A5" s="55" t="s">
        <v>0</v>
      </c>
      <c r="B5" s="55"/>
      <c r="C5" s="55"/>
      <c r="D5" s="48">
        <v>42739</v>
      </c>
      <c r="E5" s="55" t="s">
        <v>2</v>
      </c>
      <c r="F5" s="55"/>
      <c r="G5" s="54" t="s">
        <v>3</v>
      </c>
      <c r="H5" s="54"/>
      <c r="I5" s="54"/>
      <c r="J5" s="54"/>
      <c r="K5" s="2"/>
      <c r="L5" s="2"/>
    </row>
    <row r="6" spans="1:21" x14ac:dyDescent="0.3">
      <c r="D6" s="1" t="s">
        <v>1</v>
      </c>
    </row>
    <row r="8" spans="1:21" x14ac:dyDescent="0.3">
      <c r="A8" s="55" t="s">
        <v>4</v>
      </c>
      <c r="B8" s="55"/>
      <c r="C8" s="56"/>
      <c r="D8" s="56"/>
      <c r="E8" s="56"/>
    </row>
    <row r="9" spans="1:21" x14ac:dyDescent="0.3">
      <c r="G9" s="12"/>
      <c r="M9" s="53" t="s">
        <v>30</v>
      </c>
      <c r="N9" s="53"/>
      <c r="O9" s="10"/>
      <c r="P9" s="10"/>
      <c r="Q9" s="10"/>
      <c r="R9" s="9"/>
      <c r="S9" s="9"/>
    </row>
    <row r="10" spans="1:21" ht="28.8" x14ac:dyDescent="0.55000000000000004">
      <c r="A10" s="18"/>
    </row>
    <row r="11" spans="1:21" s="17" customFormat="1" ht="54.75" customHeight="1" x14ac:dyDescent="0.3">
      <c r="A11" s="15" t="s">
        <v>5</v>
      </c>
      <c r="B11" s="15" t="s">
        <v>6</v>
      </c>
      <c r="C11" s="15" t="s">
        <v>7</v>
      </c>
      <c r="D11" s="15" t="s">
        <v>8</v>
      </c>
      <c r="E11" s="15" t="s">
        <v>9</v>
      </c>
      <c r="F11" s="15" t="s">
        <v>10</v>
      </c>
      <c r="G11" s="15" t="s">
        <v>11</v>
      </c>
      <c r="H11" s="15" t="s">
        <v>12</v>
      </c>
      <c r="I11" s="15" t="s">
        <v>36</v>
      </c>
      <c r="J11" s="16" t="s">
        <v>13</v>
      </c>
      <c r="K11" s="15" t="s">
        <v>14</v>
      </c>
      <c r="L11" s="15" t="s">
        <v>15</v>
      </c>
      <c r="M11" s="15" t="s">
        <v>53</v>
      </c>
      <c r="N11" s="15" t="s">
        <v>16</v>
      </c>
      <c r="O11" s="15" t="s">
        <v>17</v>
      </c>
      <c r="P11" s="13" t="s">
        <v>18</v>
      </c>
      <c r="Q11" s="13" t="s">
        <v>34</v>
      </c>
      <c r="R11" s="13" t="s">
        <v>19</v>
      </c>
      <c r="S11" s="13" t="s">
        <v>32</v>
      </c>
      <c r="T11" s="13" t="s">
        <v>35</v>
      </c>
      <c r="U11" s="13" t="s">
        <v>20</v>
      </c>
    </row>
    <row r="12" spans="1:21" s="3" customFormat="1" ht="15" x14ac:dyDescent="0.35">
      <c r="A12" s="24" t="s">
        <v>21</v>
      </c>
      <c r="B12" s="49" t="s">
        <v>22</v>
      </c>
      <c r="C12" s="24"/>
      <c r="D12" s="24">
        <v>19</v>
      </c>
      <c r="E12" s="24"/>
      <c r="F12" s="24"/>
      <c r="G12" s="59"/>
      <c r="H12" s="49" t="str">
        <f>IFERROR(INDEX('[1]Horaire 2017'!$D$2:$D$22,IF(SUMPRODUCT(('[1]Horaire 2017'!$B$2:$B$22=$D$5)*('[1]Horaire 2017'!$C$2:$C$22=$B12)*ROW($1:$21))=0,#N/A,SUMPRODUCT(('[1]Horaire 2017'!$B$2:$B$22=$D$5)*('[1]Horaire 2017'!$C$2:$C$22=$B12)*ROW($1:$21)))),"Néant")</f>
        <v>tr42739-7</v>
      </c>
      <c r="I12" s="27"/>
      <c r="J12" s="27"/>
      <c r="K12" s="27"/>
      <c r="L12" s="27"/>
      <c r="M12" s="14"/>
      <c r="N12" s="26"/>
      <c r="O12" s="24"/>
      <c r="P12" s="29"/>
      <c r="Q12" s="29"/>
      <c r="R12" s="29"/>
      <c r="S12" s="29">
        <f>(Tableau2[[#This Row],[Taux]]+Tableau2[[#This Row],[FSC]]+Tableau2[[#This Row],[Arrêt]])*0.05</f>
        <v>0</v>
      </c>
      <c r="T12" s="29">
        <f>(Tableau2[[#This Row],[Taux]]+Tableau2[[#This Row],[FSC]]+Tableau2[[#This Row],[Arrêt]])*0.09975</f>
        <v>0</v>
      </c>
      <c r="U12" s="29">
        <f>SUM(Tableau24[Total])</f>
        <v>0</v>
      </c>
    </row>
    <row r="13" spans="1:21" s="3" customFormat="1" x14ac:dyDescent="0.3">
      <c r="A13" s="25" t="s">
        <v>21</v>
      </c>
      <c r="B13" s="50" t="s">
        <v>25</v>
      </c>
      <c r="C13" s="25"/>
      <c r="D13" s="25">
        <v>18</v>
      </c>
      <c r="E13" s="25"/>
      <c r="F13" s="24"/>
      <c r="G13" s="38"/>
      <c r="H13" s="49" t="str">
        <f>IFERROR(INDEX('[1]Horaire 2017'!$D$2:$D$22,IF(SUMPRODUCT(('[1]Horaire 2017'!$B$2:$B$22=$D$5)*('[1]Horaire 2017'!$C$2:$C$22=$B13)*ROW($1:$21))=0,#N/A,SUMPRODUCT(('[1]Horaire 2017'!$B$2:$B$22=$D$5)*('[1]Horaire 2017'!$C$2:$C$22=$B13)*ROW($1:$21)))),"Néant")</f>
        <v>tr42739-5</v>
      </c>
      <c r="I13" s="27"/>
      <c r="J13" s="27"/>
      <c r="K13" s="27"/>
      <c r="L13" s="27"/>
      <c r="M13" s="14"/>
      <c r="N13" s="26"/>
      <c r="O13" s="24"/>
      <c r="P13" s="29"/>
      <c r="Q13" s="30"/>
      <c r="R13" s="29"/>
      <c r="S13" s="31">
        <f>(Tableau2[[#This Row],[Taux]]+Tableau2[[#This Row],[FSC]]+Tableau2[[#This Row],[Arrêt]])*0.05</f>
        <v>0</v>
      </c>
      <c r="T13" s="31">
        <f>(Tableau2[[#This Row],[Taux]]+Tableau2[[#This Row],[FSC]]+Tableau2[[#This Row],[Arrêt]])*0.09975</f>
        <v>0</v>
      </c>
      <c r="U13" s="31">
        <f>SUM(Tableau24[Total])</f>
        <v>0</v>
      </c>
    </row>
    <row r="14" spans="1:21" x14ac:dyDescent="0.3">
      <c r="A14" s="24" t="s">
        <v>21</v>
      </c>
      <c r="B14" s="49" t="s">
        <v>23</v>
      </c>
      <c r="C14" s="24"/>
      <c r="D14" s="24">
        <v>17</v>
      </c>
      <c r="E14" s="24"/>
      <c r="F14" s="24"/>
      <c r="G14" s="38"/>
      <c r="H14" s="49" t="str">
        <f>IFERROR(INDEX('[1]Horaire 2017'!$D$2:$D$22,IF(SUMPRODUCT(('[1]Horaire 2017'!$B$2:$B$22=$D$5)*('[1]Horaire 2017'!$C$2:$C$22=$B14)*ROW($1:$21))=0,#N/A,SUMPRODUCT(('[1]Horaire 2017'!$B$2:$B$22=$D$5)*('[1]Horaire 2017'!$C$2:$C$22=$B14)*ROW($1:$21)))),"Néant")</f>
        <v>Néant</v>
      </c>
      <c r="I14" s="27"/>
      <c r="J14" s="27"/>
      <c r="K14" s="27"/>
      <c r="L14" s="27"/>
      <c r="M14" s="14"/>
      <c r="N14" s="26"/>
      <c r="O14" s="24"/>
      <c r="P14" s="29"/>
      <c r="Q14" s="29"/>
      <c r="R14" s="29"/>
      <c r="S14" s="29">
        <f>(Tableau2[[#This Row],[Taux]]+Tableau2[[#This Row],[FSC]]+Tableau2[[#This Row],[Arrêt]])*0.05</f>
        <v>0</v>
      </c>
      <c r="T14" s="29">
        <f>(Tableau2[[#This Row],[Taux]]+Tableau2[[#This Row],[FSC]]+Tableau2[[#This Row],[Arrêt]])*0.09975</f>
        <v>0</v>
      </c>
      <c r="U14" s="29">
        <f>SUM(Tableau24[Total])</f>
        <v>0</v>
      </c>
    </row>
    <row r="15" spans="1:21" x14ac:dyDescent="0.3">
      <c r="A15" s="24" t="s">
        <v>21</v>
      </c>
      <c r="B15" s="49" t="s">
        <v>24</v>
      </c>
      <c r="C15" s="24"/>
      <c r="D15" s="24">
        <v>16</v>
      </c>
      <c r="E15" s="24"/>
      <c r="F15" s="24"/>
      <c r="G15" s="38"/>
      <c r="H15" s="49" t="str">
        <f>IFERROR(INDEX('[1]Horaire 2017'!$D$2:$D$22,IF(SUMPRODUCT(('[1]Horaire 2017'!$B$2:$B$22=$D$5)*('[1]Horaire 2017'!$C$2:$C$22=$B15)*ROW($1:$21))=0,#N/A,SUMPRODUCT(('[1]Horaire 2017'!$B$2:$B$22=$D$5)*('[1]Horaire 2017'!$C$2:$C$22=$B15)*ROW($1:$21)))),"Néant")</f>
        <v>Néant</v>
      </c>
      <c r="I15" s="27"/>
      <c r="J15" s="27"/>
      <c r="K15" s="27"/>
      <c r="L15" s="27"/>
      <c r="M15" s="14"/>
      <c r="N15" s="26"/>
      <c r="O15" s="24"/>
      <c r="P15" s="29"/>
      <c r="Q15" s="29"/>
      <c r="R15" s="29"/>
      <c r="S15" s="29">
        <f>(Tableau2[[#This Row],[Taux]]+Tableau2[[#This Row],[FSC]]+Tableau2[[#This Row],[Arrêt]])*0.05</f>
        <v>0</v>
      </c>
      <c r="T15" s="29">
        <f>(Tableau2[[#This Row],[Taux]]+Tableau2[[#This Row],[FSC]]+Tableau2[[#This Row],[Arrêt]])*0.09975</f>
        <v>0</v>
      </c>
      <c r="U15" s="29">
        <f>SUM(Tableau24[Total])</f>
        <v>0</v>
      </c>
    </row>
    <row r="16" spans="1:21" x14ac:dyDescent="0.3">
      <c r="A16" s="24" t="s">
        <v>21</v>
      </c>
      <c r="B16" s="49" t="s">
        <v>27</v>
      </c>
      <c r="C16" s="24"/>
      <c r="D16" s="24">
        <v>15</v>
      </c>
      <c r="E16" s="24"/>
      <c r="F16" s="25"/>
      <c r="G16" s="57"/>
      <c r="H16" s="49" t="str">
        <f>IFERROR(INDEX('[1]Horaire 2017'!$D$2:$D$22,IF(SUMPRODUCT(('[1]Horaire 2017'!$B$2:$B$22=$D$5)*('[1]Horaire 2017'!$C$2:$C$22=$B16)*ROW($1:$21))=0,#N/A,SUMPRODUCT(('[1]Horaire 2017'!$B$2:$B$22=$D$5)*('[1]Horaire 2017'!$C$2:$C$22=$B16)*ROW($1:$21)))),"Néant")</f>
        <v>Néant</v>
      </c>
      <c r="I16" s="27"/>
      <c r="J16" s="28"/>
      <c r="K16" s="28"/>
      <c r="L16" s="28"/>
      <c r="M16" s="32">
        <v>208</v>
      </c>
      <c r="N16" s="26"/>
      <c r="O16" s="24"/>
      <c r="P16" s="29"/>
      <c r="Q16" s="29"/>
      <c r="R16" s="29"/>
      <c r="S16" s="29">
        <f>(Tableau2[[#This Row],[Taux]]+Tableau2[[#This Row],[FSC]]+Tableau2[[#This Row],[Arrêt]])*0.05</f>
        <v>0</v>
      </c>
      <c r="T16" s="29">
        <f>(Tableau2[[#This Row],[Taux]]+Tableau2[[#This Row],[FSC]]+Tableau2[[#This Row],[Arrêt]])*0.09975</f>
        <v>0</v>
      </c>
      <c r="U16" s="29">
        <f>SUM(Tableau24[Total])</f>
        <v>0</v>
      </c>
    </row>
    <row r="17" spans="1:21" x14ac:dyDescent="0.3">
      <c r="A17" s="24" t="s">
        <v>21</v>
      </c>
      <c r="B17" s="49" t="s">
        <v>29</v>
      </c>
      <c r="C17" s="24"/>
      <c r="D17" s="24">
        <v>14</v>
      </c>
      <c r="E17" s="24"/>
      <c r="F17" s="24"/>
      <c r="G17" s="38"/>
      <c r="H17" s="49" t="str">
        <f>IFERROR(INDEX('[1]Horaire 2017'!$D$2:$D$22,IF(SUMPRODUCT(('[1]Horaire 2017'!$B$2:$B$22=$D$5)*('[1]Horaire 2017'!$C$2:$C$22=$B17)*ROW($1:$21))=0,#N/A,SUMPRODUCT(('[1]Horaire 2017'!$B$2:$B$22=$D$5)*('[1]Horaire 2017'!$C$2:$C$22=$B17)*ROW($1:$21)))),"Néant")</f>
        <v>tr42739-13</v>
      </c>
      <c r="I17" s="27"/>
      <c r="J17" s="27"/>
      <c r="K17" s="27"/>
      <c r="L17" s="27"/>
      <c r="M17" s="26">
        <v>210</v>
      </c>
      <c r="N17" s="26"/>
      <c r="O17" s="24"/>
      <c r="P17" s="29"/>
      <c r="Q17" s="29"/>
      <c r="R17" s="29"/>
      <c r="S17" s="29">
        <f>(Tableau2[[#This Row],[Taux]]+Tableau2[[#This Row],[FSC]]+Tableau2[[#This Row],[Arrêt]])*0.05</f>
        <v>0</v>
      </c>
      <c r="T17" s="29">
        <f>(Tableau2[[#This Row],[Taux]]+Tableau2[[#This Row],[FSC]]+Tableau2[[#This Row],[Arrêt]])*0.09975</f>
        <v>0</v>
      </c>
      <c r="U17" s="29">
        <f>SUM(Tableau24[Total])</f>
        <v>0</v>
      </c>
    </row>
    <row r="18" spans="1:21" x14ac:dyDescent="0.3">
      <c r="A18" s="24" t="s">
        <v>21</v>
      </c>
      <c r="B18" s="49" t="s">
        <v>26</v>
      </c>
      <c r="C18" s="24"/>
      <c r="D18" s="24">
        <v>13</v>
      </c>
      <c r="E18" s="24"/>
      <c r="F18" s="24"/>
      <c r="G18" s="38"/>
      <c r="H18" s="49" t="str">
        <f>IFERROR(INDEX('[1]Horaire 2017'!$D$2:$D$22,IF(SUMPRODUCT(('[1]Horaire 2017'!$B$2:$B$22=$D$5)*('[1]Horaire 2017'!$C$2:$C$22=$B18)*ROW($1:$21))=0,#N/A,SUMPRODUCT(('[1]Horaire 2017'!$B$2:$B$22=$D$5)*('[1]Horaire 2017'!$C$2:$C$22=$B18)*ROW($1:$21)))),"Néant")</f>
        <v>tr42739-14</v>
      </c>
      <c r="I18" s="27"/>
      <c r="J18" s="27"/>
      <c r="K18" s="27"/>
      <c r="L18" s="27"/>
      <c r="M18" s="26" t="s">
        <v>45</v>
      </c>
      <c r="N18" s="26"/>
      <c r="O18" s="24"/>
      <c r="P18" s="29"/>
      <c r="Q18" s="29"/>
      <c r="R18" s="29"/>
      <c r="S18" s="29">
        <f>(Tableau2[[#This Row],[Taux]]+Tableau2[[#This Row],[FSC]]+Tableau2[[#This Row],[Arrêt]])*0.05</f>
        <v>0</v>
      </c>
      <c r="T18" s="29">
        <f>(Tableau2[[#This Row],[Taux]]+Tableau2[[#This Row],[FSC]]+Tableau2[[#This Row],[Arrêt]])*0.09975</f>
        <v>0</v>
      </c>
      <c r="U18" s="29">
        <f>SUM(Tableau24[Total])</f>
        <v>0</v>
      </c>
    </row>
    <row r="19" spans="1:21" x14ac:dyDescent="0.3">
      <c r="A19" s="24" t="s">
        <v>21</v>
      </c>
      <c r="B19" s="49" t="s">
        <v>28</v>
      </c>
      <c r="C19" s="24"/>
      <c r="D19" s="24">
        <v>12</v>
      </c>
      <c r="E19" s="24"/>
      <c r="F19" s="24"/>
      <c r="G19" s="38"/>
      <c r="H19" s="49" t="str">
        <f>IFERROR(INDEX('[1]Horaire 2017'!$D$2:$D$22,IF(SUMPRODUCT(('[1]Horaire 2017'!$B$2:$B$22=$D$5)*('[1]Horaire 2017'!$C$2:$C$22=$B19)*ROW($1:$21))=0,#N/A,SUMPRODUCT(('[1]Horaire 2017'!$B$2:$B$22=$D$5)*('[1]Horaire 2017'!$C$2:$C$22=$B19)*ROW($1:$21)))),"Néant")</f>
        <v>Néant</v>
      </c>
      <c r="I19" s="27"/>
      <c r="J19" s="27"/>
      <c r="K19" s="27"/>
      <c r="L19" s="27"/>
      <c r="M19" s="20" t="s">
        <v>44</v>
      </c>
      <c r="N19" s="26"/>
      <c r="O19" s="24"/>
      <c r="P19" s="29"/>
      <c r="Q19" s="29"/>
      <c r="R19" s="29"/>
      <c r="S19" s="29">
        <f>(Tableau2[[#This Row],[Taux]]+Tableau2[[#This Row],[FSC]]+Tableau2[[#This Row],[Arrêt]])*0.05</f>
        <v>0</v>
      </c>
      <c r="T19" s="29">
        <f>(Tableau2[[#This Row],[Taux]]+Tableau2[[#This Row],[FSC]]+Tableau2[[#This Row],[Arrêt]])*0.09975</f>
        <v>0</v>
      </c>
      <c r="U19" s="29">
        <f>SUM(Tableau24[Total])</f>
        <v>0</v>
      </c>
    </row>
    <row r="20" spans="1:21" x14ac:dyDescent="0.3">
      <c r="A20" s="24" t="s">
        <v>31</v>
      </c>
      <c r="B20" s="49" t="s">
        <v>21</v>
      </c>
      <c r="C20" s="24"/>
      <c r="D20" s="14"/>
      <c r="E20" s="14"/>
      <c r="F20" s="14"/>
      <c r="G20" s="60"/>
      <c r="H20" s="49" t="str">
        <f>IFERROR(INDEX('[1]Horaire 2017'!$D$2:$D$22,IF(SUMPRODUCT(('[1]Horaire 2017'!$B$2:$B$22=$D$5)*('[1]Horaire 2017'!$C$2:$C$22=$B20)*ROW($1:$21))=0,#N/A,SUMPRODUCT(('[1]Horaire 2017'!$B$2:$B$22=$D$5)*('[1]Horaire 2017'!$C$2:$C$22=$B20)*ROW($1:$21)))),"Néant")</f>
        <v>Néant</v>
      </c>
      <c r="I20" s="27"/>
      <c r="J20" s="27"/>
      <c r="K20" s="14"/>
      <c r="L20" s="14"/>
      <c r="M20" s="21"/>
      <c r="N20" s="14"/>
      <c r="O20" s="24"/>
      <c r="P20" s="29"/>
      <c r="Q20" s="29"/>
      <c r="R20" s="29"/>
      <c r="S20" s="29">
        <f>(Tableau2[[#This Row],[Taux]]+Tableau2[[#This Row],[FSC]]+Tableau2[[#This Row],[Arrêt]])*0.05</f>
        <v>0</v>
      </c>
      <c r="T20" s="29">
        <f>(Tableau2[[#This Row],[Taux]]+Tableau2[[#This Row],[FSC]]+Tableau2[[#This Row],[Arrêt]])*0.09975</f>
        <v>0</v>
      </c>
      <c r="U20" s="29">
        <f>SUM(Tableau24[Total])</f>
        <v>0</v>
      </c>
    </row>
    <row r="21" spans="1:21" ht="15" thickBot="1" x14ac:dyDescent="0.35">
      <c r="A21" s="24" t="s">
        <v>50</v>
      </c>
      <c r="B21" s="49" t="s">
        <v>22</v>
      </c>
      <c r="C21" s="24"/>
      <c r="D21" s="14"/>
      <c r="E21" s="14"/>
      <c r="F21" s="14"/>
      <c r="G21" s="60"/>
      <c r="H21" s="49" t="str">
        <f>IFERROR(INDEX('[1]Horaire 2017'!$D$2:$D$22,IF(SUMPRODUCT(('[1]Horaire 2017'!$B$2:$B$22=$D$5)*('[1]Horaire 2017'!$C$2:$C$22=$B21)*ROW($1:$21))=0,#N/A,SUMPRODUCT(('[1]Horaire 2017'!$B$2:$B$22=$D$5)*('[1]Horaire 2017'!$C$2:$C$22=$B21)*ROW($1:$21)))),"Néant")</f>
        <v>tr42739-7</v>
      </c>
      <c r="I21" s="27"/>
      <c r="J21" s="27"/>
      <c r="K21" s="14"/>
      <c r="L21" s="14"/>
      <c r="M21" s="21"/>
      <c r="N21" s="14"/>
      <c r="O21" s="24"/>
      <c r="P21" s="29"/>
      <c r="Q21" s="29"/>
      <c r="R21" s="29"/>
      <c r="S21" s="31">
        <f>(Tableau2[[#This Row],[Taux]]+Tableau2[[#This Row],[FSC]]+Tableau2[[#This Row],[Arrêt]])*0.05</f>
        <v>0</v>
      </c>
      <c r="T21" s="31">
        <f>(Tableau2[[#This Row],[Taux]]+Tableau2[[#This Row],[FSC]]+Tableau2[[#This Row],[Arrêt]])*0.09975</f>
        <v>0</v>
      </c>
      <c r="U21" s="31">
        <f>SUM(Tableau24[Total])</f>
        <v>0</v>
      </c>
    </row>
    <row r="22" spans="1:21" x14ac:dyDescent="0.3">
      <c r="A22" s="24" t="s">
        <v>50</v>
      </c>
      <c r="B22" s="51" t="s">
        <v>24</v>
      </c>
      <c r="C22" s="40"/>
      <c r="D22" s="14"/>
      <c r="E22" s="14"/>
      <c r="F22" s="14"/>
      <c r="G22" s="60"/>
      <c r="H22" s="49" t="str">
        <f>IFERROR(INDEX('[1]Horaire 2017'!$D$2:$D$22,IF(SUMPRODUCT(('[1]Horaire 2017'!$B$2:$B$22=$D$5)*('[1]Horaire 2017'!$C$2:$C$22=$B22)*ROW($1:$21))=0,#N/A,SUMPRODUCT(('[1]Horaire 2017'!$B$2:$B$22=$D$5)*('[1]Horaire 2017'!$C$2:$C$22=$B22)*ROW($1:$21)))),"Néant")</f>
        <v>Néant</v>
      </c>
      <c r="I22" s="27"/>
      <c r="J22" s="46"/>
      <c r="K22" s="14"/>
      <c r="L22" s="14"/>
      <c r="M22" s="21"/>
      <c r="N22" s="14"/>
      <c r="O22" s="40"/>
      <c r="P22" s="41"/>
      <c r="Q22" s="41"/>
      <c r="R22" s="41"/>
      <c r="S22" s="42">
        <f>(Tableau2[[#This Row],[Taux]]+Tableau2[[#This Row],[FSC]]+Tableau2[[#This Row],[Arrêt]])*0.05</f>
        <v>0</v>
      </c>
      <c r="T22" s="43" t="s">
        <v>33</v>
      </c>
      <c r="U22" s="44">
        <f>SUM(Tableau24[Total])</f>
        <v>0</v>
      </c>
    </row>
    <row r="23" spans="1:21" ht="28.8" x14ac:dyDescent="0.55000000000000004">
      <c r="A23" s="18"/>
      <c r="G23" s="22"/>
      <c r="M23" s="22"/>
    </row>
    <row r="24" spans="1:21" ht="52.5" customHeight="1" x14ac:dyDescent="0.3">
      <c r="A24" s="15" t="s">
        <v>5</v>
      </c>
      <c r="B24" s="15" t="s">
        <v>6</v>
      </c>
      <c r="C24" s="15" t="s">
        <v>7</v>
      </c>
      <c r="D24" s="15" t="s">
        <v>8</v>
      </c>
      <c r="E24" s="15" t="s">
        <v>9</v>
      </c>
      <c r="F24" s="15" t="s">
        <v>10</v>
      </c>
      <c r="G24" s="23" t="s">
        <v>11</v>
      </c>
      <c r="H24" s="15" t="s">
        <v>12</v>
      </c>
      <c r="I24" s="15" t="s">
        <v>36</v>
      </c>
      <c r="J24" s="16" t="s">
        <v>13</v>
      </c>
      <c r="K24" s="15" t="s">
        <v>14</v>
      </c>
      <c r="L24" s="15" t="s">
        <v>15</v>
      </c>
      <c r="M24" s="15" t="s">
        <v>53</v>
      </c>
      <c r="N24" s="15" t="s">
        <v>16</v>
      </c>
      <c r="O24" s="15" t="s">
        <v>17</v>
      </c>
      <c r="P24" s="13" t="s">
        <v>18</v>
      </c>
      <c r="Q24" s="13" t="s">
        <v>34</v>
      </c>
      <c r="R24" s="13" t="s">
        <v>19</v>
      </c>
      <c r="S24" s="13" t="s">
        <v>32</v>
      </c>
      <c r="T24" s="13" t="s">
        <v>35</v>
      </c>
      <c r="U24" s="13" t="s">
        <v>20</v>
      </c>
    </row>
    <row r="25" spans="1:21" x14ac:dyDescent="0.3">
      <c r="A25" s="33" t="s">
        <v>21</v>
      </c>
      <c r="B25" s="52" t="s">
        <v>43</v>
      </c>
      <c r="C25" s="33"/>
      <c r="D25" s="33">
        <v>10</v>
      </c>
      <c r="E25" s="33"/>
      <c r="F25" s="33"/>
      <c r="G25" s="34"/>
      <c r="H25" s="49"/>
      <c r="I25" s="27"/>
      <c r="J25" s="35"/>
      <c r="K25" s="35"/>
      <c r="L25" s="35"/>
      <c r="M25" s="34"/>
      <c r="N25" s="34"/>
      <c r="O25" s="33"/>
      <c r="P25" s="36"/>
      <c r="Q25" s="30"/>
      <c r="R25" s="36"/>
      <c r="S25" s="31">
        <f>(Tableau24[[#This Row],[Taux]]+Tableau24[[#This Row],[FSC]]+Tableau24[[#This Row],[Arrêt]])*0.05</f>
        <v>0</v>
      </c>
      <c r="T25" s="31">
        <f>(Tableau24[[#This Row],[Taux]]+Tableau24[[#This Row],[FSC]]+Tableau24[[#This Row],[Arrêt]])*0.09975</f>
        <v>0</v>
      </c>
      <c r="U25" s="36">
        <f>SUM(Tableau24[[#This Row],[Taux]:[TVQ (9,975%)]])</f>
        <v>0</v>
      </c>
    </row>
    <row r="26" spans="1:21" x14ac:dyDescent="0.3">
      <c r="A26" s="24" t="s">
        <v>21</v>
      </c>
      <c r="B26" s="49" t="s">
        <v>49</v>
      </c>
      <c r="C26" s="24"/>
      <c r="D26" s="24">
        <v>11</v>
      </c>
      <c r="E26" s="24"/>
      <c r="F26" s="24"/>
      <c r="G26" s="26"/>
      <c r="H26" s="49"/>
      <c r="I26" s="27"/>
      <c r="J26" s="27"/>
      <c r="K26" s="27"/>
      <c r="L26" s="27"/>
      <c r="M26" s="26"/>
      <c r="N26" s="26"/>
      <c r="O26" s="24"/>
      <c r="P26" s="29"/>
      <c r="Q26" s="37"/>
      <c r="R26" s="29"/>
      <c r="S26" s="31">
        <f>(Tableau24[[#This Row],[Taux]]+Tableau24[[#This Row],[FSC]]+Tableau24[[#This Row],[Arrêt]])*0.05</f>
        <v>0</v>
      </c>
      <c r="T26" s="31">
        <f>(Tableau24[[#This Row],[Taux]]+Tableau24[[#This Row],[FSC]]+Tableau24[[#This Row],[Arrêt]])*0.09975</f>
        <v>0</v>
      </c>
      <c r="U26" s="29">
        <f>SUM(Tableau24[[#This Row],[Taux]:[TVQ (9,975%)]])</f>
        <v>0</v>
      </c>
    </row>
    <row r="27" spans="1:21" ht="15" thickBot="1" x14ac:dyDescent="0.35">
      <c r="A27" s="24" t="s">
        <v>21</v>
      </c>
      <c r="B27" s="49" t="s">
        <v>48</v>
      </c>
      <c r="C27" s="24"/>
      <c r="D27" s="24"/>
      <c r="E27" s="24"/>
      <c r="F27" s="24"/>
      <c r="G27" s="26"/>
      <c r="H27" s="49"/>
      <c r="I27" s="27"/>
      <c r="J27" s="38"/>
      <c r="K27" s="27"/>
      <c r="L27" s="27"/>
      <c r="M27" s="26"/>
      <c r="N27" s="26"/>
      <c r="O27" s="24"/>
      <c r="P27" s="29"/>
      <c r="Q27" s="29"/>
      <c r="R27" s="29"/>
      <c r="S27" s="31">
        <f>(Tableau24[[#This Row],[Taux]]+Tableau24[[#This Row],[FSC]]+Tableau24[[#This Row],[Arrêt]])*0.05</f>
        <v>0</v>
      </c>
      <c r="T27" s="31">
        <f>(Tableau24[[#This Row],[Taux]]+Tableau24[[#This Row],[FSC]]+Tableau24[[#This Row],[Arrêt]])*0.09975</f>
        <v>0</v>
      </c>
      <c r="U27" s="29">
        <f>SUM(Tableau24[[#This Row],[Taux]:[TVQ (9,975%)]])</f>
        <v>0</v>
      </c>
    </row>
    <row r="28" spans="1:21" ht="15" thickBot="1" x14ac:dyDescent="0.35">
      <c r="A28" s="3"/>
      <c r="B28" s="3"/>
      <c r="C28" s="3"/>
      <c r="D28" s="3"/>
      <c r="E28" s="3"/>
      <c r="F28" s="3"/>
      <c r="G28" s="20"/>
      <c r="H28" s="3"/>
      <c r="I28" s="3"/>
      <c r="J28" s="5"/>
      <c r="K28" s="3"/>
      <c r="L28" s="3"/>
      <c r="M28" s="20"/>
      <c r="N28" s="3"/>
      <c r="O28" s="7"/>
      <c r="P28" s="7"/>
      <c r="R28" s="7"/>
      <c r="S28" s="11" t="s">
        <v>33</v>
      </c>
      <c r="T28" s="8">
        <f>SUM(Tableau24[Total])</f>
        <v>0</v>
      </c>
    </row>
    <row r="29" spans="1:21" ht="28.8" x14ac:dyDescent="0.55000000000000004">
      <c r="A29" s="18"/>
      <c r="G29" s="22"/>
      <c r="M29" s="22"/>
    </row>
    <row r="30" spans="1:21" s="17" customFormat="1" ht="31.5" customHeight="1" x14ac:dyDescent="0.3">
      <c r="A30" s="15" t="s">
        <v>5</v>
      </c>
      <c r="B30" s="15" t="s">
        <v>39</v>
      </c>
      <c r="C30" s="15" t="s">
        <v>41</v>
      </c>
      <c r="D30" s="15" t="s">
        <v>40</v>
      </c>
      <c r="E30" s="15" t="s">
        <v>8</v>
      </c>
      <c r="F30" s="15" t="s">
        <v>9</v>
      </c>
      <c r="G30" s="23" t="s">
        <v>11</v>
      </c>
      <c r="H30" s="15" t="s">
        <v>12</v>
      </c>
      <c r="I30" s="15" t="s">
        <v>36</v>
      </c>
      <c r="J30" s="16" t="s">
        <v>13</v>
      </c>
      <c r="K30" s="15" t="s">
        <v>14</v>
      </c>
      <c r="L30" s="15" t="s">
        <v>46</v>
      </c>
      <c r="M30" s="23" t="s">
        <v>47</v>
      </c>
      <c r="N30" s="15" t="s">
        <v>16</v>
      </c>
      <c r="O30" s="15" t="s">
        <v>17</v>
      </c>
      <c r="P30" s="13" t="s">
        <v>18</v>
      </c>
      <c r="Q30" s="13" t="s">
        <v>34</v>
      </c>
      <c r="R30" s="13" t="s">
        <v>19</v>
      </c>
      <c r="S30" s="13" t="s">
        <v>32</v>
      </c>
      <c r="T30" s="13" t="s">
        <v>42</v>
      </c>
      <c r="U30" s="13" t="s">
        <v>20</v>
      </c>
    </row>
    <row r="31" spans="1:21" x14ac:dyDescent="0.3">
      <c r="A31" s="24" t="s">
        <v>21</v>
      </c>
      <c r="B31" s="49" t="s">
        <v>37</v>
      </c>
      <c r="C31" s="14"/>
      <c r="D31" s="24"/>
      <c r="E31" s="24">
        <v>9</v>
      </c>
      <c r="F31" s="24"/>
      <c r="G31" s="26"/>
      <c r="H31" s="49"/>
      <c r="I31" s="27"/>
      <c r="J31" s="27"/>
      <c r="K31" s="27"/>
      <c r="L31" s="19"/>
      <c r="M31" s="21"/>
      <c r="N31" s="26"/>
      <c r="O31" s="29"/>
      <c r="P31" s="29"/>
      <c r="Q31" s="29"/>
      <c r="R31" s="29"/>
      <c r="S31" s="29"/>
      <c r="T31" s="29"/>
      <c r="U31" s="29"/>
    </row>
    <row r="32" spans="1:21" x14ac:dyDescent="0.3">
      <c r="A32" s="24" t="s">
        <v>21</v>
      </c>
      <c r="B32" s="49" t="s">
        <v>52</v>
      </c>
      <c r="C32" s="14"/>
      <c r="D32" s="24"/>
      <c r="E32" s="24">
        <v>5</v>
      </c>
      <c r="F32" s="24"/>
      <c r="G32" s="26"/>
      <c r="H32" s="49"/>
      <c r="I32" s="27"/>
      <c r="J32" s="38"/>
      <c r="K32" s="27"/>
      <c r="L32" s="19"/>
      <c r="M32" s="21"/>
      <c r="N32" s="26"/>
      <c r="O32" s="29"/>
      <c r="P32" s="29"/>
      <c r="Q32" s="47"/>
      <c r="R32" s="29"/>
      <c r="S32" s="31"/>
      <c r="T32" s="31"/>
      <c r="U32" s="31"/>
    </row>
    <row r="33" spans="1:21" x14ac:dyDescent="0.3">
      <c r="A33" s="24" t="s">
        <v>21</v>
      </c>
      <c r="B33" s="49" t="s">
        <v>38</v>
      </c>
      <c r="C33" s="14"/>
      <c r="D33" s="24"/>
      <c r="E33" s="24">
        <v>8</v>
      </c>
      <c r="F33" s="24"/>
      <c r="G33" s="26"/>
      <c r="H33" s="49"/>
      <c r="I33" s="24"/>
      <c r="J33" s="27"/>
      <c r="K33" s="27"/>
      <c r="L33" s="19"/>
      <c r="M33" s="21"/>
      <c r="N33" s="26"/>
      <c r="O33" s="29"/>
      <c r="P33" s="29"/>
      <c r="Q33" s="29"/>
      <c r="R33" s="31"/>
      <c r="S33" s="31"/>
      <c r="T33" s="29"/>
      <c r="U33" s="39"/>
    </row>
    <row r="35" spans="1:21" ht="28.8" x14ac:dyDescent="0.55000000000000004">
      <c r="A35" s="18"/>
      <c r="G35" s="22"/>
      <c r="M35" s="22"/>
    </row>
    <row r="36" spans="1:21" ht="29.4" thickBot="1" x14ac:dyDescent="0.35">
      <c r="A36" s="15" t="s">
        <v>5</v>
      </c>
      <c r="B36" s="15" t="s">
        <v>39</v>
      </c>
      <c r="C36" s="15" t="s">
        <v>41</v>
      </c>
      <c r="D36" s="15" t="s">
        <v>40</v>
      </c>
      <c r="E36" s="15" t="s">
        <v>8</v>
      </c>
      <c r="F36" s="15" t="s">
        <v>9</v>
      </c>
      <c r="G36" s="23" t="s">
        <v>11</v>
      </c>
      <c r="H36" s="15" t="s">
        <v>12</v>
      </c>
      <c r="I36" s="15" t="s">
        <v>36</v>
      </c>
      <c r="J36" s="16" t="s">
        <v>13</v>
      </c>
      <c r="K36" s="15" t="s">
        <v>14</v>
      </c>
      <c r="L36" s="15" t="s">
        <v>46</v>
      </c>
      <c r="M36" s="23" t="s">
        <v>47</v>
      </c>
      <c r="N36" s="15" t="s">
        <v>16</v>
      </c>
      <c r="O36" s="15" t="s">
        <v>17</v>
      </c>
      <c r="P36" s="13" t="s">
        <v>18</v>
      </c>
      <c r="Q36" s="13" t="s">
        <v>34</v>
      </c>
      <c r="R36" s="13" t="s">
        <v>19</v>
      </c>
      <c r="S36" s="13" t="s">
        <v>32</v>
      </c>
      <c r="T36" s="13" t="s">
        <v>42</v>
      </c>
      <c r="U36" s="13" t="s">
        <v>20</v>
      </c>
    </row>
    <row r="37" spans="1:21" x14ac:dyDescent="0.3">
      <c r="A37" s="40" t="s">
        <v>21</v>
      </c>
      <c r="B37" s="51" t="s">
        <v>51</v>
      </c>
      <c r="C37" s="14"/>
      <c r="D37" s="40"/>
      <c r="E37" s="40">
        <v>6</v>
      </c>
      <c r="F37" s="40"/>
      <c r="G37" s="45"/>
      <c r="H37" s="51"/>
      <c r="I37" s="40"/>
      <c r="J37" s="46"/>
      <c r="K37" s="40"/>
      <c r="L37" s="14"/>
      <c r="M37" s="14"/>
      <c r="N37" s="40"/>
      <c r="O37" s="41"/>
      <c r="P37" s="41"/>
      <c r="Q37" s="41"/>
      <c r="R37" s="42"/>
      <c r="S37" s="42"/>
      <c r="T37" s="43"/>
      <c r="U37" s="44"/>
    </row>
  </sheetData>
  <mergeCells count="6">
    <mergeCell ref="M9:N9"/>
    <mergeCell ref="G5:J5"/>
    <mergeCell ref="A8:B8"/>
    <mergeCell ref="A5:C5"/>
    <mergeCell ref="E5:F5"/>
    <mergeCell ref="C8:E8"/>
  </mergeCells>
  <dataValidations count="2">
    <dataValidation type="date" operator="greaterThan" allowBlank="1" showInputMessage="1" showErrorMessage="1" sqref="D5">
      <formula1>42400</formula1>
    </dataValidation>
    <dataValidation type="list" allowBlank="1" showInputMessage="1" showErrorMessage="1" sqref="C8:E8">
      <formula1>",Thomas-Louis HARVEY (#014564),Karolan BOUCHARD (#018889),Alexandra RAYMOND(#018844),Francis GAUTHIER (#017048),Pierre-Louis ROY (010884),Wilhelm KEITH (#004330)"</formula1>
    </dataValidation>
  </dataValidations>
  <pageMargins left="0.25" right="0.25" top="0.75" bottom="0.75" header="0.3" footer="0.3"/>
  <pageSetup paperSize="5" scale="67" orientation="landscape" r:id="rId1"/>
  <ignoredErrors>
    <ignoredError sqref="M18:M19" numberStoredAsText="1"/>
  </ignoredErrors>
  <legacy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Instruction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Letourneau</dc:creator>
  <cp:lastModifiedBy>J-P</cp:lastModifiedBy>
  <cp:lastPrinted>2015-06-15T15:57:37Z</cp:lastPrinted>
  <dcterms:created xsi:type="dcterms:W3CDTF">2015-06-11T15:32:42Z</dcterms:created>
  <dcterms:modified xsi:type="dcterms:W3CDTF">2017-08-26T08:49:25Z</dcterms:modified>
</cp:coreProperties>
</file>