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on disque\Information financière\0 - RDC-1\Etat financier\2019\06 - mars 2019\"/>
    </mc:Choice>
  </mc:AlternateContent>
  <xr:revisionPtr revIDLastSave="0" documentId="13_ncr:1_{39559C56-6A55-4A72-9B24-233B001F17D5}" xr6:coauthVersionLast="41" xr6:coauthVersionMax="41" xr10:uidLastSave="{00000000-0000-0000-0000-000000000000}"/>
  <bookViews>
    <workbookView xWindow="-120" yWindow="-120" windowWidth="29040" windowHeight="15840" activeTab="1" xr2:uid="{54E88C1C-D651-4626-93DA-770BD421BA6D}"/>
  </bookViews>
  <sheets>
    <sheet name="Menu" sheetId="1" r:id="rId1"/>
    <sheet name="Résultats" sheetId="2" r:id="rId2"/>
    <sheet name="Budget 2019" sheetId="8" r:id="rId3"/>
  </sheets>
  <definedNames>
    <definedName name="_xlnm.Print_Area" localSheetId="1">Résultats!$A$3:$O$23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2" l="1"/>
  <c r="E17" i="2"/>
  <c r="E16" i="2"/>
  <c r="E15" i="2"/>
  <c r="E14" i="2"/>
  <c r="E13" i="2"/>
  <c r="E12" i="2"/>
  <c r="E10" i="2"/>
  <c r="E11" i="2"/>
  <c r="D15" i="8"/>
  <c r="E15" i="8" s="1"/>
  <c r="F15" i="8" s="1"/>
  <c r="G15" i="8" s="1"/>
  <c r="H15" i="8" s="1"/>
  <c r="I15" i="8" s="1"/>
  <c r="J15" i="8" s="1"/>
  <c r="K15" i="8" s="1"/>
  <c r="L15" i="8" s="1"/>
  <c r="M15" i="8" s="1"/>
  <c r="N15" i="8" s="1"/>
  <c r="D14" i="8"/>
  <c r="E14" i="8" s="1"/>
  <c r="F14" i="8" s="1"/>
  <c r="G14" i="8" s="1"/>
  <c r="H14" i="8" s="1"/>
  <c r="I14" i="8" s="1"/>
  <c r="J14" i="8" s="1"/>
  <c r="K14" i="8" s="1"/>
  <c r="L14" i="8" s="1"/>
  <c r="M14" i="8" s="1"/>
  <c r="N14" i="8" s="1"/>
  <c r="D13" i="8"/>
  <c r="E13" i="8" s="1"/>
  <c r="F13" i="8" s="1"/>
  <c r="G13" i="8" s="1"/>
  <c r="H13" i="8" s="1"/>
  <c r="I13" i="8" s="1"/>
  <c r="J13" i="8" s="1"/>
  <c r="K13" i="8" s="1"/>
  <c r="L13" i="8" s="1"/>
  <c r="M13" i="8" s="1"/>
  <c r="N13" i="8" s="1"/>
  <c r="D12" i="8"/>
  <c r="E12" i="8" s="1"/>
  <c r="F12" i="8" s="1"/>
  <c r="G12" i="8" s="1"/>
  <c r="H12" i="8" s="1"/>
  <c r="I12" i="8" s="1"/>
  <c r="J12" i="8" s="1"/>
  <c r="K12" i="8" s="1"/>
  <c r="L12" i="8" s="1"/>
  <c r="M12" i="8" s="1"/>
  <c r="N12" i="8" s="1"/>
  <c r="D11" i="8"/>
  <c r="E11" i="8" s="1"/>
  <c r="F11" i="8" s="1"/>
  <c r="G11" i="8" s="1"/>
  <c r="H11" i="8" s="1"/>
  <c r="I11" i="8" s="1"/>
  <c r="J11" i="8" s="1"/>
  <c r="K11" i="8" s="1"/>
  <c r="L11" i="8" s="1"/>
  <c r="M11" i="8" s="1"/>
  <c r="N11" i="8" s="1"/>
  <c r="D9" i="8"/>
  <c r="E9" i="8" s="1"/>
  <c r="F9" i="8" s="1"/>
  <c r="G9" i="8" s="1"/>
  <c r="H9" i="8" s="1"/>
  <c r="I9" i="8" s="1"/>
  <c r="J9" i="8" s="1"/>
  <c r="K9" i="8" s="1"/>
  <c r="L9" i="8" s="1"/>
  <c r="M9" i="8" s="1"/>
  <c r="N9" i="8" s="1"/>
  <c r="D10" i="8"/>
  <c r="E10" i="8" s="1"/>
  <c r="F10" i="8" s="1"/>
  <c r="G10" i="8" s="1"/>
  <c r="H10" i="8" s="1"/>
  <c r="I10" i="8" s="1"/>
  <c r="J10" i="8" s="1"/>
  <c r="K10" i="8" s="1"/>
  <c r="L10" i="8" s="1"/>
  <c r="M10" i="8" s="1"/>
  <c r="N10" i="8" s="1"/>
  <c r="E7" i="8"/>
  <c r="F7" i="8"/>
  <c r="G7" i="8" s="1"/>
  <c r="H7" i="8" s="1"/>
  <c r="I7" i="8" s="1"/>
  <c r="J7" i="8" s="1"/>
  <c r="K7" i="8" s="1"/>
  <c r="L7" i="8" s="1"/>
  <c r="M7" i="8" s="1"/>
  <c r="N7" i="8" s="1"/>
  <c r="D7" i="8"/>
  <c r="G1" i="2" l="1"/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C19" i="8" l="1"/>
  <c r="E19" i="8"/>
  <c r="O14" i="8"/>
  <c r="O13" i="8"/>
  <c r="O12" i="8"/>
  <c r="O11" i="8"/>
  <c r="O10" i="8"/>
  <c r="O9" i="8"/>
  <c r="N8" i="8"/>
  <c r="M8" i="8"/>
  <c r="L8" i="8"/>
  <c r="K8" i="8"/>
  <c r="J8" i="8"/>
  <c r="I8" i="8"/>
  <c r="H8" i="8"/>
  <c r="G8" i="8"/>
  <c r="F8" i="8"/>
  <c r="E8" i="8"/>
  <c r="D8" i="8"/>
  <c r="C8" i="8"/>
  <c r="O7" i="8"/>
  <c r="C21" i="8" l="1"/>
  <c r="D19" i="8"/>
  <c r="D21" i="8" s="1"/>
  <c r="E21" i="8"/>
  <c r="O8" i="8"/>
  <c r="M1" i="2"/>
  <c r="E2" i="2"/>
  <c r="C5" i="2"/>
  <c r="D7" i="1" l="1"/>
  <c r="C4" i="8"/>
  <c r="F19" i="8"/>
  <c r="G2" i="2"/>
  <c r="E8" i="1"/>
  <c r="K2" i="2"/>
  <c r="K16" i="2"/>
  <c r="K10" i="2"/>
  <c r="K17" i="2"/>
  <c r="K13" i="2"/>
  <c r="K14" i="2"/>
  <c r="K15" i="2"/>
  <c r="K12" i="2"/>
  <c r="K19" i="2"/>
  <c r="K9" i="2"/>
  <c r="E9" i="2"/>
  <c r="K18" i="2"/>
  <c r="K20" i="2"/>
  <c r="D1" i="8" l="1"/>
  <c r="E21" i="2"/>
  <c r="D4" i="8"/>
  <c r="E1" i="8" s="1"/>
  <c r="K21" i="2"/>
  <c r="K11" i="2"/>
  <c r="M2" i="2"/>
  <c r="G19" i="8"/>
  <c r="G21" i="8" s="1"/>
  <c r="F21" i="8"/>
  <c r="E4" i="8" l="1"/>
  <c r="E22" i="2"/>
  <c r="K22" i="2"/>
  <c r="H19" i="8"/>
  <c r="F1" i="8" l="1"/>
  <c r="F4" i="8"/>
  <c r="I19" i="8"/>
  <c r="I21" i="8" s="1"/>
  <c r="H21" i="8"/>
  <c r="G1" i="8" l="1"/>
  <c r="G4" i="8"/>
  <c r="H1" i="8" s="1"/>
  <c r="J19" i="8"/>
  <c r="H4" i="8" l="1"/>
  <c r="K19" i="8"/>
  <c r="K21" i="8" s="1"/>
  <c r="J21" i="8"/>
  <c r="I1" i="8" l="1"/>
  <c r="M9" i="2"/>
  <c r="M14" i="2"/>
  <c r="M20" i="2"/>
  <c r="M16" i="2"/>
  <c r="M10" i="2"/>
  <c r="M13" i="2"/>
  <c r="O13" i="2" s="1"/>
  <c r="M17" i="2"/>
  <c r="O17" i="2" s="1"/>
  <c r="M19" i="2"/>
  <c r="M15" i="2"/>
  <c r="O15" i="2" s="1"/>
  <c r="M12" i="2"/>
  <c r="M18" i="2"/>
  <c r="O18" i="2" s="1"/>
  <c r="I4" i="8"/>
  <c r="J1" i="8" s="1"/>
  <c r="L19" i="8"/>
  <c r="L21" i="8" s="1"/>
  <c r="M11" i="2" l="1"/>
  <c r="O11" i="2" s="1"/>
  <c r="O12" i="2"/>
  <c r="M21" i="2"/>
  <c r="O21" i="2" s="1"/>
  <c r="J4" i="8"/>
  <c r="K1" i="8" s="1"/>
  <c r="M19" i="8"/>
  <c r="M21" i="8" s="1"/>
  <c r="M22" i="2" l="1"/>
  <c r="O22" i="2" s="1"/>
  <c r="K4" i="8"/>
  <c r="L1" i="8" s="1"/>
  <c r="N19" i="8"/>
  <c r="O15" i="8"/>
  <c r="L4" i="8" l="1"/>
  <c r="M1" i="8" s="1"/>
  <c r="N21" i="8"/>
  <c r="O19" i="8"/>
  <c r="O21" i="8" s="1"/>
  <c r="M4" i="8" l="1"/>
  <c r="N1" i="8" s="1"/>
  <c r="N4" i="8" l="1"/>
  <c r="G10" i="2" s="1"/>
  <c r="G19" i="2" l="1"/>
  <c r="G9" i="2"/>
  <c r="G17" i="2"/>
  <c r="I17" i="2" s="1"/>
  <c r="G12" i="2"/>
  <c r="G14" i="2"/>
  <c r="G20" i="2"/>
  <c r="G18" i="2"/>
  <c r="I18" i="2" s="1"/>
  <c r="G13" i="2"/>
  <c r="I13" i="2" s="1"/>
  <c r="G15" i="2"/>
  <c r="I15" i="2" s="1"/>
  <c r="G16" i="2"/>
  <c r="G11" i="2" l="1"/>
  <c r="I11" i="2" s="1"/>
  <c r="G21" i="2"/>
  <c r="I21" i="2" s="1"/>
  <c r="I12" i="2"/>
  <c r="G22" i="2" l="1"/>
  <c r="I22" i="2" l="1"/>
</calcChain>
</file>

<file path=xl/sharedStrings.xml><?xml version="1.0" encoding="utf-8"?>
<sst xmlns="http://schemas.openxmlformats.org/spreadsheetml/2006/main" count="57" uniqueCount="42">
  <si>
    <t>Mois en date</t>
  </si>
  <si>
    <t>Mois en texte</t>
  </si>
  <si>
    <t>Début du mois</t>
  </si>
  <si>
    <t>Mois</t>
  </si>
  <si>
    <t>31 octobre 2018</t>
  </si>
  <si>
    <t>30 Novembre 2018</t>
  </si>
  <si>
    <t>31 décembre 2018</t>
  </si>
  <si>
    <t>31 janvier 2019</t>
  </si>
  <si>
    <t>28 février 2019</t>
  </si>
  <si>
    <t>31 mars 2019</t>
  </si>
  <si>
    <t>30 avril 2019</t>
  </si>
  <si>
    <t>31 mai 2019</t>
  </si>
  <si>
    <t>30 juin 2019</t>
  </si>
  <si>
    <t>31 juillet 2019</t>
  </si>
  <si>
    <t>31 août 2019</t>
  </si>
  <si>
    <t>30 septembre 2019</t>
  </si>
  <si>
    <t>État des résultats</t>
  </si>
  <si>
    <t>Mois courant</t>
  </si>
  <si>
    <t>Budget</t>
  </si>
  <si>
    <t>Objectif en pourcentage</t>
  </si>
  <si>
    <t>Cumulatif</t>
  </si>
  <si>
    <t>GL</t>
  </si>
  <si>
    <t>Description GL</t>
  </si>
  <si>
    <t>Retours sur ventes</t>
  </si>
  <si>
    <t>PRODUITS</t>
  </si>
  <si>
    <t>Intérêts</t>
  </si>
  <si>
    <t>Honoraires</t>
  </si>
  <si>
    <t>Année</t>
  </si>
  <si>
    <t>Total des revenus</t>
  </si>
  <si>
    <t>ANNÉE FINANCIÈRE 2019</t>
  </si>
  <si>
    <t>Total 2019</t>
  </si>
  <si>
    <t>Revenue d'intérêt 1</t>
  </si>
  <si>
    <t>Revenue d'intérêt 2</t>
  </si>
  <si>
    <t>Honoraires 1</t>
  </si>
  <si>
    <t>Honoraires 2</t>
  </si>
  <si>
    <t>Honoraires 3</t>
  </si>
  <si>
    <t>Honoraires 4</t>
  </si>
  <si>
    <t>Honoraires 5</t>
  </si>
  <si>
    <t>Honoraires 6</t>
  </si>
  <si>
    <t>Honoraires 7</t>
  </si>
  <si>
    <t>Honoraires 8</t>
  </si>
  <si>
    <t>Honoraires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</si>
</sst>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$&quot;_);[Red]\(#,##0\ &quot;$&quot;\)"/>
    <numFmt numFmtId="44" formatCode="_ * #,##0.00_)\ &quot;$&quot;_ ;_ * \(#,##0.00\)\ &quot;$&quot;_ ;_ * &quot;-&quot;??_)\ &quot;$&quot;_ ;_ @_ "/>
    <numFmt numFmtId="164" formatCode="_ * #,##0.00_)\ _$_ ;_ * \(#,##0.00\)\ _$_ ;_ * &quot;-&quot;??_)\ _$_ ;_ @_ "/>
    <numFmt numFmtId="165" formatCode="[$-F800]dddd\,\ mmmm\ dd\,\ yyyy"/>
    <numFmt numFmtId="166" formatCode="_ * #,##0_)\ &quot;$&quot;_ ;_ * \(#,##0\)\ &quot;$&quot;_ ;_ * &quot;-&quot;??_)\ &quot;$&quot;_ ;_ @_ "/>
    <numFmt numFmtId="167" formatCode="_-* #,##0_-;\-* #,##0_-;_-* &quot;-&quot;??_-;_-@_-"/>
    <numFmt numFmtId="168" formatCode="_-&quot;$&quot;* #,##0.00_-;\-&quot;$&quot;* #,##0.00_-;_-&quot;$&quot;* &quot;-&quot;??_-;_-@_-"/>
    <numFmt numFmtId="171" formatCode="_ * #,##0_)\ _$_ ;_ * \(#,##0\)\ _$_ ;_ * &quot;-&quot;??_)\ _$_ ;_ @_ "/>
    <numFmt numFmtId="172" formatCode="mmmm"/>
    <numFmt numFmtId="173" formatCode="0.0%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b/>
      <sz val="16"/>
      <color indexed="30"/>
      <name val="Arial"/>
      <family val="2"/>
    </font>
    <font>
      <b/>
      <sz val="14"/>
      <color indexed="30"/>
      <name val="Arial"/>
      <family val="2"/>
    </font>
    <font>
      <b/>
      <sz val="12"/>
      <color indexed="8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4"/>
      <color indexed="8"/>
      <name val="Arial"/>
      <family val="2"/>
    </font>
    <font>
      <sz val="11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sz val="11"/>
      <color theme="1"/>
      <name val="Arial"/>
      <family val="2"/>
    </font>
    <font>
      <b/>
      <sz val="11"/>
      <color indexed="8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sz val="9"/>
      <color indexed="8"/>
      <name val="Verdana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CECFF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0" fontId="1" fillId="0" borderId="0"/>
    <xf numFmtId="0" fontId="3" fillId="0" borderId="0"/>
    <xf numFmtId="168" fontId="3" fillId="0" borderId="0" applyFont="0" applyFill="0" applyBorder="0" applyAlignment="0" applyProtection="0"/>
    <xf numFmtId="0" fontId="3" fillId="0" borderId="0"/>
    <xf numFmtId="0" fontId="3" fillId="0" borderId="0"/>
    <xf numFmtId="168" fontId="3" fillId="0" borderId="0" applyFont="0" applyFill="0" applyBorder="0" applyAlignment="0" applyProtection="0"/>
    <xf numFmtId="0" fontId="3" fillId="0" borderId="0"/>
    <xf numFmtId="0" fontId="3" fillId="0" borderId="0"/>
    <xf numFmtId="16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3" fillId="0" borderId="0"/>
  </cellStyleXfs>
  <cellXfs count="83">
    <xf numFmtId="0" fontId="0" fillId="0" borderId="0" xfId="0"/>
    <xf numFmtId="0" fontId="0" fillId="0" borderId="0" xfId="0" applyAlignment="1">
      <alignment horizontal="center"/>
    </xf>
    <xf numFmtId="165" fontId="3" fillId="0" borderId="0" xfId="0" applyNumberFormat="1" applyFont="1"/>
    <xf numFmtId="165" fontId="0" fillId="0" borderId="0" xfId="0" applyNumberFormat="1"/>
    <xf numFmtId="0" fontId="3" fillId="0" borderId="0" xfId="0" applyFont="1"/>
    <xf numFmtId="165" fontId="0" fillId="0" borderId="1" xfId="0" applyNumberFormat="1" applyBorder="1"/>
    <xf numFmtId="0" fontId="0" fillId="0" borderId="2" xfId="0" applyBorder="1"/>
    <xf numFmtId="165" fontId="0" fillId="0" borderId="2" xfId="0" applyNumberFormat="1" applyBorder="1"/>
    <xf numFmtId="0" fontId="0" fillId="0" borderId="3" xfId="0" applyBorder="1"/>
    <xf numFmtId="165" fontId="3" fillId="0" borderId="4" xfId="0" applyNumberFormat="1" applyFont="1" applyBorder="1"/>
    <xf numFmtId="0" fontId="0" fillId="0" borderId="5" xfId="0" applyBorder="1"/>
    <xf numFmtId="165" fontId="0" fillId="0" borderId="4" xfId="0" applyNumberFormat="1" applyBorder="1"/>
    <xf numFmtId="49" fontId="3" fillId="0" borderId="0" xfId="0" applyNumberFormat="1" applyFont="1"/>
    <xf numFmtId="0" fontId="4" fillId="0" borderId="0" xfId="0" applyFont="1"/>
    <xf numFmtId="165" fontId="0" fillId="0" borderId="6" xfId="0" applyNumberFormat="1" applyBorder="1"/>
    <xf numFmtId="0" fontId="0" fillId="0" borderId="7" xfId="0" applyBorder="1"/>
    <xf numFmtId="165" fontId="0" fillId="0" borderId="7" xfId="0" applyNumberFormat="1" applyBorder="1"/>
    <xf numFmtId="0" fontId="0" fillId="0" borderId="8" xfId="0" applyBorder="1"/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65" fontId="0" fillId="0" borderId="0" xfId="0" applyNumberFormat="1" applyAlignment="1" applyProtection="1">
      <alignment horizontal="center"/>
      <protection locked="0"/>
    </xf>
    <xf numFmtId="165" fontId="0" fillId="0" borderId="0" xfId="0" applyNumberFormat="1" applyAlignment="1">
      <alignment horizontal="center"/>
    </xf>
    <xf numFmtId="165" fontId="6" fillId="0" borderId="0" xfId="0" quotePrefix="1" applyNumberFormat="1" applyFont="1" applyAlignment="1">
      <alignment horizontal="left" vertical="center"/>
    </xf>
    <xf numFmtId="165" fontId="7" fillId="0" borderId="0" xfId="0" quotePrefix="1" applyNumberFormat="1" applyFont="1" applyAlignment="1">
      <alignment horizontal="left" vertical="center"/>
    </xf>
    <xf numFmtId="167" fontId="5" fillId="0" borderId="0" xfId="1" applyNumberFormat="1" applyFont="1" applyAlignment="1">
      <alignment horizontal="center" vertical="center" wrapText="1"/>
    </xf>
    <xf numFmtId="49" fontId="8" fillId="0" borderId="0" xfId="4" applyNumberFormat="1" applyFont="1" applyAlignment="1">
      <alignment horizontal="left"/>
    </xf>
    <xf numFmtId="49" fontId="9" fillId="2" borderId="0" xfId="4" applyNumberFormat="1" applyFont="1" applyFill="1"/>
    <xf numFmtId="49" fontId="8" fillId="3" borderId="0" xfId="4" applyNumberFormat="1" applyFont="1" applyFill="1" applyAlignment="1">
      <alignment horizontal="left"/>
    </xf>
    <xf numFmtId="0" fontId="9" fillId="0" borderId="0" xfId="4" applyFont="1"/>
    <xf numFmtId="49" fontId="10" fillId="0" borderId="0" xfId="4" applyNumberFormat="1" applyFont="1" applyAlignment="1">
      <alignment horizontal="left"/>
    </xf>
    <xf numFmtId="49" fontId="11" fillId="0" borderId="0" xfId="4" applyNumberFormat="1" applyFont="1" applyAlignment="1">
      <alignment horizontal="left"/>
    </xf>
    <xf numFmtId="49" fontId="3" fillId="2" borderId="0" xfId="4" applyNumberFormat="1" applyFill="1"/>
    <xf numFmtId="6" fontId="12" fillId="0" borderId="0" xfId="0" applyNumberFormat="1" applyFont="1" applyAlignment="1">
      <alignment horizontal="center"/>
    </xf>
    <xf numFmtId="6" fontId="3" fillId="0" borderId="0" xfId="4" applyNumberFormat="1"/>
    <xf numFmtId="0" fontId="16" fillId="0" borderId="0" xfId="0" applyFont="1"/>
    <xf numFmtId="166" fontId="16" fillId="0" borderId="0" xfId="2" applyNumberFormat="1" applyFont="1"/>
    <xf numFmtId="6" fontId="16" fillId="0" borderId="0" xfId="2" applyNumberFormat="1" applyFont="1" applyAlignment="1">
      <alignment horizontal="right"/>
    </xf>
    <xf numFmtId="14" fontId="16" fillId="0" borderId="0" xfId="0" applyNumberFormat="1" applyFont="1" applyAlignment="1">
      <alignment horizontal="center"/>
    </xf>
    <xf numFmtId="14" fontId="16" fillId="0" borderId="0" xfId="2" applyNumberFormat="1" applyFont="1" applyAlignment="1">
      <alignment horizontal="center"/>
    </xf>
    <xf numFmtId="14" fontId="16" fillId="0" borderId="0" xfId="3" applyNumberFormat="1" applyFont="1" applyAlignment="1">
      <alignment horizontal="center"/>
    </xf>
    <xf numFmtId="10" fontId="16" fillId="0" borderId="0" xfId="3" applyNumberFormat="1" applyFont="1"/>
    <xf numFmtId="166" fontId="17" fillId="0" borderId="0" xfId="2" applyNumberFormat="1" applyFont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10" fontId="17" fillId="0" borderId="0" xfId="3" applyNumberFormat="1" applyFont="1" applyAlignment="1">
      <alignment horizontal="center" vertical="center" wrapText="1"/>
    </xf>
    <xf numFmtId="167" fontId="16" fillId="0" borderId="0" xfId="1" applyNumberFormat="1" applyFont="1"/>
    <xf numFmtId="167" fontId="16" fillId="2" borderId="0" xfId="1" applyNumberFormat="1" applyFont="1" applyFill="1" applyAlignment="1" applyProtection="1">
      <alignment horizontal="right"/>
      <protection hidden="1"/>
    </xf>
    <xf numFmtId="6" fontId="3" fillId="2" borderId="0" xfId="0" applyNumberFormat="1" applyFont="1" applyFill="1" applyAlignment="1">
      <alignment horizontal="center"/>
    </xf>
    <xf numFmtId="167" fontId="16" fillId="3" borderId="0" xfId="1" applyNumberFormat="1" applyFont="1" applyFill="1" applyAlignment="1" applyProtection="1">
      <alignment horizontal="right"/>
      <protection hidden="1"/>
    </xf>
    <xf numFmtId="6" fontId="3" fillId="3" borderId="0" xfId="0" applyNumberFormat="1" applyFont="1" applyFill="1" applyAlignment="1">
      <alignment horizontal="center"/>
    </xf>
    <xf numFmtId="6" fontId="16" fillId="0" borderId="9" xfId="2" applyNumberFormat="1" applyFont="1" applyBorder="1" applyAlignment="1">
      <alignment horizontal="right"/>
    </xf>
    <xf numFmtId="167" fontId="13" fillId="0" borderId="0" xfId="13" applyNumberFormat="1" applyFont="1"/>
    <xf numFmtId="172" fontId="18" fillId="0" borderId="0" xfId="14" applyNumberFormat="1" applyFont="1" applyAlignment="1">
      <alignment horizontal="center"/>
    </xf>
    <xf numFmtId="44" fontId="13" fillId="0" borderId="0" xfId="14" applyFont="1"/>
    <xf numFmtId="0" fontId="13" fillId="0" borderId="0" xfId="15" applyFont="1"/>
    <xf numFmtId="1" fontId="13" fillId="0" borderId="0" xfId="13" applyNumberFormat="1" applyFont="1" applyAlignment="1">
      <alignment horizontal="center"/>
    </xf>
    <xf numFmtId="165" fontId="19" fillId="0" borderId="0" xfId="13" applyNumberFormat="1" applyFont="1" applyAlignment="1">
      <alignment horizontal="center"/>
    </xf>
    <xf numFmtId="165" fontId="19" fillId="0" borderId="0" xfId="14" applyNumberFormat="1" applyFont="1" applyAlignment="1">
      <alignment horizontal="center"/>
    </xf>
    <xf numFmtId="165" fontId="19" fillId="0" borderId="0" xfId="15" applyNumberFormat="1" applyFont="1"/>
    <xf numFmtId="0" fontId="15" fillId="0" borderId="0" xfId="15" applyFont="1"/>
    <xf numFmtId="6" fontId="3" fillId="0" borderId="0" xfId="14" applyNumberFormat="1" applyFont="1" applyAlignment="1">
      <alignment horizontal="right"/>
    </xf>
    <xf numFmtId="6" fontId="14" fillId="0" borderId="0" xfId="14" applyNumberFormat="1" applyFont="1" applyAlignment="1">
      <alignment vertical="center"/>
    </xf>
    <xf numFmtId="6" fontId="15" fillId="0" borderId="0" xfId="14" applyNumberFormat="1" applyFont="1" applyAlignment="1">
      <alignment horizontal="right" vertical="center"/>
    </xf>
    <xf numFmtId="6" fontId="15" fillId="0" borderId="13" xfId="14" applyNumberFormat="1" applyFont="1" applyBorder="1" applyAlignment="1">
      <alignment horizontal="right"/>
    </xf>
    <xf numFmtId="0" fontId="14" fillId="0" borderId="0" xfId="15" applyFont="1"/>
    <xf numFmtId="0" fontId="14" fillId="0" borderId="0" xfId="15" applyFont="1" applyAlignment="1" applyProtection="1">
      <alignment horizontal="left"/>
      <protection hidden="1"/>
    </xf>
    <xf numFmtId="6" fontId="14" fillId="0" borderId="0" xfId="14" applyNumberFormat="1" applyFont="1"/>
    <xf numFmtId="6" fontId="14" fillId="0" borderId="0" xfId="14" applyNumberFormat="1" applyFont="1" applyAlignment="1">
      <alignment horizontal="right"/>
    </xf>
    <xf numFmtId="49" fontId="15" fillId="0" borderId="13" xfId="12" applyNumberFormat="1" applyFont="1" applyBorder="1" applyAlignment="1">
      <alignment horizontal="left"/>
    </xf>
    <xf numFmtId="49" fontId="14" fillId="0" borderId="0" xfId="12" applyNumberFormat="1" applyFont="1" applyAlignment="1">
      <alignment horizontal="left"/>
    </xf>
    <xf numFmtId="0" fontId="15" fillId="0" borderId="10" xfId="15" applyFont="1" applyBorder="1"/>
    <xf numFmtId="6" fontId="15" fillId="0" borderId="10" xfId="14" applyNumberFormat="1" applyFont="1" applyBorder="1" applyAlignment="1">
      <alignment horizontal="right"/>
    </xf>
    <xf numFmtId="44" fontId="3" fillId="0" borderId="0" xfId="14" applyFont="1"/>
    <xf numFmtId="171" fontId="9" fillId="0" borderId="0" xfId="13" applyNumberFormat="1" applyFont="1" applyAlignment="1" applyProtection="1">
      <alignment horizontal="right"/>
      <protection hidden="1"/>
    </xf>
    <xf numFmtId="173" fontId="20" fillId="0" borderId="0" xfId="0" quotePrefix="1" applyNumberFormat="1" applyFont="1" applyAlignment="1">
      <alignment horizontal="center"/>
    </xf>
    <xf numFmtId="173" fontId="21" fillId="0" borderId="0" xfId="3" applyNumberFormat="1" applyFont="1"/>
    <xf numFmtId="44" fontId="18" fillId="4" borderId="1" xfId="14" applyFont="1" applyFill="1" applyBorder="1" applyAlignment="1">
      <alignment horizontal="center" vertical="center"/>
    </xf>
    <xf numFmtId="44" fontId="18" fillId="4" borderId="2" xfId="14" applyFont="1" applyFill="1" applyBorder="1" applyAlignment="1">
      <alignment horizontal="center" vertical="center"/>
    </xf>
    <xf numFmtId="44" fontId="18" fillId="4" borderId="3" xfId="14" applyFont="1" applyFill="1" applyBorder="1" applyAlignment="1">
      <alignment horizontal="center" vertical="center"/>
    </xf>
    <xf numFmtId="44" fontId="18" fillId="4" borderId="6" xfId="14" applyFont="1" applyFill="1" applyBorder="1" applyAlignment="1">
      <alignment horizontal="center" vertical="center"/>
    </xf>
    <xf numFmtId="44" fontId="18" fillId="4" borderId="7" xfId="14" applyFont="1" applyFill="1" applyBorder="1" applyAlignment="1">
      <alignment horizontal="center" vertical="center"/>
    </xf>
    <xf numFmtId="44" fontId="18" fillId="4" borderId="8" xfId="14" applyFont="1" applyFill="1" applyBorder="1" applyAlignment="1">
      <alignment horizontal="center" vertical="center"/>
    </xf>
    <xf numFmtId="44" fontId="18" fillId="4" borderId="11" xfId="14" applyFont="1" applyFill="1" applyBorder="1" applyAlignment="1">
      <alignment horizontal="center" vertical="center"/>
    </xf>
    <xf numFmtId="44" fontId="18" fillId="4" borderId="12" xfId="14" applyFont="1" applyFill="1" applyBorder="1" applyAlignment="1">
      <alignment horizontal="center" vertical="center"/>
    </xf>
  </cellXfs>
  <cellStyles count="17">
    <cellStyle name="Currency 2" xfId="7" xr:uid="{728CB780-AC95-4874-AECD-DB00B6518EF0}"/>
    <cellStyle name="Currency 2 2" xfId="10" xr:uid="{60E0A357-474E-47FF-949E-F1BB7EA24F08}"/>
    <cellStyle name="Milliers" xfId="1" builtinId="3"/>
    <cellStyle name="Milliers 11" xfId="13" xr:uid="{BAA3FC29-93EA-47C5-8926-A41FAFAC8987}"/>
    <cellStyle name="Monétaire" xfId="2" builtinId="4"/>
    <cellStyle name="Monétaire 13" xfId="14" xr:uid="{B5D37791-21E6-4B18-8ECA-3AA4398BD828}"/>
    <cellStyle name="Normal" xfId="0" builtinId="0"/>
    <cellStyle name="Normal 11 2 5" xfId="16" xr:uid="{B5EA6530-80FA-405A-95B4-8165DD3A73BD}"/>
    <cellStyle name="Normal 2 2" xfId="8" xr:uid="{1AA47607-5D83-40A7-B639-77458743351D}"/>
    <cellStyle name="Normal 20" xfId="15" xr:uid="{32A144C8-C94C-4478-9E99-C4500FED3D30}"/>
    <cellStyle name="Normal 3 2" xfId="11" xr:uid="{67543CCD-1CDE-43F2-8105-90B86F8F5796}"/>
    <cellStyle name="Normal 4" xfId="4" xr:uid="{9C745EE3-A2B4-4AD0-86CA-B9DF9E9C5F3B}"/>
    <cellStyle name="Normal 4 2" xfId="12" xr:uid="{CDEA2F83-035D-4160-BEC6-F5AC26AD6C72}"/>
    <cellStyle name="Normal 7 2" xfId="6" xr:uid="{FF5BF85C-52DC-4FC0-957E-E273A1DF1B81}"/>
    <cellStyle name="Normal 7 2 2" xfId="9" xr:uid="{1AEBC718-E72E-4E96-80B4-2DD0A1A23875}"/>
    <cellStyle name="Normal 8" xfId="5" xr:uid="{7510F5A4-5069-4805-BC4A-3C16DD6DA9FE}"/>
    <cellStyle name="Pourcentage" xfId="3" builtinId="5"/>
  </cellStyles>
  <dxfs count="0"/>
  <tableStyles count="0" defaultTableStyle="TableStyleMedium2" defaultPivotStyle="PivotStyleLight16"/>
  <colors>
    <mruColors>
      <color rgb="FFCCEC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D9D59-2A5E-44C7-A364-8D4A510F4663}">
  <dimension ref="A1:K18"/>
  <sheetViews>
    <sheetView topLeftCell="A3" workbookViewId="0">
      <selection activeCell="B36" sqref="B36:C37"/>
    </sheetView>
  </sheetViews>
  <sheetFormatPr baseColWidth="10" defaultRowHeight="15" x14ac:dyDescent="0.25"/>
  <cols>
    <col min="4" max="4" width="17.7109375" bestFit="1" customWidth="1"/>
    <col min="9" max="9" width="17.140625" bestFit="1" customWidth="1"/>
    <col min="10" max="10" width="17" bestFit="1" customWidth="1"/>
    <col min="11" max="11" width="16.140625" bestFit="1" customWidth="1"/>
  </cols>
  <sheetData>
    <row r="1" spans="1:11" ht="15.75" thickBot="1" x14ac:dyDescent="0.3">
      <c r="A1" s="1"/>
      <c r="B1" s="2"/>
      <c r="D1" s="3"/>
      <c r="F1" s="3"/>
      <c r="I1" s="18" t="s">
        <v>0</v>
      </c>
      <c r="J1" s="18" t="s">
        <v>1</v>
      </c>
      <c r="K1" s="19" t="s">
        <v>2</v>
      </c>
    </row>
    <row r="2" spans="1:11" x14ac:dyDescent="0.25">
      <c r="A2" s="1"/>
      <c r="B2" s="5"/>
      <c r="C2" s="6"/>
      <c r="D2" s="7"/>
      <c r="E2" s="6"/>
      <c r="F2" s="7"/>
      <c r="G2" s="8"/>
    </row>
    <row r="3" spans="1:11" x14ac:dyDescent="0.25">
      <c r="A3" s="1"/>
      <c r="B3" s="9"/>
      <c r="D3" s="3"/>
      <c r="F3" s="3"/>
      <c r="G3" s="10"/>
    </row>
    <row r="4" spans="1:11" x14ac:dyDescent="0.25">
      <c r="A4" s="1"/>
      <c r="B4" s="11"/>
      <c r="D4" s="3"/>
      <c r="F4" s="3"/>
      <c r="G4" s="10"/>
    </row>
    <row r="5" spans="1:11" x14ac:dyDescent="0.25">
      <c r="A5" s="1"/>
      <c r="B5" s="9"/>
      <c r="D5" s="3"/>
      <c r="F5" s="3"/>
      <c r="G5" s="10"/>
    </row>
    <row r="6" spans="1:11" x14ac:dyDescent="0.25">
      <c r="A6" s="1"/>
      <c r="B6" s="11"/>
      <c r="D6" s="3"/>
      <c r="F6" s="3"/>
      <c r="G6" s="10"/>
    </row>
    <row r="7" spans="1:11" x14ac:dyDescent="0.25">
      <c r="A7" s="1"/>
      <c r="B7" s="9"/>
      <c r="D7" s="21">
        <f>VLOOKUP(D8,I7:K18,3,FALSE)</f>
        <v>43525</v>
      </c>
      <c r="F7" s="3"/>
      <c r="G7" s="10"/>
      <c r="H7" s="2"/>
      <c r="I7" s="2">
        <v>43404</v>
      </c>
      <c r="J7" s="12" t="s">
        <v>4</v>
      </c>
      <c r="K7" s="2"/>
    </row>
    <row r="8" spans="1:11" x14ac:dyDescent="0.25">
      <c r="A8" s="1"/>
      <c r="B8" s="11"/>
      <c r="C8" t="s">
        <v>3</v>
      </c>
      <c r="D8" s="20">
        <v>43555</v>
      </c>
      <c r="E8" s="13" t="str">
        <f>VLOOKUP($D$8,$I$7:$J$18,2,FALSE)</f>
        <v>31 mars 2019</v>
      </c>
      <c r="F8" s="3"/>
      <c r="G8" s="10"/>
      <c r="H8" s="3"/>
      <c r="I8" s="2">
        <f>EOMONTH(I7,1)</f>
        <v>43434</v>
      </c>
      <c r="J8" s="12" t="s">
        <v>5</v>
      </c>
      <c r="K8" s="3"/>
    </row>
    <row r="9" spans="1:11" x14ac:dyDescent="0.25">
      <c r="A9" s="1"/>
      <c r="B9" s="9"/>
      <c r="D9" s="3"/>
      <c r="F9" s="3"/>
      <c r="G9" s="10"/>
      <c r="H9" s="2"/>
      <c r="I9" s="2">
        <f t="shared" ref="I9:I18" si="0">EOMONTH(I8,1)</f>
        <v>43465</v>
      </c>
      <c r="J9" s="12" t="s">
        <v>6</v>
      </c>
      <c r="K9" s="2">
        <v>43374</v>
      </c>
    </row>
    <row r="10" spans="1:11" x14ac:dyDescent="0.25">
      <c r="A10" s="1"/>
      <c r="B10" s="11"/>
      <c r="D10" s="3"/>
      <c r="F10" s="3"/>
      <c r="G10" s="10"/>
      <c r="H10" s="3"/>
      <c r="I10" s="2">
        <f t="shared" si="0"/>
        <v>43496</v>
      </c>
      <c r="J10" s="12" t="s">
        <v>7</v>
      </c>
      <c r="K10" s="3">
        <v>43466</v>
      </c>
    </row>
    <row r="11" spans="1:11" x14ac:dyDescent="0.25">
      <c r="A11" s="1"/>
      <c r="B11" s="9"/>
      <c r="D11" s="3"/>
      <c r="F11" s="3"/>
      <c r="G11" s="10"/>
      <c r="H11" s="2"/>
      <c r="I11" s="2">
        <f t="shared" si="0"/>
        <v>43524</v>
      </c>
      <c r="J11" s="12" t="s">
        <v>8</v>
      </c>
      <c r="K11" s="2">
        <v>43497</v>
      </c>
    </row>
    <row r="12" spans="1:11" x14ac:dyDescent="0.25">
      <c r="A12" s="1"/>
      <c r="B12" s="9"/>
      <c r="D12" s="3"/>
      <c r="F12" s="3"/>
      <c r="G12" s="10"/>
      <c r="H12" s="3"/>
      <c r="I12" s="2">
        <f t="shared" si="0"/>
        <v>43555</v>
      </c>
      <c r="J12" s="12" t="s">
        <v>9</v>
      </c>
      <c r="K12" s="3">
        <v>43525</v>
      </c>
    </row>
    <row r="13" spans="1:11" x14ac:dyDescent="0.25">
      <c r="A13" s="1"/>
      <c r="B13" s="11"/>
      <c r="D13" s="3"/>
      <c r="G13" s="10"/>
      <c r="H13" s="2"/>
      <c r="I13" s="2">
        <f t="shared" si="0"/>
        <v>43585</v>
      </c>
      <c r="J13" s="12" t="s">
        <v>10</v>
      </c>
      <c r="K13" s="2">
        <v>43556</v>
      </c>
    </row>
    <row r="14" spans="1:11" x14ac:dyDescent="0.25">
      <c r="A14" s="1"/>
      <c r="B14" s="11"/>
      <c r="D14" s="3"/>
      <c r="G14" s="10"/>
      <c r="H14" s="3"/>
      <c r="I14" s="2">
        <f t="shared" si="0"/>
        <v>43616</v>
      </c>
      <c r="J14" s="12" t="s">
        <v>11</v>
      </c>
      <c r="K14" s="3">
        <v>43586</v>
      </c>
    </row>
    <row r="15" spans="1:11" x14ac:dyDescent="0.25">
      <c r="A15" s="1"/>
      <c r="B15" s="11"/>
      <c r="D15" s="3"/>
      <c r="G15" s="10"/>
      <c r="H15" s="2"/>
      <c r="I15" s="2">
        <f t="shared" si="0"/>
        <v>43646</v>
      </c>
      <c r="J15" s="12" t="s">
        <v>12</v>
      </c>
      <c r="K15" s="2">
        <v>43617</v>
      </c>
    </row>
    <row r="16" spans="1:11" x14ac:dyDescent="0.25">
      <c r="A16" s="1"/>
      <c r="B16" s="11"/>
      <c r="D16" s="3"/>
      <c r="G16" s="10"/>
      <c r="H16" s="3"/>
      <c r="I16" s="2">
        <f t="shared" si="0"/>
        <v>43677</v>
      </c>
      <c r="J16" s="12" t="s">
        <v>13</v>
      </c>
      <c r="K16" s="3">
        <v>43647</v>
      </c>
    </row>
    <row r="17" spans="1:11" ht="15.75" thickBot="1" x14ac:dyDescent="0.3">
      <c r="A17" s="1"/>
      <c r="B17" s="14"/>
      <c r="C17" s="15"/>
      <c r="D17" s="16"/>
      <c r="E17" s="15"/>
      <c r="F17" s="15"/>
      <c r="G17" s="17"/>
      <c r="H17" s="2"/>
      <c r="I17" s="2">
        <f t="shared" si="0"/>
        <v>43708</v>
      </c>
      <c r="J17" s="12" t="s">
        <v>14</v>
      </c>
      <c r="K17" s="2">
        <v>43678</v>
      </c>
    </row>
    <row r="18" spans="1:11" x14ac:dyDescent="0.25">
      <c r="A18" s="1"/>
      <c r="B18" s="3"/>
      <c r="D18" s="3"/>
      <c r="H18" s="2"/>
      <c r="I18" s="2">
        <f t="shared" si="0"/>
        <v>43738</v>
      </c>
      <c r="J18" s="12" t="s">
        <v>15</v>
      </c>
      <c r="K18" s="2">
        <v>43709</v>
      </c>
    </row>
  </sheetData>
  <dataValidations count="1">
    <dataValidation type="list" allowBlank="1" showInputMessage="1" showErrorMessage="1" sqref="D8" xr:uid="{8A7EB45F-99CA-47FF-9EA5-00F93569AE2E}">
      <formula1>$I$7:$I$18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EED57F-EDAD-4B6F-A814-B3A59AC6C676}">
  <sheetPr>
    <tabColor rgb="FF92D050"/>
    <pageSetUpPr fitToPage="1"/>
  </sheetPr>
  <dimension ref="A1:O23"/>
  <sheetViews>
    <sheetView tabSelected="1" zoomScale="115" zoomScaleNormal="115" zoomScaleSheetLayoutView="100" workbookViewId="0">
      <selection activeCell="M10" sqref="M10"/>
    </sheetView>
  </sheetViews>
  <sheetFormatPr baseColWidth="10" defaultRowHeight="14.25" outlineLevelRow="1" outlineLevelCol="1" x14ac:dyDescent="0.2"/>
  <cols>
    <col min="1" max="1" width="13.140625" style="34" customWidth="1" outlineLevel="1"/>
    <col min="2" max="2" width="38" style="34" customWidth="1" outlineLevel="1"/>
    <col min="3" max="3" width="3.5703125" style="34" customWidth="1"/>
    <col min="4" max="4" width="47.5703125" style="34" bestFit="1" customWidth="1"/>
    <col min="5" max="5" width="15.28515625" style="35" bestFit="1" customWidth="1"/>
    <col min="6" max="6" width="1.7109375" style="34" customWidth="1"/>
    <col min="7" max="7" width="13.7109375" style="35" customWidth="1"/>
    <col min="8" max="8" width="1.7109375" style="34" customWidth="1"/>
    <col min="9" max="9" width="13.85546875" style="40" bestFit="1" customWidth="1"/>
    <col min="10" max="10" width="1.7109375" style="34" customWidth="1"/>
    <col min="11" max="11" width="15.28515625" style="35" bestFit="1" customWidth="1"/>
    <col min="12" max="12" width="1.7109375" style="34" customWidth="1"/>
    <col min="13" max="13" width="14.140625" style="35" bestFit="1" customWidth="1"/>
    <col min="14" max="14" width="1.7109375" style="34" customWidth="1"/>
    <col min="15" max="15" width="13.85546875" style="40" bestFit="1" customWidth="1"/>
    <col min="16" max="16384" width="11.42578125" style="34"/>
  </cols>
  <sheetData>
    <row r="1" spans="1:15" s="37" customFormat="1" x14ac:dyDescent="0.2">
      <c r="C1" s="34"/>
      <c r="D1" s="34"/>
      <c r="E1" s="38">
        <v>43466</v>
      </c>
      <c r="G1" s="38">
        <f>E1-1</f>
        <v>43465</v>
      </c>
      <c r="I1" s="39"/>
      <c r="K1" s="38">
        <v>43374</v>
      </c>
      <c r="M1" s="38">
        <f>K1</f>
        <v>43374</v>
      </c>
      <c r="O1" s="39"/>
    </row>
    <row r="2" spans="1:15" s="37" customFormat="1" x14ac:dyDescent="0.2">
      <c r="C2" s="34"/>
      <c r="D2" s="34"/>
      <c r="E2" s="38">
        <f>Menu!D8</f>
        <v>43555</v>
      </c>
      <c r="G2" s="38">
        <f>E2</f>
        <v>43555</v>
      </c>
      <c r="I2" s="39"/>
      <c r="K2" s="38">
        <f>E2</f>
        <v>43555</v>
      </c>
      <c r="M2" s="38">
        <f>K2</f>
        <v>43555</v>
      </c>
      <c r="O2" s="39"/>
    </row>
    <row r="4" spans="1:15" ht="20.25" x14ac:dyDescent="0.2">
      <c r="C4" s="22" t="s">
        <v>16</v>
      </c>
    </row>
    <row r="5" spans="1:15" ht="18" x14ac:dyDescent="0.2">
      <c r="C5" s="23" t="str">
        <f>CONCATENATE("Pour le trimeste terminée le ",_xll.XFormatDate($E$2,"dd MMMM yyyy", "fr"))</f>
        <v>Pour le trimeste terminée le 31 mars 2019</v>
      </c>
    </row>
    <row r="7" spans="1:15" ht="30" x14ac:dyDescent="0.2">
      <c r="A7" s="24" t="s">
        <v>21</v>
      </c>
      <c r="B7" s="24" t="s">
        <v>22</v>
      </c>
      <c r="E7" s="41" t="s">
        <v>17</v>
      </c>
      <c r="F7" s="42"/>
      <c r="G7" s="41" t="s">
        <v>18</v>
      </c>
      <c r="H7" s="42"/>
      <c r="I7" s="43" t="s">
        <v>19</v>
      </c>
      <c r="J7" s="42"/>
      <c r="K7" s="41" t="s">
        <v>20</v>
      </c>
      <c r="L7" s="42"/>
      <c r="M7" s="41" t="s">
        <v>18</v>
      </c>
      <c r="N7" s="42"/>
      <c r="O7" s="43" t="s">
        <v>19</v>
      </c>
    </row>
    <row r="8" spans="1:15" ht="15.75" x14ac:dyDescent="0.25">
      <c r="A8" s="44"/>
      <c r="C8" s="25" t="s">
        <v>24</v>
      </c>
      <c r="D8" s="30"/>
    </row>
    <row r="9" spans="1:15" ht="15" outlineLevel="1" x14ac:dyDescent="0.2">
      <c r="A9" s="45">
        <v>41100000</v>
      </c>
      <c r="B9" s="34" t="s">
        <v>31</v>
      </c>
      <c r="C9" s="26"/>
      <c r="D9" s="31"/>
      <c r="E9" s="36">
        <f>_xll.XGLP($A9,E$1,E$2)</f>
        <v>0</v>
      </c>
      <c r="G9" s="36">
        <f>SUMIFS('Budget 2019'!6:6,'Budget 2019'!$4:$4,"&gt;"&amp;$G$1,'Budget 2019'!$4:$4,"&lt;="&amp;$G$2)</f>
        <v>0</v>
      </c>
      <c r="K9" s="36">
        <f>_xll.XGLP($A9,K$1,K$2)</f>
        <v>0</v>
      </c>
      <c r="M9" s="36">
        <f ca="1">SUM(OFFSET('Budget 2019'!$B$4,MATCH($A9,'Budget 2019'!$A$5:$A$22,0),1,1,MATCH(Menu!$D$8,'Budget 2019'!$C$4:$N$4,0)))</f>
        <v>0</v>
      </c>
    </row>
    <row r="10" spans="1:15" ht="15" outlineLevel="1" x14ac:dyDescent="0.2">
      <c r="A10" s="45">
        <v>40400000</v>
      </c>
      <c r="B10" s="34" t="s">
        <v>32</v>
      </c>
      <c r="C10" s="26"/>
      <c r="D10" s="46"/>
      <c r="E10" s="36">
        <f>26*3</f>
        <v>78</v>
      </c>
      <c r="G10" s="36">
        <f>SUMIFS('Budget 2019'!7:7,'Budget 2019'!$4:$4,"&gt;"&amp;$G$1,'Budget 2019'!$4:$4,"&lt;="&amp;$G$2)</f>
        <v>27</v>
      </c>
      <c r="K10" s="36">
        <f>_xll.XGLP($A10,K$1,K$2)</f>
        <v>0</v>
      </c>
      <c r="M10" s="36">
        <f ca="1">SUM(OFFSET('Budget 2019'!$B$4,MATCH($A10,'Budget 2019'!$A$5:$A$22,0),1,1,MATCH(Menu!$D$8,'Budget 2019'!$C$4:$N$4,0)))</f>
        <v>45</v>
      </c>
    </row>
    <row r="11" spans="1:15" ht="15.75" x14ac:dyDescent="0.25">
      <c r="C11" s="25"/>
      <c r="D11" s="29" t="s">
        <v>25</v>
      </c>
      <c r="E11" s="36">
        <f>SUM(E9:E10)</f>
        <v>78</v>
      </c>
      <c r="G11" s="36">
        <f>SUM(G9:G10)</f>
        <v>27</v>
      </c>
      <c r="I11" s="73">
        <f>IF(G11=0,"",E11/G11)</f>
        <v>2.8888888888888888</v>
      </c>
      <c r="K11" s="36">
        <f>SUM(K9:K10)</f>
        <v>0</v>
      </c>
      <c r="M11" s="36">
        <f ca="1">SUM(M9:M10)</f>
        <v>45</v>
      </c>
      <c r="O11" s="73">
        <f ca="1">IF(M11=0,"",K11/M11)</f>
        <v>0</v>
      </c>
    </row>
    <row r="12" spans="1:15" ht="15.75" outlineLevel="1" x14ac:dyDescent="0.25">
      <c r="A12" s="47">
        <v>40200000</v>
      </c>
      <c r="B12" s="34" t="s">
        <v>33</v>
      </c>
      <c r="C12" s="27"/>
      <c r="D12" s="72"/>
      <c r="E12" s="36">
        <f t="shared" ref="E12:E20" si="0">26*3</f>
        <v>78</v>
      </c>
      <c r="G12" s="36">
        <f>SUMIFS('Budget 2019'!9:9,'Budget 2019'!$4:$4,"&gt;"&amp;$G$1,'Budget 2019'!$4:$4,"&lt;="&amp;$G$2)</f>
        <v>27</v>
      </c>
      <c r="I12" s="73">
        <f t="shared" ref="I12:I13" si="1">IF(G12=0,"",E12/G12)</f>
        <v>2.8888888888888888</v>
      </c>
      <c r="K12" s="36">
        <f>_xll.XGLP($A12,K$1,K$2)</f>
        <v>0</v>
      </c>
      <c r="M12" s="36">
        <f ca="1">SUM(OFFSET('Budget 2019'!$B$4,MATCH($A12,'Budget 2019'!$A$5:$A$22,0),1,1,MATCH(Menu!$D$8,'Budget 2019'!$C$4:$N$4,0)))</f>
        <v>45</v>
      </c>
      <c r="O12" s="73">
        <f t="shared" ref="O12:O13" ca="1" si="2">IF(M12=0,"",K12/M12)</f>
        <v>0</v>
      </c>
    </row>
    <row r="13" spans="1:15" ht="15.75" outlineLevel="1" x14ac:dyDescent="0.25">
      <c r="A13" s="47">
        <v>40300000</v>
      </c>
      <c r="B13" s="34" t="s">
        <v>34</v>
      </c>
      <c r="C13" s="27"/>
      <c r="D13" s="72"/>
      <c r="E13" s="36">
        <f t="shared" si="0"/>
        <v>78</v>
      </c>
      <c r="G13" s="36">
        <f>SUMIFS('Budget 2019'!10:10,'Budget 2019'!$4:$4,"&gt;"&amp;$G$1,'Budget 2019'!$4:$4,"&lt;="&amp;$G$2)</f>
        <v>27</v>
      </c>
      <c r="I13" s="73">
        <f t="shared" si="1"/>
        <v>2.8888888888888888</v>
      </c>
      <c r="K13" s="36">
        <f>_xll.XGLP($A13,K$1,K$2)</f>
        <v>0</v>
      </c>
      <c r="M13" s="36">
        <f ca="1">SUM(OFFSET('Budget 2019'!$B$4,MATCH($A13,'Budget 2019'!$A$5:$A$22,0),1,1,MATCH(Menu!$D$8,'Budget 2019'!$C$4:$N$4,0)))</f>
        <v>45</v>
      </c>
      <c r="O13" s="73">
        <f t="shared" ca="1" si="2"/>
        <v>0</v>
      </c>
    </row>
    <row r="14" spans="1:15" ht="15.75" outlineLevel="1" x14ac:dyDescent="0.25">
      <c r="A14" s="47">
        <v>40300010</v>
      </c>
      <c r="B14" s="34" t="s">
        <v>35</v>
      </c>
      <c r="C14" s="27"/>
      <c r="D14" s="72"/>
      <c r="E14" s="36">
        <f t="shared" si="0"/>
        <v>78</v>
      </c>
      <c r="G14" s="36">
        <f>SUMIFS('Budget 2019'!11:11,'Budget 2019'!$4:$4,"&gt;"&amp;$G$1,'Budget 2019'!$4:$4,"&lt;="&amp;$G$2)</f>
        <v>27</v>
      </c>
      <c r="I14" s="74"/>
      <c r="K14" s="36">
        <f>_xll.XGLP($A14,K$1,K$2)</f>
        <v>0</v>
      </c>
      <c r="M14" s="36">
        <f ca="1">SUM(OFFSET('Budget 2019'!$B$4,MATCH($A14,'Budget 2019'!$A$5:$A$22,0),1,1,MATCH(Menu!$D$8,'Budget 2019'!$C$4:$N$4,0)))</f>
        <v>45</v>
      </c>
      <c r="O14" s="74"/>
    </row>
    <row r="15" spans="1:15" ht="15.75" outlineLevel="1" x14ac:dyDescent="0.25">
      <c r="A15" s="47">
        <v>40325000</v>
      </c>
      <c r="B15" s="34" t="s">
        <v>36</v>
      </c>
      <c r="C15" s="27"/>
      <c r="D15" s="72"/>
      <c r="E15" s="36">
        <f t="shared" si="0"/>
        <v>78</v>
      </c>
      <c r="G15" s="36">
        <f>SUMIFS('Budget 2019'!12:12,'Budget 2019'!$4:$4,"&gt;"&amp;$G$1,'Budget 2019'!$4:$4,"&lt;="&amp;$G$2)</f>
        <v>27</v>
      </c>
      <c r="I15" s="73">
        <f>IF(G15=0,"",E15/G15)</f>
        <v>2.8888888888888888</v>
      </c>
      <c r="K15" s="36">
        <f>_xll.XGLP($A15,K$1,K$2)</f>
        <v>0</v>
      </c>
      <c r="M15" s="36">
        <f ca="1">SUM(OFFSET('Budget 2019'!$B$4,MATCH($A15,'Budget 2019'!$A$5:$A$22,0),1,1,MATCH(Menu!$D$8,'Budget 2019'!$C$4:$N$4,0)))</f>
        <v>45</v>
      </c>
      <c r="O15" s="73">
        <f ca="1">IF(M15=0,"",K15/M15)</f>
        <v>0</v>
      </c>
    </row>
    <row r="16" spans="1:15" ht="15.75" outlineLevel="1" x14ac:dyDescent="0.25">
      <c r="A16" s="47">
        <v>40330000</v>
      </c>
      <c r="B16" s="34" t="s">
        <v>37</v>
      </c>
      <c r="C16" s="27"/>
      <c r="D16" s="72"/>
      <c r="E16" s="36">
        <f t="shared" si="0"/>
        <v>78</v>
      </c>
      <c r="G16" s="36">
        <f>SUMIFS('Budget 2019'!13:13,'Budget 2019'!$4:$4,"&gt;"&amp;$G$1,'Budget 2019'!$4:$4,"&lt;="&amp;$G$2)</f>
        <v>27</v>
      </c>
      <c r="I16" s="74"/>
      <c r="K16" s="36">
        <f>_xll.XGLP($A16,K$1,K$2)</f>
        <v>0</v>
      </c>
      <c r="M16" s="36">
        <f ca="1">SUM(OFFSET('Budget 2019'!$B$4,MATCH($A16,'Budget 2019'!$A$5:$A$22,0),1,1,MATCH(Menu!$D$8,'Budget 2019'!$C$4:$N$4,0)))</f>
        <v>45</v>
      </c>
      <c r="O16" s="74"/>
    </row>
    <row r="17" spans="1:15" ht="15.75" outlineLevel="1" x14ac:dyDescent="0.25">
      <c r="A17" s="47">
        <v>40350000</v>
      </c>
      <c r="B17" s="34" t="s">
        <v>38</v>
      </c>
      <c r="C17" s="27"/>
      <c r="D17" s="72"/>
      <c r="E17" s="36">
        <f t="shared" si="0"/>
        <v>78</v>
      </c>
      <c r="G17" s="36">
        <f>SUMIFS('Budget 2019'!14:14,'Budget 2019'!$4:$4,"&gt;"&amp;$G$1,'Budget 2019'!$4:$4,"&lt;="&amp;$G$2)</f>
        <v>27</v>
      </c>
      <c r="I17" s="73">
        <f>IF(G17=0,"",E17/G17)</f>
        <v>2.8888888888888888</v>
      </c>
      <c r="K17" s="36">
        <f>_xll.XGLP($A17,K$1,K$2)</f>
        <v>0</v>
      </c>
      <c r="M17" s="36">
        <f ca="1">SUM(OFFSET('Budget 2019'!$B$4,MATCH($A17,'Budget 2019'!$A$5:$A$22,0),1,1,MATCH(Menu!$D$8,'Budget 2019'!$C$4:$N$4,0)))</f>
        <v>45</v>
      </c>
      <c r="O17" s="73">
        <f ca="1">IF(M17=0,"",K17/M17)</f>
        <v>0</v>
      </c>
    </row>
    <row r="18" spans="1:15" ht="15.75" outlineLevel="1" x14ac:dyDescent="0.25">
      <c r="A18" s="47">
        <v>40360000</v>
      </c>
      <c r="B18" s="34" t="s">
        <v>39</v>
      </c>
      <c r="C18" s="27"/>
      <c r="D18" s="72"/>
      <c r="E18" s="36">
        <f t="shared" si="0"/>
        <v>78</v>
      </c>
      <c r="G18" s="36">
        <f>SUMIFS('Budget 2019'!15:15,'Budget 2019'!$4:$4,"&gt;"&amp;$G$1,'Budget 2019'!$4:$4,"&lt;="&amp;$G$2)</f>
        <v>27</v>
      </c>
      <c r="I18" s="73">
        <f>IF(G18=0,"",E18/G18)</f>
        <v>2.8888888888888888</v>
      </c>
      <c r="K18" s="36">
        <f>_xll.XGLP($A18,K$1,K$2)</f>
        <v>0</v>
      </c>
      <c r="M18" s="36">
        <f ca="1">SUM(OFFSET('Budget 2019'!$B$4,MATCH($A18,'Budget 2019'!$A$5:$A$22,0),1,1,MATCH(Menu!$D$8,'Budget 2019'!$C$4:$N$4,0)))</f>
        <v>45</v>
      </c>
      <c r="O18" s="73">
        <f ca="1">IF(M18=0,"",K18/M18)</f>
        <v>0</v>
      </c>
    </row>
    <row r="19" spans="1:15" ht="15.75" outlineLevel="1" x14ac:dyDescent="0.25">
      <c r="A19" s="47">
        <v>41000000</v>
      </c>
      <c r="B19" s="34" t="s">
        <v>40</v>
      </c>
      <c r="C19" s="27"/>
      <c r="D19" s="48"/>
      <c r="E19" s="36">
        <v>0</v>
      </c>
      <c r="G19" s="36">
        <f>SUMIFS('Budget 2019'!16:16,'Budget 2019'!$4:$4,"&gt;"&amp;$G$1,'Budget 2019'!$4:$4,"&lt;="&amp;$G$2)</f>
        <v>0</v>
      </c>
      <c r="I19" s="74"/>
      <c r="K19" s="36">
        <f>_xll.XGLP($A19,K$1,K$2)</f>
        <v>0</v>
      </c>
      <c r="M19" s="36">
        <f ca="1">SUM(OFFSET('Budget 2019'!$B$4,MATCH($A19,'Budget 2019'!$A$5:$A$22,0),1,1,MATCH(Menu!$D$8,'Budget 2019'!$C$4:$N$4,0)))</f>
        <v>0</v>
      </c>
      <c r="O19" s="74"/>
    </row>
    <row r="20" spans="1:15" ht="15.75" outlineLevel="1" x14ac:dyDescent="0.25">
      <c r="A20" s="47">
        <v>42200000</v>
      </c>
      <c r="B20" s="34" t="s">
        <v>41</v>
      </c>
      <c r="C20" s="27"/>
      <c r="D20" s="48"/>
      <c r="E20" s="36">
        <v>0</v>
      </c>
      <c r="G20" s="36">
        <f>SUMIFS('Budget 2019'!17:17,'Budget 2019'!$4:$4,"&gt;"&amp;$G$1,'Budget 2019'!$4:$4,"&lt;="&amp;$G$2)</f>
        <v>0</v>
      </c>
      <c r="I20" s="74"/>
      <c r="K20" s="36">
        <f>_xll.XGLP($A20,K$1,K$2)</f>
        <v>0</v>
      </c>
      <c r="M20" s="36">
        <f ca="1">SUM(OFFSET('Budget 2019'!$B$4,MATCH($A20,'Budget 2019'!$A$5:$A$22,0),1,1,MATCH(Menu!$D$8,'Budget 2019'!$C$4:$N$4,0)))</f>
        <v>0</v>
      </c>
      <c r="O20" s="74"/>
    </row>
    <row r="21" spans="1:15" ht="15.75" x14ac:dyDescent="0.25">
      <c r="C21" s="25"/>
      <c r="D21" s="29" t="s">
        <v>26</v>
      </c>
      <c r="E21" s="49">
        <f>SUM(E12:E20)</f>
        <v>546</v>
      </c>
      <c r="G21" s="49">
        <f>SUM(G12:G20)</f>
        <v>189</v>
      </c>
      <c r="I21" s="73">
        <f>IF(G21=0,"",E21/G21)</f>
        <v>2.8888888888888888</v>
      </c>
      <c r="K21" s="49">
        <f>SUM(K12:K20)</f>
        <v>0</v>
      </c>
      <c r="M21" s="49">
        <f ca="1">SUM(M12:M20)</f>
        <v>315</v>
      </c>
      <c r="O21" s="73">
        <f ca="1">IF(M21=0,"",K21/M21)</f>
        <v>0</v>
      </c>
    </row>
    <row r="22" spans="1:15" ht="18" x14ac:dyDescent="0.25">
      <c r="A22" s="4"/>
      <c r="C22" s="25"/>
      <c r="D22" s="32"/>
      <c r="E22" s="36">
        <f>E11+E21</f>
        <v>624</v>
      </c>
      <c r="G22" s="36">
        <f>G11+G21</f>
        <v>216</v>
      </c>
      <c r="I22" s="73">
        <f>IF(G22=0,"",E22/G22)</f>
        <v>2.8888888888888888</v>
      </c>
      <c r="K22" s="36">
        <f>K11+K21</f>
        <v>0</v>
      </c>
      <c r="M22" s="36">
        <f ca="1">M11+M21</f>
        <v>360</v>
      </c>
      <c r="O22" s="73">
        <f ca="1">IF(M22=0,"",K22/M22)</f>
        <v>0</v>
      </c>
    </row>
    <row r="23" spans="1:15" ht="15" x14ac:dyDescent="0.2">
      <c r="C23" s="28"/>
      <c r="D23" s="33"/>
      <c r="E23" s="36"/>
      <c r="G23" s="36"/>
      <c r="I23" s="74"/>
      <c r="K23" s="36"/>
      <c r="M23" s="36"/>
      <c r="O23" s="74"/>
    </row>
  </sheetData>
  <pageMargins left="0.70866141732283472" right="0.70866141732283472" top="0.74803149606299213" bottom="0.74803149606299213" header="0.31496062992125984" footer="0.31496062992125984"/>
  <pageSetup scale="6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907308-4765-4632-8A77-A0C23EAC5AAB}">
  <sheetPr>
    <pageSetUpPr fitToPage="1"/>
  </sheetPr>
  <dimension ref="A1:O26"/>
  <sheetViews>
    <sheetView view="pageBreakPreview" zoomScale="60" zoomScaleNormal="85" workbookViewId="0">
      <selection activeCell="C7" sqref="C7:H7"/>
    </sheetView>
  </sheetViews>
  <sheetFormatPr baseColWidth="10" defaultColWidth="11.42578125" defaultRowHeight="15" outlineLevelCol="1" x14ac:dyDescent="0.2"/>
  <cols>
    <col min="1" max="1" width="17.5703125" style="72" bestFit="1" customWidth="1" outlineLevel="1"/>
    <col min="2" max="2" width="75.5703125" style="50" bestFit="1" customWidth="1"/>
    <col min="3" max="3" width="25.85546875" style="52" bestFit="1" customWidth="1"/>
    <col min="4" max="4" width="29.42578125" style="52" bestFit="1" customWidth="1"/>
    <col min="5" max="5" width="29.7109375" style="52" bestFit="1" customWidth="1"/>
    <col min="6" max="6" width="24.28515625" style="52" bestFit="1" customWidth="1"/>
    <col min="7" max="7" width="24" style="52" bestFit="1" customWidth="1"/>
    <col min="8" max="8" width="22.28515625" style="52" bestFit="1" customWidth="1"/>
    <col min="9" max="9" width="21.7109375" style="52" bestFit="1" customWidth="1"/>
    <col min="10" max="10" width="22.28515625" style="52" bestFit="1" customWidth="1"/>
    <col min="11" max="11" width="21.7109375" style="52" bestFit="1" customWidth="1"/>
    <col min="12" max="13" width="22.28515625" style="52" bestFit="1" customWidth="1"/>
    <col min="14" max="14" width="30.85546875" style="52" bestFit="1" customWidth="1"/>
    <col min="15" max="15" width="20.42578125" style="52" bestFit="1" customWidth="1"/>
    <col min="16" max="16384" width="11.42578125" style="53"/>
  </cols>
  <sheetData>
    <row r="1" spans="1:15" ht="24" thickBot="1" x14ac:dyDescent="0.4">
      <c r="C1" s="51">
        <v>43374</v>
      </c>
      <c r="D1" s="51">
        <f>C4+1</f>
        <v>43405</v>
      </c>
      <c r="E1" s="51">
        <f t="shared" ref="E1:N1" si="0">D4+1</f>
        <v>43435</v>
      </c>
      <c r="F1" s="51">
        <f t="shared" si="0"/>
        <v>43466</v>
      </c>
      <c r="G1" s="51">
        <f t="shared" si="0"/>
        <v>43497</v>
      </c>
      <c r="H1" s="51">
        <f t="shared" si="0"/>
        <v>43525</v>
      </c>
      <c r="I1" s="51">
        <f t="shared" si="0"/>
        <v>43556</v>
      </c>
      <c r="J1" s="51">
        <f t="shared" si="0"/>
        <v>43586</v>
      </c>
      <c r="K1" s="51">
        <f t="shared" si="0"/>
        <v>43617</v>
      </c>
      <c r="L1" s="51">
        <f t="shared" si="0"/>
        <v>43647</v>
      </c>
      <c r="M1" s="51">
        <f t="shared" si="0"/>
        <v>43678</v>
      </c>
      <c r="N1" s="51">
        <f t="shared" si="0"/>
        <v>43709</v>
      </c>
    </row>
    <row r="2" spans="1:15" ht="15.6" customHeight="1" x14ac:dyDescent="0.2">
      <c r="B2" s="54"/>
      <c r="C2" s="75" t="s">
        <v>29</v>
      </c>
      <c r="D2" s="76"/>
      <c r="E2" s="76"/>
      <c r="F2" s="76"/>
      <c r="G2" s="76"/>
      <c r="H2" s="76"/>
      <c r="I2" s="76"/>
      <c r="J2" s="76"/>
      <c r="K2" s="76"/>
      <c r="L2" s="76"/>
      <c r="M2" s="76"/>
      <c r="N2" s="77"/>
      <c r="O2" s="81" t="s">
        <v>30</v>
      </c>
    </row>
    <row r="3" spans="1:15" ht="15.75" thickBot="1" x14ac:dyDescent="0.25">
      <c r="C3" s="78"/>
      <c r="D3" s="79"/>
      <c r="E3" s="79"/>
      <c r="F3" s="79"/>
      <c r="G3" s="79"/>
      <c r="H3" s="79"/>
      <c r="I3" s="79"/>
      <c r="J3" s="79"/>
      <c r="K3" s="79"/>
      <c r="L3" s="79"/>
      <c r="M3" s="79"/>
      <c r="N3" s="80"/>
      <c r="O3" s="82"/>
    </row>
    <row r="4" spans="1:15" s="57" customFormat="1" ht="20.25" x14ac:dyDescent="0.3">
      <c r="A4" s="72"/>
      <c r="B4" s="55" t="s">
        <v>27</v>
      </c>
      <c r="C4" s="56">
        <f>Menu!I7</f>
        <v>43404</v>
      </c>
      <c r="D4" s="56">
        <f>EOMONTH(C4,1)</f>
        <v>43434</v>
      </c>
      <c r="E4" s="56">
        <f t="shared" ref="E4:N4" si="1">EOMONTH(D4,1)</f>
        <v>43465</v>
      </c>
      <c r="F4" s="56">
        <f t="shared" si="1"/>
        <v>43496</v>
      </c>
      <c r="G4" s="56">
        <f t="shared" si="1"/>
        <v>43524</v>
      </c>
      <c r="H4" s="56">
        <f t="shared" si="1"/>
        <v>43555</v>
      </c>
      <c r="I4" s="56">
        <f t="shared" si="1"/>
        <v>43585</v>
      </c>
      <c r="J4" s="56">
        <f t="shared" si="1"/>
        <v>43616</v>
      </c>
      <c r="K4" s="56">
        <f t="shared" si="1"/>
        <v>43646</v>
      </c>
      <c r="L4" s="56">
        <f t="shared" si="1"/>
        <v>43677</v>
      </c>
      <c r="M4" s="56">
        <f t="shared" si="1"/>
        <v>43708</v>
      </c>
      <c r="N4" s="56">
        <f t="shared" si="1"/>
        <v>43738</v>
      </c>
      <c r="O4" s="56"/>
    </row>
    <row r="5" spans="1:15" x14ac:dyDescent="0.2">
      <c r="C5" s="59"/>
      <c r="D5" s="59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</row>
    <row r="6" spans="1:15" ht="18" x14ac:dyDescent="0.2">
      <c r="A6" s="45">
        <v>41100000</v>
      </c>
      <c r="B6" s="34" t="s">
        <v>31</v>
      </c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1"/>
    </row>
    <row r="7" spans="1:15" ht="18" x14ac:dyDescent="0.2">
      <c r="A7" s="45">
        <v>40400000</v>
      </c>
      <c r="B7" s="34" t="s">
        <v>32</v>
      </c>
      <c r="C7" s="60">
        <v>5</v>
      </c>
      <c r="D7" s="60">
        <f>C7+1</f>
        <v>6</v>
      </c>
      <c r="E7" s="60">
        <f t="shared" ref="E7:N7" si="2">D7+1</f>
        <v>7</v>
      </c>
      <c r="F7" s="60">
        <f t="shared" si="2"/>
        <v>8</v>
      </c>
      <c r="G7" s="60">
        <f t="shared" si="2"/>
        <v>9</v>
      </c>
      <c r="H7" s="60">
        <f t="shared" si="2"/>
        <v>10</v>
      </c>
      <c r="I7" s="60">
        <f t="shared" si="2"/>
        <v>11</v>
      </c>
      <c r="J7" s="60">
        <f t="shared" si="2"/>
        <v>12</v>
      </c>
      <c r="K7" s="60">
        <f t="shared" si="2"/>
        <v>13</v>
      </c>
      <c r="L7" s="60">
        <f t="shared" si="2"/>
        <v>14</v>
      </c>
      <c r="M7" s="60">
        <f t="shared" si="2"/>
        <v>15</v>
      </c>
      <c r="N7" s="60">
        <f t="shared" si="2"/>
        <v>16</v>
      </c>
      <c r="O7" s="61">
        <f>SUM(C7:N7)</f>
        <v>126</v>
      </c>
    </row>
    <row r="8" spans="1:15" s="63" customFormat="1" ht="18" x14ac:dyDescent="0.25">
      <c r="A8" s="34"/>
      <c r="B8" s="67" t="s">
        <v>25</v>
      </c>
      <c r="C8" s="62">
        <f>SUM(C6:C7)</f>
        <v>5</v>
      </c>
      <c r="D8" s="62">
        <f t="shared" ref="D8:N8" si="3">SUM(D6:D7)</f>
        <v>6</v>
      </c>
      <c r="E8" s="62">
        <f t="shared" si="3"/>
        <v>7</v>
      </c>
      <c r="F8" s="62">
        <f t="shared" si="3"/>
        <v>8</v>
      </c>
      <c r="G8" s="62">
        <f t="shared" si="3"/>
        <v>9</v>
      </c>
      <c r="H8" s="62">
        <f t="shared" si="3"/>
        <v>10</v>
      </c>
      <c r="I8" s="62">
        <f t="shared" si="3"/>
        <v>11</v>
      </c>
      <c r="J8" s="62">
        <f t="shared" si="3"/>
        <v>12</v>
      </c>
      <c r="K8" s="62">
        <f t="shared" si="3"/>
        <v>13</v>
      </c>
      <c r="L8" s="62">
        <f t="shared" si="3"/>
        <v>14</v>
      </c>
      <c r="M8" s="62">
        <f t="shared" si="3"/>
        <v>15</v>
      </c>
      <c r="N8" s="62">
        <f t="shared" si="3"/>
        <v>16</v>
      </c>
      <c r="O8" s="62">
        <f>SUM(C8:N8)</f>
        <v>126</v>
      </c>
    </row>
    <row r="9" spans="1:15" s="63" customFormat="1" ht="18" x14ac:dyDescent="0.25">
      <c r="A9" s="47">
        <v>40200000</v>
      </c>
      <c r="B9" s="34" t="s">
        <v>33</v>
      </c>
      <c r="C9" s="60">
        <v>5</v>
      </c>
      <c r="D9" s="60">
        <f>C9+1</f>
        <v>6</v>
      </c>
      <c r="E9" s="60">
        <f t="shared" ref="E9:N15" si="4">D9+1</f>
        <v>7</v>
      </c>
      <c r="F9" s="60">
        <f t="shared" si="4"/>
        <v>8</v>
      </c>
      <c r="G9" s="60">
        <f t="shared" si="4"/>
        <v>9</v>
      </c>
      <c r="H9" s="60">
        <f t="shared" si="4"/>
        <v>10</v>
      </c>
      <c r="I9" s="60">
        <f t="shared" si="4"/>
        <v>11</v>
      </c>
      <c r="J9" s="60">
        <f t="shared" si="4"/>
        <v>12</v>
      </c>
      <c r="K9" s="60">
        <f t="shared" si="4"/>
        <v>13</v>
      </c>
      <c r="L9" s="60">
        <f t="shared" si="4"/>
        <v>14</v>
      </c>
      <c r="M9" s="60">
        <f t="shared" si="4"/>
        <v>15</v>
      </c>
      <c r="N9" s="60">
        <f t="shared" si="4"/>
        <v>16</v>
      </c>
      <c r="O9" s="61">
        <f t="shared" ref="O9:O15" si="5">SUM(C9:N9)</f>
        <v>126</v>
      </c>
    </row>
    <row r="10" spans="1:15" s="63" customFormat="1" ht="18" x14ac:dyDescent="0.25">
      <c r="A10" s="47">
        <v>40300000</v>
      </c>
      <c r="B10" s="34" t="s">
        <v>34</v>
      </c>
      <c r="C10" s="60">
        <v>5</v>
      </c>
      <c r="D10" s="60">
        <f>C10+1</f>
        <v>6</v>
      </c>
      <c r="E10" s="60">
        <f t="shared" si="4"/>
        <v>7</v>
      </c>
      <c r="F10" s="60">
        <f t="shared" si="4"/>
        <v>8</v>
      </c>
      <c r="G10" s="60">
        <f t="shared" si="4"/>
        <v>9</v>
      </c>
      <c r="H10" s="60">
        <f t="shared" si="4"/>
        <v>10</v>
      </c>
      <c r="I10" s="60">
        <f t="shared" si="4"/>
        <v>11</v>
      </c>
      <c r="J10" s="60">
        <f t="shared" si="4"/>
        <v>12</v>
      </c>
      <c r="K10" s="60">
        <f t="shared" si="4"/>
        <v>13</v>
      </c>
      <c r="L10" s="60">
        <f t="shared" si="4"/>
        <v>14</v>
      </c>
      <c r="M10" s="60">
        <f t="shared" si="4"/>
        <v>15</v>
      </c>
      <c r="N10" s="60">
        <f t="shared" si="4"/>
        <v>16</v>
      </c>
      <c r="O10" s="61">
        <f t="shared" si="5"/>
        <v>126</v>
      </c>
    </row>
    <row r="11" spans="1:15" s="63" customFormat="1" ht="18" x14ac:dyDescent="0.25">
      <c r="A11" s="47">
        <v>40300010</v>
      </c>
      <c r="B11" s="34" t="s">
        <v>35</v>
      </c>
      <c r="C11" s="60">
        <v>5</v>
      </c>
      <c r="D11" s="60">
        <f>C11+1</f>
        <v>6</v>
      </c>
      <c r="E11" s="60">
        <f t="shared" si="4"/>
        <v>7</v>
      </c>
      <c r="F11" s="60">
        <f t="shared" si="4"/>
        <v>8</v>
      </c>
      <c r="G11" s="60">
        <f t="shared" si="4"/>
        <v>9</v>
      </c>
      <c r="H11" s="60">
        <f t="shared" si="4"/>
        <v>10</v>
      </c>
      <c r="I11" s="60">
        <f t="shared" si="4"/>
        <v>11</v>
      </c>
      <c r="J11" s="60">
        <f t="shared" si="4"/>
        <v>12</v>
      </c>
      <c r="K11" s="60">
        <f t="shared" si="4"/>
        <v>13</v>
      </c>
      <c r="L11" s="60">
        <f t="shared" si="4"/>
        <v>14</v>
      </c>
      <c r="M11" s="60">
        <f t="shared" si="4"/>
        <v>15</v>
      </c>
      <c r="N11" s="60">
        <f t="shared" si="4"/>
        <v>16</v>
      </c>
      <c r="O11" s="61">
        <f t="shared" si="5"/>
        <v>126</v>
      </c>
    </row>
    <row r="12" spans="1:15" s="63" customFormat="1" ht="18" x14ac:dyDescent="0.25">
      <c r="A12" s="47">
        <v>40325000</v>
      </c>
      <c r="B12" s="34" t="s">
        <v>36</v>
      </c>
      <c r="C12" s="60">
        <v>5</v>
      </c>
      <c r="D12" s="60">
        <f>C12+1</f>
        <v>6</v>
      </c>
      <c r="E12" s="60">
        <f t="shared" si="4"/>
        <v>7</v>
      </c>
      <c r="F12" s="60">
        <f t="shared" si="4"/>
        <v>8</v>
      </c>
      <c r="G12" s="60">
        <f t="shared" si="4"/>
        <v>9</v>
      </c>
      <c r="H12" s="60">
        <f t="shared" si="4"/>
        <v>10</v>
      </c>
      <c r="I12" s="60">
        <f t="shared" si="4"/>
        <v>11</v>
      </c>
      <c r="J12" s="60">
        <f t="shared" si="4"/>
        <v>12</v>
      </c>
      <c r="K12" s="60">
        <f t="shared" si="4"/>
        <v>13</v>
      </c>
      <c r="L12" s="60">
        <f t="shared" si="4"/>
        <v>14</v>
      </c>
      <c r="M12" s="60">
        <f t="shared" si="4"/>
        <v>15</v>
      </c>
      <c r="N12" s="60">
        <f t="shared" si="4"/>
        <v>16</v>
      </c>
      <c r="O12" s="61">
        <f t="shared" si="5"/>
        <v>126</v>
      </c>
    </row>
    <row r="13" spans="1:15" s="63" customFormat="1" ht="18" x14ac:dyDescent="0.25">
      <c r="A13" s="47">
        <v>40330000</v>
      </c>
      <c r="B13" s="34" t="s">
        <v>37</v>
      </c>
      <c r="C13" s="60">
        <v>5</v>
      </c>
      <c r="D13" s="60">
        <f>C13+1</f>
        <v>6</v>
      </c>
      <c r="E13" s="60">
        <f t="shared" si="4"/>
        <v>7</v>
      </c>
      <c r="F13" s="60">
        <f t="shared" si="4"/>
        <v>8</v>
      </c>
      <c r="G13" s="60">
        <f t="shared" si="4"/>
        <v>9</v>
      </c>
      <c r="H13" s="60">
        <f t="shared" si="4"/>
        <v>10</v>
      </c>
      <c r="I13" s="60">
        <f t="shared" si="4"/>
        <v>11</v>
      </c>
      <c r="J13" s="60">
        <f t="shared" si="4"/>
        <v>12</v>
      </c>
      <c r="K13" s="60">
        <f t="shared" si="4"/>
        <v>13</v>
      </c>
      <c r="L13" s="60">
        <f t="shared" si="4"/>
        <v>14</v>
      </c>
      <c r="M13" s="60">
        <f t="shared" si="4"/>
        <v>15</v>
      </c>
      <c r="N13" s="60">
        <f t="shared" si="4"/>
        <v>16</v>
      </c>
      <c r="O13" s="61">
        <f t="shared" si="5"/>
        <v>126</v>
      </c>
    </row>
    <row r="14" spans="1:15" s="63" customFormat="1" ht="18" x14ac:dyDescent="0.25">
      <c r="A14" s="47">
        <v>40350000</v>
      </c>
      <c r="B14" s="34" t="s">
        <v>38</v>
      </c>
      <c r="C14" s="60">
        <v>5</v>
      </c>
      <c r="D14" s="60">
        <f>C14+1</f>
        <v>6</v>
      </c>
      <c r="E14" s="60">
        <f t="shared" si="4"/>
        <v>7</v>
      </c>
      <c r="F14" s="60">
        <f t="shared" si="4"/>
        <v>8</v>
      </c>
      <c r="G14" s="60">
        <f t="shared" si="4"/>
        <v>9</v>
      </c>
      <c r="H14" s="60">
        <f t="shared" si="4"/>
        <v>10</v>
      </c>
      <c r="I14" s="60">
        <f t="shared" si="4"/>
        <v>11</v>
      </c>
      <c r="J14" s="60">
        <f t="shared" si="4"/>
        <v>12</v>
      </c>
      <c r="K14" s="60">
        <f t="shared" si="4"/>
        <v>13</v>
      </c>
      <c r="L14" s="60">
        <f t="shared" si="4"/>
        <v>14</v>
      </c>
      <c r="M14" s="60">
        <f t="shared" si="4"/>
        <v>15</v>
      </c>
      <c r="N14" s="60">
        <f t="shared" si="4"/>
        <v>16</v>
      </c>
      <c r="O14" s="61">
        <f t="shared" si="5"/>
        <v>126</v>
      </c>
    </row>
    <row r="15" spans="1:15" s="63" customFormat="1" ht="18" x14ac:dyDescent="0.25">
      <c r="A15" s="47">
        <v>40360000</v>
      </c>
      <c r="B15" s="34" t="s">
        <v>39</v>
      </c>
      <c r="C15" s="60">
        <v>5</v>
      </c>
      <c r="D15" s="60">
        <f>C15+1</f>
        <v>6</v>
      </c>
      <c r="E15" s="60">
        <f t="shared" si="4"/>
        <v>7</v>
      </c>
      <c r="F15" s="60">
        <f t="shared" si="4"/>
        <v>8</v>
      </c>
      <c r="G15" s="60">
        <f t="shared" si="4"/>
        <v>9</v>
      </c>
      <c r="H15" s="60">
        <f t="shared" si="4"/>
        <v>10</v>
      </c>
      <c r="I15" s="60">
        <f t="shared" si="4"/>
        <v>11</v>
      </c>
      <c r="J15" s="60">
        <f t="shared" si="4"/>
        <v>12</v>
      </c>
      <c r="K15" s="60">
        <f t="shared" si="4"/>
        <v>13</v>
      </c>
      <c r="L15" s="60">
        <f t="shared" si="4"/>
        <v>14</v>
      </c>
      <c r="M15" s="60">
        <f t="shared" si="4"/>
        <v>15</v>
      </c>
      <c r="N15" s="60">
        <f t="shared" si="4"/>
        <v>16</v>
      </c>
      <c r="O15" s="61">
        <f t="shared" si="5"/>
        <v>126</v>
      </c>
    </row>
    <row r="16" spans="1:15" s="63" customFormat="1" ht="18" hidden="1" x14ac:dyDescent="0.25">
      <c r="A16" s="47">
        <v>41000000</v>
      </c>
      <c r="B16" s="34" t="s">
        <v>40</v>
      </c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6"/>
    </row>
    <row r="17" spans="1:15" s="63" customFormat="1" ht="18" hidden="1" x14ac:dyDescent="0.25">
      <c r="A17" s="47">
        <v>42200000</v>
      </c>
      <c r="B17" s="34" t="s">
        <v>41</v>
      </c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6"/>
    </row>
    <row r="18" spans="1:15" s="63" customFormat="1" ht="18" hidden="1" x14ac:dyDescent="0.25">
      <c r="A18" s="72">
        <v>42200000</v>
      </c>
      <c r="B18" s="64" t="s">
        <v>23</v>
      </c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6"/>
    </row>
    <row r="19" spans="1:15" s="58" customFormat="1" ht="18" x14ac:dyDescent="0.25">
      <c r="A19" s="72"/>
      <c r="B19" s="67" t="s">
        <v>26</v>
      </c>
      <c r="C19" s="62">
        <f t="shared" ref="C19:N19" si="6">SUM(C9:C18)</f>
        <v>35</v>
      </c>
      <c r="D19" s="62">
        <f t="shared" si="6"/>
        <v>42</v>
      </c>
      <c r="E19" s="62">
        <f t="shared" si="6"/>
        <v>49</v>
      </c>
      <c r="F19" s="62">
        <f t="shared" si="6"/>
        <v>56</v>
      </c>
      <c r="G19" s="62">
        <f t="shared" si="6"/>
        <v>63</v>
      </c>
      <c r="H19" s="62">
        <f t="shared" si="6"/>
        <v>70</v>
      </c>
      <c r="I19" s="62">
        <f t="shared" si="6"/>
        <v>77</v>
      </c>
      <c r="J19" s="62">
        <f t="shared" si="6"/>
        <v>84</v>
      </c>
      <c r="K19" s="62">
        <f t="shared" si="6"/>
        <v>91</v>
      </c>
      <c r="L19" s="62">
        <f t="shared" si="6"/>
        <v>98</v>
      </c>
      <c r="M19" s="62">
        <f t="shared" si="6"/>
        <v>105</v>
      </c>
      <c r="N19" s="62">
        <f t="shared" si="6"/>
        <v>112</v>
      </c>
      <c r="O19" s="62">
        <f>SUM(C19:N19)</f>
        <v>882</v>
      </c>
    </row>
    <row r="20" spans="1:15" s="63" customFormat="1" ht="18" x14ac:dyDescent="0.25">
      <c r="A20" s="72"/>
      <c r="B20" s="68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  <c r="N20" s="66"/>
      <c r="O20" s="66"/>
    </row>
    <row r="21" spans="1:15" s="63" customFormat="1" ht="18.75" thickBot="1" x14ac:dyDescent="0.3">
      <c r="A21" s="72"/>
      <c r="B21" s="69" t="s">
        <v>28</v>
      </c>
      <c r="C21" s="70">
        <f t="shared" ref="C21:O21" si="7">C8+C19</f>
        <v>40</v>
      </c>
      <c r="D21" s="70">
        <f t="shared" si="7"/>
        <v>48</v>
      </c>
      <c r="E21" s="70">
        <f t="shared" si="7"/>
        <v>56</v>
      </c>
      <c r="F21" s="70">
        <f t="shared" si="7"/>
        <v>64</v>
      </c>
      <c r="G21" s="70">
        <f t="shared" si="7"/>
        <v>72</v>
      </c>
      <c r="H21" s="70">
        <f t="shared" si="7"/>
        <v>80</v>
      </c>
      <c r="I21" s="70">
        <f t="shared" si="7"/>
        <v>88</v>
      </c>
      <c r="J21" s="70">
        <f t="shared" si="7"/>
        <v>96</v>
      </c>
      <c r="K21" s="70">
        <f t="shared" si="7"/>
        <v>104</v>
      </c>
      <c r="L21" s="70">
        <f t="shared" si="7"/>
        <v>112</v>
      </c>
      <c r="M21" s="70">
        <f t="shared" si="7"/>
        <v>120</v>
      </c>
      <c r="N21" s="70">
        <f t="shared" si="7"/>
        <v>128</v>
      </c>
      <c r="O21" s="70">
        <f t="shared" si="7"/>
        <v>1008</v>
      </c>
    </row>
    <row r="22" spans="1:15" ht="15.75" thickTop="1" x14ac:dyDescent="0.2">
      <c r="B22" s="53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</row>
    <row r="23" spans="1:15" x14ac:dyDescent="0.2">
      <c r="B23" s="53"/>
      <c r="C23" s="71"/>
      <c r="D23" s="71"/>
      <c r="E23" s="71"/>
      <c r="F23" s="71"/>
      <c r="G23" s="71"/>
      <c r="H23" s="71"/>
      <c r="I23" s="71"/>
      <c r="J23" s="71"/>
      <c r="K23" s="71"/>
      <c r="L23" s="71"/>
      <c r="M23" s="71"/>
      <c r="N23" s="71"/>
      <c r="O23" s="71"/>
    </row>
    <row r="24" spans="1:15" x14ac:dyDescent="0.2">
      <c r="B24" s="53"/>
      <c r="C24" s="71"/>
      <c r="D24" s="71"/>
      <c r="E24" s="71"/>
      <c r="F24" s="71"/>
      <c r="G24" s="71"/>
      <c r="H24" s="71"/>
      <c r="I24" s="71"/>
      <c r="J24" s="71"/>
      <c r="K24" s="71"/>
      <c r="L24" s="71"/>
      <c r="M24" s="71"/>
      <c r="N24" s="71"/>
      <c r="O24" s="71"/>
    </row>
    <row r="25" spans="1:15" x14ac:dyDescent="0.2">
      <c r="B25" s="53"/>
      <c r="C25" s="71"/>
      <c r="D25" s="71"/>
      <c r="E25" s="71"/>
      <c r="F25" s="71"/>
      <c r="G25" s="71"/>
      <c r="H25" s="71"/>
      <c r="I25" s="71"/>
      <c r="J25" s="71"/>
      <c r="K25" s="71"/>
      <c r="L25" s="71"/>
      <c r="M25" s="71"/>
      <c r="N25" s="71"/>
      <c r="O25" s="71"/>
    </row>
    <row r="26" spans="1:15" x14ac:dyDescent="0.2">
      <c r="B26" s="53"/>
      <c r="C26" s="71"/>
      <c r="D26" s="71"/>
      <c r="E26" s="71"/>
      <c r="F26" s="71"/>
      <c r="G26" s="71"/>
      <c r="H26" s="71"/>
      <c r="I26" s="71"/>
      <c r="J26" s="71"/>
      <c r="K26" s="71"/>
      <c r="L26" s="71"/>
      <c r="M26" s="71"/>
      <c r="N26" s="71"/>
      <c r="O26" s="71"/>
    </row>
  </sheetData>
  <mergeCells count="2">
    <mergeCell ref="C2:N3"/>
    <mergeCell ref="O2:O3"/>
  </mergeCells>
  <pageMargins left="0.7" right="0.7" top="0.75" bottom="0.75" header="0.3" footer="0.3"/>
  <pageSetup paperSize="17" scale="48" fitToHeight="0" orientation="landscape" verticalDpi="0" r:id="rId1"/>
  <colBreaks count="1" manualBreakCount="1">
    <brk id="4" max="22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Menu</vt:lpstr>
      <vt:lpstr>Résultats</vt:lpstr>
      <vt:lpstr>Budget 2019</vt:lpstr>
      <vt:lpstr>Résultats!Zone_d_impression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cp:lastPrinted>2019-03-27T18:25:37Z</cp:lastPrinted>
  <dcterms:created xsi:type="dcterms:W3CDTF">2018-11-14T15:10:05Z</dcterms:created>
  <dcterms:modified xsi:type="dcterms:W3CDTF">2019-03-27T18:31:18Z</dcterms:modified>
</cp:coreProperties>
</file>