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ublic\Documents\Bourse jo\"/>
    </mc:Choice>
  </mc:AlternateContent>
  <bookViews>
    <workbookView xWindow="0" yWindow="0" windowWidth="23970" windowHeight="13155"/>
  </bookViews>
  <sheets>
    <sheet name="Feuil1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V14" i="1" l="1"/>
  <c r="AW14" i="1"/>
  <c r="F28" i="1" l="1"/>
  <c r="B28" i="1"/>
  <c r="B15" i="1"/>
  <c r="E28" i="1"/>
  <c r="A28" i="1"/>
  <c r="AW51" i="1"/>
  <c r="B51" i="1" s="1"/>
  <c r="AV51" i="1"/>
  <c r="F51" i="1" s="1"/>
  <c r="AU51" i="1"/>
  <c r="AT51" i="1"/>
  <c r="AS51" i="1"/>
  <c r="AR51" i="1"/>
  <c r="E51" i="1" s="1"/>
  <c r="AW50" i="1"/>
  <c r="B50" i="1" s="1"/>
  <c r="AV50" i="1"/>
  <c r="F50" i="1" s="1"/>
  <c r="AU50" i="1"/>
  <c r="AT50" i="1"/>
  <c r="AS50" i="1"/>
  <c r="AR50" i="1"/>
  <c r="E50" i="1" s="1"/>
  <c r="AW49" i="1"/>
  <c r="B49" i="1" s="1"/>
  <c r="AV49" i="1"/>
  <c r="F49" i="1" s="1"/>
  <c r="AU49" i="1"/>
  <c r="AT49" i="1"/>
  <c r="AS49" i="1"/>
  <c r="AR49" i="1"/>
  <c r="E49" i="1" s="1"/>
  <c r="AW48" i="1"/>
  <c r="B48" i="1" s="1"/>
  <c r="AV48" i="1"/>
  <c r="F48" i="1" s="1"/>
  <c r="AU48" i="1"/>
  <c r="AT48" i="1"/>
  <c r="AS48" i="1"/>
  <c r="AR48" i="1"/>
  <c r="E48" i="1" s="1"/>
  <c r="AW47" i="1"/>
  <c r="B47" i="1" s="1"/>
  <c r="AV47" i="1"/>
  <c r="F47" i="1" s="1"/>
  <c r="AU47" i="1"/>
  <c r="AT47" i="1"/>
  <c r="AS47" i="1"/>
  <c r="AR47" i="1"/>
  <c r="E47" i="1" s="1"/>
  <c r="AW46" i="1"/>
  <c r="B46" i="1" s="1"/>
  <c r="AV46" i="1"/>
  <c r="F46" i="1" s="1"/>
  <c r="AU46" i="1"/>
  <c r="AT46" i="1"/>
  <c r="AS46" i="1"/>
  <c r="AR46" i="1"/>
  <c r="E46" i="1" s="1"/>
  <c r="AW45" i="1"/>
  <c r="B45" i="1" s="1"/>
  <c r="AV45" i="1"/>
  <c r="F45" i="1" s="1"/>
  <c r="AU45" i="1"/>
  <c r="AT45" i="1"/>
  <c r="AS45" i="1"/>
  <c r="AR45" i="1"/>
  <c r="E45" i="1" s="1"/>
  <c r="AW44" i="1"/>
  <c r="B44" i="1" s="1"/>
  <c r="AV44" i="1"/>
  <c r="F44" i="1" s="1"/>
  <c r="AU44" i="1"/>
  <c r="AT44" i="1"/>
  <c r="AS44" i="1"/>
  <c r="AR44" i="1"/>
  <c r="E44" i="1" s="1"/>
  <c r="AW43" i="1"/>
  <c r="B43" i="1" s="1"/>
  <c r="AV43" i="1"/>
  <c r="F43" i="1" s="1"/>
  <c r="AU43" i="1"/>
  <c r="AT43" i="1"/>
  <c r="AS43" i="1"/>
  <c r="AR43" i="1"/>
  <c r="E43" i="1" s="1"/>
  <c r="AW42" i="1"/>
  <c r="B42" i="1" s="1"/>
  <c r="AV42" i="1"/>
  <c r="F42" i="1" s="1"/>
  <c r="AU42" i="1"/>
  <c r="AT42" i="1"/>
  <c r="AS42" i="1"/>
  <c r="AR42" i="1"/>
  <c r="E42" i="1" s="1"/>
  <c r="AW41" i="1"/>
  <c r="B41" i="1" s="1"/>
  <c r="AV41" i="1"/>
  <c r="F41" i="1" s="1"/>
  <c r="AU41" i="1"/>
  <c r="AT41" i="1"/>
  <c r="AS41" i="1"/>
  <c r="AR41" i="1"/>
  <c r="E41" i="1" s="1"/>
  <c r="AW40" i="1"/>
  <c r="B40" i="1" s="1"/>
  <c r="AV40" i="1"/>
  <c r="F40" i="1" s="1"/>
  <c r="AU40" i="1"/>
  <c r="AT40" i="1"/>
  <c r="AS40" i="1"/>
  <c r="AR40" i="1"/>
  <c r="E40" i="1" s="1"/>
  <c r="AW39" i="1"/>
  <c r="B39" i="1" s="1"/>
  <c r="AV39" i="1"/>
  <c r="F39" i="1" s="1"/>
  <c r="AU39" i="1"/>
  <c r="AT39" i="1"/>
  <c r="AS39" i="1"/>
  <c r="AR39" i="1"/>
  <c r="E39" i="1" s="1"/>
  <c r="AW38" i="1"/>
  <c r="B38" i="1" s="1"/>
  <c r="AV38" i="1"/>
  <c r="F38" i="1" s="1"/>
  <c r="AU38" i="1"/>
  <c r="AT38" i="1"/>
  <c r="AS38" i="1"/>
  <c r="AR38" i="1"/>
  <c r="E38" i="1" s="1"/>
  <c r="AW37" i="1"/>
  <c r="B37" i="1" s="1"/>
  <c r="AV37" i="1"/>
  <c r="F37" i="1" s="1"/>
  <c r="AU37" i="1"/>
  <c r="AT37" i="1"/>
  <c r="AS37" i="1"/>
  <c r="AR37" i="1"/>
  <c r="E37" i="1" s="1"/>
  <c r="AW36" i="1"/>
  <c r="B36" i="1" s="1"/>
  <c r="AV36" i="1"/>
  <c r="F36" i="1" s="1"/>
  <c r="AU36" i="1"/>
  <c r="AT36" i="1"/>
  <c r="AS36" i="1"/>
  <c r="AR36" i="1"/>
  <c r="E36" i="1" s="1"/>
  <c r="AW35" i="1"/>
  <c r="B35" i="1" s="1"/>
  <c r="AV35" i="1"/>
  <c r="F35" i="1" s="1"/>
  <c r="AU35" i="1"/>
  <c r="AT35" i="1"/>
  <c r="AS35" i="1"/>
  <c r="AR35" i="1"/>
  <c r="E35" i="1" s="1"/>
  <c r="AW34" i="1"/>
  <c r="B34" i="1" s="1"/>
  <c r="AV34" i="1"/>
  <c r="F34" i="1" s="1"/>
  <c r="AU34" i="1"/>
  <c r="AT34" i="1"/>
  <c r="AS34" i="1"/>
  <c r="AR34" i="1"/>
  <c r="E34" i="1" s="1"/>
  <c r="AW33" i="1"/>
  <c r="B33" i="1" s="1"/>
  <c r="AV33" i="1"/>
  <c r="F33" i="1" s="1"/>
  <c r="AU33" i="1"/>
  <c r="AT33" i="1"/>
  <c r="AS33" i="1"/>
  <c r="AR33" i="1"/>
  <c r="E33" i="1" s="1"/>
  <c r="AW32" i="1"/>
  <c r="B32" i="1" s="1"/>
  <c r="AV32" i="1"/>
  <c r="F32" i="1" s="1"/>
  <c r="AU32" i="1"/>
  <c r="AT32" i="1"/>
  <c r="AS32" i="1"/>
  <c r="AR32" i="1"/>
  <c r="E32" i="1" s="1"/>
  <c r="AW31" i="1"/>
  <c r="B31" i="1" s="1"/>
  <c r="AV31" i="1"/>
  <c r="F31" i="1" s="1"/>
  <c r="AU31" i="1"/>
  <c r="AT31" i="1"/>
  <c r="AS31" i="1"/>
  <c r="AR31" i="1"/>
  <c r="E31" i="1" s="1"/>
  <c r="AW30" i="1"/>
  <c r="B30" i="1" s="1"/>
  <c r="AV30" i="1"/>
  <c r="F30" i="1" s="1"/>
  <c r="AU30" i="1"/>
  <c r="AT30" i="1"/>
  <c r="AS30" i="1"/>
  <c r="AR30" i="1"/>
  <c r="E30" i="1" s="1"/>
  <c r="AW29" i="1"/>
  <c r="B29" i="1" s="1"/>
  <c r="AV29" i="1"/>
  <c r="F29" i="1" s="1"/>
  <c r="AU29" i="1"/>
  <c r="AT29" i="1"/>
  <c r="AS29" i="1"/>
  <c r="AR29" i="1"/>
  <c r="E29" i="1" s="1"/>
  <c r="AW27" i="1"/>
  <c r="B27" i="1" s="1"/>
  <c r="AV27" i="1"/>
  <c r="F27" i="1" s="1"/>
  <c r="AU27" i="1"/>
  <c r="AT27" i="1"/>
  <c r="AS27" i="1"/>
  <c r="AR27" i="1"/>
  <c r="E27" i="1" s="1"/>
  <c r="AW26" i="1"/>
  <c r="B26" i="1" s="1"/>
  <c r="AV26" i="1"/>
  <c r="F26" i="1" s="1"/>
  <c r="AU26" i="1"/>
  <c r="AT26" i="1"/>
  <c r="AS26" i="1"/>
  <c r="AR26" i="1"/>
  <c r="E26" i="1" s="1"/>
  <c r="AW25" i="1"/>
  <c r="B25" i="1" s="1"/>
  <c r="AV25" i="1"/>
  <c r="F25" i="1" s="1"/>
  <c r="AU25" i="1"/>
  <c r="AT25" i="1"/>
  <c r="AS25" i="1"/>
  <c r="AR25" i="1"/>
  <c r="E25" i="1" s="1"/>
  <c r="AW24" i="1"/>
  <c r="B24" i="1" s="1"/>
  <c r="AV24" i="1"/>
  <c r="F24" i="1" s="1"/>
  <c r="AU24" i="1"/>
  <c r="AT24" i="1"/>
  <c r="AS24" i="1"/>
  <c r="AR24" i="1"/>
  <c r="E24" i="1" s="1"/>
  <c r="AW23" i="1"/>
  <c r="B23" i="1" s="1"/>
  <c r="AV23" i="1"/>
  <c r="F23" i="1" s="1"/>
  <c r="AU23" i="1"/>
  <c r="AT23" i="1"/>
  <c r="AS23" i="1"/>
  <c r="AR23" i="1"/>
  <c r="E23" i="1" s="1"/>
  <c r="AW22" i="1"/>
  <c r="B22" i="1" s="1"/>
  <c r="AV22" i="1"/>
  <c r="F22" i="1" s="1"/>
  <c r="AU22" i="1"/>
  <c r="AT22" i="1"/>
  <c r="AS22" i="1"/>
  <c r="AR22" i="1"/>
  <c r="E22" i="1" s="1"/>
  <c r="AW21" i="1"/>
  <c r="B21" i="1" s="1"/>
  <c r="AV21" i="1"/>
  <c r="F21" i="1" s="1"/>
  <c r="AU21" i="1"/>
  <c r="AT21" i="1"/>
  <c r="AS21" i="1"/>
  <c r="AR21" i="1"/>
  <c r="E21" i="1" s="1"/>
  <c r="AW20" i="1"/>
  <c r="B20" i="1" s="1"/>
  <c r="AV20" i="1"/>
  <c r="F20" i="1" s="1"/>
  <c r="AU20" i="1"/>
  <c r="AT20" i="1"/>
  <c r="AS20" i="1"/>
  <c r="AR20" i="1"/>
  <c r="E20" i="1" s="1"/>
  <c r="AW19" i="1"/>
  <c r="B19" i="1" s="1"/>
  <c r="AV19" i="1"/>
  <c r="F19" i="1" s="1"/>
  <c r="AU19" i="1"/>
  <c r="AT19" i="1"/>
  <c r="AS19" i="1"/>
  <c r="AR19" i="1"/>
  <c r="E19" i="1" s="1"/>
  <c r="AW18" i="1"/>
  <c r="B18" i="1" s="1"/>
  <c r="AV18" i="1"/>
  <c r="F18" i="1" s="1"/>
  <c r="AU18" i="1"/>
  <c r="AT18" i="1"/>
  <c r="AS18" i="1"/>
  <c r="AR18" i="1"/>
  <c r="E18" i="1" s="1"/>
  <c r="AW17" i="1"/>
  <c r="B17" i="1" s="1"/>
  <c r="AV17" i="1"/>
  <c r="F17" i="1" s="1"/>
  <c r="AU17" i="1"/>
  <c r="AT17" i="1"/>
  <c r="AS17" i="1"/>
  <c r="AR17" i="1"/>
  <c r="E17" i="1" s="1"/>
  <c r="AW16" i="1"/>
  <c r="B16" i="1" s="1"/>
  <c r="AV16" i="1"/>
  <c r="F16" i="1" s="1"/>
  <c r="AU16" i="1"/>
  <c r="AT16" i="1"/>
  <c r="AS16" i="1"/>
  <c r="AR16" i="1"/>
  <c r="E16" i="1" s="1"/>
  <c r="AW15" i="1"/>
  <c r="AV15" i="1"/>
  <c r="F15" i="1" s="1"/>
  <c r="AU15" i="1"/>
  <c r="AT15" i="1"/>
  <c r="AS15" i="1"/>
  <c r="AR15" i="1"/>
  <c r="E15" i="1" s="1"/>
  <c r="B14" i="1"/>
  <c r="F14" i="1"/>
  <c r="AU14" i="1"/>
  <c r="AT14" i="1"/>
  <c r="AS14" i="1"/>
  <c r="AR14" i="1"/>
  <c r="E14" i="1" s="1"/>
  <c r="AW13" i="1"/>
  <c r="B13" i="1" s="1"/>
  <c r="AV13" i="1"/>
  <c r="F13" i="1" s="1"/>
  <c r="AU13" i="1"/>
  <c r="AT13" i="1"/>
  <c r="AS13" i="1"/>
  <c r="AR13" i="1"/>
  <c r="E13" i="1" s="1"/>
  <c r="AW12" i="1"/>
  <c r="AV12" i="1"/>
  <c r="AU12" i="1"/>
  <c r="AT12" i="1"/>
  <c r="AS12" i="1"/>
  <c r="AR12" i="1"/>
  <c r="E12" i="1" s="1"/>
  <c r="A14" i="1" l="1"/>
  <c r="A18" i="1"/>
  <c r="A22" i="1"/>
  <c r="A26" i="1"/>
  <c r="A30" i="1"/>
  <c r="A34" i="1"/>
  <c r="A38" i="1"/>
  <c r="A42" i="1"/>
  <c r="A46" i="1"/>
  <c r="A50" i="1"/>
  <c r="A15" i="1"/>
  <c r="A19" i="1"/>
  <c r="A23" i="1"/>
  <c r="A27" i="1"/>
  <c r="A31" i="1"/>
  <c r="A35" i="1"/>
  <c r="A39" i="1"/>
  <c r="A43" i="1"/>
  <c r="A47" i="1"/>
  <c r="A51" i="1"/>
  <c r="A12" i="1"/>
  <c r="A16" i="1"/>
  <c r="A20" i="1"/>
  <c r="A24" i="1"/>
  <c r="A32" i="1"/>
  <c r="A36" i="1"/>
  <c r="A40" i="1"/>
  <c r="A44" i="1"/>
  <c r="A48" i="1"/>
  <c r="A13" i="1"/>
  <c r="A17" i="1"/>
  <c r="A21" i="1"/>
  <c r="A25" i="1"/>
  <c r="A29" i="1"/>
  <c r="A33" i="1"/>
  <c r="A37" i="1"/>
  <c r="A41" i="1"/>
  <c r="A45" i="1"/>
  <c r="A49" i="1"/>
</calcChain>
</file>

<file path=xl/sharedStrings.xml><?xml version="1.0" encoding="utf-8"?>
<sst xmlns="http://schemas.openxmlformats.org/spreadsheetml/2006/main" count="11" uniqueCount="8">
  <si>
    <t>liens dde valeurs</t>
  </si>
  <si>
    <t>valeurs</t>
  </si>
  <si>
    <t xml:space="preserve">cloture </t>
  </si>
  <si>
    <t>ouverture</t>
  </si>
  <si>
    <t>dernier</t>
  </si>
  <si>
    <t>PH</t>
  </si>
  <si>
    <t>PB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</si>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</sst>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%"/>
    <numFmt numFmtId="165" formatCode="h:mm:ss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165" fontId="0" fillId="0" borderId="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microsoft.com/office/2006/relationships/vbaProject" Target="vbaProject.bin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4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sharedStrings" Target="sharedStrings.xml"/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20" Type="http://schemas.openxmlformats.org/officeDocument/2006/relationships/externalLink" Target="externalLinks/externalLink19.xml"/><Relationship Id="rId41" Type="http://schemas.openxmlformats.org/officeDocument/2006/relationships/theme" Target="theme/theme1.xm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Axial" ddeTopic="1_FR0000120404">
    <ddeItems>
      <ddeItem name="Close" advise="1">
        <values>
          <value>
            <val>50.19</val>
          </value>
        </values>
      </ddeItem>
      <ddeItem name="High" advise="1">
        <values>
          <value>
            <val>50.25</val>
          </value>
        </values>
      </ddeItem>
      <ddeItem name="Last" advise="1">
        <values>
          <value>
            <val>49.84</val>
          </value>
        </values>
      </ddeItem>
      <ddeItem name="Low" advise="1">
        <values>
          <value>
            <val>49.71</val>
          </value>
        </values>
      </ddeItem>
      <ddeItem name="Name" advise="1">
        <values>
          <value t="str">
            <val>ACCOR</val>
          </value>
        </values>
      </ddeItem>
      <ddeItem name="Open" advise="1">
        <values>
          <value>
            <val>50.25</val>
          </value>
        </values>
      </ddeItem>
      <ddeItem name="StdDocumentName" ole="1" advise="1"/>
    </ddeItems>
  </ddeLin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Axial" ddeTopic="1_FR0000120073">
    <ddeItems>
      <ddeItem name="Close" advise="1">
        <values>
          <value>
            <val>122.6</val>
          </value>
        </values>
      </ddeItem>
      <ddeItem name="High" advise="1">
        <values>
          <value>
            <val>122.85</val>
          </value>
        </values>
      </ddeItem>
      <ddeItem name="Last" advise="1">
        <values>
          <value>
            <val>122.65</val>
          </value>
        </values>
      </ddeItem>
      <ddeItem name="Low" advise="1">
        <values>
          <value>
            <val>121.95</val>
          </value>
        </values>
      </ddeItem>
      <ddeItem name="Name" advise="1">
        <values>
          <value t="str">
            <val>AIR LIQUIDE</val>
          </value>
        </values>
      </ddeItem>
      <ddeItem name="Open" advise="1">
        <values>
          <value>
            <val>122.5</val>
          </value>
        </values>
      </ddeItem>
      <ddeItem name="StdDocumentName" ole="1" advise="1"/>
    </ddeItems>
  </ddeLin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Axial" ddeTopic="1_NL0000235190">
    <ddeItems>
      <ddeItem name="BidPrice" advise="1">
        <values>
          <value>
            <val>62.24</val>
          </value>
        </values>
      </ddeItem>
      <ddeItem name="High" advise="1">
        <values>
          <value>
            <val>62.42</val>
          </value>
        </values>
      </ddeItem>
      <ddeItem name="Last" advise="1">
        <values>
          <value>
            <val>62.26</val>
          </value>
        </values>
      </ddeItem>
      <ddeItem name="Low" advise="1">
        <values>
          <value>
            <val>60.7</val>
          </value>
        </values>
      </ddeItem>
      <ddeItem name="Name" advise="1">
        <values>
          <value t="str">
            <val>AIRBUS GROUP (ex EADS)</val>
          </value>
        </values>
      </ddeItem>
      <ddeItem name="Open" advise="1">
        <values>
          <value>
            <val>60.71</val>
          </value>
        </values>
      </ddeItem>
      <ddeItem name="StdDocumentName" ole="1" advise="1"/>
    </ddeItems>
  </ddeLin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Axial" ddeTopic="1_FR0000130007">
    <ddeItems>
      <ddeItem name="Close" advise="1">
        <values>
          <value>
            <val>3.8260000000000001</val>
          </value>
        </values>
      </ddeItem>
      <ddeItem name="High" advise="1">
        <values>
          <value>
            <val>3.9740000000000002</val>
          </value>
        </values>
      </ddeItem>
      <ddeItem name="Last" advise="1">
        <values>
          <value>
            <val>3.9420000000000002</val>
          </value>
        </values>
      </ddeItem>
      <ddeItem name="Low" advise="1">
        <values>
          <value>
            <val>3.839</val>
          </value>
        </values>
      </ddeItem>
      <ddeItem name="Name" advise="1">
        <values>
          <value t="str">
            <val>ALCATEL-LUCENT</val>
          </value>
        </values>
      </ddeItem>
      <ddeItem name="Open" advise="1">
        <values>
          <value>
            <val>3.84</val>
          </value>
        </values>
      </ddeItem>
      <ddeItem name="StdDocumentName" ole="1" advise="1"/>
    </ddeItems>
  </ddeLin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Axial" ddeTopic="1_FR0010220475">
    <ddeItems>
      <ddeItem name="Close" advise="1">
        <values>
          <value>
            <val>29.76</val>
          </value>
        </values>
      </ddeItem>
      <ddeItem name="High" advise="1">
        <values>
          <value>
            <val>29.74</val>
          </value>
        </values>
      </ddeItem>
      <ddeItem name="Last" advise="1">
        <values>
          <value>
            <val>29.574999999999999</val>
          </value>
        </values>
      </ddeItem>
      <ddeItem name="Low" advise="1">
        <values>
          <value>
            <val>29.46</val>
          </value>
        </values>
      </ddeItem>
      <ddeItem name="Name" advise="1">
        <values>
          <value t="str">
            <val>ALSTOM</val>
          </value>
        </values>
      </ddeItem>
      <ddeItem name="Open" advise="1">
        <values>
          <value>
            <val>29.655000000000001</val>
          </value>
        </values>
      </ddeItem>
      <ddeItem name="StdDocumentName" ole="1" advise="1"/>
    </ddeItems>
  </ddeLin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Axial" ddeTopic="1_LU0323134006">
    <ddeItems>
      <ddeItem name="Close" advise="1">
        <values>
          <value>
            <val>9.0269999999999992</val>
          </value>
        </values>
      </ddeItem>
      <ddeItem name="High" advise="1">
        <values>
          <value>
            <val>9.032</val>
          </value>
        </values>
      </ddeItem>
      <ddeItem name="Last" advise="1">
        <values>
          <value>
            <val>8.9499999999999993</val>
          </value>
        </values>
      </ddeItem>
      <ddeItem name="Low" advise="1">
        <values>
          <value>
            <val>8.9039999999999999</val>
          </value>
        </values>
      </ddeItem>
      <ddeItem name="Name" advise="1">
        <values>
          <value t="str">
            <val>ARCELOR MITTAL</val>
          </value>
        </values>
      </ddeItem>
      <ddeItem name="Open" advise="1">
        <values>
          <value>
            <val>9.0289999999999999</val>
          </value>
        </values>
      </ddeItem>
      <ddeItem name="StdDocumentName" ole="1" advise="1"/>
    </ddeItems>
  </ddeLin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Axial" ddeTopic="1_FR0000120628">
    <ddeItems>
      <ddeItem name="Close" advise="1">
        <values>
          <value>
            <val>24.475000000000001</val>
          </value>
        </values>
      </ddeItem>
      <ddeItem name="High" advise="1">
        <values>
          <value>
            <val>24.64</val>
          </value>
        </values>
      </ddeItem>
      <ddeItem name="Last" advise="1">
        <values>
          <value>
            <val>24.59</val>
          </value>
        </values>
      </ddeItem>
      <ddeItem name="Low" advise="1">
        <values>
          <value>
            <val>24.324999999999999</val>
          </value>
        </values>
      </ddeItem>
      <ddeItem name="Name" advise="1">
        <values>
          <value t="str">
            <val>AXA</val>
          </value>
        </values>
      </ddeItem>
      <ddeItem name="Open" advise="1">
        <values>
          <value>
            <val>24.48</val>
          </value>
        </values>
      </ddeItem>
      <ddeItem name="StdDocumentName" ole="1" advise="1"/>
    </ddeItems>
  </ddeLin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Axial" ddeTopic="1_FR0000131104">
    <ddeItems>
      <ddeItem name="Close" advise="1">
        <values>
          <value>
            <val>57.25</val>
          </value>
        </values>
      </ddeItem>
      <ddeItem name="High" advise="1">
        <values>
          <value>
            <val>57.48</val>
          </value>
        </values>
      </ddeItem>
      <ddeItem name="Last" advise="1">
        <values>
          <value>
            <val>57.37</val>
          </value>
        </values>
      </ddeItem>
      <ddeItem name="Low" advise="1">
        <values>
          <value>
            <val>57</val>
          </value>
        </values>
      </ddeItem>
      <ddeItem name="Name" advise="1">
        <values>
          <value t="str">
            <val>BNP PARIBAS</val>
          </value>
        </values>
      </ddeItem>
      <ddeItem name="Open" advise="1">
        <values>
          <value>
            <val>57.25</val>
          </value>
        </values>
      </ddeItem>
      <ddeItem name="StdDocumentName" ole="1" advise="1"/>
    </ddeItems>
  </ddeLin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Axial" ddeTopic="1_FR0000120503">
    <ddeItems>
      <ddeItem name="Close" advise="1">
        <values>
          <value>
            <val>37.765000000000001</val>
          </value>
        </values>
      </ddeItem>
      <ddeItem name="High" advise="1">
        <values>
          <value>
            <val>37.81</val>
          </value>
        </values>
      </ddeItem>
      <ddeItem name="Last" advise="1">
        <values>
          <value>
            <val>37.700000000000003</val>
          </value>
        </values>
      </ddeItem>
      <ddeItem name="Low" advise="1">
        <values>
          <value>
            <val>37.450000000000003</val>
          </value>
        </values>
      </ddeItem>
      <ddeItem name="Name" advise="1">
        <values>
          <value t="str">
            <val>BOUYGUES</val>
          </value>
        </values>
      </ddeItem>
      <ddeItem name="Open" advise="1">
        <values>
          <value>
            <val>37.765000000000001</val>
          </value>
        </values>
      </ddeItem>
      <ddeItem name="StdDocumentName" ole="1" advise="1"/>
    </ddeItems>
  </ddeLin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Axial" ddeTopic="1_FR0000125338">
    <ddeItems>
      <ddeItem name="Close" advise="1">
        <values>
          <value>
            <val>79.5</val>
          </value>
        </values>
      </ddeItem>
      <ddeItem name="High" advise="1">
        <values>
          <value>
            <val>79.540000000000006</val>
          </value>
        </values>
      </ddeItem>
      <ddeItem name="Last" advise="1">
        <values>
          <value>
            <val>79.2</val>
          </value>
        </values>
      </ddeItem>
      <ddeItem name="Low" advise="1">
        <values>
          <value>
            <val>78.89</val>
          </value>
        </values>
      </ddeItem>
      <ddeItem name="Name" advise="1">
        <values>
          <value t="str">
            <val>CAP GEMINI</val>
          </value>
        </values>
      </ddeItem>
      <ddeItem name="Open" advise="1">
        <values>
          <value>
            <val>79.44</val>
          </value>
        </values>
      </ddeItem>
      <ddeItem name="StdDocumentName" ole="1" advise="1"/>
    </ddeItems>
  </ddeLin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Axial" ddeTopic="1_FR0000120172">
    <ddeItems>
      <ddeItem name="Close" advise="1">
        <values>
          <value>
            <val>32.795000000000002</val>
          </value>
        </values>
      </ddeItem>
      <ddeItem name="High" advise="1">
        <values>
          <value>
            <val>32.835000000000001</val>
          </value>
        </values>
      </ddeItem>
      <ddeItem name="Last" advise="1">
        <values>
          <value>
            <val>32.71</val>
          </value>
        </values>
      </ddeItem>
      <ddeItem name="Low" advise="1">
        <values>
          <value>
            <val>32.585000000000001</val>
          </value>
        </values>
      </ddeItem>
      <ddeItem name="Name" advise="1">
        <values>
          <value t="str">
            <val>CARREFOUR</val>
          </value>
        </values>
      </ddeItem>
      <ddeItem name="Open" advise="1">
        <values>
          <value>
            <val>32.799999999999997</val>
          </value>
        </values>
      </ddeItem>
      <ddeItem name="StdDocumentName" ole="1" advise="1"/>
    </ddeItems>
  </ddeLin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Axial" ddeTopic="1_FR0000045072">
    <ddeItems>
      <ddeItem name="Close" advise="1">
        <values>
          <value>
            <val>14.185</val>
          </value>
        </values>
      </ddeItem>
      <ddeItem name="High" advise="1">
        <values>
          <value>
            <val>14.215</val>
          </value>
        </values>
      </ddeItem>
      <ddeItem name="Last" advise="1">
        <values>
          <value>
            <val>14.12</val>
          </value>
        </values>
      </ddeItem>
      <ddeItem name="Low" advise="1">
        <values>
          <value>
            <val>14.09</val>
          </value>
        </values>
      </ddeItem>
      <ddeItem name="Name" advise="1">
        <values>
          <value t="str">
            <val>CREDIT AGRICOLE</val>
          </value>
        </values>
      </ddeItem>
      <ddeItem name="Open" advise="1">
        <values>
          <value>
            <val>14.19</val>
          </value>
        </values>
      </ddeItem>
      <ddeItem name="StdDocumentName" ole="1" advise="1"/>
    </ddeItems>
  </ddeLin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Axial" ddeTopic="1_FR0000120644">
    <ddeItems>
      <ddeItem name="Close" advise="1">
        <values>
          <value>
            <val>64.95</val>
          </value>
        </values>
      </ddeItem>
      <ddeItem name="High" advise="1">
        <values>
          <value>
            <val>65.13</val>
          </value>
        </values>
      </ddeItem>
      <ddeItem name="Last" advise="1">
        <values>
          <value>
            <val>65.02</val>
          </value>
        </values>
      </ddeItem>
      <ddeItem name="Low" advise="1">
        <values>
          <value>
            <val>64.53</val>
          </value>
        </values>
      </ddeItem>
      <ddeItem name="Name" advise="1">
        <values>
          <value t="str">
            <val>DANONE</val>
          </value>
        </values>
      </ddeItem>
      <ddeItem name="Open" advise="1">
        <values>
          <value>
            <val>64.73</val>
          </value>
        </values>
      </ddeItem>
      <ddeItem name="StdDocumentName" ole="1" advise="1"/>
    </ddeItems>
  </ddeLin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Axial" ddeTopic="1_FR0010242511">
    <ddeItems>
      <ddeItem name="Close" advise="1">
        <values>
          <value>
            <val>23.045000000000002</val>
          </value>
        </values>
      </ddeItem>
      <ddeItem name="High" advise="1">
        <values>
          <value>
            <val>23.22</val>
          </value>
        </values>
      </ddeItem>
      <ddeItem name="Last" advise="1">
        <values>
          <value>
            <val>23.19</val>
          </value>
        </values>
      </ddeItem>
      <ddeItem name="Low" advise="1">
        <values>
          <value>
            <val>23.09</val>
          </value>
        </values>
      </ddeItem>
      <ddeItem name="Name" advise="1">
        <values>
          <value t="str">
            <val>EDF</val>
          </value>
        </values>
      </ddeItem>
      <ddeItem name="Open" advise="1">
        <values>
          <value>
            <val>23.09</val>
          </value>
        </values>
      </ddeItem>
      <ddeItem name="StdDocumentName" ole="1" advise="1"/>
    </ddeItems>
  </ddeLin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Axial" ddeTopic="1_FR0000121667">
    <ddeItems>
      <ddeItem name="Close" advise="1">
        <values>
          <value>
            <val>113.05</val>
          </value>
        </values>
      </ddeItem>
      <ddeItem name="High" advise="1">
        <values>
          <value>
            <val>113.15</val>
          </value>
        </values>
      </ddeItem>
      <ddeItem name="Last" advise="1">
        <values>
          <value>
            <val>113</val>
          </value>
        </values>
      </ddeItem>
      <ddeItem name="Low" advise="1">
        <values>
          <value>
            <val>111.75</val>
          </value>
        </values>
      </ddeItem>
      <ddeItem name="Name" advise="1">
        <values>
          <value t="str">
            <val>ESSILOR INTL.</val>
          </value>
        </values>
      </ddeItem>
      <ddeItem name="Open" advise="1">
        <values>
          <value>
            <val>112.9</val>
          </value>
        </values>
      </ddeItem>
      <ddeItem name="StdDocumentName" ole="1" advise="1"/>
    </ddeItems>
  </ddeLin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Axial" ddeTopic="1_FR0010208488">
    <ddeItems>
      <ddeItem name="Close" advise="1">
        <values>
          <value>
            <val>19.265000000000001</val>
          </value>
        </values>
      </ddeItem>
      <ddeItem name="High" advise="1">
        <values>
          <value>
            <val>19.375</val>
          </value>
        </values>
      </ddeItem>
      <ddeItem name="Last" advise="1">
        <values>
          <value>
            <val>19.32</val>
          </value>
        </values>
      </ddeItem>
      <ddeItem name="Low" advise="1">
        <values>
          <value>
            <val>19.13</val>
          </value>
        </values>
      </ddeItem>
      <ddeItem name="Name" advise="1">
        <values>
          <value t="str">
            <val>GDF SUEZ</val>
          </value>
        </values>
      </ddeItem>
      <ddeItem name="Open" advise="1">
        <values>
          <value>
            <val>19.32</val>
          </value>
        </values>
      </ddeItem>
      <ddeItem name="StdDocumentName" ole="1" advise="1"/>
    </ddeItems>
  </ddeLin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Axial" ddeTopic="1_FR0000121485">
    <ddeItems>
      <ddeItem name="Close" advise="1">
        <values>
          <value>
            <val>176.5</val>
          </value>
        </values>
      </ddeItem>
      <ddeItem name="High" advise="1">
        <values>
          <value>
            <val>176.95</val>
          </value>
        </values>
      </ddeItem>
      <ddeItem name="Last" advise="1">
        <values>
          <value>
            <val>176.35</val>
          </value>
        </values>
      </ddeItem>
      <ddeItem name="Low" advise="1">
        <values>
          <value>
            <val>175.8</val>
          </value>
        </values>
      </ddeItem>
      <ddeItem name="Name" advise="1">
        <values>
          <value t="str">
            <val>KERING (ex PPR)</val>
          </value>
        </values>
      </ddeItem>
      <ddeItem name="Open" advise="1">
        <values>
          <value>
            <val>176.6</val>
          </value>
        </values>
      </ddeItem>
      <ddeItem name="StdDocumentName" ole="1" advise="1"/>
    </ddeItems>
  </ddeLin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Axial" ddeTopic="1_FR0000120537">
    <ddeItems>
      <ddeItem name="Close" advise="1">
        <values>
          <value>
            <val>63.01</val>
          </value>
        </values>
      </ddeItem>
      <ddeItem name="High" advise="1">
        <values>
          <value>
            <val>63.45</val>
          </value>
        </values>
      </ddeItem>
      <ddeItem name="Last" advise="1">
        <values>
          <value>
            <val>63.27</val>
          </value>
        </values>
      </ddeItem>
      <ddeItem name="Low" advise="1">
        <values>
          <value>
            <val>62.87</val>
          </value>
        </values>
      </ddeItem>
      <ddeItem name="Name" advise="1">
        <values>
          <value t="str">
            <val>LAFARGE</val>
          </value>
        </values>
      </ddeItem>
      <ddeItem name="Open" advise="1">
        <values>
          <value>
            <val>63</val>
          </value>
        </values>
      </ddeItem>
      <ddeItem name="StdDocumentName" ole="1" advise="1"/>
    </ddeItems>
  </ddeLin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Axial" ddeTopic="1_FR0010307819">
    <ddeItems>
      <ddeItem name="Close" advise="1">
        <values>
          <value>
            <val>52.67</val>
          </value>
        </values>
      </ddeItem>
      <ddeItem name="High" advise="1">
        <values>
          <value>
            <val>52.86</val>
          </value>
        </values>
      </ddeItem>
      <ddeItem name="Last" advise="1">
        <values>
          <value>
            <val>52.62</val>
          </value>
        </values>
      </ddeItem>
      <ddeItem name="Low" advise="1">
        <values>
          <value>
            <val>52.47</val>
          </value>
        </values>
      </ddeItem>
      <ddeItem name="Name" advise="1">
        <values>
          <value t="str">
            <val>LEGRAND</val>
          </value>
        </values>
      </ddeItem>
      <ddeItem name="Open" advise="1">
        <values>
          <value>
            <val>52.8</val>
          </value>
        </values>
      </ddeItem>
      <ddeItem name="StdDocumentName" ole="1" advise="1"/>
    </ddeItems>
  </ddeLin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Axial" ddeTopic="1_FR0000120321">
    <ddeItems>
      <ddeItem name="Close" advise="1">
        <values>
          <value>
            <val>178.95</val>
          </value>
        </values>
      </ddeItem>
      <ddeItem name="High" advise="1">
        <values>
          <value>
            <val>178.7</val>
          </value>
        </values>
      </ddeItem>
      <ddeItem name="Last" advise="1">
        <values>
          <value>
            <val>178.15</val>
          </value>
        </values>
      </ddeItem>
      <ddeItem name="Low" advise="1">
        <values>
          <value>
            <val>177.15</val>
          </value>
        </values>
      </ddeItem>
      <ddeItem name="Name" advise="1">
        <values>
          <value t="str">
            <val>L'OREAL</val>
          </value>
        </values>
      </ddeItem>
      <ddeItem name="Open" advise="1">
        <values>
          <value>
            <val>178.15</val>
          </value>
        </values>
      </ddeItem>
      <ddeItem name="StdDocumentName" ole="1" advise="1"/>
    </ddeItems>
  </ddeLin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Axial" ddeTopic="1_FR0000121014">
    <ddeItems>
      <ddeItem name="Close" advise="1">
        <values>
          <value>
            <val>172.4</val>
          </value>
        </values>
      </ddeItem>
      <ddeItem name="High" advise="1">
        <values>
          <value>
            <val>172.75</val>
          </value>
        </values>
      </ddeItem>
      <ddeItem name="Last" advise="1">
        <values>
          <value>
            <val>171.9</val>
          </value>
        </values>
      </ddeItem>
      <ddeItem name="Low" advise="1">
        <values>
          <value>
            <val>170.15</val>
          </value>
        </values>
      </ddeItem>
      <ddeItem name="Name" advise="1">
        <values>
          <value t="str">
            <val>LVMH</val>
          </value>
        </values>
      </ddeItem>
      <ddeItem name="Open" advise="1">
        <values>
          <value>
            <val>171.45</val>
          </value>
        </values>
      </ddeItem>
      <ddeItem name="StdDocumentName" ole="1" advise="1"/>
    </ddeItems>
  </ddeLin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Axial" ddeTopic="1_FR0000121261">
    <ddeItems>
      <ddeItem name="Close" advise="1">
        <values>
          <value>
            <val>96.12</val>
          </value>
        </values>
      </ddeItem>
      <ddeItem name="High" advise="1">
        <values>
          <value>
            <val>96.85</val>
          </value>
        </values>
      </ddeItem>
      <ddeItem name="Last" advise="1">
        <values>
          <value>
            <val>96.27</val>
          </value>
        </values>
      </ddeItem>
      <ddeItem name="Low" advise="1">
        <values>
          <value>
            <val>95.34</val>
          </value>
        </values>
      </ddeItem>
      <ddeItem name="Name" advise="1">
        <values>
          <value t="str">
            <val>MICHELIN</val>
          </value>
        </values>
      </ddeItem>
      <ddeItem name="Open" advise="1">
        <values>
          <value>
            <val>96.12</val>
          </value>
        </values>
      </ddeItem>
      <ddeItem name="StdDocumentName" ole="1" advise="1"/>
    </ddeItems>
  </ddeLin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Axial" ddeTopic="1_FR0000133308">
    <ddeItems>
      <ddeItem name="Close" advise="1">
        <values>
          <value>
            <val>15.45</val>
          </value>
        </values>
      </ddeItem>
      <ddeItem name="High" advise="1">
        <values>
          <value>
            <val>15.64</val>
          </value>
        </values>
      </ddeItem>
      <ddeItem name="Last" advise="1">
        <values>
          <value>
            <val>15.635</val>
          </value>
        </values>
      </ddeItem>
      <ddeItem name="Low" advise="1">
        <values>
          <value>
            <val>15.425000000000001</val>
          </value>
        </values>
      </ddeItem>
      <ddeItem name="Name" advise="1">
        <values>
          <value t="str">
            <val>ORANGE</val>
          </value>
        </values>
      </ddeItem>
      <ddeItem name="Open" advise="1">
        <values>
          <value>
            <val>15.45</val>
          </value>
        </values>
      </ddeItem>
      <ddeItem name="StdDocumentName" ole="1" advise="1"/>
    </ddeItems>
  </ddeLin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Axial" ddeTopic="1_FR0000120693">
    <ddeItems>
      <ddeItem name="Close" advise="1">
        <values>
          <value>
            <val>113.95</val>
          </value>
        </values>
      </ddeItem>
      <ddeItem name="High" advise="1">
        <values>
          <value>
            <val>113.9</val>
          </value>
        </values>
      </ddeItem>
      <ddeItem name="Last" advise="1">
        <values>
          <value>
            <val>113.7</val>
          </value>
        </values>
      </ddeItem>
      <ddeItem name="Low" advise="1">
        <values>
          <value>
            <val>112.9</val>
          </value>
        </values>
      </ddeItem>
      <ddeItem name="Name" advise="1">
        <values>
          <value t="str">
            <val>PERNOD RICARD</val>
          </value>
        </values>
      </ddeItem>
      <ddeItem name="Open" advise="1">
        <values>
          <value>
            <val>113.9</val>
          </value>
        </values>
      </ddeItem>
      <ddeItem name="StdDocumentName" ole="1" advise="1"/>
    </ddeItems>
  </ddeLin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Axial" ddeTopic="1_FR0000130577">
    <ddeItems>
      <ddeItem name="Close" advise="1">
        <values>
          <value>
            <val>75.48</val>
          </value>
        </values>
      </ddeItem>
      <ddeItem name="High" advise="1">
        <values>
          <value>
            <val>75.489999999999995</val>
          </value>
        </values>
      </ddeItem>
      <ddeItem name="Last" advise="1">
        <values>
          <value>
            <val>74.81</val>
          </value>
        </values>
      </ddeItem>
      <ddeItem name="Low" advise="1">
        <values>
          <value>
            <val>74.569999999999993</val>
          </value>
        </values>
      </ddeItem>
      <ddeItem name="Name" advise="1">
        <values>
          <value t="str">
            <val>PUBLICIS GROUPE</val>
          </value>
        </values>
      </ddeItem>
      <ddeItem name="Open" advise="1">
        <values>
          <value>
            <val>75.48</val>
          </value>
        </values>
      </ddeItem>
      <ddeItem name="StdDocumentName" ole="1" advise="1"/>
    </ddeItems>
  </ddeLin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Axial" ddeTopic="1_FR0000131906">
    <ddeItems>
      <ddeItem name="Close" advise="1">
        <values>
          <value>
            <val>89.44</val>
          </value>
        </values>
      </ddeItem>
      <ddeItem name="High" advise="1">
        <values>
          <value>
            <val>89.69</val>
          </value>
        </values>
      </ddeItem>
      <ddeItem name="Last" advise="1">
        <values>
          <value>
            <val>89.31</val>
          </value>
        </values>
      </ddeItem>
      <ddeItem name="Low" advise="1">
        <values>
          <value>
            <val>88.59</val>
          </value>
        </values>
      </ddeItem>
      <ddeItem name="Name" advise="1">
        <values>
          <value t="str">
            <val>RENAULT</val>
          </value>
        </values>
      </ddeItem>
      <ddeItem name="Open" advise="1">
        <values>
          <value>
            <val>89.29</val>
          </value>
        </values>
      </ddeItem>
      <ddeItem name="StdDocumentName" ole="1" advise="1"/>
    </ddeItems>
  </ddeLin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Axial" ddeTopic="1_FR0000073272">
    <ddeItems>
      <ddeItem name="Close" advise="1">
        <values>
          <value>
            <val>68.150000000000006</val>
          </value>
        </values>
      </ddeItem>
      <ddeItem name="High" advise="1">
        <values>
          <value>
            <val>68.56</val>
          </value>
        </values>
      </ddeItem>
      <ddeItem name="Last" advise="1">
        <values>
          <value>
            <val>68.150000000000006</val>
          </value>
        </values>
      </ddeItem>
      <ddeItem name="Low" advise="1">
        <values>
          <value>
            <val>67.59</val>
          </value>
        </values>
      </ddeItem>
      <ddeItem name="Name" advise="1">
        <values>
          <value t="str">
            <val>SAFRAN</val>
          </value>
        </values>
      </ddeItem>
      <ddeItem name="Open" advise="1">
        <values>
          <value>
            <val>68.290000000000006</val>
          </value>
        </values>
      </ddeItem>
      <ddeItem name="StdDocumentName" ole="1" advise="1"/>
    </ddeItems>
  </ddeLin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Axial" ddeTopic="1_FR0000125007">
    <ddeItems>
      <ddeItem name="Close" advise="1">
        <values>
          <value>
            <val>42.02</val>
          </value>
        </values>
      </ddeItem>
      <ddeItem name="High" advise="1">
        <values>
          <value>
            <val>42.344999999999999</val>
          </value>
        </values>
      </ddeItem>
      <ddeItem name="Last" advise="1">
        <values>
          <value>
            <val>42.31</val>
          </value>
        </values>
      </ddeItem>
      <ddeItem name="Low" advise="1">
        <values>
          <value>
            <val>41.86</val>
          </value>
        </values>
      </ddeItem>
      <ddeItem name="Name" advise="1">
        <values>
          <value t="str">
            <val>SAINT GOBAIN</val>
          </value>
        </values>
      </ddeItem>
      <ddeItem name="Open" advise="1">
        <values>
          <value>
            <val>42.085000000000001</val>
          </value>
        </values>
      </ddeItem>
      <ddeItem name="StdDocumentName" ole="1" advise="1"/>
    </ddeItems>
  </ddeLin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Axial" ddeTopic="1_FR0000120578">
    <ddeItems>
      <ddeItem name="Close" advise="1">
        <values>
          <value>
            <val>98.75</val>
          </value>
        </values>
      </ddeItem>
      <ddeItem name="High" advise="1">
        <values>
          <value>
            <val>98.93</val>
          </value>
        </values>
      </ddeItem>
      <ddeItem name="Last" advise="1">
        <values>
          <value>
            <val>98.4</val>
          </value>
        </values>
      </ddeItem>
      <ddeItem name="Low" advise="1">
        <values>
          <value>
            <val>98.25</val>
          </value>
        </values>
      </ddeItem>
      <ddeItem name="Name" advise="1">
        <values>
          <value t="str">
            <val>SANOFI</val>
          </value>
        </values>
      </ddeItem>
      <ddeItem name="Open" advise="1">
        <values>
          <value>
            <val>98.67</val>
          </value>
        </values>
      </ddeItem>
      <ddeItem name="StdDocumentName" ole="1" advise="1"/>
    </ddeItems>
  </ddeLin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Axial" ddeTopic="1_FR0000121972">
    <ddeItems>
      <ddeItem name="Close" advise="1">
        <values>
          <value>
            <val>73.62</val>
          </value>
        </values>
      </ddeItem>
      <ddeItem name="High" advise="1">
        <values>
          <value>
            <val>73.77</val>
          </value>
        </values>
      </ddeItem>
      <ddeItem name="Last" advise="1">
        <values>
          <value>
            <val>73.41</val>
          </value>
        </values>
      </ddeItem>
      <ddeItem name="Low" advise="1">
        <values>
          <value>
            <val>73.14</val>
          </value>
        </values>
      </ddeItem>
      <ddeItem name="Name" advise="1">
        <values>
          <value t="str">
            <val>SCHNEIDER ELECTRIC</val>
          </value>
        </values>
      </ddeItem>
      <ddeItem name="Open" advise="1">
        <values>
          <value>
            <val>73.709999999999994</val>
          </value>
        </values>
      </ddeItem>
      <ddeItem name="StdDocumentName" ole="1" advise="1"/>
    </ddeItems>
  </ddeLin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Axial" ddeTopic="1_FR0000130809">
    <ddeItems>
      <ddeItem name="Close" advise="1">
        <values>
          <value>
            <val>46.185000000000002</val>
          </value>
        </values>
      </ddeItem>
      <ddeItem name="High" advise="1">
        <values>
          <value>
            <val>46.48</val>
          </value>
        </values>
      </ddeItem>
      <ddeItem name="Last" advise="1">
        <values>
          <value>
            <val>46.43</val>
          </value>
        </values>
      </ddeItem>
      <ddeItem name="Low" advise="1">
        <values>
          <value>
            <val>46.12</val>
          </value>
        </values>
      </ddeItem>
      <ddeItem name="Name" advise="1">
        <values>
          <value t="str">
            <val>SOCIETE GENERALE</val>
          </value>
        </values>
      </ddeItem>
      <ddeItem name="Open" advise="1">
        <values>
          <value>
            <val>46.21</val>
          </value>
        </values>
      </ddeItem>
      <ddeItem name="StdDocumentName" ole="1" advise="1"/>
    </ddeItems>
  </ddeLin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Axial" ddeTopic="2_BE0003470755">
    <ddeItems>
      <ddeItem name="Close" advise="1">
        <values>
          <value>
            <val>140.94999999999999</val>
          </value>
        </values>
      </ddeItem>
      <ddeItem name="High" advise="1">
        <values>
          <value>
            <val>140.94999999999999</val>
          </value>
        </values>
      </ddeItem>
      <ddeItem name="Last" advise="1">
        <values>
          <value>
            <val>140</val>
          </value>
        </values>
      </ddeItem>
      <ddeItem name="Low" advise="1">
        <values>
          <value>
            <val>139.75</val>
          </value>
        </values>
      </ddeItem>
      <ddeItem name="Name" advise="1">
        <values>
          <value t="str">
            <val>SOLVAY</val>
          </value>
        </values>
      </ddeItem>
      <ddeItem name="Open" advise="1">
        <values>
          <value>
            <val>140.85</val>
          </value>
        </values>
      </ddeItem>
      <ddeItem name="StdDocumentName" ole="1" advise="1"/>
    </ddeItems>
  </ddeLin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Axial" ddeTopic="1_FR0000131708">
    <ddeItems>
      <ddeItem name="Close" advise="1">
        <values>
          <value>
            <val>61.18</val>
          </value>
        </values>
      </ddeItem>
      <ddeItem name="High" advise="1">
        <values>
          <value>
            <val>62.17</val>
          </value>
        </values>
      </ddeItem>
      <ddeItem name="Last" advise="1">
        <values>
          <value>
            <val>61.41</val>
          </value>
        </values>
      </ddeItem>
      <ddeItem name="Low" advise="1">
        <values>
          <value>
            <val>60.92</val>
          </value>
        </values>
      </ddeItem>
      <ddeItem name="Name" advise="1">
        <values>
          <value t="str">
            <val>TECHNIP</val>
          </value>
        </values>
      </ddeItem>
      <ddeItem name="Open" advise="1">
        <values>
          <value>
            <val>61</val>
          </value>
        </values>
      </ddeItem>
      <ddeItem name="StdDocumentName" ole="1" advise="1"/>
    </ddeItems>
  </ddeLin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Axial" ddeTopic="1_FR0000120271">
    <ddeItems>
      <ddeItem name="Close" advise="1">
        <values>
          <value>
            <val>48.52</val>
          </value>
        </values>
      </ddeItem>
      <ddeItem name="High" advise="1">
        <values>
          <value>
            <val>48.97</val>
          </value>
        </values>
      </ddeItem>
      <ddeItem name="Last" advise="1">
        <values>
          <value>
            <val>48.594999999999999</val>
          </value>
        </values>
      </ddeItem>
      <ddeItem name="Low" advise="1">
        <values>
          <value>
            <val>48.37</val>
          </value>
        </values>
      </ddeItem>
      <ddeItem name="Name" advise="1">
        <values>
          <value t="str">
            <val>TOTAL</val>
          </value>
        </values>
      </ddeItem>
      <ddeItem name="Open" advise="1">
        <values>
          <value>
            <val>48.515000000000001</val>
          </value>
        </values>
      </ddeItem>
      <ddeItem name="StdDocumentName" ole="1" advise="1"/>
    </ddeItems>
  </ddeLin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Axial" ddeTopic="1_FR0000124711">
    <ddeItems>
      <ddeItem name="Close" advise="1">
        <values>
          <value>
            <val>256.8</val>
          </value>
        </values>
      </ddeItem>
      <ddeItem name="High" advise="1">
        <values>
          <value>
            <val>257.8</val>
          </value>
        </values>
      </ddeItem>
      <ddeItem name="Last" advise="1">
        <values>
          <value>
            <val>256.35000000000002</val>
          </value>
        </values>
      </ddeItem>
      <ddeItem name="Low" advise="1">
        <values>
          <value>
            <val>255.8</val>
          </value>
        </values>
      </ddeItem>
      <ddeItem name="Name" advise="1">
        <values>
          <value t="str">
            <val>UNIBAIL-RODAMCO</val>
          </value>
        </values>
      </ddeItem>
      <ddeItem name="Open" advise="1">
        <values>
          <value>
            <val>257.75</val>
          </value>
        </values>
      </ddeItem>
      <ddeItem name="StdDocumentName" ole="1" advise="1"/>
    </ddeItems>
  </ddeLin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Axial" ddeTopic="1_FR0000130338">
    <ddeItems>
      <ddeItem name="Close" advise="1">
        <values>
          <value>
            <val>144.55000000000001</val>
          </value>
        </values>
      </ddeItem>
      <ddeItem name="High" advise="1">
        <values>
          <value>
            <val>144.75</val>
          </value>
        </values>
      </ddeItem>
      <ddeItem name="Last" advise="1">
        <values>
          <value>
            <val>143.75</val>
          </value>
        </values>
      </ddeItem>
      <ddeItem name="Low" advise="1">
        <values>
          <value>
            <val>142.6</val>
          </value>
        </values>
      </ddeItem>
      <ddeItem name="Name" advise="1">
        <values>
          <value t="str">
            <val>VALEO</val>
          </value>
        </values>
      </ddeItem>
      <ddeItem name="Open" advise="1">
        <values>
          <value>
            <val>144.6</val>
          </value>
        </values>
      </ddeItem>
      <ddeItem name="StdDocumentName" ole="1" advise="1"/>
    </ddeItems>
  </ddeLin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Axial" ddeTopic="1_FR0000124141">
    <ddeItems>
      <ddeItem name="Close" advise="1">
        <values>
          <value>
            <val>18.824999999999999</val>
          </value>
        </values>
      </ddeItem>
      <ddeItem name="High" advise="1">
        <values>
          <value>
            <val>18.875</val>
          </value>
        </values>
      </ddeItem>
      <ddeItem name="Last" advise="1">
        <values>
          <value>
            <val>18.84</val>
          </value>
        </values>
      </ddeItem>
      <ddeItem name="Low" advise="1">
        <values>
          <value>
            <val>18.71</val>
          </value>
        </values>
      </ddeItem>
      <ddeItem name="Name" advise="1">
        <values>
          <value t="str">
            <val>VEOLIA ENVIRON.</val>
          </value>
        </values>
      </ddeItem>
      <ddeItem name="Open" advise="1">
        <values>
          <value>
            <val>18.8</val>
          </value>
        </values>
      </ddeItem>
      <ddeItem name="StdDocumentName" ole="1" advise="1"/>
    </ddeItems>
  </ddeLin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Axial" ddeTopic="1_FR0000125486">
    <ddeItems>
      <ddeItem name="Close" advise="1">
        <values>
          <value>
            <val>55.04</val>
          </value>
        </values>
      </ddeItem>
      <ddeItem name="High" advise="1">
        <values>
          <value>
            <val>55.43</val>
          </value>
        </values>
      </ddeItem>
      <ddeItem name="Last" advise="1">
        <values>
          <value>
            <val>55.37</val>
          </value>
        </values>
      </ddeItem>
      <ddeItem name="Low" advise="1">
        <values>
          <value>
            <val>54.82</val>
          </value>
        </values>
      </ddeItem>
      <ddeItem name="Name" advise="1">
        <values>
          <value t="str">
            <val>VINCI</val>
          </value>
        </values>
      </ddeItem>
      <ddeItem name="Open" advise="1">
        <values>
          <value>
            <val>55.1</val>
          </value>
        </values>
      </ddeItem>
      <ddeItem name="StdDocumentName" ole="1" advise="1"/>
    </ddeItems>
  </ddeLin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Axial" ddeTopic="1_FR0000127771">
    <ddeItems>
      <ddeItem name="Close" advise="1">
        <values>
          <value>
            <val>24.135000000000002</val>
          </value>
        </values>
      </ddeItem>
      <ddeItem name="High" advise="1">
        <values>
          <value>
            <val>24.265000000000001</val>
          </value>
        </values>
      </ddeItem>
      <ddeItem name="Last" advise="1">
        <values>
          <value>
            <val>24.164999999999999</val>
          </value>
        </values>
      </ddeItem>
      <ddeItem name="Low" advise="1">
        <values>
          <value>
            <val>24.14</val>
          </value>
        </values>
      </ddeItem>
      <ddeItem name="Name" advise="1">
        <values>
          <value t="str">
            <val>VIVENDI</val>
          </value>
        </values>
      </ddeItem>
      <ddeItem name="Open" advise="1">
        <values>
          <value>
            <val>24.22</val>
          </value>
        </values>
      </ddeItem>
      <ddeItem name="StdDocumentName" ole="1" advise="1"/>
    </ddeItems>
  </ddeLin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8:AW51"/>
  <sheetViews>
    <sheetView tabSelected="1" workbookViewId="0">
      <pane xSplit="8790" ySplit="3600" topLeftCell="AR2" activePane="bottomLeft"/>
      <selection sqref="A1:XFD1048576"/>
      <selection pane="topRight" activeCell="AR2" sqref="AR2"/>
      <selection pane="bottomLeft" activeCell="B13" sqref="B13"/>
      <selection pane="bottomRight" activeCell="AV14" sqref="AV14"/>
    </sheetView>
  </sheetViews>
  <sheetFormatPr baseColWidth="10" defaultRowHeight="15" x14ac:dyDescent="0.25"/>
  <cols>
    <col min="1" max="2" width="11.42578125" style="2"/>
    <col min="3" max="3" width="11.42578125" style="3"/>
    <col min="4" max="6" width="11.42578125" style="2"/>
    <col min="7" max="7" width="11.42578125" style="3"/>
    <col min="8" max="16384" width="11.42578125" style="2"/>
  </cols>
  <sheetData>
    <row r="8" spans="1:49" ht="15.75" thickBot="1" x14ac:dyDescent="0.3"/>
    <row r="9" spans="1:49" ht="15.75" thickBot="1" x14ac:dyDescent="0.3">
      <c r="AR9" s="4" t="s">
        <v>0</v>
      </c>
      <c r="AS9" s="5"/>
      <c r="AT9" s="5"/>
      <c r="AU9" s="5"/>
      <c r="AV9" s="5"/>
      <c r="AW9" s="6"/>
    </row>
    <row r="11" spans="1:49" x14ac:dyDescent="0.25">
      <c r="B11" s="2" t="s">
        <v>6</v>
      </c>
      <c r="C11" s="1" t="s">
        <v>7</v>
      </c>
      <c r="F11" s="2" t="s">
        <v>5</v>
      </c>
      <c r="G11" s="1" t="s">
        <v>7</v>
      </c>
      <c r="AR11" s="2" t="s">
        <v>1</v>
      </c>
      <c r="AS11" s="2" t="s">
        <v>2</v>
      </c>
      <c r="AT11" s="2" t="s">
        <v>3</v>
      </c>
      <c r="AU11" s="2" t="s">
        <v>4</v>
      </c>
      <c r="AV11" s="2" t="s">
        <v>5</v>
      </c>
      <c r="AW11" s="2" t="s">
        <v>6</v>
      </c>
    </row>
    <row r="12" spans="1:49" x14ac:dyDescent="0.25">
      <c r="A12" s="2" t="str">
        <f>AR12</f>
        <v>ACCOR</v>
      </c>
      <c r="B12" s="2">
        <v>22</v>
      </c>
      <c r="C12" s="3">
        <v>0.44484953703703706</v>
      </c>
      <c r="E12" s="2" t="str">
        <f>AR12</f>
        <v>ACCOR</v>
      </c>
      <c r="F12" s="2">
        <v>16</v>
      </c>
      <c r="G12" s="3">
        <v>0.54584490740740743</v>
      </c>
      <c r="AR12" s="2" t="str">
        <f>[1]!Name</f>
        <v>ACCOR</v>
      </c>
      <c r="AS12" s="2">
        <f>[1]!Close</f>
        <v>50.19</v>
      </c>
      <c r="AT12" s="2">
        <f>[1]!Open</f>
        <v>50.25</v>
      </c>
      <c r="AU12" s="2">
        <f>[1]!Last</f>
        <v>49.84</v>
      </c>
      <c r="AV12" s="2">
        <f>[1]!High</f>
        <v>50.25</v>
      </c>
      <c r="AW12" s="2">
        <f>[1]!Low</f>
        <v>49.71</v>
      </c>
    </row>
    <row r="13" spans="1:49" x14ac:dyDescent="0.25">
      <c r="A13" s="2" t="str">
        <f t="shared" ref="A13:A51" si="0">AR13</f>
        <v>AIR LIQUIDE</v>
      </c>
      <c r="B13" s="2">
        <f t="shared" ref="B13:B51" si="1">AW13</f>
        <v>121.95</v>
      </c>
      <c r="E13" s="2" t="str">
        <f t="shared" ref="E13:E51" si="2">AR13</f>
        <v>AIR LIQUIDE</v>
      </c>
      <c r="F13" s="2">
        <f t="shared" ref="F13:F51" si="3">AV13</f>
        <v>122.85</v>
      </c>
      <c r="AR13" s="2" t="str">
        <f>[2]!Name</f>
        <v>AIR LIQUIDE</v>
      </c>
      <c r="AS13" s="2">
        <f>[2]!Close</f>
        <v>122.6</v>
      </c>
      <c r="AT13" s="2">
        <f>[2]!Open</f>
        <v>122.5</v>
      </c>
      <c r="AU13" s="2">
        <f>[2]!Last</f>
        <v>122.65</v>
      </c>
      <c r="AV13" s="2">
        <f>[2]!High</f>
        <v>122.85</v>
      </c>
      <c r="AW13" s="2">
        <f>[2]!Low</f>
        <v>121.95</v>
      </c>
    </row>
    <row r="14" spans="1:49" x14ac:dyDescent="0.25">
      <c r="A14" s="2" t="str">
        <f t="shared" si="0"/>
        <v>AIRBUS GROUP (ex EADS)</v>
      </c>
      <c r="B14" s="2">
        <f t="shared" si="1"/>
        <v>60.7</v>
      </c>
      <c r="E14" s="2" t="str">
        <f t="shared" si="2"/>
        <v>AIRBUS GROUP (ex EADS)</v>
      </c>
      <c r="F14" s="2">
        <f t="shared" si="3"/>
        <v>62.42</v>
      </c>
      <c r="AR14" s="2" t="str">
        <f>[3]!Name</f>
        <v>AIRBUS GROUP (ex EADS)</v>
      </c>
      <c r="AS14" s="2">
        <f>[3]!BidPrice</f>
        <v>62.24</v>
      </c>
      <c r="AT14" s="2">
        <f>[3]!Open</f>
        <v>60.71</v>
      </c>
      <c r="AU14" s="2">
        <f>[3]!Last</f>
        <v>62.26</v>
      </c>
      <c r="AV14" s="2">
        <f>[3]!High</f>
        <v>62.42</v>
      </c>
      <c r="AW14" s="2">
        <f>[3]!Low</f>
        <v>60.7</v>
      </c>
    </row>
    <row r="15" spans="1:49" x14ac:dyDescent="0.25">
      <c r="A15" s="2" t="str">
        <f t="shared" si="0"/>
        <v>ALCATEL-LUCENT</v>
      </c>
      <c r="B15" s="2">
        <f t="shared" si="1"/>
        <v>3.839</v>
      </c>
      <c r="E15" s="2" t="str">
        <f t="shared" si="2"/>
        <v>ALCATEL-LUCENT</v>
      </c>
      <c r="F15" s="2">
        <f t="shared" si="3"/>
        <v>3.9740000000000002</v>
      </c>
      <c r="AR15" s="2" t="str">
        <f>[4]!Name</f>
        <v>ALCATEL-LUCENT</v>
      </c>
      <c r="AS15" s="2">
        <f>[4]!Close</f>
        <v>3.8260000000000001</v>
      </c>
      <c r="AT15" s="2">
        <f>[4]!Open</f>
        <v>3.84</v>
      </c>
      <c r="AU15" s="2">
        <f>[4]!Last</f>
        <v>3.9420000000000002</v>
      </c>
      <c r="AV15" s="2">
        <f>[4]!High</f>
        <v>3.9740000000000002</v>
      </c>
      <c r="AW15" s="2">
        <f>[4]!Low</f>
        <v>3.839</v>
      </c>
    </row>
    <row r="16" spans="1:49" x14ac:dyDescent="0.25">
      <c r="A16" s="2" t="str">
        <f t="shared" si="0"/>
        <v>ALSTOM</v>
      </c>
      <c r="B16" s="2">
        <f t="shared" si="1"/>
        <v>29.46</v>
      </c>
      <c r="E16" s="2" t="str">
        <f t="shared" si="2"/>
        <v>ALSTOM</v>
      </c>
      <c r="F16" s="2">
        <f t="shared" si="3"/>
        <v>29.74</v>
      </c>
      <c r="AR16" s="2" t="str">
        <f>[5]!Name</f>
        <v>ALSTOM</v>
      </c>
      <c r="AS16" s="2">
        <f>[5]!Close</f>
        <v>29.76</v>
      </c>
      <c r="AT16" s="2">
        <f>[5]!Open</f>
        <v>29.655000000000001</v>
      </c>
      <c r="AU16" s="2">
        <f>[5]!Last</f>
        <v>29.574999999999999</v>
      </c>
      <c r="AV16" s="2">
        <f>[5]!High</f>
        <v>29.74</v>
      </c>
      <c r="AW16" s="2">
        <f>[5]!Low</f>
        <v>29.46</v>
      </c>
    </row>
    <row r="17" spans="1:49" x14ac:dyDescent="0.25">
      <c r="A17" s="2" t="str">
        <f t="shared" si="0"/>
        <v>ARCELOR MITTAL</v>
      </c>
      <c r="B17" s="2">
        <f t="shared" si="1"/>
        <v>8.9039999999999999</v>
      </c>
      <c r="E17" s="2" t="str">
        <f t="shared" si="2"/>
        <v>ARCELOR MITTAL</v>
      </c>
      <c r="F17" s="2">
        <f t="shared" si="3"/>
        <v>9.032</v>
      </c>
      <c r="AR17" s="2" t="str">
        <f>[6]!Name</f>
        <v>ARCELOR MITTAL</v>
      </c>
      <c r="AS17" s="2">
        <f>[6]!Close</f>
        <v>9.0269999999999992</v>
      </c>
      <c r="AT17" s="2">
        <f>[6]!Open</f>
        <v>9.0289999999999999</v>
      </c>
      <c r="AU17" s="2">
        <f>[6]!Last</f>
        <v>8.9499999999999993</v>
      </c>
      <c r="AV17" s="2">
        <f>[6]!High</f>
        <v>9.032</v>
      </c>
      <c r="AW17" s="2">
        <f>[6]!Low</f>
        <v>8.9039999999999999</v>
      </c>
    </row>
    <row r="18" spans="1:49" x14ac:dyDescent="0.25">
      <c r="A18" s="2" t="str">
        <f t="shared" si="0"/>
        <v>AXA</v>
      </c>
      <c r="B18" s="2">
        <f t="shared" si="1"/>
        <v>24.324999999999999</v>
      </c>
      <c r="E18" s="2" t="str">
        <f t="shared" si="2"/>
        <v>AXA</v>
      </c>
      <c r="F18" s="2">
        <f t="shared" si="3"/>
        <v>24.64</v>
      </c>
      <c r="AR18" s="2" t="str">
        <f>[7]!Name</f>
        <v>AXA</v>
      </c>
      <c r="AS18" s="2">
        <f>[7]!Close</f>
        <v>24.475000000000001</v>
      </c>
      <c r="AT18" s="2">
        <f>[7]!Open</f>
        <v>24.48</v>
      </c>
      <c r="AU18" s="2">
        <f>[7]!Last</f>
        <v>24.59</v>
      </c>
      <c r="AV18" s="2">
        <f>[7]!High</f>
        <v>24.64</v>
      </c>
      <c r="AW18" s="2">
        <f>[7]!Low</f>
        <v>24.324999999999999</v>
      </c>
    </row>
    <row r="19" spans="1:49" x14ac:dyDescent="0.25">
      <c r="A19" s="2" t="str">
        <f t="shared" si="0"/>
        <v>BNP PARIBAS</v>
      </c>
      <c r="B19" s="2">
        <f t="shared" si="1"/>
        <v>57</v>
      </c>
      <c r="E19" s="2" t="str">
        <f t="shared" si="2"/>
        <v>BNP PARIBAS</v>
      </c>
      <c r="F19" s="2">
        <f t="shared" si="3"/>
        <v>57.48</v>
      </c>
      <c r="AR19" s="2" t="str">
        <f>[8]!Name</f>
        <v>BNP PARIBAS</v>
      </c>
      <c r="AS19" s="2">
        <f>[8]!Close</f>
        <v>57.25</v>
      </c>
      <c r="AT19" s="2">
        <f>[8]!Open</f>
        <v>57.25</v>
      </c>
      <c r="AU19" s="2">
        <f>[8]!Last</f>
        <v>57.37</v>
      </c>
      <c r="AV19" s="2">
        <f>[8]!High</f>
        <v>57.48</v>
      </c>
      <c r="AW19" s="2">
        <f>[8]!Low</f>
        <v>57</v>
      </c>
    </row>
    <row r="20" spans="1:49" x14ac:dyDescent="0.25">
      <c r="A20" s="2" t="str">
        <f t="shared" si="0"/>
        <v>BOUYGUES</v>
      </c>
      <c r="B20" s="2">
        <f t="shared" si="1"/>
        <v>37.450000000000003</v>
      </c>
      <c r="E20" s="2" t="str">
        <f t="shared" si="2"/>
        <v>BOUYGUES</v>
      </c>
      <c r="F20" s="2">
        <f t="shared" si="3"/>
        <v>37.81</v>
      </c>
      <c r="AR20" s="2" t="str">
        <f>[9]!Name</f>
        <v>BOUYGUES</v>
      </c>
      <c r="AS20" s="2">
        <f>[9]!Close</f>
        <v>37.765000000000001</v>
      </c>
      <c r="AT20" s="2">
        <f>[9]!Open</f>
        <v>37.765000000000001</v>
      </c>
      <c r="AU20" s="2">
        <f>[9]!Last</f>
        <v>37.700000000000003</v>
      </c>
      <c r="AV20" s="2">
        <f>[9]!High</f>
        <v>37.81</v>
      </c>
      <c r="AW20" s="2">
        <f>[9]!Low</f>
        <v>37.450000000000003</v>
      </c>
    </row>
    <row r="21" spans="1:49" x14ac:dyDescent="0.25">
      <c r="A21" s="2" t="str">
        <f t="shared" si="0"/>
        <v>CAP GEMINI</v>
      </c>
      <c r="B21" s="2">
        <f t="shared" si="1"/>
        <v>78.89</v>
      </c>
      <c r="E21" s="2" t="str">
        <f t="shared" si="2"/>
        <v>CAP GEMINI</v>
      </c>
      <c r="F21" s="2">
        <f t="shared" si="3"/>
        <v>79.540000000000006</v>
      </c>
      <c r="AR21" s="2" t="str">
        <f>[10]!Name</f>
        <v>CAP GEMINI</v>
      </c>
      <c r="AS21" s="2">
        <f>[10]!Close</f>
        <v>79.5</v>
      </c>
      <c r="AT21" s="2">
        <f>[10]!Open</f>
        <v>79.44</v>
      </c>
      <c r="AU21" s="2">
        <f>[10]!Last</f>
        <v>79.2</v>
      </c>
      <c r="AV21" s="2">
        <f>[10]!High</f>
        <v>79.540000000000006</v>
      </c>
      <c r="AW21" s="2">
        <f>[10]!Low</f>
        <v>78.89</v>
      </c>
    </row>
    <row r="22" spans="1:49" x14ac:dyDescent="0.25">
      <c r="A22" s="2" t="str">
        <f t="shared" si="0"/>
        <v>CARREFOUR</v>
      </c>
      <c r="B22" s="2">
        <f t="shared" si="1"/>
        <v>32.585000000000001</v>
      </c>
      <c r="E22" s="2" t="str">
        <f t="shared" si="2"/>
        <v>CARREFOUR</v>
      </c>
      <c r="F22" s="2">
        <f t="shared" si="3"/>
        <v>32.835000000000001</v>
      </c>
      <c r="AR22" s="2" t="str">
        <f>[11]!Name</f>
        <v>CARREFOUR</v>
      </c>
      <c r="AS22" s="2">
        <f>[11]!Close</f>
        <v>32.795000000000002</v>
      </c>
      <c r="AT22" s="2">
        <f>[11]!Open</f>
        <v>32.799999999999997</v>
      </c>
      <c r="AU22" s="2">
        <f>[11]!Last</f>
        <v>32.71</v>
      </c>
      <c r="AV22" s="2">
        <f>[11]!High</f>
        <v>32.835000000000001</v>
      </c>
      <c r="AW22" s="2">
        <f>[11]!Low</f>
        <v>32.585000000000001</v>
      </c>
    </row>
    <row r="23" spans="1:49" x14ac:dyDescent="0.25">
      <c r="A23" s="2" t="str">
        <f t="shared" si="0"/>
        <v>CREDIT AGRICOLE</v>
      </c>
      <c r="B23" s="2">
        <f t="shared" si="1"/>
        <v>14.09</v>
      </c>
      <c r="E23" s="2" t="str">
        <f t="shared" si="2"/>
        <v>CREDIT AGRICOLE</v>
      </c>
      <c r="F23" s="2">
        <f t="shared" si="3"/>
        <v>14.215</v>
      </c>
      <c r="AR23" s="2" t="str">
        <f>[12]!Name</f>
        <v>CREDIT AGRICOLE</v>
      </c>
      <c r="AS23" s="2">
        <f>[12]!Close</f>
        <v>14.185</v>
      </c>
      <c r="AT23" s="2">
        <f>[12]!Open</f>
        <v>14.19</v>
      </c>
      <c r="AU23" s="2">
        <f>[12]!Last</f>
        <v>14.12</v>
      </c>
      <c r="AV23" s="2">
        <f>[12]!High</f>
        <v>14.215</v>
      </c>
      <c r="AW23" s="2">
        <f>[12]!Low</f>
        <v>14.09</v>
      </c>
    </row>
    <row r="24" spans="1:49" x14ac:dyDescent="0.25">
      <c r="A24" s="2" t="str">
        <f t="shared" si="0"/>
        <v>DANONE</v>
      </c>
      <c r="B24" s="2">
        <f t="shared" si="1"/>
        <v>64.53</v>
      </c>
      <c r="E24" s="2" t="str">
        <f t="shared" si="2"/>
        <v>DANONE</v>
      </c>
      <c r="F24" s="2">
        <f t="shared" si="3"/>
        <v>65.13</v>
      </c>
      <c r="AR24" s="2" t="str">
        <f>[13]!Name</f>
        <v>DANONE</v>
      </c>
      <c r="AS24" s="2">
        <f>[13]!Close</f>
        <v>64.95</v>
      </c>
      <c r="AT24" s="2">
        <f>[13]!Open</f>
        <v>64.73</v>
      </c>
      <c r="AU24" s="2">
        <f>[13]!Last</f>
        <v>65.02</v>
      </c>
      <c r="AV24" s="2">
        <f>[13]!High</f>
        <v>65.13</v>
      </c>
      <c r="AW24" s="2">
        <f>[13]!Low</f>
        <v>64.53</v>
      </c>
    </row>
    <row r="25" spans="1:49" x14ac:dyDescent="0.25">
      <c r="A25" s="2" t="str">
        <f t="shared" si="0"/>
        <v>EDF</v>
      </c>
      <c r="B25" s="2">
        <f t="shared" si="1"/>
        <v>23.09</v>
      </c>
      <c r="E25" s="2" t="str">
        <f t="shared" si="2"/>
        <v>EDF</v>
      </c>
      <c r="F25" s="2">
        <f t="shared" si="3"/>
        <v>23.22</v>
      </c>
      <c r="AR25" s="2" t="str">
        <f>[14]!Name</f>
        <v>EDF</v>
      </c>
      <c r="AS25" s="2">
        <f>[14]!Close</f>
        <v>23.045000000000002</v>
      </c>
      <c r="AT25" s="2">
        <f>[14]!Open</f>
        <v>23.09</v>
      </c>
      <c r="AU25" s="2">
        <f>[14]!Last</f>
        <v>23.19</v>
      </c>
      <c r="AV25" s="2">
        <f>[14]!High</f>
        <v>23.22</v>
      </c>
      <c r="AW25" s="2">
        <f>[14]!Low</f>
        <v>23.09</v>
      </c>
    </row>
    <row r="26" spans="1:49" x14ac:dyDescent="0.25">
      <c r="A26" s="2" t="str">
        <f t="shared" si="0"/>
        <v>ESSILOR INTL.</v>
      </c>
      <c r="B26" s="2">
        <f t="shared" si="1"/>
        <v>111.75</v>
      </c>
      <c r="E26" s="2" t="str">
        <f t="shared" si="2"/>
        <v>ESSILOR INTL.</v>
      </c>
      <c r="F26" s="2">
        <f t="shared" si="3"/>
        <v>113.15</v>
      </c>
      <c r="AR26" s="2" t="str">
        <f>[15]!Name</f>
        <v>ESSILOR INTL.</v>
      </c>
      <c r="AS26" s="2">
        <f>[15]!Close</f>
        <v>113.05</v>
      </c>
      <c r="AT26" s="2">
        <f>[15]!Open</f>
        <v>112.9</v>
      </c>
      <c r="AU26" s="2">
        <f>[15]!Last</f>
        <v>113</v>
      </c>
      <c r="AV26" s="2">
        <f>[15]!High</f>
        <v>113.15</v>
      </c>
      <c r="AW26" s="2">
        <f>[15]!Low</f>
        <v>111.75</v>
      </c>
    </row>
    <row r="27" spans="1:49" x14ac:dyDescent="0.25">
      <c r="A27" s="2" t="str">
        <f t="shared" si="0"/>
        <v>GDF SUEZ</v>
      </c>
      <c r="B27" s="2">
        <f t="shared" si="1"/>
        <v>19.13</v>
      </c>
      <c r="E27" s="2" t="str">
        <f t="shared" si="2"/>
        <v>GDF SUEZ</v>
      </c>
      <c r="F27" s="2">
        <f t="shared" si="3"/>
        <v>19.375</v>
      </c>
      <c r="AR27" s="2" t="str">
        <f>[16]!Name</f>
        <v>GDF SUEZ</v>
      </c>
      <c r="AS27" s="2">
        <f>[16]!Close</f>
        <v>19.265000000000001</v>
      </c>
      <c r="AT27" s="2">
        <f>[16]!Open</f>
        <v>19.32</v>
      </c>
      <c r="AU27" s="2">
        <f>[16]!Last</f>
        <v>19.32</v>
      </c>
      <c r="AV27" s="2">
        <f>[16]!High</f>
        <v>19.375</v>
      </c>
      <c r="AW27" s="2">
        <f>[16]!Low</f>
        <v>19.13</v>
      </c>
    </row>
    <row r="28" spans="1:49" x14ac:dyDescent="0.25">
      <c r="A28" s="2">
        <f t="shared" si="0"/>
        <v>0</v>
      </c>
      <c r="B28" s="2">
        <f t="shared" si="1"/>
        <v>0</v>
      </c>
      <c r="E28" s="2">
        <f t="shared" si="2"/>
        <v>0</v>
      </c>
      <c r="F28" s="2">
        <f t="shared" si="3"/>
        <v>0</v>
      </c>
    </row>
    <row r="29" spans="1:49" x14ac:dyDescent="0.25">
      <c r="A29" s="2" t="str">
        <f t="shared" si="0"/>
        <v>KERING (ex PPR)</v>
      </c>
      <c r="B29" s="2">
        <f t="shared" si="1"/>
        <v>175.8</v>
      </c>
      <c r="E29" s="2" t="str">
        <f t="shared" si="2"/>
        <v>KERING (ex PPR)</v>
      </c>
      <c r="F29" s="2">
        <f t="shared" si="3"/>
        <v>176.95</v>
      </c>
      <c r="AR29" s="2" t="str">
        <f>[17]!Name</f>
        <v>KERING (ex PPR)</v>
      </c>
      <c r="AS29" s="2">
        <f>[17]!Close</f>
        <v>176.5</v>
      </c>
      <c r="AT29" s="2">
        <f>[17]!Open</f>
        <v>176.6</v>
      </c>
      <c r="AU29" s="2">
        <f>[17]!Last</f>
        <v>176.35</v>
      </c>
      <c r="AV29" s="2">
        <f>[17]!High</f>
        <v>176.95</v>
      </c>
      <c r="AW29" s="2">
        <f>[17]!Low</f>
        <v>175.8</v>
      </c>
    </row>
    <row r="30" spans="1:49" x14ac:dyDescent="0.25">
      <c r="A30" s="2" t="str">
        <f t="shared" si="0"/>
        <v>LAFARGE</v>
      </c>
      <c r="B30" s="2">
        <f t="shared" si="1"/>
        <v>62.87</v>
      </c>
      <c r="E30" s="2" t="str">
        <f t="shared" si="2"/>
        <v>LAFARGE</v>
      </c>
      <c r="F30" s="2">
        <f t="shared" si="3"/>
        <v>63.45</v>
      </c>
      <c r="AR30" s="2" t="str">
        <f>[18]!Name</f>
        <v>LAFARGE</v>
      </c>
      <c r="AS30" s="2">
        <f>[18]!Close</f>
        <v>63.01</v>
      </c>
      <c r="AT30" s="2">
        <f>[18]!Open</f>
        <v>63</v>
      </c>
      <c r="AU30" s="2">
        <f>[18]!Last</f>
        <v>63.27</v>
      </c>
      <c r="AV30" s="2">
        <f>[18]!High</f>
        <v>63.45</v>
      </c>
      <c r="AW30" s="2">
        <f>[18]!Low</f>
        <v>62.87</v>
      </c>
    </row>
    <row r="31" spans="1:49" x14ac:dyDescent="0.25">
      <c r="A31" s="2" t="str">
        <f t="shared" si="0"/>
        <v>LEGRAND</v>
      </c>
      <c r="B31" s="2">
        <f t="shared" si="1"/>
        <v>52.47</v>
      </c>
      <c r="E31" s="2" t="str">
        <f t="shared" si="2"/>
        <v>LEGRAND</v>
      </c>
      <c r="F31" s="2">
        <f t="shared" si="3"/>
        <v>52.86</v>
      </c>
      <c r="AR31" s="2" t="str">
        <f>[19]!Name</f>
        <v>LEGRAND</v>
      </c>
      <c r="AS31" s="2">
        <f>[19]!Close</f>
        <v>52.67</v>
      </c>
      <c r="AT31" s="2">
        <f>[19]!Open</f>
        <v>52.8</v>
      </c>
      <c r="AU31" s="2">
        <f>[19]!Last</f>
        <v>52.62</v>
      </c>
      <c r="AV31" s="2">
        <f>[19]!High</f>
        <v>52.86</v>
      </c>
      <c r="AW31" s="2">
        <f>[19]!Low</f>
        <v>52.47</v>
      </c>
    </row>
    <row r="32" spans="1:49" x14ac:dyDescent="0.25">
      <c r="A32" s="2" t="str">
        <f t="shared" si="0"/>
        <v>L'OREAL</v>
      </c>
      <c r="B32" s="2">
        <f t="shared" si="1"/>
        <v>177.15</v>
      </c>
      <c r="E32" s="2" t="str">
        <f t="shared" si="2"/>
        <v>L'OREAL</v>
      </c>
      <c r="F32" s="2">
        <f t="shared" si="3"/>
        <v>178.7</v>
      </c>
      <c r="AR32" s="2" t="str">
        <f>[20]!Name</f>
        <v>L'OREAL</v>
      </c>
      <c r="AS32" s="2">
        <f>[20]!Close</f>
        <v>178.95</v>
      </c>
      <c r="AT32" s="2">
        <f>[20]!Open</f>
        <v>178.15</v>
      </c>
      <c r="AU32" s="2">
        <f>[20]!Last</f>
        <v>178.15</v>
      </c>
      <c r="AV32" s="2">
        <f>[20]!High</f>
        <v>178.7</v>
      </c>
      <c r="AW32" s="2">
        <f>[20]!Low</f>
        <v>177.15</v>
      </c>
    </row>
    <row r="33" spans="1:49" x14ac:dyDescent="0.25">
      <c r="A33" s="2" t="str">
        <f t="shared" si="0"/>
        <v>LVMH</v>
      </c>
      <c r="B33" s="2">
        <f t="shared" si="1"/>
        <v>170.15</v>
      </c>
      <c r="E33" s="2" t="str">
        <f t="shared" si="2"/>
        <v>LVMH</v>
      </c>
      <c r="F33" s="2">
        <f t="shared" si="3"/>
        <v>172.75</v>
      </c>
      <c r="AR33" s="2" t="str">
        <f>[21]!Name</f>
        <v>LVMH</v>
      </c>
      <c r="AS33" s="2">
        <f>[21]!Close</f>
        <v>172.4</v>
      </c>
      <c r="AT33" s="2">
        <f>[21]!Open</f>
        <v>171.45</v>
      </c>
      <c r="AU33" s="2">
        <f>[21]!Last</f>
        <v>171.9</v>
      </c>
      <c r="AV33" s="2">
        <f>[21]!High</f>
        <v>172.75</v>
      </c>
      <c r="AW33" s="2">
        <f>[21]!Low</f>
        <v>170.15</v>
      </c>
    </row>
    <row r="34" spans="1:49" x14ac:dyDescent="0.25">
      <c r="A34" s="2" t="str">
        <f t="shared" si="0"/>
        <v>MICHELIN</v>
      </c>
      <c r="B34" s="2">
        <f t="shared" si="1"/>
        <v>95.34</v>
      </c>
      <c r="E34" s="2" t="str">
        <f t="shared" si="2"/>
        <v>MICHELIN</v>
      </c>
      <c r="F34" s="2">
        <f t="shared" si="3"/>
        <v>96.85</v>
      </c>
      <c r="AR34" s="2" t="str">
        <f>[22]!Name</f>
        <v>MICHELIN</v>
      </c>
      <c r="AS34" s="2">
        <f>[22]!Close</f>
        <v>96.12</v>
      </c>
      <c r="AT34" s="2">
        <f>[22]!Open</f>
        <v>96.12</v>
      </c>
      <c r="AU34" s="2">
        <f>[22]!Last</f>
        <v>96.27</v>
      </c>
      <c r="AV34" s="2">
        <f>[22]!High</f>
        <v>96.85</v>
      </c>
      <c r="AW34" s="2">
        <f>[22]!Low</f>
        <v>95.34</v>
      </c>
    </row>
    <row r="35" spans="1:49" x14ac:dyDescent="0.25">
      <c r="A35" s="2" t="str">
        <f t="shared" si="0"/>
        <v>ORANGE</v>
      </c>
      <c r="B35" s="2">
        <f t="shared" si="1"/>
        <v>15.425000000000001</v>
      </c>
      <c r="E35" s="2" t="str">
        <f t="shared" si="2"/>
        <v>ORANGE</v>
      </c>
      <c r="F35" s="2">
        <f t="shared" si="3"/>
        <v>15.64</v>
      </c>
      <c r="AR35" s="2" t="str">
        <f>[23]!Name</f>
        <v>ORANGE</v>
      </c>
      <c r="AS35" s="2">
        <f>[23]!Close</f>
        <v>15.45</v>
      </c>
      <c r="AT35" s="2">
        <f>[23]!Open</f>
        <v>15.45</v>
      </c>
      <c r="AU35" s="2">
        <f>[23]!Last</f>
        <v>15.635</v>
      </c>
      <c r="AV35" s="2">
        <f>[23]!High</f>
        <v>15.64</v>
      </c>
      <c r="AW35" s="2">
        <f>[23]!Low</f>
        <v>15.425000000000001</v>
      </c>
    </row>
    <row r="36" spans="1:49" x14ac:dyDescent="0.25">
      <c r="A36" s="2" t="str">
        <f t="shared" si="0"/>
        <v>PERNOD RICARD</v>
      </c>
      <c r="B36" s="2">
        <f t="shared" si="1"/>
        <v>112.9</v>
      </c>
      <c r="E36" s="2" t="str">
        <f t="shared" si="2"/>
        <v>PERNOD RICARD</v>
      </c>
      <c r="F36" s="2">
        <f t="shared" si="3"/>
        <v>113.9</v>
      </c>
      <c r="AR36" s="2" t="str">
        <f>[24]!Name</f>
        <v>PERNOD RICARD</v>
      </c>
      <c r="AS36" s="2">
        <f>[24]!Close</f>
        <v>113.95</v>
      </c>
      <c r="AT36" s="2">
        <f>[24]!Open</f>
        <v>113.9</v>
      </c>
      <c r="AU36" s="2">
        <f>[24]!Last</f>
        <v>113.7</v>
      </c>
      <c r="AV36" s="2">
        <f>[24]!High</f>
        <v>113.9</v>
      </c>
      <c r="AW36" s="2">
        <f>[24]!Low</f>
        <v>112.9</v>
      </c>
    </row>
    <row r="37" spans="1:49" x14ac:dyDescent="0.25">
      <c r="A37" s="2" t="str">
        <f t="shared" si="0"/>
        <v>PUBLICIS GROUPE</v>
      </c>
      <c r="B37" s="2">
        <f t="shared" si="1"/>
        <v>74.569999999999993</v>
      </c>
      <c r="E37" s="2" t="str">
        <f t="shared" si="2"/>
        <v>PUBLICIS GROUPE</v>
      </c>
      <c r="F37" s="2">
        <f t="shared" si="3"/>
        <v>75.489999999999995</v>
      </c>
      <c r="AR37" s="2" t="str">
        <f>[25]!Name</f>
        <v>PUBLICIS GROUPE</v>
      </c>
      <c r="AS37" s="2">
        <f>[25]!Close</f>
        <v>75.48</v>
      </c>
      <c r="AT37" s="2">
        <f>[25]!Open</f>
        <v>75.48</v>
      </c>
      <c r="AU37" s="2">
        <f>[25]!Last</f>
        <v>74.81</v>
      </c>
      <c r="AV37" s="2">
        <f>[25]!High</f>
        <v>75.489999999999995</v>
      </c>
      <c r="AW37" s="2">
        <f>[25]!Low</f>
        <v>74.569999999999993</v>
      </c>
    </row>
    <row r="38" spans="1:49" x14ac:dyDescent="0.25">
      <c r="A38" s="2" t="str">
        <f t="shared" si="0"/>
        <v>RENAULT</v>
      </c>
      <c r="B38" s="2">
        <f t="shared" si="1"/>
        <v>88.59</v>
      </c>
      <c r="E38" s="2" t="str">
        <f t="shared" si="2"/>
        <v>RENAULT</v>
      </c>
      <c r="F38" s="2">
        <f t="shared" si="3"/>
        <v>89.69</v>
      </c>
      <c r="AR38" s="2" t="str">
        <f>[26]!Name</f>
        <v>RENAULT</v>
      </c>
      <c r="AS38" s="2">
        <f>[26]!Close</f>
        <v>89.44</v>
      </c>
      <c r="AT38" s="2">
        <f>[26]!Open</f>
        <v>89.29</v>
      </c>
      <c r="AU38" s="2">
        <f>[26]!Last</f>
        <v>89.31</v>
      </c>
      <c r="AV38" s="2">
        <f>[26]!High</f>
        <v>89.69</v>
      </c>
      <c r="AW38" s="2">
        <f>[26]!Low</f>
        <v>88.59</v>
      </c>
    </row>
    <row r="39" spans="1:49" x14ac:dyDescent="0.25">
      <c r="A39" s="2" t="str">
        <f t="shared" si="0"/>
        <v>SAFRAN</v>
      </c>
      <c r="B39" s="2">
        <f t="shared" si="1"/>
        <v>67.59</v>
      </c>
      <c r="E39" s="2" t="str">
        <f t="shared" si="2"/>
        <v>SAFRAN</v>
      </c>
      <c r="F39" s="2">
        <f t="shared" si="3"/>
        <v>68.56</v>
      </c>
      <c r="AR39" s="2" t="str">
        <f>[27]!Name</f>
        <v>SAFRAN</v>
      </c>
      <c r="AS39" s="2">
        <f>[27]!Close</f>
        <v>68.150000000000006</v>
      </c>
      <c r="AT39" s="2">
        <f>[27]!Open</f>
        <v>68.290000000000006</v>
      </c>
      <c r="AU39" s="2">
        <f>[27]!Last</f>
        <v>68.150000000000006</v>
      </c>
      <c r="AV39" s="2">
        <f>[27]!High</f>
        <v>68.56</v>
      </c>
      <c r="AW39" s="2">
        <f>[27]!Low</f>
        <v>67.59</v>
      </c>
    </row>
    <row r="40" spans="1:49" x14ac:dyDescent="0.25">
      <c r="A40" s="2" t="str">
        <f t="shared" si="0"/>
        <v>SAINT GOBAIN</v>
      </c>
      <c r="B40" s="2">
        <f t="shared" si="1"/>
        <v>41.86</v>
      </c>
      <c r="E40" s="2" t="str">
        <f t="shared" si="2"/>
        <v>SAINT GOBAIN</v>
      </c>
      <c r="F40" s="2">
        <f t="shared" si="3"/>
        <v>42.344999999999999</v>
      </c>
      <c r="AR40" s="2" t="str">
        <f>[28]!Name</f>
        <v>SAINT GOBAIN</v>
      </c>
      <c r="AS40" s="2">
        <f>[28]!Close</f>
        <v>42.02</v>
      </c>
      <c r="AT40" s="2">
        <f>[28]!Open</f>
        <v>42.085000000000001</v>
      </c>
      <c r="AU40" s="2">
        <f>[28]!Last</f>
        <v>42.31</v>
      </c>
      <c r="AV40" s="2">
        <f>[28]!High</f>
        <v>42.344999999999999</v>
      </c>
      <c r="AW40" s="2">
        <f>[28]!Low</f>
        <v>41.86</v>
      </c>
    </row>
    <row r="41" spans="1:49" x14ac:dyDescent="0.25">
      <c r="A41" s="2" t="str">
        <f t="shared" si="0"/>
        <v>SANOFI</v>
      </c>
      <c r="B41" s="2">
        <f t="shared" si="1"/>
        <v>98.25</v>
      </c>
      <c r="E41" s="2" t="str">
        <f t="shared" si="2"/>
        <v>SANOFI</v>
      </c>
      <c r="F41" s="2">
        <f t="shared" si="3"/>
        <v>98.93</v>
      </c>
      <c r="AR41" s="2" t="str">
        <f>[29]!Name</f>
        <v>SANOFI</v>
      </c>
      <c r="AS41" s="2">
        <f>[29]!Close</f>
        <v>98.75</v>
      </c>
      <c r="AT41" s="2">
        <f>[29]!Open</f>
        <v>98.67</v>
      </c>
      <c r="AU41" s="2">
        <f>[29]!Last</f>
        <v>98.4</v>
      </c>
      <c r="AV41" s="2">
        <f>[29]!High</f>
        <v>98.93</v>
      </c>
      <c r="AW41" s="2">
        <f>[29]!Low</f>
        <v>98.25</v>
      </c>
    </row>
    <row r="42" spans="1:49" x14ac:dyDescent="0.25">
      <c r="A42" s="2" t="str">
        <f t="shared" si="0"/>
        <v>SCHNEIDER ELECTRIC</v>
      </c>
      <c r="B42" s="2">
        <f t="shared" si="1"/>
        <v>73.14</v>
      </c>
      <c r="E42" s="2" t="str">
        <f t="shared" si="2"/>
        <v>SCHNEIDER ELECTRIC</v>
      </c>
      <c r="F42" s="2">
        <f t="shared" si="3"/>
        <v>73.77</v>
      </c>
      <c r="AR42" s="2" t="str">
        <f>[30]!Name</f>
        <v>SCHNEIDER ELECTRIC</v>
      </c>
      <c r="AS42" s="2">
        <f>[30]!Close</f>
        <v>73.62</v>
      </c>
      <c r="AT42" s="2">
        <f>[30]!Open</f>
        <v>73.709999999999994</v>
      </c>
      <c r="AU42" s="2">
        <f>[30]!Last</f>
        <v>73.41</v>
      </c>
      <c r="AV42" s="2">
        <f>[30]!High</f>
        <v>73.77</v>
      </c>
      <c r="AW42" s="2">
        <f>[30]!Low</f>
        <v>73.14</v>
      </c>
    </row>
    <row r="43" spans="1:49" x14ac:dyDescent="0.25">
      <c r="A43" s="2" t="str">
        <f t="shared" si="0"/>
        <v>SOCIETE GENERALE</v>
      </c>
      <c r="B43" s="2">
        <f t="shared" si="1"/>
        <v>46.12</v>
      </c>
      <c r="E43" s="2" t="str">
        <f t="shared" si="2"/>
        <v>SOCIETE GENERALE</v>
      </c>
      <c r="F43" s="2">
        <f t="shared" si="3"/>
        <v>46.48</v>
      </c>
      <c r="AR43" s="2" t="str">
        <f>[31]!Name</f>
        <v>SOCIETE GENERALE</v>
      </c>
      <c r="AS43" s="2">
        <f>[31]!Close</f>
        <v>46.185000000000002</v>
      </c>
      <c r="AT43" s="2">
        <f>[31]!Open</f>
        <v>46.21</v>
      </c>
      <c r="AU43" s="2">
        <f>[31]!Last</f>
        <v>46.43</v>
      </c>
      <c r="AV43" s="2">
        <f>[31]!High</f>
        <v>46.48</v>
      </c>
      <c r="AW43" s="2">
        <f>[31]!Low</f>
        <v>46.12</v>
      </c>
    </row>
    <row r="44" spans="1:49" x14ac:dyDescent="0.25">
      <c r="A44" s="2" t="str">
        <f t="shared" si="0"/>
        <v>SOLVAY</v>
      </c>
      <c r="B44" s="2">
        <f t="shared" si="1"/>
        <v>139.75</v>
      </c>
      <c r="E44" s="2" t="str">
        <f t="shared" si="2"/>
        <v>SOLVAY</v>
      </c>
      <c r="F44" s="2">
        <f t="shared" si="3"/>
        <v>140.94999999999999</v>
      </c>
      <c r="AR44" s="2" t="str">
        <f>[32]!Name</f>
        <v>SOLVAY</v>
      </c>
      <c r="AS44" s="2">
        <f>[32]!Close</f>
        <v>140.94999999999999</v>
      </c>
      <c r="AT44" s="2">
        <f>[32]!Open</f>
        <v>140.85</v>
      </c>
      <c r="AU44" s="2">
        <f>[32]!Last</f>
        <v>140</v>
      </c>
      <c r="AV44" s="2">
        <f>[32]!High</f>
        <v>140.94999999999999</v>
      </c>
      <c r="AW44" s="2">
        <f>[32]!Low</f>
        <v>139.75</v>
      </c>
    </row>
    <row r="45" spans="1:49" x14ac:dyDescent="0.25">
      <c r="A45" s="2" t="str">
        <f t="shared" si="0"/>
        <v>TECHNIP</v>
      </c>
      <c r="B45" s="2">
        <f t="shared" si="1"/>
        <v>60.92</v>
      </c>
      <c r="E45" s="2" t="str">
        <f t="shared" si="2"/>
        <v>TECHNIP</v>
      </c>
      <c r="F45" s="2">
        <f t="shared" si="3"/>
        <v>62.17</v>
      </c>
      <c r="AR45" s="2" t="str">
        <f>[33]!Name</f>
        <v>TECHNIP</v>
      </c>
      <c r="AS45" s="2">
        <f>[33]!Close</f>
        <v>61.18</v>
      </c>
      <c r="AT45" s="2">
        <f>[33]!Open</f>
        <v>61</v>
      </c>
      <c r="AU45" s="2">
        <f>[33]!Last</f>
        <v>61.41</v>
      </c>
      <c r="AV45" s="2">
        <f>[33]!High</f>
        <v>62.17</v>
      </c>
      <c r="AW45" s="2">
        <f>[33]!Low</f>
        <v>60.92</v>
      </c>
    </row>
    <row r="46" spans="1:49" x14ac:dyDescent="0.25">
      <c r="A46" s="2" t="str">
        <f t="shared" si="0"/>
        <v>TOTAL</v>
      </c>
      <c r="B46" s="2">
        <f t="shared" si="1"/>
        <v>48.37</v>
      </c>
      <c r="E46" s="2" t="str">
        <f t="shared" si="2"/>
        <v>TOTAL</v>
      </c>
      <c r="F46" s="2">
        <f t="shared" si="3"/>
        <v>48.97</v>
      </c>
      <c r="AR46" s="2" t="str">
        <f>[34]!Name</f>
        <v>TOTAL</v>
      </c>
      <c r="AS46" s="2">
        <f>[34]!Close</f>
        <v>48.52</v>
      </c>
      <c r="AT46" s="2">
        <f>[34]!Open</f>
        <v>48.515000000000001</v>
      </c>
      <c r="AU46" s="2">
        <f>[34]!Last</f>
        <v>48.594999999999999</v>
      </c>
      <c r="AV46" s="2">
        <f>[34]!High</f>
        <v>48.97</v>
      </c>
      <c r="AW46" s="2">
        <f>[34]!Low</f>
        <v>48.37</v>
      </c>
    </row>
    <row r="47" spans="1:49" x14ac:dyDescent="0.25">
      <c r="A47" s="2" t="str">
        <f t="shared" si="0"/>
        <v>UNIBAIL-RODAMCO</v>
      </c>
      <c r="B47" s="2">
        <f t="shared" si="1"/>
        <v>255.8</v>
      </c>
      <c r="E47" s="2" t="str">
        <f t="shared" si="2"/>
        <v>UNIBAIL-RODAMCO</v>
      </c>
      <c r="F47" s="2">
        <f t="shared" si="3"/>
        <v>257.8</v>
      </c>
      <c r="AR47" s="2" t="str">
        <f>[35]!Name</f>
        <v>UNIBAIL-RODAMCO</v>
      </c>
      <c r="AS47" s="2">
        <f>[35]!Close</f>
        <v>256.8</v>
      </c>
      <c r="AT47" s="2">
        <f>[35]!Open</f>
        <v>257.75</v>
      </c>
      <c r="AU47" s="2">
        <f>[35]!Last</f>
        <v>256.35000000000002</v>
      </c>
      <c r="AV47" s="2">
        <f>[35]!High</f>
        <v>257.8</v>
      </c>
      <c r="AW47" s="2">
        <f>[35]!Low</f>
        <v>255.8</v>
      </c>
    </row>
    <row r="48" spans="1:49" x14ac:dyDescent="0.25">
      <c r="A48" s="2" t="str">
        <f t="shared" si="0"/>
        <v>VALEO</v>
      </c>
      <c r="B48" s="2">
        <f t="shared" si="1"/>
        <v>142.6</v>
      </c>
      <c r="E48" s="2" t="str">
        <f t="shared" si="2"/>
        <v>VALEO</v>
      </c>
      <c r="F48" s="2">
        <f t="shared" si="3"/>
        <v>144.75</v>
      </c>
      <c r="AR48" s="2" t="str">
        <f>[36]!Name</f>
        <v>VALEO</v>
      </c>
      <c r="AS48" s="2">
        <f>[36]!Close</f>
        <v>144.55000000000001</v>
      </c>
      <c r="AT48" s="2">
        <f>[36]!Open</f>
        <v>144.6</v>
      </c>
      <c r="AU48" s="2">
        <f>[36]!Last</f>
        <v>143.75</v>
      </c>
      <c r="AV48" s="2">
        <f>[36]!High</f>
        <v>144.75</v>
      </c>
      <c r="AW48" s="2">
        <f>[36]!Low</f>
        <v>142.6</v>
      </c>
    </row>
    <row r="49" spans="1:49" x14ac:dyDescent="0.25">
      <c r="A49" s="2" t="str">
        <f t="shared" si="0"/>
        <v>VEOLIA ENVIRON.</v>
      </c>
      <c r="B49" s="2">
        <f t="shared" si="1"/>
        <v>18.71</v>
      </c>
      <c r="E49" s="2" t="str">
        <f t="shared" si="2"/>
        <v>VEOLIA ENVIRON.</v>
      </c>
      <c r="F49" s="2">
        <f t="shared" si="3"/>
        <v>18.875</v>
      </c>
      <c r="AR49" s="2" t="str">
        <f>[37]!Name</f>
        <v>VEOLIA ENVIRON.</v>
      </c>
      <c r="AS49" s="2">
        <f>[37]!Close</f>
        <v>18.824999999999999</v>
      </c>
      <c r="AT49" s="2">
        <f>[37]!Open</f>
        <v>18.8</v>
      </c>
      <c r="AU49" s="2">
        <f>[37]!Last</f>
        <v>18.84</v>
      </c>
      <c r="AV49" s="2">
        <f>[37]!High</f>
        <v>18.875</v>
      </c>
      <c r="AW49" s="2">
        <f>[37]!Low</f>
        <v>18.71</v>
      </c>
    </row>
    <row r="50" spans="1:49" x14ac:dyDescent="0.25">
      <c r="A50" s="2" t="str">
        <f t="shared" si="0"/>
        <v>VINCI</v>
      </c>
      <c r="B50" s="2">
        <f t="shared" si="1"/>
        <v>54.82</v>
      </c>
      <c r="E50" s="2" t="str">
        <f t="shared" si="2"/>
        <v>VINCI</v>
      </c>
      <c r="F50" s="2">
        <f t="shared" si="3"/>
        <v>55.43</v>
      </c>
      <c r="AR50" s="2" t="str">
        <f>[38]!Name</f>
        <v>VINCI</v>
      </c>
      <c r="AS50" s="2">
        <f>[38]!Close</f>
        <v>55.04</v>
      </c>
      <c r="AT50" s="2">
        <f>[38]!Open</f>
        <v>55.1</v>
      </c>
      <c r="AU50" s="2">
        <f>[38]!Last</f>
        <v>55.37</v>
      </c>
      <c r="AV50" s="2">
        <f>[38]!High</f>
        <v>55.43</v>
      </c>
      <c r="AW50" s="2">
        <f>[38]!Low</f>
        <v>54.82</v>
      </c>
    </row>
    <row r="51" spans="1:49" x14ac:dyDescent="0.25">
      <c r="A51" s="2" t="str">
        <f t="shared" si="0"/>
        <v>VIVENDI</v>
      </c>
      <c r="B51" s="2">
        <f t="shared" si="1"/>
        <v>24.14</v>
      </c>
      <c r="E51" s="2" t="str">
        <f t="shared" si="2"/>
        <v>VIVENDI</v>
      </c>
      <c r="F51" s="2">
        <f t="shared" si="3"/>
        <v>24.265000000000001</v>
      </c>
      <c r="AR51" s="2" t="str">
        <f>[39]!Name</f>
        <v>VIVENDI</v>
      </c>
      <c r="AS51" s="2">
        <f>[39]!Close</f>
        <v>24.135000000000002</v>
      </c>
      <c r="AT51" s="2">
        <f>[39]!Open</f>
        <v>24.22</v>
      </c>
      <c r="AU51" s="2">
        <f>[39]!Last</f>
        <v>24.164999999999999</v>
      </c>
      <c r="AV51" s="2">
        <f>[39]!High</f>
        <v>24.265000000000001</v>
      </c>
      <c r="AW51" s="2">
        <f>[39]!Low</f>
        <v>24.14</v>
      </c>
    </row>
  </sheetData>
  <mergeCells count="1">
    <mergeCell ref="AR9:AW9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2015-04-12T08:49:27Z</dcterms:created>
  <dcterms:modified xsi:type="dcterms:W3CDTF">2015-04-13T09:55:57Z</dcterms:modified>
</cp:coreProperties>
</file>