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6150" windowWidth="19230" windowHeight="5850"/>
  </bookViews>
  <sheets>
    <sheet name="Tableau" sheetId="12" r:id="rId1"/>
    <sheet name="Paramètres" sheetId="15" r:id="rId2"/>
  </sheets>
  <definedNames>
    <definedName name="_xlnm._FilterDatabase" localSheetId="0" hidden="1">Tableau!$A$5:$BZ$10</definedName>
    <definedName name="Objets">#REF!</definedName>
    <definedName name="Titres">Tableau!$5:$5</definedName>
  </definedNames>
  <calcPr calcId="145621"/>
</workbook>
</file>

<file path=xl/calcChain.xml><?xml version="1.0" encoding="utf-8"?>
<calcChain xmlns="http://schemas.openxmlformats.org/spreadsheetml/2006/main">
  <c r="AD8" i="12" l="1"/>
  <c r="AD7" i="12"/>
  <c r="H24" i="15" l="1"/>
  <c r="H25" i="15"/>
  <c r="B37" i="15"/>
  <c r="E33" i="15"/>
  <c r="E32" i="15"/>
  <c r="E30" i="15"/>
  <c r="E31" i="15"/>
  <c r="E29" i="15"/>
  <c r="E28" i="15"/>
  <c r="H12" i="15"/>
  <c r="H13" i="15"/>
  <c r="H14" i="15"/>
  <c r="H10" i="15"/>
  <c r="H11" i="15"/>
  <c r="H9" i="15"/>
  <c r="H21" i="15"/>
  <c r="H22" i="15"/>
  <c r="H23" i="15"/>
  <c r="H20" i="15"/>
  <c r="H3" i="15"/>
  <c r="H4" i="15"/>
  <c r="H5" i="15"/>
  <c r="H6" i="15"/>
  <c r="H7" i="15"/>
  <c r="H8" i="15"/>
  <c r="H2" i="15"/>
  <c r="E6" i="15"/>
  <c r="E7" i="15"/>
  <c r="E8" i="15"/>
  <c r="E9" i="15"/>
  <c r="E10" i="15"/>
  <c r="E11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3" i="15"/>
  <c r="E4" i="15"/>
  <c r="E2" i="15"/>
  <c r="B26" i="15"/>
  <c r="B27" i="15"/>
  <c r="B28" i="15"/>
  <c r="B29" i="15"/>
  <c r="B30" i="15"/>
  <c r="B32" i="15"/>
  <c r="B33" i="15"/>
  <c r="B34" i="15"/>
  <c r="B35" i="15"/>
  <c r="B36" i="15"/>
  <c r="B19" i="15"/>
  <c r="B20" i="15"/>
  <c r="B21" i="15"/>
  <c r="B22" i="15"/>
  <c r="B23" i="15"/>
  <c r="B24" i="15"/>
  <c r="B18" i="15"/>
  <c r="B16" i="15"/>
  <c r="B15" i="15"/>
  <c r="B14" i="15"/>
  <c r="B13" i="15"/>
  <c r="B12" i="15"/>
  <c r="B11" i="15"/>
  <c r="B10" i="15"/>
  <c r="B9" i="15"/>
  <c r="B8" i="15"/>
  <c r="B7" i="15"/>
  <c r="B6" i="15"/>
  <c r="B5" i="15"/>
  <c r="B4" i="15"/>
  <c r="B3" i="15"/>
  <c r="B2" i="15"/>
  <c r="BO7" i="12" l="1"/>
  <c r="BL6" i="12"/>
  <c r="AV6" i="12"/>
  <c r="AS6" i="12"/>
  <c r="AQ6" i="12"/>
  <c r="AP6" i="12"/>
  <c r="AV7" i="12"/>
  <c r="AM7" i="12"/>
  <c r="AI6" i="12"/>
  <c r="AI9" i="12"/>
  <c r="AP8" i="12"/>
  <c r="BP2" i="12"/>
  <c r="BO9" i="12"/>
  <c r="BL7" i="12"/>
  <c r="AQ2" i="12"/>
  <c r="AS2" i="12"/>
  <c r="AP7" i="12"/>
  <c r="AP9" i="12"/>
  <c r="AP10" i="12"/>
  <c r="AI8" i="12"/>
  <c r="BM3" i="12"/>
  <c r="AW3" i="12"/>
  <c r="AN3" i="12"/>
  <c r="AJ3" i="12"/>
  <c r="AE3" i="12"/>
  <c r="X3" i="12"/>
  <c r="BJ2" i="12"/>
  <c r="BI2" i="12"/>
  <c r="AT2" i="12"/>
  <c r="AH2" i="12"/>
  <c r="AA2" i="12"/>
  <c r="Z2" i="12"/>
  <c r="R2" i="12"/>
  <c r="AY7" i="12" l="1"/>
  <c r="BT2" i="12" l="1"/>
  <c r="AQ9" i="12" l="1"/>
  <c r="BG6" i="12"/>
  <c r="BC6" i="12"/>
  <c r="BA6" i="12"/>
  <c r="AY6" i="12"/>
  <c r="AC7" i="12"/>
  <c r="W6" i="12"/>
  <c r="U7" i="12"/>
  <c r="R7" i="12"/>
  <c r="R8" i="12"/>
  <c r="R9" i="12"/>
  <c r="R10" i="12"/>
  <c r="Z7" i="12" l="1"/>
  <c r="U8" i="12"/>
  <c r="U9" i="12"/>
  <c r="U10" i="12"/>
  <c r="U6" i="12"/>
  <c r="W9" i="12"/>
  <c r="R6" i="12"/>
  <c r="O6" i="12"/>
  <c r="P6" i="12" s="1"/>
  <c r="W7" i="12"/>
  <c r="W8" i="12"/>
  <c r="W10" i="12"/>
  <c r="AD6" i="12"/>
  <c r="AF6" i="12" s="1"/>
  <c r="AX9" i="12"/>
  <c r="AW9" i="12" s="1"/>
  <c r="AX10" i="12"/>
  <c r="AW10" i="12" s="1"/>
  <c r="AC6" i="12"/>
  <c r="G7" i="12"/>
  <c r="G8" i="12"/>
  <c r="G9" i="12"/>
  <c r="G10" i="12"/>
  <c r="G6" i="12"/>
  <c r="BL8" i="12"/>
  <c r="BL9" i="12"/>
  <c r="BL10" i="12"/>
  <c r="BN10" i="12" s="1"/>
  <c r="BM10" i="12" s="1"/>
  <c r="BO10" i="12"/>
  <c r="AV8" i="12"/>
  <c r="AV9" i="12"/>
  <c r="AV10" i="12"/>
  <c r="AX7" i="12"/>
  <c r="AW7" i="12" s="1"/>
  <c r="AM8" i="12"/>
  <c r="AO8" i="12" s="1"/>
  <c r="AN8" i="12" s="1"/>
  <c r="AM9" i="12"/>
  <c r="AO9" i="12" s="1"/>
  <c r="AN9" i="12" s="1"/>
  <c r="AM10" i="12"/>
  <c r="AO10" i="12" s="1"/>
  <c r="AN10" i="12" s="1"/>
  <c r="AM6" i="12"/>
  <c r="AI7" i="12"/>
  <c r="AK8" i="12"/>
  <c r="AJ8" i="12" s="1"/>
  <c r="AK9" i="12"/>
  <c r="AJ9" i="12" s="1"/>
  <c r="AI10" i="12"/>
  <c r="AK10" i="12" s="1"/>
  <c r="AJ10" i="12" s="1"/>
  <c r="AF8" i="12"/>
  <c r="AD9" i="12"/>
  <c r="AF9" i="12" s="1"/>
  <c r="AD10" i="12"/>
  <c r="AF10" i="12" s="1"/>
  <c r="BF6" i="12"/>
  <c r="BH6" i="12" s="1"/>
  <c r="BF7" i="12"/>
  <c r="BF8" i="12"/>
  <c r="BH8" i="12" s="1"/>
  <c r="BF9" i="12"/>
  <c r="BF10" i="12"/>
  <c r="O10" i="12"/>
  <c r="P10" i="12" s="1"/>
  <c r="AM3" i="12" l="1"/>
  <c r="W3" i="12"/>
  <c r="W4" i="12"/>
  <c r="AE9" i="12"/>
  <c r="AE10" i="12"/>
  <c r="AE8" i="12"/>
  <c r="AI3" i="12"/>
  <c r="AV3" i="12"/>
  <c r="BL3" i="12"/>
  <c r="AO6" i="12"/>
  <c r="AN6" i="12" s="1"/>
  <c r="BN7" i="12"/>
  <c r="BM7" i="12" s="1"/>
  <c r="BN8" i="12"/>
  <c r="BM8" i="12" s="1"/>
  <c r="BN6" i="12"/>
  <c r="BM6" i="12" s="1"/>
  <c r="AX6" i="12"/>
  <c r="AW6" i="12" s="1"/>
  <c r="AD3" i="12"/>
  <c r="BQ6" i="12"/>
  <c r="BQ7" i="12"/>
  <c r="BQ8" i="12"/>
  <c r="BQ9" i="12"/>
  <c r="BC7" i="12"/>
  <c r="BC8" i="12"/>
  <c r="BC9" i="12"/>
  <c r="BC10" i="12"/>
  <c r="AS7" i="12"/>
  <c r="AS8" i="12"/>
  <c r="AS9" i="12"/>
  <c r="AS10" i="12"/>
  <c r="AQ7" i="12"/>
  <c r="AQ8" i="12"/>
  <c r="AQ10" i="12"/>
  <c r="AC8" i="12"/>
  <c r="AC9" i="12"/>
  <c r="AC10" i="12"/>
  <c r="Z6" i="12"/>
  <c r="Z8" i="12"/>
  <c r="Z9" i="12"/>
  <c r="Z10" i="12"/>
  <c r="A1" i="12"/>
  <c r="BR6" i="12"/>
  <c r="BR7" i="12"/>
  <c r="BR8" i="12"/>
  <c r="BR9" i="12"/>
  <c r="BR10" i="12"/>
  <c r="BO6" i="12"/>
  <c r="BO8" i="12"/>
  <c r="BH9" i="12"/>
  <c r="BH10" i="12"/>
  <c r="BG7" i="12"/>
  <c r="BG8" i="12"/>
  <c r="BG9" i="12"/>
  <c r="BG10" i="12"/>
  <c r="BI6" i="12"/>
  <c r="BI7" i="12"/>
  <c r="BI8" i="12"/>
  <c r="BI9" i="12"/>
  <c r="BI10" i="12"/>
  <c r="BH7" i="12"/>
  <c r="BA7" i="12"/>
  <c r="BA8" i="12"/>
  <c r="BA9" i="12"/>
  <c r="BA10" i="12"/>
  <c r="AY8" i="12"/>
  <c r="AY9" i="12"/>
  <c r="AY10" i="12"/>
  <c r="O7" i="12"/>
  <c r="P7" i="12" s="1"/>
  <c r="O8" i="12"/>
  <c r="P8" i="12" s="1"/>
  <c r="O9" i="12"/>
  <c r="P9" i="12" s="1"/>
  <c r="BB4" i="12" l="1"/>
  <c r="AQ4" i="12"/>
  <c r="Z4" i="12"/>
  <c r="AF7" i="12"/>
  <c r="AE7" i="12" s="1"/>
  <c r="Y6" i="12"/>
  <c r="X6" i="12" s="1"/>
  <c r="BW6" i="12" s="1"/>
  <c r="BN9" i="12"/>
  <c r="AK7" i="12"/>
  <c r="AJ7" i="12" s="1"/>
  <c r="AE6" i="12"/>
  <c r="Y10" i="12"/>
  <c r="X10" i="12" s="1"/>
  <c r="BW10" i="12" s="1"/>
  <c r="Y9" i="12"/>
  <c r="X9" i="12" s="1"/>
  <c r="Y8" i="12"/>
  <c r="X8" i="12" s="1"/>
  <c r="Y7" i="12"/>
  <c r="X7" i="12" s="1"/>
  <c r="AK6" i="12"/>
  <c r="AJ6" i="12" s="1"/>
  <c r="AO7" i="12"/>
  <c r="AN7" i="12" s="1"/>
  <c r="AX8" i="12"/>
  <c r="BV6" i="12"/>
  <c r="BV8" i="12"/>
  <c r="BX8" i="12" s="1"/>
  <c r="BV10" i="12"/>
  <c r="BX10" i="12" s="1"/>
  <c r="BV7" i="12"/>
  <c r="BX7" i="12" s="1"/>
  <c r="BV9" i="12"/>
  <c r="BX9" i="12" s="1"/>
  <c r="BT8" i="12"/>
  <c r="BU8" i="12" s="1"/>
  <c r="BT6" i="12"/>
  <c r="BU6" i="12" s="1"/>
  <c r="BT9" i="12"/>
  <c r="BU9" i="12" s="1"/>
  <c r="BT7" i="12"/>
  <c r="BU7" i="12" s="1"/>
  <c r="BT10" i="12"/>
  <c r="BU10" i="12" s="1"/>
  <c r="AP4" i="12"/>
  <c r="BO4" i="12"/>
  <c r="BQ4" i="12"/>
  <c r="BH4" i="12"/>
  <c r="AS4" i="12"/>
  <c r="BC4" i="12"/>
  <c r="BG4" i="12"/>
  <c r="BA4" i="12"/>
  <c r="AY4" i="12"/>
  <c r="AC4" i="12"/>
  <c r="BW7" i="12" l="1"/>
  <c r="BI4" i="12"/>
  <c r="BY6" i="12"/>
  <c r="BX6" i="12"/>
  <c r="Q6" i="12" s="1"/>
  <c r="Q7" i="12"/>
  <c r="BY7" i="12"/>
  <c r="BY8" i="12"/>
  <c r="BY9" i="12"/>
  <c r="Q10" i="12"/>
  <c r="BY10" i="12"/>
  <c r="AF3" i="12"/>
  <c r="BM9" i="12"/>
  <c r="BW9" i="12" s="1"/>
  <c r="AW8" i="12"/>
  <c r="BW8" i="12" s="1"/>
  <c r="Y3" i="12"/>
  <c r="BU4" i="12"/>
  <c r="BV4" i="12"/>
  <c r="U4" i="12"/>
  <c r="Q9" i="12" l="1"/>
  <c r="Q8" i="12"/>
  <c r="BN3" i="12"/>
  <c r="AX3" i="12"/>
  <c r="AO3" i="12"/>
  <c r="AK3" i="12"/>
  <c r="Q1" i="12" l="1"/>
</calcChain>
</file>

<file path=xl/comments1.xml><?xml version="1.0" encoding="utf-8"?>
<comments xmlns="http://schemas.openxmlformats.org/spreadsheetml/2006/main">
  <authors>
    <author>RETRUS Marion</author>
  </authors>
  <commentList>
    <comment ref="R5" authorId="0">
      <text>
        <r>
          <rPr>
            <b/>
            <sz val="9"/>
            <color indexed="81"/>
            <rFont val="Tahoma"/>
            <family val="2"/>
          </rPr>
          <t xml:space="preserve">Création Avis
</t>
        </r>
      </text>
    </comment>
    <comment ref="AF5" authorId="0">
      <text>
        <r>
          <rPr>
            <b/>
            <sz val="9"/>
            <color indexed="81"/>
            <rFont val="Tahoma"/>
            <family val="2"/>
          </rPr>
          <t xml:space="preserve">Si Valdation RTCH &gt;10 jours
</t>
        </r>
      </text>
    </comment>
  </commentList>
</comments>
</file>

<file path=xl/sharedStrings.xml><?xml version="1.0" encoding="utf-8"?>
<sst xmlns="http://schemas.openxmlformats.org/spreadsheetml/2006/main" count="241" uniqueCount="149">
  <si>
    <t>RTCH</t>
  </si>
  <si>
    <t>INIT</t>
  </si>
  <si>
    <t>AREP</t>
  </si>
  <si>
    <t>DVAL</t>
  </si>
  <si>
    <t>REPF</t>
  </si>
  <si>
    <t>PNSE</t>
  </si>
  <si>
    <t>Fournisseur</t>
  </si>
  <si>
    <t>AVIS</t>
  </si>
  <si>
    <t>9580110480</t>
  </si>
  <si>
    <t>Désignation de l affaire</t>
  </si>
  <si>
    <t>Logistique</t>
  </si>
  <si>
    <t>RTCH flux à réparé</t>
  </si>
  <si>
    <t>logistique</t>
  </si>
  <si>
    <t>Date Début Y4</t>
  </si>
  <si>
    <t>Date fin Y4</t>
  </si>
  <si>
    <t>Date INIT</t>
  </si>
  <si>
    <t>Date début transport</t>
  </si>
  <si>
    <t>Date arrivée TM</t>
  </si>
  <si>
    <t>Date prise en charge RTCH</t>
  </si>
  <si>
    <t>Date AREP</t>
  </si>
  <si>
    <t>Date PNSE</t>
  </si>
  <si>
    <t>Date réception fournisseur</t>
  </si>
  <si>
    <t>Date DVAL</t>
  </si>
  <si>
    <t>Date départ fournisseur</t>
  </si>
  <si>
    <t>Date retour à quoi TM</t>
  </si>
  <si>
    <t>Date REPF</t>
  </si>
  <si>
    <t>Date début Y1</t>
  </si>
  <si>
    <t>Date fin Y1</t>
  </si>
  <si>
    <t>APRS</t>
  </si>
  <si>
    <t>Date réception RTCH</t>
  </si>
  <si>
    <t>Commentaires</t>
  </si>
  <si>
    <t>TAT</t>
  </si>
  <si>
    <t>PN</t>
  </si>
  <si>
    <t>SN</t>
  </si>
  <si>
    <t>Approvisionneur</t>
  </si>
  <si>
    <t>Statut</t>
  </si>
  <si>
    <t>Date statut</t>
  </si>
  <si>
    <t>9550176240</t>
  </si>
  <si>
    <t>9580111570</t>
  </si>
  <si>
    <t>Désignation</t>
  </si>
  <si>
    <t>Date lancement</t>
  </si>
  <si>
    <t>Type de contrat</t>
  </si>
  <si>
    <t>Délais Fourn. Ex</t>
  </si>
  <si>
    <t>Delais Fourn. Stand</t>
  </si>
  <si>
    <t>Délais contractuel</t>
  </si>
  <si>
    <t>Délais Réception fournisseur - fin cycle rép</t>
  </si>
  <si>
    <t>Délais Y1</t>
  </si>
  <si>
    <t>Délais Réception RTCH - REPF</t>
  </si>
  <si>
    <t>Délais transport</t>
  </si>
  <si>
    <t>PC</t>
  </si>
  <si>
    <t>Délais PC avant Transport</t>
  </si>
  <si>
    <t>Délais REPF APRS</t>
  </si>
  <si>
    <t>Date fin du Flux</t>
  </si>
  <si>
    <t>Délais Réception - fin du flux</t>
  </si>
  <si>
    <t>Dernière date</t>
  </si>
  <si>
    <t>Délais Y4</t>
  </si>
  <si>
    <t>Date fin Rép sous-traitance</t>
  </si>
  <si>
    <t>TAT de l'affaire</t>
  </si>
  <si>
    <t>Objectif délais (jours)</t>
  </si>
  <si>
    <t>Satut et moyenne Réel</t>
  </si>
  <si>
    <t>Moyenne détaillé</t>
  </si>
  <si>
    <r>
      <t>Délais</t>
    </r>
    <r>
      <rPr>
        <b/>
        <sz val="11"/>
        <color theme="1"/>
        <rFont val="Calibri"/>
        <family val="2"/>
        <scheme val="minor"/>
      </rPr>
      <t xml:space="preserve"> RTCH</t>
    </r>
  </si>
  <si>
    <r>
      <t xml:space="preserve">Délais </t>
    </r>
    <r>
      <rPr>
        <b/>
        <sz val="11"/>
        <color theme="1"/>
        <rFont val="Calibri"/>
        <family val="2"/>
        <scheme val="minor"/>
      </rPr>
      <t>AREP</t>
    </r>
  </si>
  <si>
    <r>
      <t xml:space="preserve">Délais </t>
    </r>
    <r>
      <rPr>
        <b/>
        <sz val="11"/>
        <color theme="1"/>
        <rFont val="Calibri"/>
        <family val="2"/>
        <scheme val="minor"/>
      </rPr>
      <t>PNSE</t>
    </r>
  </si>
  <si>
    <r>
      <t xml:space="preserve">Délais </t>
    </r>
    <r>
      <rPr>
        <b/>
        <sz val="11"/>
        <color theme="1"/>
        <rFont val="Calibri"/>
        <family val="2"/>
        <scheme val="minor"/>
      </rPr>
      <t>DVAL</t>
    </r>
  </si>
  <si>
    <r>
      <t xml:space="preserve">Délais </t>
    </r>
    <r>
      <rPr>
        <b/>
        <sz val="11"/>
        <color theme="1"/>
        <rFont val="Calibri"/>
        <family val="2"/>
        <scheme val="minor"/>
      </rPr>
      <t>REPF</t>
    </r>
  </si>
  <si>
    <t>PN - SN</t>
  </si>
  <si>
    <t>Délais RTCH prise en charge</t>
  </si>
  <si>
    <t>Alerte RTCH</t>
  </si>
  <si>
    <t>Alerte AREP</t>
  </si>
  <si>
    <t>Alerte PNSE</t>
  </si>
  <si>
    <t>Alerte DVAL</t>
  </si>
  <si>
    <t>Délais Max DVAL -Nb</t>
  </si>
  <si>
    <t>Alerte REPF</t>
  </si>
  <si>
    <t>Délais Max REPF -Nb</t>
  </si>
  <si>
    <t>Délais Max PNSE -Nb</t>
  </si>
  <si>
    <t>Délais Max AREP -Nb</t>
  </si>
  <si>
    <t>Délais Max RTCH -Nb</t>
  </si>
  <si>
    <t>Alerte INIT</t>
  </si>
  <si>
    <t>Délais Max INIT -Nb</t>
  </si>
  <si>
    <r>
      <t>Délais</t>
    </r>
    <r>
      <rPr>
        <b/>
        <sz val="11"/>
        <color theme="1"/>
        <rFont val="Calibri"/>
        <family val="2"/>
        <scheme val="minor"/>
      </rPr>
      <t xml:space="preserve"> INIT (Délais Log)</t>
    </r>
  </si>
  <si>
    <t>Délais Planifié</t>
  </si>
  <si>
    <t>Nom Informations</t>
  </si>
  <si>
    <t>Numéro de colonne</t>
  </si>
  <si>
    <t>Nom Date</t>
  </si>
  <si>
    <t>Feuille</t>
  </si>
  <si>
    <t>Nom Onglet</t>
  </si>
  <si>
    <t>Tableau</t>
  </si>
  <si>
    <t>Gestion par Statut</t>
  </si>
  <si>
    <t>Gestion par Service</t>
  </si>
  <si>
    <t>Délais INIT (Délais Log)</t>
  </si>
  <si>
    <t>Délais RTCH</t>
  </si>
  <si>
    <t>Date RTCH</t>
  </si>
  <si>
    <t>Délais AREP</t>
  </si>
  <si>
    <t>Délais PNSE</t>
  </si>
  <si>
    <t>Délais DVAL</t>
  </si>
  <si>
    <t>Délais REPF</t>
  </si>
  <si>
    <t>x</t>
  </si>
  <si>
    <t>Délais Avant transport</t>
  </si>
  <si>
    <t>Délais contract. Fourn.</t>
  </si>
  <si>
    <t>Délais RTCH -PC</t>
  </si>
  <si>
    <t>Délais Log-RTCH</t>
  </si>
  <si>
    <t>Contrat</t>
  </si>
  <si>
    <t>Microturbo</t>
  </si>
  <si>
    <t>PTI</t>
  </si>
  <si>
    <t>TSF ELEC</t>
  </si>
  <si>
    <t>PAS</t>
  </si>
  <si>
    <t>PATRIA</t>
  </si>
  <si>
    <t>SERMAT</t>
  </si>
  <si>
    <t>TRIUMPH</t>
  </si>
  <si>
    <t>UTAS</t>
  </si>
  <si>
    <t>MTU</t>
  </si>
  <si>
    <t>AE ELECTRO</t>
  </si>
  <si>
    <t>IONIX</t>
  </si>
  <si>
    <t>Rolls Royce</t>
  </si>
  <si>
    <t>Sagem</t>
  </si>
  <si>
    <t>AE Faisceau</t>
  </si>
  <si>
    <t>DYNA EMPIRE</t>
  </si>
  <si>
    <t>FALGAYRAS</t>
  </si>
  <si>
    <t>INDUSTRIA</t>
  </si>
  <si>
    <t>IN-LHC</t>
  </si>
  <si>
    <t>INTERTECHNIQUE</t>
  </si>
  <si>
    <t>MEGGITT</t>
  </si>
  <si>
    <t>PS ARTUS</t>
  </si>
  <si>
    <t>THALES</t>
  </si>
  <si>
    <t>SAE</t>
  </si>
  <si>
    <t>SENSOREX</t>
  </si>
  <si>
    <t>TSF Hydrau</t>
  </si>
  <si>
    <t>WOODWARD</t>
  </si>
  <si>
    <t>LOPEZ</t>
  </si>
  <si>
    <t>TMUK</t>
  </si>
  <si>
    <t>Code  Fournisseur</t>
  </si>
  <si>
    <t xml:space="preserve">Sub test1()
    Dim S As Series
    For Each S In ActiveSheet.ChartObjects(1).Chart.SeriesCollection
        Var = S.Values
        S.Values = Var
    Next S
End Sub </t>
  </si>
  <si>
    <t>Nom Administratif</t>
  </si>
  <si>
    <t>Date échéance</t>
  </si>
  <si>
    <t>Délais Recep F-DVAL</t>
  </si>
  <si>
    <t>Données</t>
  </si>
  <si>
    <t>Pieces / Accessoires</t>
  </si>
  <si>
    <t>NOVATEC</t>
  </si>
  <si>
    <t>TMA</t>
  </si>
  <si>
    <t>SERVAT</t>
  </si>
  <si>
    <t>Délais Log-RTST</t>
  </si>
  <si>
    <t>Magasin</t>
  </si>
  <si>
    <t>Type d'avis</t>
  </si>
  <si>
    <t>Alerte Avis</t>
  </si>
  <si>
    <t>Alerte Délais</t>
  </si>
  <si>
    <t>Alertes</t>
  </si>
  <si>
    <t>TAT dernière action</t>
  </si>
  <si>
    <t>% d'avan -cement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</si>
</sst>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Helv"/>
      <charset val="204"/>
    </font>
    <font>
      <sz val="8"/>
      <name val="Arial"/>
      <family val="2"/>
    </font>
    <font>
      <b/>
      <sz val="9"/>
      <color indexed="81"/>
      <name val="Tahoma"/>
      <family val="2"/>
    </font>
    <font>
      <b/>
      <sz val="11"/>
      <color rgb="FF0000FF"/>
      <name val="Calibri"/>
      <family val="2"/>
      <scheme val="minor"/>
    </font>
    <font>
      <i/>
      <sz val="11"/>
      <color rgb="FF0000FF"/>
      <name val="Calibri"/>
      <family val="2"/>
      <scheme val="minor"/>
    </font>
    <font>
      <sz val="10"/>
      <name val="Arial"/>
      <family val="2"/>
    </font>
    <font>
      <b/>
      <sz val="11"/>
      <color rgb="FFC00000"/>
      <name val="Calibri"/>
      <family val="2"/>
      <scheme val="minor"/>
    </font>
    <font>
      <sz val="11"/>
      <name val="Arial"/>
      <family val="2"/>
    </font>
    <font>
      <b/>
      <i/>
      <sz val="11"/>
      <color rgb="FF0000FF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DCB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2E5"/>
        <bgColor indexed="64"/>
      </patternFill>
    </fill>
    <fill>
      <patternFill patternType="solid">
        <fgColor rgb="FFFFFBF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1FFEB"/>
        <bgColor indexed="64"/>
      </patternFill>
    </fill>
    <fill>
      <patternFill patternType="solid">
        <fgColor rgb="FFF7FFFA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CF9FE"/>
        <bgColor indexed="64"/>
      </patternFill>
    </fill>
    <fill>
      <patternFill patternType="solid">
        <fgColor rgb="FFFFF7E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3FA"/>
        <bgColor indexed="64"/>
      </patternFill>
    </fill>
    <fill>
      <patternFill patternType="solid">
        <fgColor rgb="FFFF7D7D"/>
        <bgColor indexed="64"/>
      </patternFill>
    </fill>
    <fill>
      <patternFill patternType="solid">
        <fgColor rgb="FFFFA3A3"/>
        <bgColor indexed="64"/>
      </patternFill>
    </fill>
    <fill>
      <patternFill patternType="solid">
        <fgColor rgb="FFFFD9D9"/>
        <bgColor indexed="64"/>
      </patternFill>
    </fill>
    <fill>
      <patternFill patternType="solid">
        <fgColor rgb="FFFEECDE"/>
        <bgColor indexed="64"/>
      </patternFill>
    </fill>
    <fill>
      <patternFill patternType="solid">
        <fgColor rgb="FFDAC9FF"/>
        <bgColor indexed="64"/>
      </patternFill>
    </fill>
    <fill>
      <patternFill patternType="solid">
        <fgColor rgb="FFEDE5FF"/>
        <bgColor indexed="64"/>
      </patternFill>
    </fill>
    <fill>
      <gradientFill>
        <stop position="0">
          <color rgb="FFFFFF99"/>
        </stop>
        <stop position="1">
          <color rgb="FFDAC9FF"/>
        </stop>
      </gradientFill>
    </fill>
    <fill>
      <patternFill patternType="solid">
        <fgColor rgb="FFDDF5FD"/>
        <bgColor indexed="64"/>
      </patternFill>
    </fill>
    <fill>
      <gradientFill degree="180">
        <stop position="0">
          <color theme="0"/>
        </stop>
        <stop position="1">
          <color rgb="FFFFFF99"/>
        </stop>
      </gradientFill>
    </fill>
    <fill>
      <gradientFill degree="180">
        <stop position="0">
          <color theme="0"/>
        </stop>
        <stop position="1">
          <color rgb="FFFFFFB7"/>
        </stop>
      </gradientFill>
    </fill>
    <fill>
      <gradientFill degree="180">
        <stop position="0">
          <color theme="0"/>
        </stop>
        <stop position="1">
          <color rgb="FFC4A7FF"/>
        </stop>
      </gradientFill>
    </fill>
    <fill>
      <gradientFill degree="180">
        <stop position="0">
          <color theme="0"/>
        </stop>
        <stop position="1">
          <color rgb="FFFFB9AB"/>
        </stop>
      </gradientFill>
    </fill>
    <fill>
      <gradientFill degree="180">
        <stop position="0">
          <color theme="0"/>
        </stop>
        <stop position="1">
          <color theme="8" tint="0.80001220740379042"/>
        </stop>
      </gradientFill>
    </fill>
    <fill>
      <gradientFill degree="180">
        <stop position="0">
          <color theme="0"/>
        </stop>
        <stop position="1">
          <color theme="5" tint="0.59999389629810485"/>
        </stop>
      </gradientFill>
    </fill>
    <fill>
      <gradientFill degree="180">
        <stop position="0">
          <color theme="0"/>
        </stop>
        <stop position="1">
          <color rgb="FFFFBDEE"/>
        </stop>
      </gradientFill>
    </fill>
    <fill>
      <gradientFill degree="180">
        <stop position="0">
          <color theme="0"/>
        </stop>
        <stop position="1">
          <color rgb="FF85FFBC"/>
        </stop>
      </gradientFill>
    </fill>
    <fill>
      <gradientFill type="path" left="0.5" right="0.5" top="0.5" bottom="0.5">
        <stop position="0">
          <color theme="0"/>
        </stop>
        <stop position="1">
          <color theme="8" tint="0.59999389629810485"/>
        </stop>
      </gradientFill>
    </fill>
    <fill>
      <gradientFill>
        <stop position="0">
          <color rgb="FFFFDBC9"/>
        </stop>
        <stop position="0.5">
          <color theme="0"/>
        </stop>
        <stop position="1">
          <color rgb="FFFFDBC9"/>
        </stop>
      </gradientFill>
    </fill>
  </fills>
  <borders count="5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/>
    <xf numFmtId="43" fontId="8" fillId="0" borderId="0"/>
    <xf numFmtId="9" fontId="12" fillId="0" borderId="0" applyFont="0" applyFill="0" applyBorder="0" applyAlignment="0" applyProtection="0"/>
  </cellStyleXfs>
  <cellXfs count="218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6" xfId="0" applyBorder="1"/>
    <xf numFmtId="0" fontId="0" fillId="2" borderId="0" xfId="0" applyFill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2" borderId="0" xfId="0" applyFill="1" applyAlignment="1"/>
    <xf numFmtId="0" fontId="0" fillId="6" borderId="17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6" fillId="6" borderId="22" xfId="0" applyFont="1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8" fillId="0" borderId="6" xfId="0" applyNumberFormat="1" applyFont="1" applyBorder="1" applyAlignment="1" applyProtection="1">
      <alignment horizontal="center" vertical="center"/>
      <protection locked="0"/>
    </xf>
    <xf numFmtId="0" fontId="0" fillId="0" borderId="26" xfId="0" applyBorder="1" applyAlignment="1">
      <alignment horizontal="center"/>
    </xf>
    <xf numFmtId="0" fontId="0" fillId="0" borderId="26" xfId="0" applyBorder="1"/>
    <xf numFmtId="14" fontId="0" fillId="0" borderId="6" xfId="0" applyNumberFormat="1" applyBorder="1"/>
    <xf numFmtId="0" fontId="1" fillId="3" borderId="27" xfId="0" applyFont="1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27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25" xfId="0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6" borderId="30" xfId="0" applyFill="1" applyBorder="1" applyAlignment="1">
      <alignment horizontal="center" vertical="center"/>
    </xf>
    <xf numFmtId="14" fontId="0" fillId="0" borderId="26" xfId="0" applyNumberFormat="1" applyBorder="1"/>
    <xf numFmtId="0" fontId="0" fillId="6" borderId="38" xfId="0" applyFill="1" applyBorder="1" applyAlignment="1">
      <alignment horizontal="center" vertical="center"/>
    </xf>
    <xf numFmtId="14" fontId="0" fillId="0" borderId="9" xfId="0" applyNumberFormat="1" applyBorder="1" applyAlignment="1">
      <alignment horizontal="center"/>
    </xf>
    <xf numFmtId="0" fontId="0" fillId="8" borderId="25" xfId="0" applyNumberForma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8" borderId="2" xfId="0" applyFill="1" applyBorder="1" applyAlignment="1">
      <alignment horizontal="center" vertical="center" wrapText="1"/>
    </xf>
    <xf numFmtId="14" fontId="0" fillId="0" borderId="7" xfId="0" applyNumberFormat="1" applyBorder="1"/>
    <xf numFmtId="0" fontId="0" fillId="0" borderId="6" xfId="0" applyNumberFormat="1" applyBorder="1" applyAlignment="1">
      <alignment horizontal="center"/>
    </xf>
    <xf numFmtId="1" fontId="7" fillId="6" borderId="30" xfId="0" applyNumberFormat="1" applyFont="1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 wrapText="1"/>
    </xf>
    <xf numFmtId="14" fontId="0" fillId="0" borderId="26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1" fillId="9" borderId="25" xfId="0" applyFont="1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 wrapText="1"/>
    </xf>
    <xf numFmtId="1" fontId="7" fillId="10" borderId="37" xfId="0" applyNumberFormat="1" applyFont="1" applyFill="1" applyBorder="1" applyAlignment="1">
      <alignment horizontal="center" vertical="center"/>
    </xf>
    <xf numFmtId="1" fontId="7" fillId="10" borderId="29" xfId="0" applyNumberFormat="1" applyFont="1" applyFill="1" applyBorder="1" applyAlignment="1">
      <alignment horizontal="center" vertical="center"/>
    </xf>
    <xf numFmtId="0" fontId="0" fillId="10" borderId="31" xfId="0" applyNumberFormat="1" applyFill="1" applyBorder="1" applyAlignment="1">
      <alignment horizontal="center"/>
    </xf>
    <xf numFmtId="0" fontId="1" fillId="9" borderId="15" xfId="0" applyFont="1" applyFill="1" applyBorder="1" applyAlignment="1">
      <alignment horizontal="center" vertical="center"/>
    </xf>
    <xf numFmtId="0" fontId="0" fillId="12" borderId="31" xfId="0" applyNumberFormat="1" applyFill="1" applyBorder="1" applyAlignment="1">
      <alignment horizontal="center"/>
    </xf>
    <xf numFmtId="14" fontId="1" fillId="11" borderId="15" xfId="0" applyNumberFormat="1" applyFont="1" applyFill="1" applyBorder="1" applyAlignment="1">
      <alignment horizontal="center" vertical="center" wrapText="1"/>
    </xf>
    <xf numFmtId="14" fontId="0" fillId="12" borderId="31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11" borderId="15" xfId="0" applyNumberFormat="1" applyFill="1" applyBorder="1" applyAlignment="1">
      <alignment horizontal="center" vertical="center" wrapText="1"/>
    </xf>
    <xf numFmtId="0" fontId="0" fillId="13" borderId="31" xfId="0" applyFill="1" applyBorder="1"/>
    <xf numFmtId="14" fontId="0" fillId="5" borderId="1" xfId="0" applyNumberFormat="1" applyFill="1" applyBorder="1" applyAlignment="1">
      <alignment horizontal="center" vertical="center" wrapText="1"/>
    </xf>
    <xf numFmtId="14" fontId="0" fillId="0" borderId="0" xfId="0" applyNumberFormat="1"/>
    <xf numFmtId="14" fontId="0" fillId="0" borderId="6" xfId="0" applyNumberFormat="1" applyBorder="1" applyAlignment="1">
      <alignment horizontal="center" vertical="center"/>
    </xf>
    <xf numFmtId="14" fontId="0" fillId="6" borderId="30" xfId="0" applyNumberFormat="1" applyFill="1" applyBorder="1" applyAlignment="1">
      <alignment horizontal="center" vertical="center"/>
    </xf>
    <xf numFmtId="14" fontId="0" fillId="5" borderId="2" xfId="0" applyNumberForma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49" fontId="8" fillId="0" borderId="6" xfId="0" applyNumberFormat="1" applyFont="1" applyBorder="1" applyAlignment="1" applyProtection="1">
      <alignment horizontal="center" vertical="center"/>
      <protection locked="0"/>
    </xf>
    <xf numFmtId="14" fontId="8" fillId="0" borderId="6" xfId="0" applyNumberFormat="1" applyFont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8" fillId="0" borderId="6" xfId="2" applyNumberFormat="1" applyFont="1" applyBorder="1" applyAlignment="1" applyProtection="1">
      <alignment horizontal="center" vertical="center"/>
      <protection locked="0"/>
    </xf>
    <xf numFmtId="14" fontId="4" fillId="0" borderId="0" xfId="0" applyNumberFormat="1" applyFont="1" applyAlignment="1">
      <alignment horizontal="center" vertical="center"/>
    </xf>
    <xf numFmtId="0" fontId="0" fillId="14" borderId="27" xfId="0" applyFill="1" applyBorder="1" applyAlignment="1">
      <alignment horizontal="center" vertical="center" wrapText="1"/>
    </xf>
    <xf numFmtId="0" fontId="0" fillId="15" borderId="7" xfId="0" applyNumberFormat="1" applyFill="1" applyBorder="1" applyAlignment="1">
      <alignment horizontal="center"/>
    </xf>
    <xf numFmtId="0" fontId="0" fillId="14" borderId="2" xfId="0" applyFill="1" applyBorder="1" applyAlignment="1">
      <alignment horizontal="center" vertical="center" wrapText="1"/>
    </xf>
    <xf numFmtId="0" fontId="0" fillId="15" borderId="6" xfId="0" applyNumberFormat="1" applyFill="1" applyBorder="1" applyAlignment="1">
      <alignment horizontal="center"/>
    </xf>
    <xf numFmtId="0" fontId="6" fillId="6" borderId="12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40" xfId="0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 vertical="center"/>
    </xf>
    <xf numFmtId="14" fontId="0" fillId="4" borderId="41" xfId="0" applyNumberFormat="1" applyFill="1" applyBorder="1" applyAlignment="1">
      <alignment horizontal="center" vertical="top"/>
    </xf>
    <xf numFmtId="0" fontId="0" fillId="4" borderId="41" xfId="0" applyFill="1" applyBorder="1" applyAlignment="1">
      <alignment horizontal="center" vertical="top"/>
    </xf>
    <xf numFmtId="14" fontId="0" fillId="4" borderId="44" xfId="0" applyNumberFormat="1" applyFill="1" applyBorder="1" applyAlignment="1">
      <alignment horizontal="center" vertical="top"/>
    </xf>
    <xf numFmtId="1" fontId="7" fillId="15" borderId="45" xfId="0" applyNumberFormat="1" applyFont="1" applyFill="1" applyBorder="1" applyAlignment="1">
      <alignment horizontal="center" vertical="center"/>
    </xf>
    <xf numFmtId="1" fontId="7" fillId="15" borderId="41" xfId="0" applyNumberFormat="1" applyFont="1" applyFill="1" applyBorder="1" applyAlignment="1">
      <alignment horizontal="center" vertical="center"/>
    </xf>
    <xf numFmtId="1" fontId="7" fillId="15" borderId="14" xfId="0" applyNumberFormat="1" applyFont="1" applyFill="1" applyBorder="1" applyAlignment="1">
      <alignment horizontal="center" vertical="center"/>
    </xf>
    <xf numFmtId="1" fontId="7" fillId="7" borderId="24" xfId="0" applyNumberFormat="1" applyFont="1" applyFill="1" applyBorder="1" applyAlignment="1">
      <alignment horizontal="center" vertical="center"/>
    </xf>
    <xf numFmtId="1" fontId="7" fillId="7" borderId="15" xfId="0" applyNumberFormat="1" applyFont="1" applyFill="1" applyBorder="1" applyAlignment="1">
      <alignment horizontal="center" vertical="center"/>
    </xf>
    <xf numFmtId="0" fontId="0" fillId="16" borderId="7" xfId="0" applyNumberFormat="1" applyFill="1" applyBorder="1" applyAlignment="1">
      <alignment horizontal="center"/>
    </xf>
    <xf numFmtId="0" fontId="0" fillId="16" borderId="6" xfId="0" applyNumberFormat="1" applyFill="1" applyBorder="1" applyAlignment="1">
      <alignment horizontal="center"/>
    </xf>
    <xf numFmtId="0" fontId="2" fillId="4" borderId="14" xfId="0" applyFont="1" applyFill="1" applyBorder="1" applyAlignment="1">
      <alignment horizontal="center" vertical="center"/>
    </xf>
    <xf numFmtId="14" fontId="2" fillId="4" borderId="43" xfId="0" applyNumberFormat="1" applyFont="1" applyFill="1" applyBorder="1" applyAlignment="1">
      <alignment horizontal="center" vertical="center"/>
    </xf>
    <xf numFmtId="14" fontId="2" fillId="4" borderId="14" xfId="0" applyNumberFormat="1" applyFont="1" applyFill="1" applyBorder="1" applyAlignment="1">
      <alignment horizontal="center" vertical="center"/>
    </xf>
    <xf numFmtId="0" fontId="0" fillId="6" borderId="46" xfId="0" applyFill="1" applyBorder="1" applyAlignment="1">
      <alignment horizontal="center" vertical="center"/>
    </xf>
    <xf numFmtId="14" fontId="8" fillId="0" borderId="7" xfId="0" applyNumberFormat="1" applyFont="1" applyBorder="1" applyAlignment="1" applyProtection="1">
      <alignment horizontal="center" vertical="center"/>
      <protection locked="0"/>
    </xf>
    <xf numFmtId="1" fontId="7" fillId="18" borderId="13" xfId="0" applyNumberFormat="1" applyFont="1" applyFill="1" applyBorder="1" applyAlignment="1">
      <alignment horizontal="center" vertical="center"/>
    </xf>
    <xf numFmtId="0" fontId="0" fillId="17" borderId="27" xfId="0" applyFill="1" applyBorder="1" applyAlignment="1">
      <alignment horizontal="center" vertical="center" wrapText="1"/>
    </xf>
    <xf numFmtId="0" fontId="0" fillId="17" borderId="25" xfId="0" applyFill="1" applyBorder="1" applyAlignment="1">
      <alignment horizontal="center" vertical="center" wrapText="1"/>
    </xf>
    <xf numFmtId="0" fontId="0" fillId="16" borderId="8" xfId="0" applyNumberFormat="1" applyFill="1" applyBorder="1" applyAlignment="1">
      <alignment horizontal="center"/>
    </xf>
    <xf numFmtId="1" fontId="7" fillId="18" borderId="14" xfId="0" applyNumberFormat="1" applyFont="1" applyFill="1" applyBorder="1" applyAlignment="1">
      <alignment horizontal="center" vertical="center"/>
    </xf>
    <xf numFmtId="14" fontId="0" fillId="5" borderId="27" xfId="0" applyNumberFormat="1" applyFill="1" applyBorder="1" applyAlignment="1">
      <alignment horizontal="center" vertical="center" wrapText="1"/>
    </xf>
    <xf numFmtId="1" fontId="7" fillId="18" borderId="39" xfId="0" applyNumberFormat="1" applyFont="1" applyFill="1" applyBorder="1" applyAlignment="1">
      <alignment horizontal="center" vertical="center"/>
    </xf>
    <xf numFmtId="1" fontId="7" fillId="15" borderId="42" xfId="0" applyNumberFormat="1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14" fontId="0" fillId="0" borderId="8" xfId="0" applyNumberFormat="1" applyBorder="1"/>
    <xf numFmtId="1" fontId="7" fillId="15" borderId="10" xfId="0" applyNumberFormat="1" applyFont="1" applyFill="1" applyBorder="1" applyAlignment="1">
      <alignment horizontal="center" vertical="center"/>
    </xf>
    <xf numFmtId="0" fontId="6" fillId="6" borderId="10" xfId="0" applyFont="1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9" fillId="19" borderId="6" xfId="0" applyNumberFormat="1" applyFont="1" applyFill="1" applyBorder="1" applyAlignment="1">
      <alignment horizontal="center"/>
    </xf>
    <xf numFmtId="0" fontId="9" fillId="19" borderId="8" xfId="0" applyNumberFormat="1" applyFont="1" applyFill="1" applyBorder="1" applyAlignment="1">
      <alignment horizontal="center"/>
    </xf>
    <xf numFmtId="0" fontId="9" fillId="19" borderId="6" xfId="0" applyNumberFormat="1" applyFont="1" applyFill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48" xfId="0" applyNumberFormat="1" applyBorder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1" fontId="1" fillId="3" borderId="3" xfId="0" applyNumberFormat="1" applyFont="1" applyFill="1" applyBorder="1" applyAlignment="1">
      <alignment horizontal="center" vertical="center" wrapText="1"/>
    </xf>
    <xf numFmtId="1" fontId="0" fillId="0" borderId="19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0" fillId="20" borderId="15" xfId="0" applyFont="1" applyFill="1" applyBorder="1" applyAlignment="1">
      <alignment horizontal="center" vertical="center" wrapText="1"/>
    </xf>
    <xf numFmtId="0" fontId="10" fillId="2" borderId="29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8" fillId="0" borderId="12" xfId="0" applyFont="1" applyBorder="1" applyAlignment="1">
      <alignment horizontal="center"/>
    </xf>
    <xf numFmtId="0" fontId="0" fillId="2" borderId="29" xfId="0" applyFill="1" applyBorder="1" applyAlignment="1">
      <alignment horizontal="center" vertical="center"/>
    </xf>
    <xf numFmtId="0" fontId="8" fillId="0" borderId="29" xfId="0" applyFont="1" applyBorder="1" applyAlignment="1">
      <alignment horizontal="center"/>
    </xf>
    <xf numFmtId="0" fontId="8" fillId="0" borderId="29" xfId="0" applyFont="1" applyBorder="1" applyAlignment="1">
      <alignment horizontal="center" vertical="center"/>
    </xf>
    <xf numFmtId="0" fontId="0" fillId="0" borderId="46" xfId="0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0" borderId="46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/>
    </xf>
    <xf numFmtId="0" fontId="0" fillId="0" borderId="46" xfId="0" applyFill="1" applyBorder="1" applyAlignment="1">
      <alignment horizontal="center"/>
    </xf>
    <xf numFmtId="1" fontId="7" fillId="18" borderId="41" xfId="0" applyNumberFormat="1" applyFont="1" applyFill="1" applyBorder="1" applyAlignment="1">
      <alignment horizontal="center" vertical="center"/>
    </xf>
    <xf numFmtId="1" fontId="7" fillId="18" borderId="18" xfId="0" applyNumberFormat="1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0" fillId="4" borderId="47" xfId="0" applyFill="1" applyBorder="1" applyAlignment="1">
      <alignment horizontal="center" vertical="top"/>
    </xf>
    <xf numFmtId="0" fontId="0" fillId="21" borderId="2" xfId="0" applyFill="1" applyBorder="1" applyAlignment="1">
      <alignment horizontal="center" vertical="center" wrapText="1"/>
    </xf>
    <xf numFmtId="1" fontId="7" fillId="22" borderId="30" xfId="0" applyNumberFormat="1" applyFont="1" applyFill="1" applyBorder="1" applyAlignment="1">
      <alignment horizontal="center" vertical="center"/>
    </xf>
    <xf numFmtId="0" fontId="0" fillId="22" borderId="6" xfId="0" applyNumberFormat="1" applyFill="1" applyBorder="1" applyAlignment="1">
      <alignment horizontal="center"/>
    </xf>
    <xf numFmtId="0" fontId="0" fillId="22" borderId="19" xfId="0" applyNumberFormat="1" applyFill="1" applyBorder="1" applyAlignment="1">
      <alignment horizontal="center"/>
    </xf>
    <xf numFmtId="1" fontId="7" fillId="22" borderId="23" xfId="0" applyNumberFormat="1" applyFont="1" applyFill="1" applyBorder="1" applyAlignment="1">
      <alignment horizontal="center" vertical="center"/>
    </xf>
    <xf numFmtId="0" fontId="0" fillId="22" borderId="7" xfId="0" applyNumberFormat="1" applyFill="1" applyBorder="1" applyAlignment="1">
      <alignment horizontal="center"/>
    </xf>
    <xf numFmtId="0" fontId="0" fillId="21" borderId="3" xfId="0" applyFill="1" applyBorder="1" applyAlignment="1">
      <alignment horizontal="center" vertical="center" wrapText="1"/>
    </xf>
    <xf numFmtId="0" fontId="0" fillId="21" borderId="27" xfId="0" applyFill="1" applyBorder="1" applyAlignment="1">
      <alignment horizontal="center" vertical="center" wrapText="1"/>
    </xf>
    <xf numFmtId="0" fontId="0" fillId="23" borderId="2" xfId="0" applyFill="1" applyBorder="1" applyAlignment="1">
      <alignment horizontal="center" vertical="center" wrapText="1"/>
    </xf>
    <xf numFmtId="0" fontId="0" fillId="17" borderId="3" xfId="0" applyFill="1" applyBorder="1" applyAlignment="1">
      <alignment horizontal="center" vertical="center" wrapText="1"/>
    </xf>
    <xf numFmtId="0" fontId="9" fillId="19" borderId="19" xfId="0" applyNumberFormat="1" applyFont="1" applyFill="1" applyBorder="1" applyAlignment="1">
      <alignment horizontal="center"/>
    </xf>
    <xf numFmtId="0" fontId="0" fillId="17" borderId="15" xfId="0" applyFill="1" applyBorder="1" applyAlignment="1">
      <alignment horizontal="center" vertical="center" wrapText="1"/>
    </xf>
    <xf numFmtId="1" fontId="11" fillId="18" borderId="37" xfId="0" applyNumberFormat="1" applyFont="1" applyFill="1" applyBorder="1" applyAlignment="1">
      <alignment horizontal="center" vertical="center"/>
    </xf>
    <xf numFmtId="14" fontId="2" fillId="12" borderId="20" xfId="0" applyNumberFormat="1" applyFont="1" applyFill="1" applyBorder="1" applyAlignment="1">
      <alignment horizontal="center" vertical="center"/>
    </xf>
    <xf numFmtId="1" fontId="7" fillId="22" borderId="41" xfId="0" applyNumberFormat="1" applyFont="1" applyFill="1" applyBorder="1" applyAlignment="1">
      <alignment horizontal="center" vertical="center"/>
    </xf>
    <xf numFmtId="1" fontId="7" fillId="10" borderId="20" xfId="0" applyNumberFormat="1" applyFont="1" applyFill="1" applyBorder="1" applyAlignment="1">
      <alignment vertical="center"/>
    </xf>
    <xf numFmtId="1" fontId="7" fillId="10" borderId="49" xfId="0" applyNumberFormat="1" applyFont="1" applyFill="1" applyBorder="1" applyAlignment="1">
      <alignment vertical="center"/>
    </xf>
    <xf numFmtId="0" fontId="2" fillId="11" borderId="5" xfId="0" applyNumberFormat="1" applyFont="1" applyFill="1" applyBorder="1" applyAlignment="1">
      <alignment horizontal="center" vertical="center" wrapText="1"/>
    </xf>
    <xf numFmtId="0" fontId="0" fillId="12" borderId="22" xfId="0" applyNumberFormat="1" applyFill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46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0" xfId="0" applyFill="1" applyBorder="1" applyAlignment="1">
      <alignment horizontal="center" vertical="center"/>
    </xf>
    <xf numFmtId="1" fontId="6" fillId="12" borderId="21" xfId="0" applyNumberFormat="1" applyFont="1" applyFill="1" applyBorder="1" applyAlignment="1">
      <alignment horizontal="center" vertical="center"/>
    </xf>
    <xf numFmtId="1" fontId="6" fillId="12" borderId="30" xfId="0" applyNumberFormat="1" applyFont="1" applyFill="1" applyBorder="1" applyAlignment="1">
      <alignment horizontal="center" vertical="center"/>
    </xf>
    <xf numFmtId="1" fontId="6" fillId="12" borderId="23" xfId="0" applyNumberFormat="1" applyFont="1" applyFill="1" applyBorder="1" applyAlignment="1">
      <alignment horizontal="center" vertical="center"/>
    </xf>
    <xf numFmtId="0" fontId="8" fillId="25" borderId="29" xfId="0" applyFont="1" applyFill="1" applyBorder="1" applyAlignment="1">
      <alignment horizontal="center" vertical="center"/>
    </xf>
    <xf numFmtId="0" fontId="8" fillId="26" borderId="29" xfId="0" applyFont="1" applyFill="1" applyBorder="1" applyAlignment="1">
      <alignment horizontal="center" vertical="center"/>
    </xf>
    <xf numFmtId="0" fontId="0" fillId="27" borderId="29" xfId="0" applyFill="1" applyBorder="1" applyAlignment="1">
      <alignment horizontal="center"/>
    </xf>
    <xf numFmtId="0" fontId="8" fillId="28" borderId="12" xfId="0" applyFont="1" applyFill="1" applyBorder="1" applyAlignment="1">
      <alignment horizontal="center"/>
    </xf>
    <xf numFmtId="0" fontId="8" fillId="29" borderId="12" xfId="0" applyFont="1" applyFill="1" applyBorder="1" applyAlignment="1">
      <alignment horizontal="center"/>
    </xf>
    <xf numFmtId="0" fontId="8" fillId="30" borderId="29" xfId="0" applyFont="1" applyFill="1" applyBorder="1" applyAlignment="1">
      <alignment horizontal="center" vertical="center"/>
    </xf>
    <xf numFmtId="0" fontId="0" fillId="31" borderId="29" xfId="0" applyFill="1" applyBorder="1" applyAlignment="1">
      <alignment horizontal="center"/>
    </xf>
    <xf numFmtId="0" fontId="0" fillId="32" borderId="29" xfId="0" applyFill="1" applyBorder="1" applyAlignment="1">
      <alignment horizontal="center"/>
    </xf>
    <xf numFmtId="14" fontId="2" fillId="33" borderId="0" xfId="0" applyNumberFormat="1" applyFont="1" applyFill="1" applyAlignment="1">
      <alignment horizontal="center" vertical="center"/>
    </xf>
    <xf numFmtId="0" fontId="2" fillId="34" borderId="26" xfId="0" applyFont="1" applyFill="1" applyBorder="1" applyAlignment="1">
      <alignment horizontal="center" vertical="center"/>
    </xf>
    <xf numFmtId="0" fontId="13" fillId="2" borderId="0" xfId="0" applyFont="1" applyFill="1" applyAlignment="1"/>
    <xf numFmtId="0" fontId="13" fillId="2" borderId="0" xfId="0" applyFont="1" applyFill="1" applyAlignment="1">
      <alignment horizontal="center" vertical="center"/>
    </xf>
    <xf numFmtId="0" fontId="13" fillId="0" borderId="0" xfId="0" applyNumberFormat="1" applyFont="1" applyAlignment="1">
      <alignment horizontal="center"/>
    </xf>
    <xf numFmtId="0" fontId="14" fillId="2" borderId="0" xfId="0" applyFont="1" applyFill="1" applyAlignment="1"/>
    <xf numFmtId="0" fontId="14" fillId="2" borderId="0" xfId="0" applyFont="1" applyFill="1" applyAlignment="1">
      <alignment horizontal="center" vertical="center"/>
    </xf>
    <xf numFmtId="0" fontId="14" fillId="17" borderId="3" xfId="0" applyFont="1" applyFill="1" applyBorder="1" applyAlignment="1">
      <alignment horizontal="center" vertical="center" wrapText="1"/>
    </xf>
    <xf numFmtId="9" fontId="14" fillId="12" borderId="48" xfId="3" applyFont="1" applyFill="1" applyBorder="1" applyAlignment="1">
      <alignment horizontal="center" vertical="center"/>
    </xf>
    <xf numFmtId="0" fontId="14" fillId="0" borderId="0" xfId="0" applyNumberFormat="1" applyFont="1" applyAlignment="1">
      <alignment horizontal="center"/>
    </xf>
    <xf numFmtId="0" fontId="13" fillId="17" borderId="1" xfId="0" applyFont="1" applyFill="1" applyBorder="1" applyAlignment="1">
      <alignment horizontal="center" vertical="center" wrapText="1"/>
    </xf>
    <xf numFmtId="0" fontId="13" fillId="17" borderId="27" xfId="0" applyFont="1" applyFill="1" applyBorder="1" applyAlignment="1">
      <alignment horizontal="center" vertical="center" wrapText="1"/>
    </xf>
    <xf numFmtId="1" fontId="13" fillId="12" borderId="26" xfId="0" applyNumberFormat="1" applyFont="1" applyFill="1" applyBorder="1" applyAlignment="1">
      <alignment horizontal="center"/>
    </xf>
    <xf numFmtId="1" fontId="13" fillId="12" borderId="6" xfId="0" applyNumberFormat="1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6" fillId="6" borderId="34" xfId="0" applyFont="1" applyFill="1" applyBorder="1" applyAlignment="1">
      <alignment horizontal="center" vertical="center"/>
    </xf>
    <xf numFmtId="0" fontId="6" fillId="6" borderId="35" xfId="0" applyFont="1" applyFill="1" applyBorder="1" applyAlignment="1">
      <alignment horizontal="center" vertical="center"/>
    </xf>
    <xf numFmtId="0" fontId="6" fillId="6" borderId="36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6" fillId="6" borderId="48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11" borderId="5" xfId="0" applyFont="1" applyFill="1" applyBorder="1" applyAlignment="1">
      <alignment horizontal="center" vertical="center"/>
    </xf>
    <xf numFmtId="0" fontId="1" fillId="11" borderId="25" xfId="0" applyFont="1" applyFill="1" applyBorder="1" applyAlignment="1">
      <alignment horizontal="center" vertical="center"/>
    </xf>
    <xf numFmtId="0" fontId="1" fillId="11" borderId="24" xfId="0" applyFont="1" applyFill="1" applyBorder="1" applyAlignment="1">
      <alignment horizontal="center" vertical="center"/>
    </xf>
    <xf numFmtId="1" fontId="6" fillId="24" borderId="21" xfId="0" applyNumberFormat="1" applyFont="1" applyFill="1" applyBorder="1" applyAlignment="1">
      <alignment horizontal="center" vertical="center"/>
    </xf>
    <xf numFmtId="1" fontId="6" fillId="24" borderId="30" xfId="0" applyNumberFormat="1" applyFont="1" applyFill="1" applyBorder="1" applyAlignment="1">
      <alignment horizontal="center" vertical="center"/>
    </xf>
    <xf numFmtId="1" fontId="6" fillId="24" borderId="23" xfId="0" applyNumberFormat="1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 wrapText="1"/>
    </xf>
    <xf numFmtId="0" fontId="1" fillId="3" borderId="32" xfId="0" applyFont="1" applyFill="1" applyBorder="1" applyAlignment="1">
      <alignment horizontal="center" vertical="center" wrapText="1"/>
    </xf>
    <xf numFmtId="0" fontId="1" fillId="3" borderId="33" xfId="0" applyFont="1" applyFill="1" applyBorder="1" applyAlignment="1">
      <alignment horizontal="center" vertical="center" wrapText="1"/>
    </xf>
    <xf numFmtId="0" fontId="0" fillId="20" borderId="20" xfId="0" applyFill="1" applyBorder="1" applyAlignment="1">
      <alignment horizontal="center" vertical="center" wrapText="1"/>
    </xf>
    <xf numFmtId="0" fontId="0" fillId="20" borderId="29" xfId="0" applyFill="1" applyBorder="1" applyAlignment="1">
      <alignment horizontal="center" vertical="center" wrapText="1"/>
    </xf>
    <xf numFmtId="0" fontId="0" fillId="20" borderId="46" xfId="0" applyFill="1" applyBorder="1" applyAlignment="1">
      <alignment horizontal="center" vertical="center" wrapText="1"/>
    </xf>
    <xf numFmtId="0" fontId="10" fillId="20" borderId="20" xfId="0" applyFont="1" applyFill="1" applyBorder="1" applyAlignment="1">
      <alignment horizontal="center" vertical="center" wrapText="1"/>
    </xf>
    <xf numFmtId="0" fontId="10" fillId="20" borderId="46" xfId="0" applyFont="1" applyFill="1" applyBorder="1" applyAlignment="1">
      <alignment horizontal="center" vertical="center" wrapText="1"/>
    </xf>
  </cellXfs>
  <cellStyles count="4">
    <cellStyle name="Normal" xfId="0" builtinId="0"/>
    <cellStyle name="Normal 10" xfId="2"/>
    <cellStyle name="Pourcentage" xfId="3" builtinId="5"/>
    <cellStyle name="Style 1" xfId="1"/>
  </cellStyles>
  <dxfs count="4">
    <dxf>
      <fill>
        <gradientFill>
          <stop position="0">
            <color rgb="FFFAA8AA"/>
          </stop>
          <stop position="0.5">
            <color rgb="FFFAA8AA" tint="0.59605700857570121"/>
          </stop>
          <stop position="1">
            <color rgb="FFFAA8AA"/>
          </stop>
        </gradientFill>
      </fill>
    </dxf>
    <dxf>
      <fill>
        <gradientFill>
          <stop position="0">
            <color rgb="FF6DFFAF"/>
          </stop>
          <stop position="0.5">
            <color rgb="FF6DFFAF" tint="0.76076540421765804"/>
          </stop>
          <stop position="1">
            <color rgb="FF6DFFAF"/>
          </stop>
        </gradientFill>
      </fill>
    </dxf>
    <dxf>
      <font>
        <b/>
        <i val="0"/>
        <color rgb="FFC00000"/>
      </font>
      <fill>
        <patternFill patternType="darkGray">
          <fgColor rgb="FFECF9FE"/>
        </patternFill>
      </fill>
    </dxf>
    <dxf>
      <font>
        <color rgb="FF00B050"/>
      </font>
      <fill>
        <patternFill patternType="mediumGray">
          <fgColor rgb="FFECF9FE"/>
        </patternFill>
      </fill>
    </dxf>
  </dxfs>
  <tableStyles count="0" defaultTableStyle="TableStyleMedium2" defaultPivotStyle="PivotStyleLight16"/>
  <colors>
    <mruColors>
      <color rgb="FFFAA8AA"/>
      <color rgb="FF0000FF"/>
      <color rgb="FF6DFFAF"/>
      <color rgb="FFECF9FE"/>
      <color rgb="FFC1ECFB"/>
      <color rgb="FF7AD6F6"/>
      <color rgb="FFCF9FFF"/>
      <color rgb="FFD7AFFF"/>
      <color rgb="FFA347FF"/>
      <color rgb="FF9D3B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42449</xdr:colOff>
      <xdr:row>0</xdr:row>
      <xdr:rowOff>89647</xdr:rowOff>
    </xdr:from>
    <xdr:to>
      <xdr:col>10</xdr:col>
      <xdr:colOff>1028567</xdr:colOff>
      <xdr:row>0</xdr:row>
      <xdr:rowOff>324971</xdr:rowOff>
    </xdr:to>
    <xdr:sp macro="[0]!Masquer_Colonnes_Essentiell" textlink="">
      <xdr:nvSpPr>
        <xdr:cNvPr id="2" name="Rectangle à coins arrondis 1"/>
        <xdr:cNvSpPr/>
      </xdr:nvSpPr>
      <xdr:spPr>
        <a:xfrm>
          <a:off x="3348184" y="89647"/>
          <a:ext cx="986118" cy="235324"/>
        </a:xfrm>
        <a:prstGeom prst="roundRect">
          <a:avLst/>
        </a:prstGeom>
        <a:gradFill flip="none" rotWithShape="1">
          <a:gsLst>
            <a:gs pos="100000">
              <a:schemeClr val="accent5">
                <a:lumMod val="60000"/>
                <a:lumOff val="40000"/>
              </a:schemeClr>
            </a:gs>
            <a:gs pos="35000">
              <a:schemeClr val="accent5">
                <a:lumMod val="40000"/>
                <a:lumOff val="60000"/>
              </a:schemeClr>
            </a:gs>
            <a:gs pos="0">
              <a:schemeClr val="accent5">
                <a:tint val="15000"/>
                <a:satMod val="350000"/>
              </a:schemeClr>
            </a:gs>
          </a:gsLst>
          <a:path path="shape">
            <a:fillToRect l="50000" t="50000" r="50000" b="50000"/>
          </a:path>
          <a:tileRect/>
        </a:gradFill>
        <a:ln w="12700">
          <a:solidFill>
            <a:schemeClr val="accent5">
              <a:lumMod val="75000"/>
            </a:schemeClr>
          </a:solidFill>
        </a:ln>
        <a:effectLst>
          <a:outerShdw blurRad="76200" dir="13500000" sy="23000" kx="1200000" algn="br" rotWithShape="0">
            <a:prstClr val="black">
              <a:alpha val="20000"/>
            </a:prstClr>
          </a:outerShdw>
          <a:reflection blurRad="6350" stA="50000" endA="300" endPos="5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Arial Black" panose="020B0A04020102020204" pitchFamily="34" charset="0"/>
              <a:cs typeface="Arial" panose="020B0604020202020204" pitchFamily="34" charset="0"/>
            </a:rPr>
            <a:t>Essentiel</a:t>
          </a:r>
        </a:p>
      </xdr:txBody>
    </xdr:sp>
    <xdr:clientData/>
  </xdr:twoCellAnchor>
  <xdr:twoCellAnchor>
    <xdr:from>
      <xdr:col>6</xdr:col>
      <xdr:colOff>89627</xdr:colOff>
      <xdr:row>0</xdr:row>
      <xdr:rowOff>89647</xdr:rowOff>
    </xdr:from>
    <xdr:to>
      <xdr:col>6</xdr:col>
      <xdr:colOff>1075745</xdr:colOff>
      <xdr:row>0</xdr:row>
      <xdr:rowOff>324971</xdr:rowOff>
    </xdr:to>
    <xdr:sp macro="[0]!Masquer_Colonnes_Statut" textlink="">
      <xdr:nvSpPr>
        <xdr:cNvPr id="3" name="Rectangle à coins arrondis 2"/>
        <xdr:cNvSpPr/>
      </xdr:nvSpPr>
      <xdr:spPr>
        <a:xfrm>
          <a:off x="1266245" y="89647"/>
          <a:ext cx="986118" cy="235324"/>
        </a:xfrm>
        <a:prstGeom prst="roundRect">
          <a:avLst/>
        </a:prstGeom>
        <a:gradFill flip="none" rotWithShape="1">
          <a:gsLst>
            <a:gs pos="100000">
              <a:schemeClr val="accent5">
                <a:lumMod val="60000"/>
                <a:lumOff val="40000"/>
              </a:schemeClr>
            </a:gs>
            <a:gs pos="35000">
              <a:schemeClr val="accent5">
                <a:lumMod val="40000"/>
                <a:lumOff val="60000"/>
              </a:schemeClr>
            </a:gs>
            <a:gs pos="0">
              <a:schemeClr val="accent5">
                <a:tint val="15000"/>
                <a:satMod val="350000"/>
              </a:schemeClr>
            </a:gs>
          </a:gsLst>
          <a:path path="shape">
            <a:fillToRect l="50000" t="50000" r="50000" b="50000"/>
          </a:path>
          <a:tileRect/>
        </a:gradFill>
        <a:ln w="12700">
          <a:solidFill>
            <a:schemeClr val="accent5">
              <a:lumMod val="75000"/>
            </a:schemeClr>
          </a:solidFill>
        </a:ln>
        <a:effectLst>
          <a:outerShdw blurRad="76200" dir="13500000" sy="23000" kx="1200000" algn="br" rotWithShape="0">
            <a:prstClr val="black">
              <a:alpha val="20000"/>
            </a:prstClr>
          </a:outerShdw>
          <a:reflection blurRad="6350" stA="50000" endA="300" endPos="5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Arial Black" panose="020B0A04020102020204" pitchFamily="34" charset="0"/>
              <a:cs typeface="Arial" panose="020B0604020202020204" pitchFamily="34" charset="0"/>
            </a:rPr>
            <a:t>Statut</a:t>
          </a:r>
        </a:p>
      </xdr:txBody>
    </xdr:sp>
    <xdr:clientData/>
  </xdr:twoCellAnchor>
  <xdr:twoCellAnchor>
    <xdr:from>
      <xdr:col>6</xdr:col>
      <xdr:colOff>1189478</xdr:colOff>
      <xdr:row>0</xdr:row>
      <xdr:rowOff>88947</xdr:rowOff>
    </xdr:from>
    <xdr:to>
      <xdr:col>7</xdr:col>
      <xdr:colOff>739563</xdr:colOff>
      <xdr:row>0</xdr:row>
      <xdr:rowOff>324271</xdr:rowOff>
    </xdr:to>
    <xdr:sp macro="[0]!Masquer_Colonnes_Service" textlink="">
      <xdr:nvSpPr>
        <xdr:cNvPr id="4" name="Rectangle à coins arrondis 3"/>
        <xdr:cNvSpPr/>
      </xdr:nvSpPr>
      <xdr:spPr>
        <a:xfrm>
          <a:off x="4450390" y="88947"/>
          <a:ext cx="872379" cy="235324"/>
        </a:xfrm>
        <a:prstGeom prst="roundRect">
          <a:avLst/>
        </a:prstGeom>
        <a:gradFill flip="none" rotWithShape="1">
          <a:gsLst>
            <a:gs pos="100000">
              <a:schemeClr val="accent5">
                <a:lumMod val="60000"/>
                <a:lumOff val="40000"/>
              </a:schemeClr>
            </a:gs>
            <a:gs pos="35000">
              <a:schemeClr val="accent5">
                <a:lumMod val="40000"/>
                <a:lumOff val="60000"/>
              </a:schemeClr>
            </a:gs>
            <a:gs pos="0">
              <a:schemeClr val="accent5">
                <a:tint val="15000"/>
                <a:satMod val="350000"/>
              </a:schemeClr>
            </a:gs>
          </a:gsLst>
          <a:path path="shape">
            <a:fillToRect l="50000" t="50000" r="50000" b="50000"/>
          </a:path>
          <a:tileRect/>
        </a:gradFill>
        <a:ln w="12700">
          <a:solidFill>
            <a:schemeClr val="accent5">
              <a:lumMod val="75000"/>
            </a:schemeClr>
          </a:solidFill>
        </a:ln>
        <a:effectLst>
          <a:outerShdw blurRad="76200" dir="13500000" sy="23000" kx="1200000" algn="br" rotWithShape="0">
            <a:prstClr val="black">
              <a:alpha val="20000"/>
            </a:prstClr>
          </a:outerShdw>
          <a:reflection blurRad="6350" stA="50000" endA="300" endPos="5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Arial Black" panose="020B0A04020102020204" pitchFamily="34" charset="0"/>
              <a:cs typeface="Arial" panose="020B0604020202020204" pitchFamily="34" charset="0"/>
            </a:rPr>
            <a:t>Services</a:t>
          </a:r>
        </a:p>
      </xdr:txBody>
    </xdr:sp>
    <xdr:clientData/>
  </xdr:twoCellAnchor>
  <xdr:twoCellAnchor>
    <xdr:from>
      <xdr:col>12</xdr:col>
      <xdr:colOff>374716</xdr:colOff>
      <xdr:row>0</xdr:row>
      <xdr:rowOff>88947</xdr:rowOff>
    </xdr:from>
    <xdr:to>
      <xdr:col>15</xdr:col>
      <xdr:colOff>145684</xdr:colOff>
      <xdr:row>0</xdr:row>
      <xdr:rowOff>324971</xdr:rowOff>
    </xdr:to>
    <xdr:sp macro="[0]!Afficher_Colonnes" textlink="">
      <xdr:nvSpPr>
        <xdr:cNvPr id="7" name="Rectangle à coins arrondis 6"/>
        <xdr:cNvSpPr/>
      </xdr:nvSpPr>
      <xdr:spPr>
        <a:xfrm>
          <a:off x="5462187" y="88947"/>
          <a:ext cx="2258673" cy="236024"/>
        </a:xfrm>
        <a:prstGeom prst="roundRect">
          <a:avLst/>
        </a:prstGeom>
        <a:gradFill flip="none" rotWithShape="1">
          <a:gsLst>
            <a:gs pos="100000">
              <a:schemeClr val="accent5">
                <a:lumMod val="60000"/>
                <a:lumOff val="40000"/>
              </a:schemeClr>
            </a:gs>
            <a:gs pos="35000">
              <a:schemeClr val="accent5">
                <a:lumMod val="40000"/>
                <a:lumOff val="60000"/>
              </a:schemeClr>
            </a:gs>
            <a:gs pos="0">
              <a:schemeClr val="accent5">
                <a:tint val="15000"/>
                <a:satMod val="350000"/>
              </a:schemeClr>
            </a:gs>
          </a:gsLst>
          <a:path path="shape">
            <a:fillToRect l="50000" t="50000" r="50000" b="50000"/>
          </a:path>
          <a:tileRect/>
        </a:gradFill>
        <a:ln w="12700">
          <a:solidFill>
            <a:schemeClr val="accent5">
              <a:lumMod val="75000"/>
            </a:schemeClr>
          </a:solidFill>
        </a:ln>
        <a:effectLst>
          <a:outerShdw blurRad="76200" dir="13500000" sy="23000" kx="1200000" algn="br" rotWithShape="0">
            <a:prstClr val="black">
              <a:alpha val="20000"/>
            </a:prstClr>
          </a:outerShdw>
          <a:reflection blurRad="6350" stA="50000" endA="300" endPos="5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Arial Black" panose="020B0A04020102020204" pitchFamily="34" charset="0"/>
              <a:cs typeface="Arial" panose="020B0604020202020204" pitchFamily="34" charset="0"/>
            </a:rPr>
            <a:t>Afficher</a:t>
          </a:r>
          <a:r>
            <a:rPr lang="fr-FR" sz="1100" b="1" baseline="0">
              <a:latin typeface="Arial Black" panose="020B0A04020102020204" pitchFamily="34" charset="0"/>
              <a:cs typeface="Arial" panose="020B0604020202020204" pitchFamily="34" charset="0"/>
            </a:rPr>
            <a:t> les colonnes</a:t>
          </a:r>
          <a:endParaRPr lang="fr-FR" sz="1100" b="1">
            <a:latin typeface="Arial Black" panose="020B0A040201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outlinePr summaryBelow="0"/>
    <pageSetUpPr fitToPage="1"/>
  </sheetPr>
  <dimension ref="A1:CD18"/>
  <sheetViews>
    <sheetView tabSelected="1" zoomScale="85" zoomScaleNormal="85" workbookViewId="0">
      <selection activeCell="G19" sqref="G19"/>
    </sheetView>
  </sheetViews>
  <sheetFormatPr baseColWidth="10" defaultRowHeight="15"/>
  <cols>
    <col min="1" max="1" width="13.85546875" style="4" customWidth="1"/>
    <col min="2" max="2" width="6.28515625" style="4" customWidth="1"/>
    <col min="3" max="3" width="11.42578125" style="4" customWidth="1"/>
    <col min="4" max="4" width="7.7109375" style="4" customWidth="1"/>
    <col min="5" max="5" width="19.85546875" style="4" customWidth="1"/>
    <col min="6" max="6" width="12.85546875" style="4" customWidth="1"/>
    <col min="7" max="7" width="19.85546875" style="4" customWidth="1"/>
    <col min="8" max="8" width="12.140625" style="4" customWidth="1"/>
    <col min="9" max="9" width="15.5703125" style="4" customWidth="1"/>
    <col min="10" max="10" width="9.5703125" style="4" customWidth="1"/>
    <col min="11" max="11" width="16.42578125" style="4" customWidth="1"/>
    <col min="12" max="12" width="9.42578125" style="4" customWidth="1"/>
    <col min="13" max="13" width="12" style="4" customWidth="1"/>
    <col min="14" max="14" width="14.42578125" style="4" customWidth="1"/>
    <col min="15" max="15" width="11.85546875" style="4" customWidth="1"/>
    <col min="16" max="16" width="10.85546875" style="116" customWidth="1"/>
    <col min="17" max="17" width="8.42578125" style="4" customWidth="1"/>
    <col min="18" max="18" width="15" style="2" customWidth="1"/>
    <col min="19" max="19" width="13.42578125" style="62" customWidth="1"/>
    <col min="20" max="20" width="15.7109375" style="62" customWidth="1"/>
    <col min="21" max="21" width="11.28515625" style="36" customWidth="1"/>
    <col min="22" max="22" width="10.85546875" style="54" hidden="1" customWidth="1"/>
    <col min="23" max="23" width="13.140625" style="54" customWidth="1"/>
    <col min="24" max="25" width="10.85546875" style="54" customWidth="1"/>
    <col min="26" max="26" width="7.140625" style="2" customWidth="1"/>
    <col min="27" max="27" width="12.7109375" customWidth="1"/>
    <col min="28" max="28" width="12.42578125" customWidth="1"/>
    <col min="29" max="29" width="19.28515625" style="2" hidden="1" customWidth="1"/>
    <col min="30" max="30" width="10.28515625" style="2" customWidth="1"/>
    <col min="31" max="31" width="9.5703125" style="2" customWidth="1"/>
    <col min="32" max="32" width="9.28515625" style="2" customWidth="1"/>
    <col min="33" max="33" width="7.140625" style="2" customWidth="1"/>
    <col min="34" max="34" width="10.7109375" style="58" hidden="1" customWidth="1"/>
    <col min="35" max="36" width="10.7109375" style="58" customWidth="1"/>
    <col min="37" max="37" width="9.28515625" style="58" customWidth="1"/>
    <col min="38" max="38" width="10.7109375" hidden="1" customWidth="1"/>
    <col min="39" max="40" width="10.7109375" customWidth="1"/>
    <col min="41" max="41" width="9.7109375" customWidth="1"/>
    <col min="42" max="42" width="10.7109375" style="36" customWidth="1"/>
    <col min="43" max="43" width="12.7109375" style="2" customWidth="1"/>
    <col min="44" max="44" width="13.5703125" customWidth="1"/>
    <col min="45" max="45" width="9.42578125" style="2" customWidth="1"/>
    <col min="46" max="46" width="17.85546875" customWidth="1"/>
    <col min="47" max="47" width="10.7109375" hidden="1" customWidth="1"/>
    <col min="48" max="48" width="10.7109375" customWidth="1"/>
    <col min="49" max="49" width="11.42578125" style="2" customWidth="1"/>
    <col min="50" max="50" width="10.7109375" customWidth="1"/>
    <col min="51" max="51" width="10.7109375" style="36" customWidth="1"/>
    <col min="52" max="52" width="22.28515625" customWidth="1"/>
    <col min="53" max="53" width="10.7109375" style="36" customWidth="1"/>
    <col min="54" max="54" width="20.28515625" customWidth="1"/>
    <col min="55" max="55" width="12" style="36" customWidth="1"/>
    <col min="56" max="56" width="13.28515625" customWidth="1"/>
    <col min="57" max="58" width="10.7109375" customWidth="1"/>
    <col min="59" max="59" width="13.5703125" style="36" customWidth="1"/>
    <col min="60" max="60" width="18.42578125" style="36" customWidth="1"/>
    <col min="61" max="61" width="7.140625" style="2" customWidth="1"/>
    <col min="62" max="62" width="19.28515625" style="2" customWidth="1"/>
    <col min="63" max="63" width="19.28515625" style="2" hidden="1" customWidth="1"/>
    <col min="64" max="64" width="12.28515625" style="2" customWidth="1"/>
    <col min="65" max="65" width="9.42578125" style="2" customWidth="1"/>
    <col min="66" max="66" width="9.140625" style="2" customWidth="1"/>
    <col min="67" max="67" width="13.85546875" style="36" customWidth="1"/>
    <col min="68" max="68" width="10.7109375" style="2" customWidth="1"/>
    <col min="69" max="70" width="13.85546875" style="36" customWidth="1"/>
    <col min="71" max="71" width="14.5703125" style="2" customWidth="1"/>
    <col min="72" max="72" width="13.28515625" style="54" customWidth="1"/>
    <col min="73" max="73" width="8.5703125" style="54" customWidth="1"/>
    <col min="74" max="74" width="8.42578125" style="36" customWidth="1"/>
    <col min="75" max="75" width="8" style="177" customWidth="1"/>
    <col min="76" max="76" width="7.85546875" style="177" customWidth="1"/>
    <col min="77" max="77" width="6.140625" style="182" customWidth="1"/>
    <col min="78" max="78" width="78.28515625" customWidth="1"/>
    <col min="79" max="82" width="11.42578125" style="1"/>
  </cols>
  <sheetData>
    <row r="1" spans="1:82" s="4" customFormat="1" ht="42" customHeight="1" thickBot="1">
      <c r="A1" s="173">
        <f ca="1">TODAY()</f>
        <v>42107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113"/>
      <c r="Q1" s="149" t="e">
        <f ca="1">SUM(Y3,AF3,AK3,AO3,AX3,BN3)</f>
        <v>#REF!</v>
      </c>
      <c r="R1" s="187" t="s">
        <v>10</v>
      </c>
      <c r="S1" s="188"/>
      <c r="T1" s="188"/>
      <c r="U1" s="188"/>
      <c r="V1" s="188"/>
      <c r="W1" s="188"/>
      <c r="X1" s="188"/>
      <c r="Y1" s="189"/>
      <c r="Z1" s="50"/>
      <c r="AA1" s="187" t="s">
        <v>11</v>
      </c>
      <c r="AB1" s="188"/>
      <c r="AC1" s="188"/>
      <c r="AD1" s="188"/>
      <c r="AE1" s="188"/>
      <c r="AF1" s="189"/>
      <c r="AG1" s="50"/>
      <c r="AH1" s="187" t="s">
        <v>49</v>
      </c>
      <c r="AI1" s="188"/>
      <c r="AJ1" s="188"/>
      <c r="AK1" s="188"/>
      <c r="AL1" s="188"/>
      <c r="AM1" s="188"/>
      <c r="AN1" s="188"/>
      <c r="AO1" s="188"/>
      <c r="AP1" s="189"/>
      <c r="AQ1" s="45"/>
      <c r="AR1" s="7" t="s">
        <v>12</v>
      </c>
      <c r="AS1" s="50"/>
      <c r="AT1" s="187" t="s">
        <v>49</v>
      </c>
      <c r="AU1" s="188"/>
      <c r="AV1" s="188"/>
      <c r="AW1" s="188"/>
      <c r="AX1" s="188"/>
      <c r="AY1" s="188"/>
      <c r="AZ1" s="188"/>
      <c r="BA1" s="188"/>
      <c r="BB1" s="188"/>
      <c r="BC1" s="188"/>
      <c r="BD1" s="188"/>
      <c r="BE1" s="188"/>
      <c r="BF1" s="188"/>
      <c r="BG1" s="188"/>
      <c r="BH1" s="189"/>
      <c r="BI1" s="45"/>
      <c r="BJ1" s="187" t="s">
        <v>0</v>
      </c>
      <c r="BK1" s="188"/>
      <c r="BL1" s="188"/>
      <c r="BM1" s="188"/>
      <c r="BN1" s="188"/>
      <c r="BO1" s="189"/>
      <c r="BP1" s="188" t="s">
        <v>28</v>
      </c>
      <c r="BQ1" s="188"/>
      <c r="BR1" s="188"/>
      <c r="BS1" s="189"/>
      <c r="BT1" s="204" t="s">
        <v>31</v>
      </c>
      <c r="BU1" s="205"/>
      <c r="BV1" s="206"/>
      <c r="BW1" s="175"/>
      <c r="BX1" s="175"/>
      <c r="BY1" s="178"/>
      <c r="BZ1" s="8"/>
      <c r="CA1" s="8"/>
      <c r="CB1" s="8"/>
      <c r="CC1" s="8"/>
      <c r="CD1" s="8"/>
    </row>
    <row r="2" spans="1:82" s="4" customFormat="1" ht="31.5" customHeight="1" thickBot="1">
      <c r="A2" s="195" t="s">
        <v>9</v>
      </c>
      <c r="B2" s="196"/>
      <c r="C2" s="196"/>
      <c r="D2" s="196"/>
      <c r="E2" s="196"/>
      <c r="F2" s="196"/>
      <c r="G2" s="196"/>
      <c r="H2" s="196"/>
      <c r="I2" s="196"/>
      <c r="J2" s="196"/>
      <c r="K2" s="197"/>
      <c r="L2" s="210" t="s">
        <v>58</v>
      </c>
      <c r="M2" s="211"/>
      <c r="N2" s="211"/>
      <c r="O2" s="211"/>
      <c r="P2" s="211"/>
      <c r="Q2" s="212"/>
      <c r="R2" s="190" t="e">
        <f>#REF!</f>
        <v>#REF!</v>
      </c>
      <c r="S2" s="191"/>
      <c r="T2" s="191"/>
      <c r="U2" s="191"/>
      <c r="V2" s="191"/>
      <c r="W2" s="191"/>
      <c r="X2" s="191"/>
      <c r="Y2" s="192"/>
      <c r="Z2" s="152" t="e">
        <f>#REF!</f>
        <v>#REF!</v>
      </c>
      <c r="AA2" s="190" t="e">
        <f>#REF!</f>
        <v>#REF!</v>
      </c>
      <c r="AB2" s="191"/>
      <c r="AC2" s="191"/>
      <c r="AD2" s="191"/>
      <c r="AE2" s="191"/>
      <c r="AF2" s="192"/>
      <c r="AG2" s="47"/>
      <c r="AH2" s="190" t="e">
        <f>#REF!</f>
        <v>#REF!</v>
      </c>
      <c r="AI2" s="191"/>
      <c r="AJ2" s="191"/>
      <c r="AK2" s="191"/>
      <c r="AL2" s="191"/>
      <c r="AM2" s="191"/>
      <c r="AN2" s="191"/>
      <c r="AO2" s="191"/>
      <c r="AP2" s="192"/>
      <c r="AQ2" s="47" t="e">
        <f>#REF!</f>
        <v>#REF!</v>
      </c>
      <c r="AR2" s="11">
        <v>5</v>
      </c>
      <c r="AS2" s="47" t="e">
        <f>#REF!</f>
        <v>#REF!</v>
      </c>
      <c r="AT2" s="190" t="e">
        <f>#REF!</f>
        <v>#REF!</v>
      </c>
      <c r="AU2" s="191"/>
      <c r="AV2" s="191"/>
      <c r="AW2" s="191"/>
      <c r="AX2" s="191"/>
      <c r="AY2" s="191"/>
      <c r="AZ2" s="191"/>
      <c r="BA2" s="191"/>
      <c r="BB2" s="191"/>
      <c r="BC2" s="191"/>
      <c r="BD2" s="191"/>
      <c r="BE2" s="191"/>
      <c r="BF2" s="191"/>
      <c r="BG2" s="191"/>
      <c r="BH2" s="192"/>
      <c r="BI2" s="47" t="e">
        <f>#REF!</f>
        <v>#REF!</v>
      </c>
      <c r="BJ2" s="190" t="e">
        <f>#REF!</f>
        <v>#REF!</v>
      </c>
      <c r="BK2" s="191"/>
      <c r="BL2" s="191"/>
      <c r="BM2" s="191"/>
      <c r="BN2" s="191"/>
      <c r="BO2" s="192"/>
      <c r="BP2" s="191" t="e">
        <f>#REF!</f>
        <v>#REF!</v>
      </c>
      <c r="BQ2" s="191"/>
      <c r="BR2" s="191"/>
      <c r="BS2" s="192"/>
      <c r="BT2" s="207" t="e">
        <f>SUM(BJ2+BI2+AT2+AS2+AR2+AQ2+AH2+AG2+AA2+Z2+R2)</f>
        <v>#REF!</v>
      </c>
      <c r="BU2" s="208"/>
      <c r="BV2" s="209"/>
      <c r="BW2" s="176"/>
      <c r="BX2" s="176"/>
      <c r="BY2" s="179"/>
      <c r="BZ2" s="6"/>
      <c r="CA2" s="6"/>
      <c r="CB2" s="6"/>
      <c r="CC2" s="6"/>
      <c r="CD2" s="6"/>
    </row>
    <row r="3" spans="1:82" s="4" customFormat="1" ht="25.5" customHeight="1" thickBot="1">
      <c r="A3" s="198"/>
      <c r="B3" s="199"/>
      <c r="C3" s="199"/>
      <c r="D3" s="199"/>
      <c r="E3" s="199"/>
      <c r="F3" s="199"/>
      <c r="G3" s="199"/>
      <c r="H3" s="199"/>
      <c r="I3" s="199"/>
      <c r="J3" s="199"/>
      <c r="K3" s="200"/>
      <c r="L3" s="187" t="s">
        <v>59</v>
      </c>
      <c r="M3" s="188"/>
      <c r="N3" s="188"/>
      <c r="O3" s="188"/>
      <c r="P3" s="188"/>
      <c r="Q3" s="189"/>
      <c r="R3" s="73"/>
      <c r="S3" s="74"/>
      <c r="T3" s="74"/>
      <c r="U3" s="74"/>
      <c r="V3" s="90" t="s">
        <v>1</v>
      </c>
      <c r="W3" s="83">
        <f>AVERAGE(W6:W10)</f>
        <v>23.5</v>
      </c>
      <c r="X3" s="74" t="e">
        <f>#REF!</f>
        <v>#REF!</v>
      </c>
      <c r="Y3" s="99" t="e">
        <f ca="1">SUM(X6:X10)</f>
        <v>#REF!</v>
      </c>
      <c r="Z3" s="153"/>
      <c r="AA3" s="76"/>
      <c r="AB3" s="88" t="s">
        <v>0</v>
      </c>
      <c r="AC3" s="77"/>
      <c r="AD3" s="104">
        <f>AVERAGE(AD6:AD10)</f>
        <v>20.333333333333332</v>
      </c>
      <c r="AE3" s="105" t="e">
        <f>#REF!</f>
        <v>#REF!</v>
      </c>
      <c r="AF3" s="99" t="e">
        <f ca="1">SUM(AE6:AE10)</f>
        <v>#REF!</v>
      </c>
      <c r="AG3" s="48"/>
      <c r="AH3" s="89" t="s">
        <v>2</v>
      </c>
      <c r="AI3" s="81">
        <f>AVERAGE(AI6:AI10)</f>
        <v>10</v>
      </c>
      <c r="AJ3" s="101" t="e">
        <f>#REF!</f>
        <v>#REF!</v>
      </c>
      <c r="AK3" s="97">
        <f>SUM(AJ6:AJ10)</f>
        <v>0</v>
      </c>
      <c r="AL3" s="135" t="s">
        <v>5</v>
      </c>
      <c r="AM3" s="83">
        <f>AVERAGE(AM6:AM10)</f>
        <v>8.3333333333333339</v>
      </c>
      <c r="AN3" s="73" t="e">
        <f>#REF!</f>
        <v>#REF!</v>
      </c>
      <c r="AO3" s="97">
        <f>SUM(AN6:AN10)</f>
        <v>0</v>
      </c>
      <c r="AP3" s="75"/>
      <c r="AQ3" s="48"/>
      <c r="AR3" s="76"/>
      <c r="AS3" s="48"/>
      <c r="AT3" s="73"/>
      <c r="AU3" s="88" t="s">
        <v>3</v>
      </c>
      <c r="AV3" s="83">
        <f>AVERAGE(AV6:AV10)</f>
        <v>30</v>
      </c>
      <c r="AW3" s="73" t="e">
        <f>#REF!</f>
        <v>#REF!</v>
      </c>
      <c r="AX3" s="97" t="e">
        <f ca="1">SUM(AW6:AW10)</f>
        <v>#REF!</v>
      </c>
      <c r="AY3" s="74"/>
      <c r="AZ3" s="74"/>
      <c r="BA3" s="74"/>
      <c r="BB3" s="74"/>
      <c r="BC3" s="74"/>
      <c r="BD3" s="74"/>
      <c r="BE3" s="74"/>
      <c r="BF3" s="74"/>
      <c r="BG3" s="74"/>
      <c r="BH3" s="74"/>
      <c r="BI3" s="48"/>
      <c r="BJ3" s="73"/>
      <c r="BK3" s="88" t="s">
        <v>4</v>
      </c>
      <c r="BL3" s="104">
        <f>AVERAGE(BL5:BL10)</f>
        <v>81</v>
      </c>
      <c r="BM3" s="105" t="e">
        <f>#REF!</f>
        <v>#REF!</v>
      </c>
      <c r="BN3" s="97" t="e">
        <f ca="1">SUM(BM6:BM10)</f>
        <v>#REF!</v>
      </c>
      <c r="BO3" s="75"/>
      <c r="BP3" s="193"/>
      <c r="BQ3" s="193"/>
      <c r="BR3" s="193"/>
      <c r="BS3" s="194"/>
      <c r="BT3" s="162"/>
      <c r="BU3" s="163"/>
      <c r="BV3" s="164"/>
      <c r="BW3" s="176"/>
      <c r="BX3" s="176"/>
      <c r="BY3" s="179"/>
      <c r="BZ3" s="6"/>
      <c r="CA3" s="6"/>
      <c r="CB3" s="6"/>
      <c r="CC3" s="6"/>
      <c r="CD3" s="6"/>
    </row>
    <row r="4" spans="1:82" s="4" customFormat="1" ht="26.25" customHeight="1" thickBot="1">
      <c r="A4" s="201"/>
      <c r="B4" s="202"/>
      <c r="C4" s="202"/>
      <c r="D4" s="202"/>
      <c r="E4" s="202"/>
      <c r="F4" s="202"/>
      <c r="G4" s="202"/>
      <c r="H4" s="202"/>
      <c r="I4" s="202"/>
      <c r="J4" s="202"/>
      <c r="K4" s="203"/>
      <c r="L4" s="198" t="s">
        <v>60</v>
      </c>
      <c r="M4" s="199"/>
      <c r="N4" s="199"/>
      <c r="O4" s="199"/>
      <c r="P4" s="199"/>
      <c r="Q4" s="200"/>
      <c r="R4" s="12"/>
      <c r="S4" s="60"/>
      <c r="T4" s="60"/>
      <c r="U4" s="40">
        <f>AVERAGE(U6:U10)</f>
        <v>21</v>
      </c>
      <c r="V4" s="78"/>
      <c r="W4" s="151">
        <f>AVERAGE(W6:W10)</f>
        <v>23.5</v>
      </c>
      <c r="X4" s="10"/>
      <c r="Y4" s="134"/>
      <c r="Z4" s="48">
        <f>AVERAGE(Z9:Z10)</f>
        <v>7.5</v>
      </c>
      <c r="AA4" s="33"/>
      <c r="AB4" s="79"/>
      <c r="AC4" s="138">
        <f>AVERAGE(AC7:AC10)</f>
        <v>14.333333333333334</v>
      </c>
      <c r="AD4" s="100"/>
      <c r="AE4" s="106"/>
      <c r="AF4" s="93"/>
      <c r="AG4" s="48"/>
      <c r="AH4" s="80"/>
      <c r="AI4" s="100"/>
      <c r="AJ4" s="102"/>
      <c r="AK4" s="133"/>
      <c r="AL4" s="136"/>
      <c r="AM4" s="82"/>
      <c r="AN4" s="9"/>
      <c r="AO4" s="133"/>
      <c r="AP4" s="141">
        <f>AVERAGE(AP6:AP10)</f>
        <v>18.333333333333332</v>
      </c>
      <c r="AQ4" s="48">
        <f>AVERAGE(AQ6:AQ10)</f>
        <v>14</v>
      </c>
      <c r="AR4" s="91"/>
      <c r="AS4" s="48">
        <f>AVERAGE(AS6:AS10)</f>
        <v>7.5</v>
      </c>
      <c r="AT4" s="9"/>
      <c r="AU4" s="79"/>
      <c r="AV4" s="82"/>
      <c r="AW4" s="9"/>
      <c r="AX4" s="133"/>
      <c r="AY4" s="40">
        <f>AVERAGE(AY6:AY10)</f>
        <v>8.5</v>
      </c>
      <c r="AZ4" s="31"/>
      <c r="BA4" s="40">
        <f>AVERAGE(BA6:BA10)</f>
        <v>18</v>
      </c>
      <c r="BB4" s="138">
        <f>AVERAGE(BA6:BA10,BC6:BC10)</f>
        <v>23.5</v>
      </c>
      <c r="BC4" s="40">
        <f>AVERAGE(BC6:BC10)</f>
        <v>29</v>
      </c>
      <c r="BD4" s="31"/>
      <c r="BE4" s="31"/>
      <c r="BF4" s="31"/>
      <c r="BG4" s="40">
        <f>AVERAGE(BG6:BG10)</f>
        <v>57</v>
      </c>
      <c r="BH4" s="138">
        <f>AVERAGE(BH6:BH10)</f>
        <v>11</v>
      </c>
      <c r="BI4" s="48">
        <f>AVERAGE(BI6:BI10)</f>
        <v>1</v>
      </c>
      <c r="BJ4" s="12"/>
      <c r="BK4" s="79"/>
      <c r="BL4" s="100"/>
      <c r="BM4" s="106"/>
      <c r="BN4" s="133"/>
      <c r="BO4" s="141">
        <f>AVERAGE(BO6:BO10)</f>
        <v>5</v>
      </c>
      <c r="BP4" s="31"/>
      <c r="BQ4" s="138">
        <f>AVERAGE(BQ6:BQ10)</f>
        <v>1</v>
      </c>
      <c r="BR4" s="40"/>
      <c r="BS4" s="141"/>
      <c r="BT4" s="150" t="s">
        <v>97</v>
      </c>
      <c r="BU4" s="85">
        <f ca="1">AVERAGE(BU6:BU10)</f>
        <v>35</v>
      </c>
      <c r="BV4" s="84">
        <f ca="1">AVERAGE(BV6:BV10)</f>
        <v>102.2</v>
      </c>
      <c r="BW4" s="176"/>
      <c r="BX4" s="176"/>
      <c r="BY4" s="179"/>
      <c r="BZ4" s="6"/>
      <c r="CA4" s="6"/>
      <c r="CB4" s="6"/>
      <c r="CC4" s="6"/>
      <c r="CD4" s="6"/>
    </row>
    <row r="5" spans="1:82" s="30" customFormat="1" ht="45.75" thickBot="1">
      <c r="A5" s="19" t="s">
        <v>32</v>
      </c>
      <c r="B5" s="20" t="s">
        <v>33</v>
      </c>
      <c r="C5" s="20" t="s">
        <v>7</v>
      </c>
      <c r="D5" s="21" t="s">
        <v>143</v>
      </c>
      <c r="E5" s="21" t="s">
        <v>39</v>
      </c>
      <c r="F5" s="21" t="s">
        <v>142</v>
      </c>
      <c r="G5" s="21" t="s">
        <v>66</v>
      </c>
      <c r="H5" s="21" t="s">
        <v>6</v>
      </c>
      <c r="I5" s="21" t="s">
        <v>41</v>
      </c>
      <c r="J5" s="21" t="s">
        <v>99</v>
      </c>
      <c r="K5" s="22" t="s">
        <v>34</v>
      </c>
      <c r="L5" s="23" t="s">
        <v>35</v>
      </c>
      <c r="M5" s="24" t="s">
        <v>36</v>
      </c>
      <c r="N5" s="18" t="s">
        <v>40</v>
      </c>
      <c r="O5" s="18" t="s">
        <v>134</v>
      </c>
      <c r="P5" s="114" t="s">
        <v>81</v>
      </c>
      <c r="Q5" s="148" t="s">
        <v>146</v>
      </c>
      <c r="R5" s="26" t="s">
        <v>17</v>
      </c>
      <c r="S5" s="61" t="s">
        <v>13</v>
      </c>
      <c r="T5" s="61" t="s">
        <v>14</v>
      </c>
      <c r="U5" s="35" t="s">
        <v>55</v>
      </c>
      <c r="V5" s="98" t="s">
        <v>15</v>
      </c>
      <c r="W5" s="145" t="s">
        <v>80</v>
      </c>
      <c r="X5" s="25" t="s">
        <v>79</v>
      </c>
      <c r="Y5" s="146" t="s">
        <v>78</v>
      </c>
      <c r="Z5" s="46" t="s">
        <v>101</v>
      </c>
      <c r="AA5" s="26" t="s">
        <v>18</v>
      </c>
      <c r="AB5" s="21" t="s">
        <v>92</v>
      </c>
      <c r="AC5" s="137" t="s">
        <v>67</v>
      </c>
      <c r="AD5" s="69" t="s">
        <v>61</v>
      </c>
      <c r="AE5" s="20" t="s">
        <v>77</v>
      </c>
      <c r="AF5" s="94" t="s">
        <v>68</v>
      </c>
      <c r="AG5" s="46" t="s">
        <v>100</v>
      </c>
      <c r="AH5" s="57" t="s">
        <v>19</v>
      </c>
      <c r="AI5" s="69" t="s">
        <v>62</v>
      </c>
      <c r="AJ5" s="20" t="s">
        <v>76</v>
      </c>
      <c r="AK5" s="95" t="s">
        <v>69</v>
      </c>
      <c r="AL5" s="20" t="s">
        <v>20</v>
      </c>
      <c r="AM5" s="71" t="s">
        <v>63</v>
      </c>
      <c r="AN5" s="26" t="s">
        <v>75</v>
      </c>
      <c r="AO5" s="94" t="s">
        <v>70</v>
      </c>
      <c r="AP5" s="143" t="s">
        <v>50</v>
      </c>
      <c r="AQ5" s="46" t="s">
        <v>98</v>
      </c>
      <c r="AR5" s="26" t="s">
        <v>16</v>
      </c>
      <c r="AS5" s="46" t="s">
        <v>48</v>
      </c>
      <c r="AT5" s="26" t="s">
        <v>21</v>
      </c>
      <c r="AU5" s="21" t="s">
        <v>22</v>
      </c>
      <c r="AV5" s="69" t="s">
        <v>64</v>
      </c>
      <c r="AW5" s="26" t="s">
        <v>72</v>
      </c>
      <c r="AX5" s="94" t="s">
        <v>71</v>
      </c>
      <c r="AY5" s="37" t="s">
        <v>135</v>
      </c>
      <c r="AZ5" s="25" t="s">
        <v>23</v>
      </c>
      <c r="BA5" s="37" t="s">
        <v>42</v>
      </c>
      <c r="BB5" s="20" t="s">
        <v>24</v>
      </c>
      <c r="BC5" s="37" t="s">
        <v>43</v>
      </c>
      <c r="BD5" s="20" t="s">
        <v>26</v>
      </c>
      <c r="BE5" s="20" t="s">
        <v>27</v>
      </c>
      <c r="BF5" s="21" t="s">
        <v>56</v>
      </c>
      <c r="BG5" s="41" t="s">
        <v>46</v>
      </c>
      <c r="BH5" s="143" t="s">
        <v>45</v>
      </c>
      <c r="BI5" s="46" t="s">
        <v>141</v>
      </c>
      <c r="BJ5" s="19" t="s">
        <v>29</v>
      </c>
      <c r="BK5" s="20" t="s">
        <v>25</v>
      </c>
      <c r="BL5" s="69" t="s">
        <v>65</v>
      </c>
      <c r="BM5" s="20" t="s">
        <v>74</v>
      </c>
      <c r="BN5" s="94" t="s">
        <v>73</v>
      </c>
      <c r="BO5" s="143" t="s">
        <v>47</v>
      </c>
      <c r="BP5" s="27" t="s">
        <v>28</v>
      </c>
      <c r="BQ5" s="144" t="s">
        <v>51</v>
      </c>
      <c r="BR5" s="20" t="s">
        <v>52</v>
      </c>
      <c r="BS5" s="144" t="s">
        <v>53</v>
      </c>
      <c r="BT5" s="52" t="s">
        <v>54</v>
      </c>
      <c r="BU5" s="55" t="s">
        <v>147</v>
      </c>
      <c r="BV5" s="154" t="s">
        <v>57</v>
      </c>
      <c r="BW5" s="183" t="s">
        <v>144</v>
      </c>
      <c r="BX5" s="184" t="s">
        <v>145</v>
      </c>
      <c r="BY5" s="180" t="s">
        <v>148</v>
      </c>
      <c r="BZ5" s="28" t="s">
        <v>30</v>
      </c>
      <c r="CA5" s="29"/>
      <c r="CB5" s="29"/>
      <c r="CC5" s="29"/>
      <c r="CD5" s="29"/>
    </row>
    <row r="6" spans="1:82">
      <c r="A6" s="63" t="s">
        <v>38</v>
      </c>
      <c r="B6" s="14">
        <v>123</v>
      </c>
      <c r="C6" s="67">
        <v>12365</v>
      </c>
      <c r="D6" s="67"/>
      <c r="E6" s="64"/>
      <c r="F6" s="92"/>
      <c r="G6" s="92" t="str">
        <f>CONCATENATE(A6 &amp; " - ", B6)</f>
        <v>9580111570 - 123</v>
      </c>
      <c r="H6" s="65"/>
      <c r="I6" s="65"/>
      <c r="J6" s="65"/>
      <c r="K6" s="66"/>
      <c r="L6" s="174"/>
      <c r="M6" s="103"/>
      <c r="N6" s="59">
        <v>42088</v>
      </c>
      <c r="O6" s="111">
        <f>N6+115</f>
        <v>42203</v>
      </c>
      <c r="P6" s="115">
        <f>O6-N6</f>
        <v>115</v>
      </c>
      <c r="Q6" s="112" t="e">
        <f t="shared" ref="Q6:Q10" ca="1" si="0">IF(X6="",IF(AE6="",IF(AJ6="",IF(AN6="",IF(AW6="",IF(BM6="",IF(BX6&lt;0,0,1),IF(BX6&lt;0,1,2)),IF(BX6&lt;0,1,2)),IF(BX6&lt;0,1,2)),IF(BX6&lt;0,1,2)),IF(BX6&lt;0,1,2)),IF(BX6&lt;0,1,2))</f>
        <v>#REF!</v>
      </c>
      <c r="R6" s="42">
        <f>N6</f>
        <v>42088</v>
      </c>
      <c r="S6" s="59">
        <v>42071</v>
      </c>
      <c r="T6" s="59"/>
      <c r="U6" s="86" t="str">
        <f>IF(S6="","",IF(T6="","",T6-S6))</f>
        <v/>
      </c>
      <c r="V6" s="44"/>
      <c r="W6" s="72" t="str">
        <f>IF(V6="","",V6-R6)</f>
        <v/>
      </c>
      <c r="X6" s="39" t="e">
        <f ca="1">IF(Y6="","",IF(Y6&lt;$X$3,"",1))</f>
        <v>#REF!</v>
      </c>
      <c r="Y6" s="147">
        <f ca="1">IF(W6="",IF(R6="","",$A$1-N6),"")</f>
        <v>19</v>
      </c>
      <c r="Z6" s="49" t="str">
        <f t="shared" ref="Z6:Z10" si="1">IF(AA6="","",AA6-V6)</f>
        <v/>
      </c>
      <c r="AA6" s="32"/>
      <c r="AB6" s="38"/>
      <c r="AC6" s="139" t="str">
        <f t="shared" ref="AC6:AC10" si="2">IF(AB6="","",AB6-AA6)</f>
        <v/>
      </c>
      <c r="AD6" s="70" t="str">
        <f t="shared" ref="AD6:AD10" si="3">IF(AB6="",IF(AA6="",IF(V6="","",""),""),AB6-V6)</f>
        <v/>
      </c>
      <c r="AE6" s="39" t="str">
        <f t="shared" ref="AE6:AE10" si="4">IF(AF6="","",IF(AF6&lt;$AE$3,"",1))</f>
        <v/>
      </c>
      <c r="AF6" s="109" t="str">
        <f t="shared" ref="AF6:AF10" si="5">IF(AD6="",IF(W6="","",$A$1-V6),"")</f>
        <v/>
      </c>
      <c r="AG6" s="49"/>
      <c r="AH6" s="32"/>
      <c r="AI6" s="70" t="str">
        <f>IF(AH6="","",AH6-AB6)</f>
        <v/>
      </c>
      <c r="AJ6" s="39" t="str">
        <f t="shared" ref="AJ6:AJ10" si="6">IF(AK6="","",IF(AK6&lt;$AJ$3,"",1))</f>
        <v/>
      </c>
      <c r="AK6" s="109" t="str">
        <f>IF(AI6="",IF(AD6="","",$A$1-AB6),"")</f>
        <v/>
      </c>
      <c r="AL6" s="5"/>
      <c r="AM6" s="72" t="str">
        <f>IF(AL6="","",AL6-AH6)</f>
        <v/>
      </c>
      <c r="AN6" s="39" t="str">
        <f>IF(AO6="","",IF(AO6&lt;$AN$3,"",1))</f>
        <v/>
      </c>
      <c r="AO6" s="108" t="str">
        <f>IF(AM6="",IF(AI6="","",$A$1-AH6),"")</f>
        <v/>
      </c>
      <c r="AP6" s="140" t="str">
        <f>IF(AL6="","",AL6-AB6)</f>
        <v/>
      </c>
      <c r="AQ6" s="49" t="str">
        <f>IF(AR6="","",AR6-AL6)</f>
        <v/>
      </c>
      <c r="AR6" s="16"/>
      <c r="AS6" s="49" t="str">
        <f>IF(AT6="","",AT6-AR6)</f>
        <v/>
      </c>
      <c r="AT6" s="16"/>
      <c r="AU6" s="5"/>
      <c r="AV6" s="70" t="str">
        <f>IF(AU6="","",AU6-AL6)</f>
        <v/>
      </c>
      <c r="AW6" s="39" t="str">
        <f>IF(AX6="","",IF(AX6&lt;$AW$3,"",1))</f>
        <v/>
      </c>
      <c r="AX6" s="108" t="str">
        <f>IF(AU6="",IF(AM6="","",$A$1-AL6),"")</f>
        <v/>
      </c>
      <c r="AY6" s="96" t="str">
        <f>IF(AU6="","",AU6-AT6)</f>
        <v/>
      </c>
      <c r="AZ6" s="5"/>
      <c r="BA6" s="87" t="str">
        <f>IF(AZ6="","",AZ6-AT6)</f>
        <v/>
      </c>
      <c r="BB6" s="5"/>
      <c r="BC6" s="87" t="str">
        <f>IF(BB6="","",BB6-AT6)</f>
        <v/>
      </c>
      <c r="BD6" s="5"/>
      <c r="BE6" s="5"/>
      <c r="BF6" s="38" t="str">
        <f t="shared" ref="BF6:BF10" si="7">IF(BB6="","",IF(BD6="",BB6,BE6))</f>
        <v/>
      </c>
      <c r="BG6" s="86" t="str">
        <f>IF(BD6="","",BE6-BD6)</f>
        <v/>
      </c>
      <c r="BH6" s="140" t="str">
        <f>IF(BF6="","",BF6-#REF!)</f>
        <v/>
      </c>
      <c r="BI6" s="49" t="str">
        <f t="shared" ref="BI6:BI10" si="8">IF(BJ6="","",BJ6-BF6)</f>
        <v/>
      </c>
      <c r="BJ6" s="15"/>
      <c r="BK6" s="43"/>
      <c r="BL6" s="70" t="str">
        <f>IF(BK6="","",BK6-AU6)</f>
        <v/>
      </c>
      <c r="BM6" s="39" t="str">
        <f>IF(BN6="","",IF(BN6&lt;$BM$3,"",1))</f>
        <v/>
      </c>
      <c r="BN6" s="110" t="str">
        <f t="shared" ref="BN6:BN8" si="9">IF(BL6="",IF(AV6="","",$A$1-AU6),"")</f>
        <v/>
      </c>
      <c r="BO6" s="140" t="str">
        <f t="shared" ref="BO6:BO8" si="10">IF(BK6="","",BK6-BJ6)</f>
        <v/>
      </c>
      <c r="BP6" s="43"/>
      <c r="BQ6" s="142" t="str">
        <f t="shared" ref="BQ6:BQ9" si="11">IF(BP6="","",BP6-BK6)</f>
        <v/>
      </c>
      <c r="BR6" s="44" t="str">
        <f t="shared" ref="BR6:BR10" si="12">IF(BK6="","",IF(BP6="",BK6,BP6))</f>
        <v/>
      </c>
      <c r="BS6" s="142"/>
      <c r="BT6" s="53">
        <f t="shared" ref="BT6:BT10" si="13">IF(BR6="",IF(BP6="",IF(BK6="",IF(BJ6="",IF(BF6="",IF(BE6="",IF(BD6="",IF(BB6="",IF(AZ6="",IF(AU6="",IF(AT6="",IF(AR6="",IF(AL6="",IF(AH6="",IF(AB6="",IF(AA6="",IF(V6="",IF(T6="",IF(S6="",IF(R6="","",R6),S6),T6),V6),AA6),AB6),AH6),AL6),AR6),AT6),AU6),AZ6),BB6),BD6),BE6),BF6),BJ6),BK6),BP6),BR6)</f>
        <v>42071</v>
      </c>
      <c r="BU6" s="51">
        <f t="shared" ref="BU6:BU10" ca="1" si="14">IF(BT6="","",$A$1-BT6)</f>
        <v>36</v>
      </c>
      <c r="BV6" s="155">
        <f ca="1">$A$1-N6</f>
        <v>19</v>
      </c>
      <c r="BW6" s="185" t="e">
        <f ca="1">IF(X6="",IF(AE6="",IF(AJ6="",IF(AN6="",IF(AW6="",IF(BM6="","","-REPF"),"-DVAL"),"-PNSE"),"-AREP"),"-RTCH"),"-INIT")</f>
        <v>#REF!</v>
      </c>
      <c r="BX6" s="186">
        <f ca="1">BV6-P6</f>
        <v>-96</v>
      </c>
      <c r="BY6" s="181">
        <f ca="1">BV6/P6</f>
        <v>0.16521739130434782</v>
      </c>
      <c r="BZ6" s="56"/>
    </row>
    <row r="7" spans="1:82">
      <c r="A7" s="63" t="s">
        <v>8</v>
      </c>
      <c r="B7" s="14">
        <v>456</v>
      </c>
      <c r="C7" s="67">
        <v>12357</v>
      </c>
      <c r="D7" s="67"/>
      <c r="E7" s="64"/>
      <c r="F7" s="92"/>
      <c r="G7" s="92" t="str">
        <f t="shared" ref="G7:G10" si="15">CONCATENATE(A7 &amp; " - ", B7)</f>
        <v>9580110480 - 456</v>
      </c>
      <c r="H7" s="65"/>
      <c r="I7" s="65"/>
      <c r="J7" s="65"/>
      <c r="K7" s="66"/>
      <c r="L7" s="174" t="s">
        <v>2</v>
      </c>
      <c r="M7" s="59">
        <v>42044</v>
      </c>
      <c r="N7" s="59">
        <v>42028</v>
      </c>
      <c r="O7" s="111">
        <f t="shared" ref="O7:O9" si="16">N7+115</f>
        <v>42143</v>
      </c>
      <c r="P7" s="115">
        <f t="shared" ref="P7:P10" si="17">O7-N7</f>
        <v>115</v>
      </c>
      <c r="Q7" s="112" t="e">
        <f t="shared" ca="1" si="0"/>
        <v>#REF!</v>
      </c>
      <c r="R7" s="42">
        <f t="shared" ref="R7:R10" si="18">N7</f>
        <v>42028</v>
      </c>
      <c r="S7" s="59">
        <v>42030</v>
      </c>
      <c r="T7" s="59">
        <v>42037</v>
      </c>
      <c r="U7" s="86">
        <f>IF(S7="","",IF(T7="","",T7-S7))</f>
        <v>7</v>
      </c>
      <c r="V7" s="44">
        <v>42042</v>
      </c>
      <c r="W7" s="72">
        <f t="shared" ref="W7:W10" si="19">IF(V7="","",V7-R7)</f>
        <v>14</v>
      </c>
      <c r="X7" s="39" t="str">
        <f t="shared" ref="X7:X10" si="20">IF(Y7="","",IF(Y7&lt;$X$3,"",1))</f>
        <v/>
      </c>
      <c r="Y7" s="147" t="str">
        <f t="shared" ref="Y7:Y10" si="21">IF(W7="",IF(R7="","",$A$1-N7),"")</f>
        <v/>
      </c>
      <c r="Z7" s="49">
        <f t="shared" si="1"/>
        <v>2</v>
      </c>
      <c r="AA7" s="32">
        <v>42044</v>
      </c>
      <c r="AB7" s="38"/>
      <c r="AC7" s="139" t="str">
        <f t="shared" si="2"/>
        <v/>
      </c>
      <c r="AD7" s="70" t="str">
        <f>IF(AB7="",IF(AA7="",IF(V7="","",""),""),AB7-V7)</f>
        <v/>
      </c>
      <c r="AE7" s="39" t="e">
        <f t="shared" ca="1" si="4"/>
        <v>#REF!</v>
      </c>
      <c r="AF7" s="109">
        <f t="shared" ca="1" si="5"/>
        <v>65</v>
      </c>
      <c r="AG7" s="49"/>
      <c r="AH7" s="32"/>
      <c r="AI7" s="70" t="str">
        <f t="shared" ref="AI7:AI10" si="22">IF(AH7="","",AH7-AB7)</f>
        <v/>
      </c>
      <c r="AJ7" s="39" t="str">
        <f t="shared" si="6"/>
        <v/>
      </c>
      <c r="AK7" s="109" t="str">
        <f t="shared" ref="AK7:AK10" si="23">IF(AI7="",IF(AD7="","",$A$1-AB7),"")</f>
        <v/>
      </c>
      <c r="AL7" s="5"/>
      <c r="AM7" s="72" t="str">
        <f>IF(AL7="","",AL7-AH7)</f>
        <v/>
      </c>
      <c r="AN7" s="39" t="str">
        <f t="shared" ref="AN7:AN10" si="24">IF(AO7="","",IF(AO7&lt;$AN$3,"",1))</f>
        <v/>
      </c>
      <c r="AO7" s="108" t="str">
        <f t="shared" ref="AO7:AO10" si="25">IF(AM7="",IF(AI7="","",$A$1-AH7),"")</f>
        <v/>
      </c>
      <c r="AP7" s="140" t="str">
        <f t="shared" ref="AP7:AP10" si="26">IF(AL7="","",AL7-AB7)</f>
        <v/>
      </c>
      <c r="AQ7" s="49" t="str">
        <f t="shared" ref="AQ7:AQ10" si="27">IF(AR7="","",AR7-AL7)</f>
        <v/>
      </c>
      <c r="AR7" s="16"/>
      <c r="AS7" s="49" t="str">
        <f t="shared" ref="AS7:AS10" si="28">IF(AT7="","",AT7-AR7)</f>
        <v/>
      </c>
      <c r="AT7" s="16"/>
      <c r="AU7" s="5"/>
      <c r="AV7" s="70" t="str">
        <f>IF(AU7="","",AU7-AL7)</f>
        <v/>
      </c>
      <c r="AW7" s="39" t="str">
        <f t="shared" ref="AW7:AW10" si="29">IF(AX7="","",IF(AX7&lt;$AW$3,"",1))</f>
        <v/>
      </c>
      <c r="AX7" s="108" t="str">
        <f t="shared" ref="AX7:AX10" si="30">IF(AU7="",IF(AM7="","",$A$1-AL7),"")</f>
        <v/>
      </c>
      <c r="AY7" s="96" t="str">
        <f>IF(AU7="","",AU7-AT7)</f>
        <v/>
      </c>
      <c r="AZ7" s="5"/>
      <c r="BA7" s="87" t="str">
        <f t="shared" ref="BA7:BA10" si="31">IF(AZ7="","",AZ7-AT7)</f>
        <v/>
      </c>
      <c r="BB7" s="5"/>
      <c r="BC7" s="87" t="str">
        <f t="shared" ref="BC7:BC10" si="32">IF(BB7="","",BB7-AT7)</f>
        <v/>
      </c>
      <c r="BD7" s="5"/>
      <c r="BE7" s="5"/>
      <c r="BF7" s="38" t="str">
        <f t="shared" si="7"/>
        <v/>
      </c>
      <c r="BG7" s="86" t="str">
        <f t="shared" ref="BG7:BG10" si="33">IF(BD7="","",BE7-BD7)</f>
        <v/>
      </c>
      <c r="BH7" s="140" t="str">
        <f t="shared" ref="BH7:BH10" si="34">IF(BF7="","",BF7-AT6)</f>
        <v/>
      </c>
      <c r="BI7" s="49" t="str">
        <f t="shared" si="8"/>
        <v/>
      </c>
      <c r="BJ7" s="15"/>
      <c r="BK7" s="43"/>
      <c r="BL7" s="70" t="str">
        <f>IF(BK7="","",BK7-AU7)</f>
        <v/>
      </c>
      <c r="BM7" s="39" t="str">
        <f>IF(BN7="","",IF(BN7&lt;$BM$3,"",1))</f>
        <v/>
      </c>
      <c r="BN7" s="110" t="str">
        <f t="shared" si="9"/>
        <v/>
      </c>
      <c r="BO7" s="140" t="str">
        <f>IF(BK7="","",BK7-BJ7)</f>
        <v/>
      </c>
      <c r="BP7" s="43"/>
      <c r="BQ7" s="142" t="str">
        <f t="shared" si="11"/>
        <v/>
      </c>
      <c r="BR7" s="44" t="str">
        <f t="shared" si="12"/>
        <v/>
      </c>
      <c r="BS7" s="142"/>
      <c r="BT7" s="53">
        <f t="shared" si="13"/>
        <v>42044</v>
      </c>
      <c r="BU7" s="51">
        <f t="shared" ca="1" si="14"/>
        <v>63</v>
      </c>
      <c r="BV7" s="155">
        <f t="shared" ref="BV7:BV10" ca="1" si="35">$A$1-N7</f>
        <v>79</v>
      </c>
      <c r="BW7" s="185" t="e">
        <f t="shared" ref="BW7:BW10" ca="1" si="36">IF(X7="",IF(AE7="",IF(AJ7="",IF(AN7="",IF(AW7="",IF(BM7="","","-REPF"),"-DVAL"),"-PNSE"),"-AREP"),"-RTCH"),"-INIT")</f>
        <v>#REF!</v>
      </c>
      <c r="BX7" s="186">
        <f t="shared" ref="BX7:BX10" ca="1" si="37">BV7-P7</f>
        <v>-36</v>
      </c>
      <c r="BY7" s="181">
        <f t="shared" ref="BY7:BY10" ca="1" si="38">BV7/P7</f>
        <v>0.68695652173913047</v>
      </c>
      <c r="BZ7" s="56"/>
    </row>
    <row r="8" spans="1:82">
      <c r="A8" s="63" t="s">
        <v>8</v>
      </c>
      <c r="B8" s="14">
        <v>789</v>
      </c>
      <c r="C8" s="67">
        <v>12987</v>
      </c>
      <c r="D8" s="67"/>
      <c r="E8" s="64"/>
      <c r="F8" s="92"/>
      <c r="G8" s="92" t="str">
        <f t="shared" si="15"/>
        <v>9580110480 - 789</v>
      </c>
      <c r="H8" s="65"/>
      <c r="I8" s="65"/>
      <c r="J8" s="65"/>
      <c r="K8" s="66"/>
      <c r="L8" s="174" t="s">
        <v>5</v>
      </c>
      <c r="M8" s="59"/>
      <c r="N8" s="59">
        <v>41976</v>
      </c>
      <c r="O8" s="111">
        <f t="shared" si="16"/>
        <v>42091</v>
      </c>
      <c r="P8" s="115">
        <f t="shared" si="17"/>
        <v>115</v>
      </c>
      <c r="Q8" s="112" t="e">
        <f t="shared" ca="1" si="0"/>
        <v>#REF!</v>
      </c>
      <c r="R8" s="42">
        <f t="shared" si="18"/>
        <v>41976</v>
      </c>
      <c r="S8" s="59">
        <v>41978</v>
      </c>
      <c r="T8" s="59">
        <v>42019</v>
      </c>
      <c r="U8" s="86">
        <f t="shared" ref="U8:U10" si="39">IF(S8="","",IF(T8="","",T8-S8))</f>
        <v>41</v>
      </c>
      <c r="V8" s="44">
        <v>42024</v>
      </c>
      <c r="W8" s="72">
        <f t="shared" si="19"/>
        <v>48</v>
      </c>
      <c r="X8" s="39" t="str">
        <f t="shared" si="20"/>
        <v/>
      </c>
      <c r="Y8" s="147" t="str">
        <f t="shared" si="21"/>
        <v/>
      </c>
      <c r="Z8" s="49">
        <f t="shared" si="1"/>
        <v>3</v>
      </c>
      <c r="AA8" s="32">
        <v>42027</v>
      </c>
      <c r="AB8" s="38">
        <v>42038</v>
      </c>
      <c r="AC8" s="139">
        <f t="shared" si="2"/>
        <v>11</v>
      </c>
      <c r="AD8" s="70">
        <f>IF(AB8="",IF(AA8="",IF(V8="","",""),""),AB8-V8)</f>
        <v>14</v>
      </c>
      <c r="AE8" s="39" t="str">
        <f t="shared" si="4"/>
        <v/>
      </c>
      <c r="AF8" s="109" t="str">
        <f t="shared" si="5"/>
        <v/>
      </c>
      <c r="AG8" s="49"/>
      <c r="AH8" s="32">
        <v>42055</v>
      </c>
      <c r="AI8" s="70">
        <f>IF(AH8="","",AH8-AB8)</f>
        <v>17</v>
      </c>
      <c r="AJ8" s="39" t="str">
        <f t="shared" si="6"/>
        <v/>
      </c>
      <c r="AK8" s="109" t="str">
        <f t="shared" si="23"/>
        <v/>
      </c>
      <c r="AL8" s="17">
        <v>42058</v>
      </c>
      <c r="AM8" s="72">
        <f t="shared" ref="AM8:AM10" si="40">IF(AL8="","",AL8-AH8)</f>
        <v>3</v>
      </c>
      <c r="AN8" s="39" t="str">
        <f t="shared" si="24"/>
        <v/>
      </c>
      <c r="AO8" s="108" t="str">
        <f t="shared" si="25"/>
        <v/>
      </c>
      <c r="AP8" s="140">
        <f>IF(AL8="","",AL8-AB8)</f>
        <v>20</v>
      </c>
      <c r="AQ8" s="49" t="str">
        <f t="shared" si="27"/>
        <v/>
      </c>
      <c r="AR8" s="16"/>
      <c r="AS8" s="49" t="str">
        <f t="shared" si="28"/>
        <v/>
      </c>
      <c r="AT8" s="16"/>
      <c r="AU8" s="5"/>
      <c r="AV8" s="70" t="str">
        <f t="shared" ref="AV8:AV10" si="41">IF(AU8="","",AU8-AL8)</f>
        <v/>
      </c>
      <c r="AW8" s="39" t="e">
        <f t="shared" ca="1" si="29"/>
        <v>#REF!</v>
      </c>
      <c r="AX8" s="108">
        <f t="shared" ca="1" si="30"/>
        <v>49</v>
      </c>
      <c r="AY8" s="96" t="str">
        <f t="shared" ref="AY8:AY10" si="42">IF(AU8="","",AU8-AT8)</f>
        <v/>
      </c>
      <c r="AZ8" s="5"/>
      <c r="BA8" s="87" t="str">
        <f t="shared" si="31"/>
        <v/>
      </c>
      <c r="BB8" s="5"/>
      <c r="BC8" s="87" t="str">
        <f t="shared" si="32"/>
        <v/>
      </c>
      <c r="BD8" s="5"/>
      <c r="BE8" s="5"/>
      <c r="BF8" s="38" t="str">
        <f t="shared" si="7"/>
        <v/>
      </c>
      <c r="BG8" s="86" t="str">
        <f t="shared" si="33"/>
        <v/>
      </c>
      <c r="BH8" s="140" t="str">
        <f>IF(BF8="","",BF8-AT7)</f>
        <v/>
      </c>
      <c r="BI8" s="49" t="str">
        <f t="shared" si="8"/>
        <v/>
      </c>
      <c r="BJ8" s="15"/>
      <c r="BK8" s="43"/>
      <c r="BL8" s="70" t="str">
        <f t="shared" ref="BL8:BL10" si="43">IF(BK8="","",BK8-AU8)</f>
        <v/>
      </c>
      <c r="BM8" s="39" t="str">
        <f>IF(BN8="","",IF(BN8&lt;$BM$3,"",1))</f>
        <v/>
      </c>
      <c r="BN8" s="110" t="str">
        <f t="shared" si="9"/>
        <v/>
      </c>
      <c r="BO8" s="140" t="str">
        <f t="shared" si="10"/>
        <v/>
      </c>
      <c r="BP8" s="43"/>
      <c r="BQ8" s="142" t="str">
        <f t="shared" si="11"/>
        <v/>
      </c>
      <c r="BR8" s="44" t="str">
        <f t="shared" si="12"/>
        <v/>
      </c>
      <c r="BS8" s="142"/>
      <c r="BT8" s="53">
        <f t="shared" si="13"/>
        <v>42058</v>
      </c>
      <c r="BU8" s="51">
        <f t="shared" ca="1" si="14"/>
        <v>49</v>
      </c>
      <c r="BV8" s="155">
        <f t="shared" ca="1" si="35"/>
        <v>131</v>
      </c>
      <c r="BW8" s="185" t="e">
        <f t="shared" ca="1" si="36"/>
        <v>#REF!</v>
      </c>
      <c r="BX8" s="186">
        <f t="shared" ca="1" si="37"/>
        <v>16</v>
      </c>
      <c r="BY8" s="181">
        <f t="shared" ca="1" si="38"/>
        <v>1.1391304347826088</v>
      </c>
      <c r="BZ8" s="56"/>
    </row>
    <row r="9" spans="1:82">
      <c r="A9" s="63" t="s">
        <v>37</v>
      </c>
      <c r="B9" s="14">
        <v>159</v>
      </c>
      <c r="C9" s="67">
        <v>45559</v>
      </c>
      <c r="D9" s="67"/>
      <c r="E9" s="64"/>
      <c r="F9" s="92"/>
      <c r="G9" s="92" t="str">
        <f t="shared" si="15"/>
        <v>9550176240 - 159</v>
      </c>
      <c r="H9" s="65"/>
      <c r="I9" s="65"/>
      <c r="J9" s="65"/>
      <c r="K9" s="66"/>
      <c r="L9" s="174" t="s">
        <v>3</v>
      </c>
      <c r="M9" s="59">
        <v>41753</v>
      </c>
      <c r="N9" s="59">
        <v>42005</v>
      </c>
      <c r="O9" s="111">
        <f t="shared" si="16"/>
        <v>42120</v>
      </c>
      <c r="P9" s="115">
        <f t="shared" si="17"/>
        <v>115</v>
      </c>
      <c r="Q9" s="112" t="e">
        <f t="shared" ca="1" si="0"/>
        <v>#REF!</v>
      </c>
      <c r="R9" s="42">
        <f t="shared" si="18"/>
        <v>42005</v>
      </c>
      <c r="S9" s="59">
        <v>42009</v>
      </c>
      <c r="T9" s="59">
        <v>42024</v>
      </c>
      <c r="U9" s="86">
        <f t="shared" si="39"/>
        <v>15</v>
      </c>
      <c r="V9" s="44">
        <v>42032</v>
      </c>
      <c r="W9" s="72">
        <f t="shared" si="19"/>
        <v>27</v>
      </c>
      <c r="X9" s="39" t="str">
        <f t="shared" si="20"/>
        <v/>
      </c>
      <c r="Y9" s="147" t="str">
        <f t="shared" si="21"/>
        <v/>
      </c>
      <c r="Z9" s="49">
        <f t="shared" si="1"/>
        <v>11</v>
      </c>
      <c r="AA9" s="32">
        <v>42043</v>
      </c>
      <c r="AB9" s="38">
        <v>42048</v>
      </c>
      <c r="AC9" s="139">
        <f t="shared" si="2"/>
        <v>5</v>
      </c>
      <c r="AD9" s="70">
        <f t="shared" si="3"/>
        <v>16</v>
      </c>
      <c r="AE9" s="39" t="str">
        <f t="shared" si="4"/>
        <v/>
      </c>
      <c r="AF9" s="109" t="str">
        <f t="shared" si="5"/>
        <v/>
      </c>
      <c r="AG9" s="49"/>
      <c r="AH9" s="32">
        <v>42053</v>
      </c>
      <c r="AI9" s="70">
        <f t="shared" si="22"/>
        <v>5</v>
      </c>
      <c r="AJ9" s="39" t="str">
        <f t="shared" si="6"/>
        <v/>
      </c>
      <c r="AK9" s="109" t="str">
        <f t="shared" si="23"/>
        <v/>
      </c>
      <c r="AL9" s="17">
        <v>42055</v>
      </c>
      <c r="AM9" s="72">
        <f t="shared" si="40"/>
        <v>2</v>
      </c>
      <c r="AN9" s="39" t="str">
        <f t="shared" si="24"/>
        <v/>
      </c>
      <c r="AO9" s="108" t="str">
        <f t="shared" si="25"/>
        <v/>
      </c>
      <c r="AP9" s="140">
        <f t="shared" si="26"/>
        <v>7</v>
      </c>
      <c r="AQ9" s="49">
        <f>IF(AR9="","",AR9-AL9)</f>
        <v>18</v>
      </c>
      <c r="AR9" s="32">
        <v>42073</v>
      </c>
      <c r="AS9" s="49">
        <f t="shared" si="28"/>
        <v>10</v>
      </c>
      <c r="AT9" s="32">
        <v>42083</v>
      </c>
      <c r="AU9" s="17">
        <v>42087</v>
      </c>
      <c r="AV9" s="70">
        <f t="shared" si="41"/>
        <v>32</v>
      </c>
      <c r="AW9" s="39" t="str">
        <f t="shared" si="29"/>
        <v/>
      </c>
      <c r="AX9" s="108" t="str">
        <f t="shared" si="30"/>
        <v/>
      </c>
      <c r="AY9" s="96">
        <f t="shared" si="42"/>
        <v>4</v>
      </c>
      <c r="AZ9" s="5"/>
      <c r="BA9" s="87" t="str">
        <f t="shared" si="31"/>
        <v/>
      </c>
      <c r="BB9" s="5"/>
      <c r="BC9" s="87" t="str">
        <f t="shared" si="32"/>
        <v/>
      </c>
      <c r="BD9" s="5"/>
      <c r="BE9" s="5"/>
      <c r="BF9" s="38" t="str">
        <f t="shared" si="7"/>
        <v/>
      </c>
      <c r="BG9" s="86" t="str">
        <f t="shared" si="33"/>
        <v/>
      </c>
      <c r="BH9" s="140" t="str">
        <f t="shared" si="34"/>
        <v/>
      </c>
      <c r="BI9" s="49" t="str">
        <f t="shared" si="8"/>
        <v/>
      </c>
      <c r="BJ9" s="15"/>
      <c r="BK9" s="43"/>
      <c r="BL9" s="70" t="str">
        <f t="shared" si="43"/>
        <v/>
      </c>
      <c r="BM9" s="39" t="e">
        <f ca="1">IF(BN9="","",IF(BN9&lt;$BM$3,"",1))</f>
        <v>#REF!</v>
      </c>
      <c r="BN9" s="110">
        <f ca="1">IF(BL9="",IF(AV9="","",$A$1-AU9),"")</f>
        <v>20</v>
      </c>
      <c r="BO9" s="140" t="str">
        <f>IF(BK9="","",BK9-BJ9)</f>
        <v/>
      </c>
      <c r="BP9" s="43"/>
      <c r="BQ9" s="142" t="str">
        <f t="shared" si="11"/>
        <v/>
      </c>
      <c r="BR9" s="44" t="str">
        <f t="shared" si="12"/>
        <v/>
      </c>
      <c r="BS9" s="142"/>
      <c r="BT9" s="53">
        <f t="shared" si="13"/>
        <v>42087</v>
      </c>
      <c r="BU9" s="51">
        <f t="shared" ca="1" si="14"/>
        <v>20</v>
      </c>
      <c r="BV9" s="155">
        <f t="shared" ca="1" si="35"/>
        <v>102</v>
      </c>
      <c r="BW9" s="185" t="e">
        <f t="shared" ca="1" si="36"/>
        <v>#REF!</v>
      </c>
      <c r="BX9" s="186">
        <f t="shared" ca="1" si="37"/>
        <v>-13</v>
      </c>
      <c r="BY9" s="181">
        <f t="shared" ca="1" si="38"/>
        <v>0.88695652173913042</v>
      </c>
      <c r="BZ9" s="56"/>
    </row>
    <row r="10" spans="1:82">
      <c r="A10" s="63" t="s">
        <v>37</v>
      </c>
      <c r="B10" s="14">
        <v>753</v>
      </c>
      <c r="C10" s="67">
        <v>46671</v>
      </c>
      <c r="D10" s="67"/>
      <c r="E10" s="64"/>
      <c r="F10" s="92"/>
      <c r="G10" s="92" t="str">
        <f t="shared" si="15"/>
        <v>9550176240 - 753</v>
      </c>
      <c r="H10" s="65"/>
      <c r="I10" s="65"/>
      <c r="J10" s="65"/>
      <c r="K10" s="66"/>
      <c r="L10" s="174" t="s">
        <v>4</v>
      </c>
      <c r="M10" s="59">
        <v>42028</v>
      </c>
      <c r="N10" s="59">
        <v>41927</v>
      </c>
      <c r="O10" s="111">
        <f>N10+115</f>
        <v>42042</v>
      </c>
      <c r="P10" s="115">
        <f t="shared" si="17"/>
        <v>115</v>
      </c>
      <c r="Q10" s="112">
        <f t="shared" ca="1" si="0"/>
        <v>1</v>
      </c>
      <c r="R10" s="42">
        <f t="shared" si="18"/>
        <v>41927</v>
      </c>
      <c r="S10" s="59"/>
      <c r="T10" s="59"/>
      <c r="U10" s="86" t="str">
        <f t="shared" si="39"/>
        <v/>
      </c>
      <c r="V10" s="44">
        <v>41932</v>
      </c>
      <c r="W10" s="72">
        <f t="shared" si="19"/>
        <v>5</v>
      </c>
      <c r="X10" s="39" t="str">
        <f t="shared" si="20"/>
        <v/>
      </c>
      <c r="Y10" s="147" t="str">
        <f t="shared" si="21"/>
        <v/>
      </c>
      <c r="Z10" s="49">
        <f t="shared" si="1"/>
        <v>4</v>
      </c>
      <c r="AA10" s="32">
        <v>41936</v>
      </c>
      <c r="AB10" s="38">
        <v>41963</v>
      </c>
      <c r="AC10" s="139">
        <f t="shared" si="2"/>
        <v>27</v>
      </c>
      <c r="AD10" s="70">
        <f t="shared" si="3"/>
        <v>31</v>
      </c>
      <c r="AE10" s="39" t="str">
        <f t="shared" si="4"/>
        <v/>
      </c>
      <c r="AF10" s="109" t="str">
        <f t="shared" si="5"/>
        <v/>
      </c>
      <c r="AG10" s="49"/>
      <c r="AH10" s="32">
        <v>41971</v>
      </c>
      <c r="AI10" s="70">
        <f t="shared" si="22"/>
        <v>8</v>
      </c>
      <c r="AJ10" s="39" t="str">
        <f t="shared" si="6"/>
        <v/>
      </c>
      <c r="AK10" s="109" t="str">
        <f t="shared" si="23"/>
        <v/>
      </c>
      <c r="AL10" s="17">
        <v>41991</v>
      </c>
      <c r="AM10" s="72">
        <f t="shared" si="40"/>
        <v>20</v>
      </c>
      <c r="AN10" s="39" t="str">
        <f t="shared" si="24"/>
        <v/>
      </c>
      <c r="AO10" s="108" t="str">
        <f t="shared" si="25"/>
        <v/>
      </c>
      <c r="AP10" s="140">
        <f t="shared" si="26"/>
        <v>28</v>
      </c>
      <c r="AQ10" s="49">
        <f t="shared" si="27"/>
        <v>10</v>
      </c>
      <c r="AR10" s="32">
        <v>42001</v>
      </c>
      <c r="AS10" s="49">
        <f t="shared" si="28"/>
        <v>5</v>
      </c>
      <c r="AT10" s="32">
        <v>42006</v>
      </c>
      <c r="AU10" s="17">
        <v>42019</v>
      </c>
      <c r="AV10" s="70">
        <f t="shared" si="41"/>
        <v>28</v>
      </c>
      <c r="AW10" s="39" t="str">
        <f t="shared" si="29"/>
        <v/>
      </c>
      <c r="AX10" s="108" t="str">
        <f t="shared" si="30"/>
        <v/>
      </c>
      <c r="AY10" s="96">
        <f t="shared" si="42"/>
        <v>13</v>
      </c>
      <c r="AZ10" s="17">
        <v>42024</v>
      </c>
      <c r="BA10" s="87">
        <f t="shared" si="31"/>
        <v>18</v>
      </c>
      <c r="BB10" s="17">
        <v>42035</v>
      </c>
      <c r="BC10" s="87">
        <f t="shared" si="32"/>
        <v>29</v>
      </c>
      <c r="BD10" s="17">
        <v>42037</v>
      </c>
      <c r="BE10" s="17">
        <v>42094</v>
      </c>
      <c r="BF10" s="38">
        <f t="shared" si="7"/>
        <v>42094</v>
      </c>
      <c r="BG10" s="86">
        <f t="shared" si="33"/>
        <v>57</v>
      </c>
      <c r="BH10" s="140">
        <f t="shared" si="34"/>
        <v>11</v>
      </c>
      <c r="BI10" s="49">
        <f t="shared" si="8"/>
        <v>1</v>
      </c>
      <c r="BJ10" s="42">
        <v>42095</v>
      </c>
      <c r="BK10" s="34">
        <v>42100</v>
      </c>
      <c r="BL10" s="70">
        <f t="shared" si="43"/>
        <v>81</v>
      </c>
      <c r="BM10" s="39" t="str">
        <f t="shared" ref="BM10" si="44">IF(BN10="","",IF(BN10&lt;$BM$3,"",1))</f>
        <v/>
      </c>
      <c r="BN10" s="110" t="str">
        <f t="shared" ref="BN10" si="45">IF(BL10="",IF(AV10="","",$A$1-AU10),"")</f>
        <v/>
      </c>
      <c r="BO10" s="140">
        <f>IF(BK10="","",BK10-BJ10)</f>
        <v>5</v>
      </c>
      <c r="BP10" s="43"/>
      <c r="BQ10" s="142">
        <v>1</v>
      </c>
      <c r="BR10" s="44">
        <f t="shared" si="12"/>
        <v>42100</v>
      </c>
      <c r="BS10" s="142"/>
      <c r="BT10" s="53">
        <f t="shared" si="13"/>
        <v>42100</v>
      </c>
      <c r="BU10" s="51">
        <f t="shared" ca="1" si="14"/>
        <v>7</v>
      </c>
      <c r="BV10" s="155">
        <f t="shared" ca="1" si="35"/>
        <v>180</v>
      </c>
      <c r="BW10" s="185" t="str">
        <f t="shared" si="36"/>
        <v/>
      </c>
      <c r="BX10" s="186">
        <f t="shared" ca="1" si="37"/>
        <v>65</v>
      </c>
      <c r="BY10" s="181">
        <f t="shared" ca="1" si="38"/>
        <v>1.5652173913043479</v>
      </c>
      <c r="BZ10" s="56"/>
    </row>
    <row r="11" spans="1:82">
      <c r="P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</row>
    <row r="12" spans="1:82">
      <c r="M12" s="68"/>
      <c r="N12" s="68"/>
      <c r="Z12" s="54"/>
      <c r="AA12" s="54"/>
      <c r="AB12" s="54"/>
    </row>
    <row r="13" spans="1:82">
      <c r="Z13" s="54"/>
      <c r="AA13" s="54"/>
      <c r="AB13" s="54"/>
    </row>
    <row r="14" spans="1:82">
      <c r="Z14" s="54"/>
      <c r="AA14" s="54"/>
      <c r="AB14" s="54"/>
    </row>
    <row r="15" spans="1:82">
      <c r="Z15" s="54"/>
      <c r="AA15" s="54"/>
      <c r="AB15" s="54"/>
    </row>
    <row r="16" spans="1:82">
      <c r="Z16" s="54"/>
      <c r="AA16" s="54"/>
      <c r="AB16" s="54"/>
    </row>
    <row r="17" spans="26:28">
      <c r="Z17" s="54"/>
      <c r="AA17" s="54"/>
      <c r="AB17" s="54"/>
    </row>
    <row r="18" spans="26:28">
      <c r="Z18" s="54"/>
      <c r="AA18" s="54"/>
      <c r="AB18" s="54"/>
    </row>
  </sheetData>
  <autoFilter ref="A5:BZ10"/>
  <mergeCells count="19">
    <mergeCell ref="A2:K4"/>
    <mergeCell ref="BT1:BV1"/>
    <mergeCell ref="BT2:BV2"/>
    <mergeCell ref="AT1:BH1"/>
    <mergeCell ref="AT2:BH2"/>
    <mergeCell ref="R1:Y1"/>
    <mergeCell ref="AH2:AP2"/>
    <mergeCell ref="AH1:AP1"/>
    <mergeCell ref="R2:Y2"/>
    <mergeCell ref="L4:Q4"/>
    <mergeCell ref="AA1:AF1"/>
    <mergeCell ref="AA2:AF2"/>
    <mergeCell ref="L2:Q2"/>
    <mergeCell ref="L3:Q3"/>
    <mergeCell ref="BJ1:BO1"/>
    <mergeCell ref="BJ2:BO2"/>
    <mergeCell ref="BP1:BS1"/>
    <mergeCell ref="BP2:BS2"/>
    <mergeCell ref="BP3:BS3"/>
  </mergeCells>
  <conditionalFormatting sqref="BY6:BY10">
    <cfRule type="cellIs" dxfId="3" priority="5" operator="lessThan">
      <formula>100%</formula>
    </cfRule>
    <cfRule type="cellIs" dxfId="2" priority="6" operator="greaterThan">
      <formula>1</formula>
    </cfRule>
  </conditionalFormatting>
  <conditionalFormatting sqref="BN6:BN10">
    <cfRule type="iconSet" priority="25">
      <iconSet iconSet="3Symbols2" reverse="1">
        <cfvo type="percent" val="0"/>
        <cfvo type="num" val="$BM$3-5"/>
        <cfvo type="num" val="$BM$3"/>
      </iconSet>
    </cfRule>
  </conditionalFormatting>
  <conditionalFormatting sqref="AX6:AX10">
    <cfRule type="iconSet" priority="26">
      <iconSet iconSet="3Symbols2" reverse="1">
        <cfvo type="percent" val="0"/>
        <cfvo type="num" val="$AW$3-5"/>
        <cfvo type="num" val="$AW$3"/>
      </iconSet>
    </cfRule>
  </conditionalFormatting>
  <conditionalFormatting sqref="AO6:AO10">
    <cfRule type="iconSet" priority="27">
      <iconSet iconSet="3Symbols2" reverse="1">
        <cfvo type="percent" val="0"/>
        <cfvo type="num" val="$AN$3-5"/>
        <cfvo type="num" val="$AN$3"/>
      </iconSet>
    </cfRule>
  </conditionalFormatting>
  <conditionalFormatting sqref="AK6:AK10">
    <cfRule type="iconSet" priority="28">
      <iconSet iconSet="3Symbols2" reverse="1">
        <cfvo type="percent" val="0"/>
        <cfvo type="num" val="$AJ$3-2"/>
        <cfvo type="num" val="$AJ$3"/>
      </iconSet>
    </cfRule>
  </conditionalFormatting>
  <conditionalFormatting sqref="AF6:AF10">
    <cfRule type="iconSet" priority="29">
      <iconSet iconSet="3Symbols2" reverse="1">
        <cfvo type="percent" val="0"/>
        <cfvo type="num" val="$AE$3-5"/>
        <cfvo type="num" val="$AE$3"/>
      </iconSet>
    </cfRule>
  </conditionalFormatting>
  <conditionalFormatting sqref="Y6:Y10">
    <cfRule type="iconSet" priority="30">
      <iconSet iconSet="3Symbols2" reverse="1">
        <cfvo type="percent" val="0"/>
        <cfvo type="num" val="$Y$3-5"/>
        <cfvo type="num" val="$Y$3"/>
      </iconSet>
    </cfRule>
  </conditionalFormatting>
  <conditionalFormatting sqref="BX6:BX10">
    <cfRule type="colorScale" priority="32">
      <colorScale>
        <cfvo type="min"/>
        <cfvo type="num" val="0"/>
        <cfvo type="max"/>
        <color rgb="FF6DFFAF"/>
        <color rgb="FFFEF2F0"/>
        <color rgb="FFFAA8AA"/>
      </colorScale>
    </cfRule>
  </conditionalFormatting>
  <conditionalFormatting sqref="Q6:Q10">
    <cfRule type="iconSet" priority="33">
      <iconSet iconSet="3TrafficLights2" showValue="0" reverse="1">
        <cfvo type="percent" val="0"/>
        <cfvo type="num" val="1"/>
        <cfvo type="num" val="2"/>
      </iconSet>
    </cfRule>
  </conditionalFormatting>
  <printOptions horizontalCentered="1"/>
  <pageMargins left="0.19685039370078741" right="0.19685039370078741" top="0.74803149606299213" bottom="0.74803149606299213" header="0.31496062992125984" footer="0.31496062992125984"/>
  <pageSetup paperSize="9" scale="28" fitToHeight="0" orientation="landscape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1" operator="notContains" id="{374CCC02-7594-435A-A60E-5B7395BF9F23}">
            <xm:f>ISERROR(SEARCH("-",BW6))</xm:f>
            <xm:f>"-"</xm:f>
            <x14:dxf>
              <fill>
                <gradientFill>
                  <stop position="0">
                    <color rgb="FF6DFFAF"/>
                  </stop>
                  <stop position="0.5">
                    <color rgb="FF6DFFAF" tint="0.76076540421765804"/>
                  </stop>
                  <stop position="1">
                    <color rgb="FF6DFFAF"/>
                  </stop>
                </gradientFill>
              </fill>
            </x14:dxf>
          </x14:cfRule>
          <x14:cfRule type="beginsWith" priority="2" operator="beginsWith" id="{484E7CB7-2F21-4CEF-96D6-2020B75BC3A9}">
            <xm:f>LEFT(BW6,LEN("-"))="-"</xm:f>
            <xm:f>"-"</xm:f>
            <x14:dxf>
              <fill>
                <gradientFill>
                  <stop position="0">
                    <color rgb="FFFAA8AA"/>
                  </stop>
                  <stop position="0.5">
                    <color rgb="FFFAA8AA" tint="0.59605700857570121"/>
                  </stop>
                  <stop position="1">
                    <color rgb="FFFAA8AA"/>
                  </stop>
                </gradientFill>
              </fill>
            </x14:dxf>
          </x14:cfRule>
          <xm:sqref>BW6:BW10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D62"/>
  <sheetViews>
    <sheetView workbookViewId="0">
      <selection activeCell="C20" sqref="C20"/>
    </sheetView>
  </sheetViews>
  <sheetFormatPr baseColWidth="10" defaultRowHeight="15"/>
  <cols>
    <col min="1" max="1" width="39.42578125" style="2" bestFit="1" customWidth="1"/>
    <col min="2" max="2" width="14.5703125" style="4" customWidth="1"/>
    <col min="3" max="3" width="8.7109375" style="4" customWidth="1"/>
    <col min="4" max="4" width="28.28515625" style="4" customWidth="1"/>
    <col min="5" max="5" width="13.5703125" style="4" customWidth="1"/>
    <col min="6" max="6" width="11.42578125" style="2"/>
    <col min="7" max="7" width="26.42578125" style="4" bestFit="1" customWidth="1"/>
    <col min="8" max="8" width="13.5703125" style="4" customWidth="1"/>
    <col min="9" max="10" width="11.42578125" style="2"/>
    <col min="11" max="11" width="18" style="2" bestFit="1" customWidth="1"/>
    <col min="12" max="12" width="11.42578125" style="2"/>
    <col min="13" max="13" width="12.140625" style="2" bestFit="1" customWidth="1"/>
    <col min="14" max="14" width="12.5703125" style="2" bestFit="1" customWidth="1"/>
    <col min="15" max="15" width="16.42578125" style="2" bestFit="1" customWidth="1"/>
    <col min="16" max="16" width="8.85546875" style="2" customWidth="1"/>
    <col min="17" max="17" width="11.28515625" style="2" customWidth="1"/>
    <col min="18" max="18" width="18" style="2" bestFit="1" customWidth="1"/>
    <col min="19" max="260" width="11.42578125" style="2"/>
    <col min="261" max="261" width="26" style="2" bestFit="1" customWidth="1"/>
    <col min="262" max="262" width="14.5703125" style="2" customWidth="1"/>
    <col min="263" max="263" width="8.7109375" style="2" customWidth="1"/>
    <col min="264" max="264" width="26.42578125" style="2" bestFit="1" customWidth="1"/>
    <col min="265" max="265" width="13.5703125" style="2" customWidth="1"/>
    <col min="266" max="266" width="11.42578125" style="2"/>
    <col min="267" max="267" width="19.140625" style="2" customWidth="1"/>
    <col min="268" max="268" width="30.5703125" style="2" customWidth="1"/>
    <col min="269" max="270" width="11.42578125" style="2"/>
    <col min="271" max="271" width="13" style="2" bestFit="1" customWidth="1"/>
    <col min="272" max="516" width="11.42578125" style="2"/>
    <col min="517" max="517" width="26" style="2" bestFit="1" customWidth="1"/>
    <col min="518" max="518" width="14.5703125" style="2" customWidth="1"/>
    <col min="519" max="519" width="8.7109375" style="2" customWidth="1"/>
    <col min="520" max="520" width="26.42578125" style="2" bestFit="1" customWidth="1"/>
    <col min="521" max="521" width="13.5703125" style="2" customWidth="1"/>
    <col min="522" max="522" width="11.42578125" style="2"/>
    <col min="523" max="523" width="19.140625" style="2" customWidth="1"/>
    <col min="524" max="524" width="30.5703125" style="2" customWidth="1"/>
    <col min="525" max="526" width="11.42578125" style="2"/>
    <col min="527" max="527" width="13" style="2" bestFit="1" customWidth="1"/>
    <col min="528" max="772" width="11.42578125" style="2"/>
    <col min="773" max="773" width="26" style="2" bestFit="1" customWidth="1"/>
    <col min="774" max="774" width="14.5703125" style="2" customWidth="1"/>
    <col min="775" max="775" width="8.7109375" style="2" customWidth="1"/>
    <col min="776" max="776" width="26.42578125" style="2" bestFit="1" customWidth="1"/>
    <col min="777" max="777" width="13.5703125" style="2" customWidth="1"/>
    <col min="778" max="778" width="11.42578125" style="2"/>
    <col min="779" max="779" width="19.140625" style="2" customWidth="1"/>
    <col min="780" max="780" width="30.5703125" style="2" customWidth="1"/>
    <col min="781" max="782" width="11.42578125" style="2"/>
    <col min="783" max="783" width="13" style="2" bestFit="1" customWidth="1"/>
    <col min="784" max="1028" width="11.42578125" style="2"/>
    <col min="1029" max="1029" width="26" style="2" bestFit="1" customWidth="1"/>
    <col min="1030" max="1030" width="14.5703125" style="2" customWidth="1"/>
    <col min="1031" max="1031" width="8.7109375" style="2" customWidth="1"/>
    <col min="1032" max="1032" width="26.42578125" style="2" bestFit="1" customWidth="1"/>
    <col min="1033" max="1033" width="13.5703125" style="2" customWidth="1"/>
    <col min="1034" max="1034" width="11.42578125" style="2"/>
    <col min="1035" max="1035" width="19.140625" style="2" customWidth="1"/>
    <col min="1036" max="1036" width="30.5703125" style="2" customWidth="1"/>
    <col min="1037" max="1038" width="11.42578125" style="2"/>
    <col min="1039" max="1039" width="13" style="2" bestFit="1" customWidth="1"/>
    <col min="1040" max="1284" width="11.42578125" style="2"/>
    <col min="1285" max="1285" width="26" style="2" bestFit="1" customWidth="1"/>
    <col min="1286" max="1286" width="14.5703125" style="2" customWidth="1"/>
    <col min="1287" max="1287" width="8.7109375" style="2" customWidth="1"/>
    <col min="1288" max="1288" width="26.42578125" style="2" bestFit="1" customWidth="1"/>
    <col min="1289" max="1289" width="13.5703125" style="2" customWidth="1"/>
    <col min="1290" max="1290" width="11.42578125" style="2"/>
    <col min="1291" max="1291" width="19.140625" style="2" customWidth="1"/>
    <col min="1292" max="1292" width="30.5703125" style="2" customWidth="1"/>
    <col min="1293" max="1294" width="11.42578125" style="2"/>
    <col min="1295" max="1295" width="13" style="2" bestFit="1" customWidth="1"/>
    <col min="1296" max="1540" width="11.42578125" style="2"/>
    <col min="1541" max="1541" width="26" style="2" bestFit="1" customWidth="1"/>
    <col min="1542" max="1542" width="14.5703125" style="2" customWidth="1"/>
    <col min="1543" max="1543" width="8.7109375" style="2" customWidth="1"/>
    <col min="1544" max="1544" width="26.42578125" style="2" bestFit="1" customWidth="1"/>
    <col min="1545" max="1545" width="13.5703125" style="2" customWidth="1"/>
    <col min="1546" max="1546" width="11.42578125" style="2"/>
    <col min="1547" max="1547" width="19.140625" style="2" customWidth="1"/>
    <col min="1548" max="1548" width="30.5703125" style="2" customWidth="1"/>
    <col min="1549" max="1550" width="11.42578125" style="2"/>
    <col min="1551" max="1551" width="13" style="2" bestFit="1" customWidth="1"/>
    <col min="1552" max="1796" width="11.42578125" style="2"/>
    <col min="1797" max="1797" width="26" style="2" bestFit="1" customWidth="1"/>
    <col min="1798" max="1798" width="14.5703125" style="2" customWidth="1"/>
    <col min="1799" max="1799" width="8.7109375" style="2" customWidth="1"/>
    <col min="1800" max="1800" width="26.42578125" style="2" bestFit="1" customWidth="1"/>
    <col min="1801" max="1801" width="13.5703125" style="2" customWidth="1"/>
    <col min="1802" max="1802" width="11.42578125" style="2"/>
    <col min="1803" max="1803" width="19.140625" style="2" customWidth="1"/>
    <col min="1804" max="1804" width="30.5703125" style="2" customWidth="1"/>
    <col min="1805" max="1806" width="11.42578125" style="2"/>
    <col min="1807" max="1807" width="13" style="2" bestFit="1" customWidth="1"/>
    <col min="1808" max="2052" width="11.42578125" style="2"/>
    <col min="2053" max="2053" width="26" style="2" bestFit="1" customWidth="1"/>
    <col min="2054" max="2054" width="14.5703125" style="2" customWidth="1"/>
    <col min="2055" max="2055" width="8.7109375" style="2" customWidth="1"/>
    <col min="2056" max="2056" width="26.42578125" style="2" bestFit="1" customWidth="1"/>
    <col min="2057" max="2057" width="13.5703125" style="2" customWidth="1"/>
    <col min="2058" max="2058" width="11.42578125" style="2"/>
    <col min="2059" max="2059" width="19.140625" style="2" customWidth="1"/>
    <col min="2060" max="2060" width="30.5703125" style="2" customWidth="1"/>
    <col min="2061" max="2062" width="11.42578125" style="2"/>
    <col min="2063" max="2063" width="13" style="2" bestFit="1" customWidth="1"/>
    <col min="2064" max="2308" width="11.42578125" style="2"/>
    <col min="2309" max="2309" width="26" style="2" bestFit="1" customWidth="1"/>
    <col min="2310" max="2310" width="14.5703125" style="2" customWidth="1"/>
    <col min="2311" max="2311" width="8.7109375" style="2" customWidth="1"/>
    <col min="2312" max="2312" width="26.42578125" style="2" bestFit="1" customWidth="1"/>
    <col min="2313" max="2313" width="13.5703125" style="2" customWidth="1"/>
    <col min="2314" max="2314" width="11.42578125" style="2"/>
    <col min="2315" max="2315" width="19.140625" style="2" customWidth="1"/>
    <col min="2316" max="2316" width="30.5703125" style="2" customWidth="1"/>
    <col min="2317" max="2318" width="11.42578125" style="2"/>
    <col min="2319" max="2319" width="13" style="2" bestFit="1" customWidth="1"/>
    <col min="2320" max="2564" width="11.42578125" style="2"/>
    <col min="2565" max="2565" width="26" style="2" bestFit="1" customWidth="1"/>
    <col min="2566" max="2566" width="14.5703125" style="2" customWidth="1"/>
    <col min="2567" max="2567" width="8.7109375" style="2" customWidth="1"/>
    <col min="2568" max="2568" width="26.42578125" style="2" bestFit="1" customWidth="1"/>
    <col min="2569" max="2569" width="13.5703125" style="2" customWidth="1"/>
    <col min="2570" max="2570" width="11.42578125" style="2"/>
    <col min="2571" max="2571" width="19.140625" style="2" customWidth="1"/>
    <col min="2572" max="2572" width="30.5703125" style="2" customWidth="1"/>
    <col min="2573" max="2574" width="11.42578125" style="2"/>
    <col min="2575" max="2575" width="13" style="2" bestFit="1" customWidth="1"/>
    <col min="2576" max="2820" width="11.42578125" style="2"/>
    <col min="2821" max="2821" width="26" style="2" bestFit="1" customWidth="1"/>
    <col min="2822" max="2822" width="14.5703125" style="2" customWidth="1"/>
    <col min="2823" max="2823" width="8.7109375" style="2" customWidth="1"/>
    <col min="2824" max="2824" width="26.42578125" style="2" bestFit="1" customWidth="1"/>
    <col min="2825" max="2825" width="13.5703125" style="2" customWidth="1"/>
    <col min="2826" max="2826" width="11.42578125" style="2"/>
    <col min="2827" max="2827" width="19.140625" style="2" customWidth="1"/>
    <col min="2828" max="2828" width="30.5703125" style="2" customWidth="1"/>
    <col min="2829" max="2830" width="11.42578125" style="2"/>
    <col min="2831" max="2831" width="13" style="2" bestFit="1" customWidth="1"/>
    <col min="2832" max="3076" width="11.42578125" style="2"/>
    <col min="3077" max="3077" width="26" style="2" bestFit="1" customWidth="1"/>
    <col min="3078" max="3078" width="14.5703125" style="2" customWidth="1"/>
    <col min="3079" max="3079" width="8.7109375" style="2" customWidth="1"/>
    <col min="3080" max="3080" width="26.42578125" style="2" bestFit="1" customWidth="1"/>
    <col min="3081" max="3081" width="13.5703125" style="2" customWidth="1"/>
    <col min="3082" max="3082" width="11.42578125" style="2"/>
    <col min="3083" max="3083" width="19.140625" style="2" customWidth="1"/>
    <col min="3084" max="3084" width="30.5703125" style="2" customWidth="1"/>
    <col min="3085" max="3086" width="11.42578125" style="2"/>
    <col min="3087" max="3087" width="13" style="2" bestFit="1" customWidth="1"/>
    <col min="3088" max="3332" width="11.42578125" style="2"/>
    <col min="3333" max="3333" width="26" style="2" bestFit="1" customWidth="1"/>
    <col min="3334" max="3334" width="14.5703125" style="2" customWidth="1"/>
    <col min="3335" max="3335" width="8.7109375" style="2" customWidth="1"/>
    <col min="3336" max="3336" width="26.42578125" style="2" bestFit="1" customWidth="1"/>
    <col min="3337" max="3337" width="13.5703125" style="2" customWidth="1"/>
    <col min="3338" max="3338" width="11.42578125" style="2"/>
    <col min="3339" max="3339" width="19.140625" style="2" customWidth="1"/>
    <col min="3340" max="3340" width="30.5703125" style="2" customWidth="1"/>
    <col min="3341" max="3342" width="11.42578125" style="2"/>
    <col min="3343" max="3343" width="13" style="2" bestFit="1" customWidth="1"/>
    <col min="3344" max="3588" width="11.42578125" style="2"/>
    <col min="3589" max="3589" width="26" style="2" bestFit="1" customWidth="1"/>
    <col min="3590" max="3590" width="14.5703125" style="2" customWidth="1"/>
    <col min="3591" max="3591" width="8.7109375" style="2" customWidth="1"/>
    <col min="3592" max="3592" width="26.42578125" style="2" bestFit="1" customWidth="1"/>
    <col min="3593" max="3593" width="13.5703125" style="2" customWidth="1"/>
    <col min="3594" max="3594" width="11.42578125" style="2"/>
    <col min="3595" max="3595" width="19.140625" style="2" customWidth="1"/>
    <col min="3596" max="3596" width="30.5703125" style="2" customWidth="1"/>
    <col min="3597" max="3598" width="11.42578125" style="2"/>
    <col min="3599" max="3599" width="13" style="2" bestFit="1" customWidth="1"/>
    <col min="3600" max="3844" width="11.42578125" style="2"/>
    <col min="3845" max="3845" width="26" style="2" bestFit="1" customWidth="1"/>
    <col min="3846" max="3846" width="14.5703125" style="2" customWidth="1"/>
    <col min="3847" max="3847" width="8.7109375" style="2" customWidth="1"/>
    <col min="3848" max="3848" width="26.42578125" style="2" bestFit="1" customWidth="1"/>
    <col min="3849" max="3849" width="13.5703125" style="2" customWidth="1"/>
    <col min="3850" max="3850" width="11.42578125" style="2"/>
    <col min="3851" max="3851" width="19.140625" style="2" customWidth="1"/>
    <col min="3852" max="3852" width="30.5703125" style="2" customWidth="1"/>
    <col min="3853" max="3854" width="11.42578125" style="2"/>
    <col min="3855" max="3855" width="13" style="2" bestFit="1" customWidth="1"/>
    <col min="3856" max="4100" width="11.42578125" style="2"/>
    <col min="4101" max="4101" width="26" style="2" bestFit="1" customWidth="1"/>
    <col min="4102" max="4102" width="14.5703125" style="2" customWidth="1"/>
    <col min="4103" max="4103" width="8.7109375" style="2" customWidth="1"/>
    <col min="4104" max="4104" width="26.42578125" style="2" bestFit="1" customWidth="1"/>
    <col min="4105" max="4105" width="13.5703125" style="2" customWidth="1"/>
    <col min="4106" max="4106" width="11.42578125" style="2"/>
    <col min="4107" max="4107" width="19.140625" style="2" customWidth="1"/>
    <col min="4108" max="4108" width="30.5703125" style="2" customWidth="1"/>
    <col min="4109" max="4110" width="11.42578125" style="2"/>
    <col min="4111" max="4111" width="13" style="2" bestFit="1" customWidth="1"/>
    <col min="4112" max="4356" width="11.42578125" style="2"/>
    <col min="4357" max="4357" width="26" style="2" bestFit="1" customWidth="1"/>
    <col min="4358" max="4358" width="14.5703125" style="2" customWidth="1"/>
    <col min="4359" max="4359" width="8.7109375" style="2" customWidth="1"/>
    <col min="4360" max="4360" width="26.42578125" style="2" bestFit="1" customWidth="1"/>
    <col min="4361" max="4361" width="13.5703125" style="2" customWidth="1"/>
    <col min="4362" max="4362" width="11.42578125" style="2"/>
    <col min="4363" max="4363" width="19.140625" style="2" customWidth="1"/>
    <col min="4364" max="4364" width="30.5703125" style="2" customWidth="1"/>
    <col min="4365" max="4366" width="11.42578125" style="2"/>
    <col min="4367" max="4367" width="13" style="2" bestFit="1" customWidth="1"/>
    <col min="4368" max="4612" width="11.42578125" style="2"/>
    <col min="4613" max="4613" width="26" style="2" bestFit="1" customWidth="1"/>
    <col min="4614" max="4614" width="14.5703125" style="2" customWidth="1"/>
    <col min="4615" max="4615" width="8.7109375" style="2" customWidth="1"/>
    <col min="4616" max="4616" width="26.42578125" style="2" bestFit="1" customWidth="1"/>
    <col min="4617" max="4617" width="13.5703125" style="2" customWidth="1"/>
    <col min="4618" max="4618" width="11.42578125" style="2"/>
    <col min="4619" max="4619" width="19.140625" style="2" customWidth="1"/>
    <col min="4620" max="4620" width="30.5703125" style="2" customWidth="1"/>
    <col min="4621" max="4622" width="11.42578125" style="2"/>
    <col min="4623" max="4623" width="13" style="2" bestFit="1" customWidth="1"/>
    <col min="4624" max="4868" width="11.42578125" style="2"/>
    <col min="4869" max="4869" width="26" style="2" bestFit="1" customWidth="1"/>
    <col min="4870" max="4870" width="14.5703125" style="2" customWidth="1"/>
    <col min="4871" max="4871" width="8.7109375" style="2" customWidth="1"/>
    <col min="4872" max="4872" width="26.42578125" style="2" bestFit="1" customWidth="1"/>
    <col min="4873" max="4873" width="13.5703125" style="2" customWidth="1"/>
    <col min="4874" max="4874" width="11.42578125" style="2"/>
    <col min="4875" max="4875" width="19.140625" style="2" customWidth="1"/>
    <col min="4876" max="4876" width="30.5703125" style="2" customWidth="1"/>
    <col min="4877" max="4878" width="11.42578125" style="2"/>
    <col min="4879" max="4879" width="13" style="2" bestFit="1" customWidth="1"/>
    <col min="4880" max="5124" width="11.42578125" style="2"/>
    <col min="5125" max="5125" width="26" style="2" bestFit="1" customWidth="1"/>
    <col min="5126" max="5126" width="14.5703125" style="2" customWidth="1"/>
    <col min="5127" max="5127" width="8.7109375" style="2" customWidth="1"/>
    <col min="5128" max="5128" width="26.42578125" style="2" bestFit="1" customWidth="1"/>
    <col min="5129" max="5129" width="13.5703125" style="2" customWidth="1"/>
    <col min="5130" max="5130" width="11.42578125" style="2"/>
    <col min="5131" max="5131" width="19.140625" style="2" customWidth="1"/>
    <col min="5132" max="5132" width="30.5703125" style="2" customWidth="1"/>
    <col min="5133" max="5134" width="11.42578125" style="2"/>
    <col min="5135" max="5135" width="13" style="2" bestFit="1" customWidth="1"/>
    <col min="5136" max="5380" width="11.42578125" style="2"/>
    <col min="5381" max="5381" width="26" style="2" bestFit="1" customWidth="1"/>
    <col min="5382" max="5382" width="14.5703125" style="2" customWidth="1"/>
    <col min="5383" max="5383" width="8.7109375" style="2" customWidth="1"/>
    <col min="5384" max="5384" width="26.42578125" style="2" bestFit="1" customWidth="1"/>
    <col min="5385" max="5385" width="13.5703125" style="2" customWidth="1"/>
    <col min="5386" max="5386" width="11.42578125" style="2"/>
    <col min="5387" max="5387" width="19.140625" style="2" customWidth="1"/>
    <col min="5388" max="5388" width="30.5703125" style="2" customWidth="1"/>
    <col min="5389" max="5390" width="11.42578125" style="2"/>
    <col min="5391" max="5391" width="13" style="2" bestFit="1" customWidth="1"/>
    <col min="5392" max="5636" width="11.42578125" style="2"/>
    <col min="5637" max="5637" width="26" style="2" bestFit="1" customWidth="1"/>
    <col min="5638" max="5638" width="14.5703125" style="2" customWidth="1"/>
    <col min="5639" max="5639" width="8.7109375" style="2" customWidth="1"/>
    <col min="5640" max="5640" width="26.42578125" style="2" bestFit="1" customWidth="1"/>
    <col min="5641" max="5641" width="13.5703125" style="2" customWidth="1"/>
    <col min="5642" max="5642" width="11.42578125" style="2"/>
    <col min="5643" max="5643" width="19.140625" style="2" customWidth="1"/>
    <col min="5644" max="5644" width="30.5703125" style="2" customWidth="1"/>
    <col min="5645" max="5646" width="11.42578125" style="2"/>
    <col min="5647" max="5647" width="13" style="2" bestFit="1" customWidth="1"/>
    <col min="5648" max="5892" width="11.42578125" style="2"/>
    <col min="5893" max="5893" width="26" style="2" bestFit="1" customWidth="1"/>
    <col min="5894" max="5894" width="14.5703125" style="2" customWidth="1"/>
    <col min="5895" max="5895" width="8.7109375" style="2" customWidth="1"/>
    <col min="5896" max="5896" width="26.42578125" style="2" bestFit="1" customWidth="1"/>
    <col min="5897" max="5897" width="13.5703125" style="2" customWidth="1"/>
    <col min="5898" max="5898" width="11.42578125" style="2"/>
    <col min="5899" max="5899" width="19.140625" style="2" customWidth="1"/>
    <col min="5900" max="5900" width="30.5703125" style="2" customWidth="1"/>
    <col min="5901" max="5902" width="11.42578125" style="2"/>
    <col min="5903" max="5903" width="13" style="2" bestFit="1" customWidth="1"/>
    <col min="5904" max="6148" width="11.42578125" style="2"/>
    <col min="6149" max="6149" width="26" style="2" bestFit="1" customWidth="1"/>
    <col min="6150" max="6150" width="14.5703125" style="2" customWidth="1"/>
    <col min="6151" max="6151" width="8.7109375" style="2" customWidth="1"/>
    <col min="6152" max="6152" width="26.42578125" style="2" bestFit="1" customWidth="1"/>
    <col min="6153" max="6153" width="13.5703125" style="2" customWidth="1"/>
    <col min="6154" max="6154" width="11.42578125" style="2"/>
    <col min="6155" max="6155" width="19.140625" style="2" customWidth="1"/>
    <col min="6156" max="6156" width="30.5703125" style="2" customWidth="1"/>
    <col min="6157" max="6158" width="11.42578125" style="2"/>
    <col min="6159" max="6159" width="13" style="2" bestFit="1" customWidth="1"/>
    <col min="6160" max="6404" width="11.42578125" style="2"/>
    <col min="6405" max="6405" width="26" style="2" bestFit="1" customWidth="1"/>
    <col min="6406" max="6406" width="14.5703125" style="2" customWidth="1"/>
    <col min="6407" max="6407" width="8.7109375" style="2" customWidth="1"/>
    <col min="6408" max="6408" width="26.42578125" style="2" bestFit="1" customWidth="1"/>
    <col min="6409" max="6409" width="13.5703125" style="2" customWidth="1"/>
    <col min="6410" max="6410" width="11.42578125" style="2"/>
    <col min="6411" max="6411" width="19.140625" style="2" customWidth="1"/>
    <col min="6412" max="6412" width="30.5703125" style="2" customWidth="1"/>
    <col min="6413" max="6414" width="11.42578125" style="2"/>
    <col min="6415" max="6415" width="13" style="2" bestFit="1" customWidth="1"/>
    <col min="6416" max="6660" width="11.42578125" style="2"/>
    <col min="6661" max="6661" width="26" style="2" bestFit="1" customWidth="1"/>
    <col min="6662" max="6662" width="14.5703125" style="2" customWidth="1"/>
    <col min="6663" max="6663" width="8.7109375" style="2" customWidth="1"/>
    <col min="6664" max="6664" width="26.42578125" style="2" bestFit="1" customWidth="1"/>
    <col min="6665" max="6665" width="13.5703125" style="2" customWidth="1"/>
    <col min="6666" max="6666" width="11.42578125" style="2"/>
    <col min="6667" max="6667" width="19.140625" style="2" customWidth="1"/>
    <col min="6668" max="6668" width="30.5703125" style="2" customWidth="1"/>
    <col min="6669" max="6670" width="11.42578125" style="2"/>
    <col min="6671" max="6671" width="13" style="2" bestFit="1" customWidth="1"/>
    <col min="6672" max="6916" width="11.42578125" style="2"/>
    <col min="6917" max="6917" width="26" style="2" bestFit="1" customWidth="1"/>
    <col min="6918" max="6918" width="14.5703125" style="2" customWidth="1"/>
    <col min="6919" max="6919" width="8.7109375" style="2" customWidth="1"/>
    <col min="6920" max="6920" width="26.42578125" style="2" bestFit="1" customWidth="1"/>
    <col min="6921" max="6921" width="13.5703125" style="2" customWidth="1"/>
    <col min="6922" max="6922" width="11.42578125" style="2"/>
    <col min="6923" max="6923" width="19.140625" style="2" customWidth="1"/>
    <col min="6924" max="6924" width="30.5703125" style="2" customWidth="1"/>
    <col min="6925" max="6926" width="11.42578125" style="2"/>
    <col min="6927" max="6927" width="13" style="2" bestFit="1" customWidth="1"/>
    <col min="6928" max="7172" width="11.42578125" style="2"/>
    <col min="7173" max="7173" width="26" style="2" bestFit="1" customWidth="1"/>
    <col min="7174" max="7174" width="14.5703125" style="2" customWidth="1"/>
    <col min="7175" max="7175" width="8.7109375" style="2" customWidth="1"/>
    <col min="7176" max="7176" width="26.42578125" style="2" bestFit="1" customWidth="1"/>
    <col min="7177" max="7177" width="13.5703125" style="2" customWidth="1"/>
    <col min="7178" max="7178" width="11.42578125" style="2"/>
    <col min="7179" max="7179" width="19.140625" style="2" customWidth="1"/>
    <col min="7180" max="7180" width="30.5703125" style="2" customWidth="1"/>
    <col min="7181" max="7182" width="11.42578125" style="2"/>
    <col min="7183" max="7183" width="13" style="2" bestFit="1" customWidth="1"/>
    <col min="7184" max="7428" width="11.42578125" style="2"/>
    <col min="7429" max="7429" width="26" style="2" bestFit="1" customWidth="1"/>
    <col min="7430" max="7430" width="14.5703125" style="2" customWidth="1"/>
    <col min="7431" max="7431" width="8.7109375" style="2" customWidth="1"/>
    <col min="7432" max="7432" width="26.42578125" style="2" bestFit="1" customWidth="1"/>
    <col min="7433" max="7433" width="13.5703125" style="2" customWidth="1"/>
    <col min="7434" max="7434" width="11.42578125" style="2"/>
    <col min="7435" max="7435" width="19.140625" style="2" customWidth="1"/>
    <col min="7436" max="7436" width="30.5703125" style="2" customWidth="1"/>
    <col min="7437" max="7438" width="11.42578125" style="2"/>
    <col min="7439" max="7439" width="13" style="2" bestFit="1" customWidth="1"/>
    <col min="7440" max="7684" width="11.42578125" style="2"/>
    <col min="7685" max="7685" width="26" style="2" bestFit="1" customWidth="1"/>
    <col min="7686" max="7686" width="14.5703125" style="2" customWidth="1"/>
    <col min="7687" max="7687" width="8.7109375" style="2" customWidth="1"/>
    <col min="7688" max="7688" width="26.42578125" style="2" bestFit="1" customWidth="1"/>
    <col min="7689" max="7689" width="13.5703125" style="2" customWidth="1"/>
    <col min="7690" max="7690" width="11.42578125" style="2"/>
    <col min="7691" max="7691" width="19.140625" style="2" customWidth="1"/>
    <col min="7692" max="7692" width="30.5703125" style="2" customWidth="1"/>
    <col min="7693" max="7694" width="11.42578125" style="2"/>
    <col min="7695" max="7695" width="13" style="2" bestFit="1" customWidth="1"/>
    <col min="7696" max="7940" width="11.42578125" style="2"/>
    <col min="7941" max="7941" width="26" style="2" bestFit="1" customWidth="1"/>
    <col min="7942" max="7942" width="14.5703125" style="2" customWidth="1"/>
    <col min="7943" max="7943" width="8.7109375" style="2" customWidth="1"/>
    <col min="7944" max="7944" width="26.42578125" style="2" bestFit="1" customWidth="1"/>
    <col min="7945" max="7945" width="13.5703125" style="2" customWidth="1"/>
    <col min="7946" max="7946" width="11.42578125" style="2"/>
    <col min="7947" max="7947" width="19.140625" style="2" customWidth="1"/>
    <col min="7948" max="7948" width="30.5703125" style="2" customWidth="1"/>
    <col min="7949" max="7950" width="11.42578125" style="2"/>
    <col min="7951" max="7951" width="13" style="2" bestFit="1" customWidth="1"/>
    <col min="7952" max="8196" width="11.42578125" style="2"/>
    <col min="8197" max="8197" width="26" style="2" bestFit="1" customWidth="1"/>
    <col min="8198" max="8198" width="14.5703125" style="2" customWidth="1"/>
    <col min="8199" max="8199" width="8.7109375" style="2" customWidth="1"/>
    <col min="8200" max="8200" width="26.42578125" style="2" bestFit="1" customWidth="1"/>
    <col min="8201" max="8201" width="13.5703125" style="2" customWidth="1"/>
    <col min="8202" max="8202" width="11.42578125" style="2"/>
    <col min="8203" max="8203" width="19.140625" style="2" customWidth="1"/>
    <col min="8204" max="8204" width="30.5703125" style="2" customWidth="1"/>
    <col min="8205" max="8206" width="11.42578125" style="2"/>
    <col min="8207" max="8207" width="13" style="2" bestFit="1" customWidth="1"/>
    <col min="8208" max="8452" width="11.42578125" style="2"/>
    <col min="8453" max="8453" width="26" style="2" bestFit="1" customWidth="1"/>
    <col min="8454" max="8454" width="14.5703125" style="2" customWidth="1"/>
    <col min="8455" max="8455" width="8.7109375" style="2" customWidth="1"/>
    <col min="8456" max="8456" width="26.42578125" style="2" bestFit="1" customWidth="1"/>
    <col min="8457" max="8457" width="13.5703125" style="2" customWidth="1"/>
    <col min="8458" max="8458" width="11.42578125" style="2"/>
    <col min="8459" max="8459" width="19.140625" style="2" customWidth="1"/>
    <col min="8460" max="8460" width="30.5703125" style="2" customWidth="1"/>
    <col min="8461" max="8462" width="11.42578125" style="2"/>
    <col min="8463" max="8463" width="13" style="2" bestFit="1" customWidth="1"/>
    <col min="8464" max="8708" width="11.42578125" style="2"/>
    <col min="8709" max="8709" width="26" style="2" bestFit="1" customWidth="1"/>
    <col min="8710" max="8710" width="14.5703125" style="2" customWidth="1"/>
    <col min="8711" max="8711" width="8.7109375" style="2" customWidth="1"/>
    <col min="8712" max="8712" width="26.42578125" style="2" bestFit="1" customWidth="1"/>
    <col min="8713" max="8713" width="13.5703125" style="2" customWidth="1"/>
    <col min="8714" max="8714" width="11.42578125" style="2"/>
    <col min="8715" max="8715" width="19.140625" style="2" customWidth="1"/>
    <col min="8716" max="8716" width="30.5703125" style="2" customWidth="1"/>
    <col min="8717" max="8718" width="11.42578125" style="2"/>
    <col min="8719" max="8719" width="13" style="2" bestFit="1" customWidth="1"/>
    <col min="8720" max="8964" width="11.42578125" style="2"/>
    <col min="8965" max="8965" width="26" style="2" bestFit="1" customWidth="1"/>
    <col min="8966" max="8966" width="14.5703125" style="2" customWidth="1"/>
    <col min="8967" max="8967" width="8.7109375" style="2" customWidth="1"/>
    <col min="8968" max="8968" width="26.42578125" style="2" bestFit="1" customWidth="1"/>
    <col min="8969" max="8969" width="13.5703125" style="2" customWidth="1"/>
    <col min="8970" max="8970" width="11.42578125" style="2"/>
    <col min="8971" max="8971" width="19.140625" style="2" customWidth="1"/>
    <col min="8972" max="8972" width="30.5703125" style="2" customWidth="1"/>
    <col min="8973" max="8974" width="11.42578125" style="2"/>
    <col min="8975" max="8975" width="13" style="2" bestFit="1" customWidth="1"/>
    <col min="8976" max="9220" width="11.42578125" style="2"/>
    <col min="9221" max="9221" width="26" style="2" bestFit="1" customWidth="1"/>
    <col min="9222" max="9222" width="14.5703125" style="2" customWidth="1"/>
    <col min="9223" max="9223" width="8.7109375" style="2" customWidth="1"/>
    <col min="9224" max="9224" width="26.42578125" style="2" bestFit="1" customWidth="1"/>
    <col min="9225" max="9225" width="13.5703125" style="2" customWidth="1"/>
    <col min="9226" max="9226" width="11.42578125" style="2"/>
    <col min="9227" max="9227" width="19.140625" style="2" customWidth="1"/>
    <col min="9228" max="9228" width="30.5703125" style="2" customWidth="1"/>
    <col min="9229" max="9230" width="11.42578125" style="2"/>
    <col min="9231" max="9231" width="13" style="2" bestFit="1" customWidth="1"/>
    <col min="9232" max="9476" width="11.42578125" style="2"/>
    <col min="9477" max="9477" width="26" style="2" bestFit="1" customWidth="1"/>
    <col min="9478" max="9478" width="14.5703125" style="2" customWidth="1"/>
    <col min="9479" max="9479" width="8.7109375" style="2" customWidth="1"/>
    <col min="9480" max="9480" width="26.42578125" style="2" bestFit="1" customWidth="1"/>
    <col min="9481" max="9481" width="13.5703125" style="2" customWidth="1"/>
    <col min="9482" max="9482" width="11.42578125" style="2"/>
    <col min="9483" max="9483" width="19.140625" style="2" customWidth="1"/>
    <col min="9484" max="9484" width="30.5703125" style="2" customWidth="1"/>
    <col min="9485" max="9486" width="11.42578125" style="2"/>
    <col min="9487" max="9487" width="13" style="2" bestFit="1" customWidth="1"/>
    <col min="9488" max="9732" width="11.42578125" style="2"/>
    <col min="9733" max="9733" width="26" style="2" bestFit="1" customWidth="1"/>
    <col min="9734" max="9734" width="14.5703125" style="2" customWidth="1"/>
    <col min="9735" max="9735" width="8.7109375" style="2" customWidth="1"/>
    <col min="9736" max="9736" width="26.42578125" style="2" bestFit="1" customWidth="1"/>
    <col min="9737" max="9737" width="13.5703125" style="2" customWidth="1"/>
    <col min="9738" max="9738" width="11.42578125" style="2"/>
    <col min="9739" max="9739" width="19.140625" style="2" customWidth="1"/>
    <col min="9740" max="9740" width="30.5703125" style="2" customWidth="1"/>
    <col min="9741" max="9742" width="11.42578125" style="2"/>
    <col min="9743" max="9743" width="13" style="2" bestFit="1" customWidth="1"/>
    <col min="9744" max="9988" width="11.42578125" style="2"/>
    <col min="9989" max="9989" width="26" style="2" bestFit="1" customWidth="1"/>
    <col min="9990" max="9990" width="14.5703125" style="2" customWidth="1"/>
    <col min="9991" max="9991" width="8.7109375" style="2" customWidth="1"/>
    <col min="9992" max="9992" width="26.42578125" style="2" bestFit="1" customWidth="1"/>
    <col min="9993" max="9993" width="13.5703125" style="2" customWidth="1"/>
    <col min="9994" max="9994" width="11.42578125" style="2"/>
    <col min="9995" max="9995" width="19.140625" style="2" customWidth="1"/>
    <col min="9996" max="9996" width="30.5703125" style="2" customWidth="1"/>
    <col min="9997" max="9998" width="11.42578125" style="2"/>
    <col min="9999" max="9999" width="13" style="2" bestFit="1" customWidth="1"/>
    <col min="10000" max="10244" width="11.42578125" style="2"/>
    <col min="10245" max="10245" width="26" style="2" bestFit="1" customWidth="1"/>
    <col min="10246" max="10246" width="14.5703125" style="2" customWidth="1"/>
    <col min="10247" max="10247" width="8.7109375" style="2" customWidth="1"/>
    <col min="10248" max="10248" width="26.42578125" style="2" bestFit="1" customWidth="1"/>
    <col min="10249" max="10249" width="13.5703125" style="2" customWidth="1"/>
    <col min="10250" max="10250" width="11.42578125" style="2"/>
    <col min="10251" max="10251" width="19.140625" style="2" customWidth="1"/>
    <col min="10252" max="10252" width="30.5703125" style="2" customWidth="1"/>
    <col min="10253" max="10254" width="11.42578125" style="2"/>
    <col min="10255" max="10255" width="13" style="2" bestFit="1" customWidth="1"/>
    <col min="10256" max="10500" width="11.42578125" style="2"/>
    <col min="10501" max="10501" width="26" style="2" bestFit="1" customWidth="1"/>
    <col min="10502" max="10502" width="14.5703125" style="2" customWidth="1"/>
    <col min="10503" max="10503" width="8.7109375" style="2" customWidth="1"/>
    <col min="10504" max="10504" width="26.42578125" style="2" bestFit="1" customWidth="1"/>
    <col min="10505" max="10505" width="13.5703125" style="2" customWidth="1"/>
    <col min="10506" max="10506" width="11.42578125" style="2"/>
    <col min="10507" max="10507" width="19.140625" style="2" customWidth="1"/>
    <col min="10508" max="10508" width="30.5703125" style="2" customWidth="1"/>
    <col min="10509" max="10510" width="11.42578125" style="2"/>
    <col min="10511" max="10511" width="13" style="2" bestFit="1" customWidth="1"/>
    <col min="10512" max="10756" width="11.42578125" style="2"/>
    <col min="10757" max="10757" width="26" style="2" bestFit="1" customWidth="1"/>
    <col min="10758" max="10758" width="14.5703125" style="2" customWidth="1"/>
    <col min="10759" max="10759" width="8.7109375" style="2" customWidth="1"/>
    <col min="10760" max="10760" width="26.42578125" style="2" bestFit="1" customWidth="1"/>
    <col min="10761" max="10761" width="13.5703125" style="2" customWidth="1"/>
    <col min="10762" max="10762" width="11.42578125" style="2"/>
    <col min="10763" max="10763" width="19.140625" style="2" customWidth="1"/>
    <col min="10764" max="10764" width="30.5703125" style="2" customWidth="1"/>
    <col min="10765" max="10766" width="11.42578125" style="2"/>
    <col min="10767" max="10767" width="13" style="2" bestFit="1" customWidth="1"/>
    <col min="10768" max="11012" width="11.42578125" style="2"/>
    <col min="11013" max="11013" width="26" style="2" bestFit="1" customWidth="1"/>
    <col min="11014" max="11014" width="14.5703125" style="2" customWidth="1"/>
    <col min="11015" max="11015" width="8.7109375" style="2" customWidth="1"/>
    <col min="11016" max="11016" width="26.42578125" style="2" bestFit="1" customWidth="1"/>
    <col min="11017" max="11017" width="13.5703125" style="2" customWidth="1"/>
    <col min="11018" max="11018" width="11.42578125" style="2"/>
    <col min="11019" max="11019" width="19.140625" style="2" customWidth="1"/>
    <col min="11020" max="11020" width="30.5703125" style="2" customWidth="1"/>
    <col min="11021" max="11022" width="11.42578125" style="2"/>
    <col min="11023" max="11023" width="13" style="2" bestFit="1" customWidth="1"/>
    <col min="11024" max="11268" width="11.42578125" style="2"/>
    <col min="11269" max="11269" width="26" style="2" bestFit="1" customWidth="1"/>
    <col min="11270" max="11270" width="14.5703125" style="2" customWidth="1"/>
    <col min="11271" max="11271" width="8.7109375" style="2" customWidth="1"/>
    <col min="11272" max="11272" width="26.42578125" style="2" bestFit="1" customWidth="1"/>
    <col min="11273" max="11273" width="13.5703125" style="2" customWidth="1"/>
    <col min="11274" max="11274" width="11.42578125" style="2"/>
    <col min="11275" max="11275" width="19.140625" style="2" customWidth="1"/>
    <col min="11276" max="11276" width="30.5703125" style="2" customWidth="1"/>
    <col min="11277" max="11278" width="11.42578125" style="2"/>
    <col min="11279" max="11279" width="13" style="2" bestFit="1" customWidth="1"/>
    <col min="11280" max="11524" width="11.42578125" style="2"/>
    <col min="11525" max="11525" width="26" style="2" bestFit="1" customWidth="1"/>
    <col min="11526" max="11526" width="14.5703125" style="2" customWidth="1"/>
    <col min="11527" max="11527" width="8.7109375" style="2" customWidth="1"/>
    <col min="11528" max="11528" width="26.42578125" style="2" bestFit="1" customWidth="1"/>
    <col min="11529" max="11529" width="13.5703125" style="2" customWidth="1"/>
    <col min="11530" max="11530" width="11.42578125" style="2"/>
    <col min="11531" max="11531" width="19.140625" style="2" customWidth="1"/>
    <col min="11532" max="11532" width="30.5703125" style="2" customWidth="1"/>
    <col min="11533" max="11534" width="11.42578125" style="2"/>
    <col min="11535" max="11535" width="13" style="2" bestFit="1" customWidth="1"/>
    <col min="11536" max="11780" width="11.42578125" style="2"/>
    <col min="11781" max="11781" width="26" style="2" bestFit="1" customWidth="1"/>
    <col min="11782" max="11782" width="14.5703125" style="2" customWidth="1"/>
    <col min="11783" max="11783" width="8.7109375" style="2" customWidth="1"/>
    <col min="11784" max="11784" width="26.42578125" style="2" bestFit="1" customWidth="1"/>
    <col min="11785" max="11785" width="13.5703125" style="2" customWidth="1"/>
    <col min="11786" max="11786" width="11.42578125" style="2"/>
    <col min="11787" max="11787" width="19.140625" style="2" customWidth="1"/>
    <col min="11788" max="11788" width="30.5703125" style="2" customWidth="1"/>
    <col min="11789" max="11790" width="11.42578125" style="2"/>
    <col min="11791" max="11791" width="13" style="2" bestFit="1" customWidth="1"/>
    <col min="11792" max="12036" width="11.42578125" style="2"/>
    <col min="12037" max="12037" width="26" style="2" bestFit="1" customWidth="1"/>
    <col min="12038" max="12038" width="14.5703125" style="2" customWidth="1"/>
    <col min="12039" max="12039" width="8.7109375" style="2" customWidth="1"/>
    <col min="12040" max="12040" width="26.42578125" style="2" bestFit="1" customWidth="1"/>
    <col min="12041" max="12041" width="13.5703125" style="2" customWidth="1"/>
    <col min="12042" max="12042" width="11.42578125" style="2"/>
    <col min="12043" max="12043" width="19.140625" style="2" customWidth="1"/>
    <col min="12044" max="12044" width="30.5703125" style="2" customWidth="1"/>
    <col min="12045" max="12046" width="11.42578125" style="2"/>
    <col min="12047" max="12047" width="13" style="2" bestFit="1" customWidth="1"/>
    <col min="12048" max="12292" width="11.42578125" style="2"/>
    <col min="12293" max="12293" width="26" style="2" bestFit="1" customWidth="1"/>
    <col min="12294" max="12294" width="14.5703125" style="2" customWidth="1"/>
    <col min="12295" max="12295" width="8.7109375" style="2" customWidth="1"/>
    <col min="12296" max="12296" width="26.42578125" style="2" bestFit="1" customWidth="1"/>
    <col min="12297" max="12297" width="13.5703125" style="2" customWidth="1"/>
    <col min="12298" max="12298" width="11.42578125" style="2"/>
    <col min="12299" max="12299" width="19.140625" style="2" customWidth="1"/>
    <col min="12300" max="12300" width="30.5703125" style="2" customWidth="1"/>
    <col min="12301" max="12302" width="11.42578125" style="2"/>
    <col min="12303" max="12303" width="13" style="2" bestFit="1" customWidth="1"/>
    <col min="12304" max="12548" width="11.42578125" style="2"/>
    <col min="12549" max="12549" width="26" style="2" bestFit="1" customWidth="1"/>
    <col min="12550" max="12550" width="14.5703125" style="2" customWidth="1"/>
    <col min="12551" max="12551" width="8.7109375" style="2" customWidth="1"/>
    <col min="12552" max="12552" width="26.42578125" style="2" bestFit="1" customWidth="1"/>
    <col min="12553" max="12553" width="13.5703125" style="2" customWidth="1"/>
    <col min="12554" max="12554" width="11.42578125" style="2"/>
    <col min="12555" max="12555" width="19.140625" style="2" customWidth="1"/>
    <col min="12556" max="12556" width="30.5703125" style="2" customWidth="1"/>
    <col min="12557" max="12558" width="11.42578125" style="2"/>
    <col min="12559" max="12559" width="13" style="2" bestFit="1" customWidth="1"/>
    <col min="12560" max="12804" width="11.42578125" style="2"/>
    <col min="12805" max="12805" width="26" style="2" bestFit="1" customWidth="1"/>
    <col min="12806" max="12806" width="14.5703125" style="2" customWidth="1"/>
    <col min="12807" max="12807" width="8.7109375" style="2" customWidth="1"/>
    <col min="12808" max="12808" width="26.42578125" style="2" bestFit="1" customWidth="1"/>
    <col min="12809" max="12809" width="13.5703125" style="2" customWidth="1"/>
    <col min="12810" max="12810" width="11.42578125" style="2"/>
    <col min="12811" max="12811" width="19.140625" style="2" customWidth="1"/>
    <col min="12812" max="12812" width="30.5703125" style="2" customWidth="1"/>
    <col min="12813" max="12814" width="11.42578125" style="2"/>
    <col min="12815" max="12815" width="13" style="2" bestFit="1" customWidth="1"/>
    <col min="12816" max="13060" width="11.42578125" style="2"/>
    <col min="13061" max="13061" width="26" style="2" bestFit="1" customWidth="1"/>
    <col min="13062" max="13062" width="14.5703125" style="2" customWidth="1"/>
    <col min="13063" max="13063" width="8.7109375" style="2" customWidth="1"/>
    <col min="13064" max="13064" width="26.42578125" style="2" bestFit="1" customWidth="1"/>
    <col min="13065" max="13065" width="13.5703125" style="2" customWidth="1"/>
    <col min="13066" max="13066" width="11.42578125" style="2"/>
    <col min="13067" max="13067" width="19.140625" style="2" customWidth="1"/>
    <col min="13068" max="13068" width="30.5703125" style="2" customWidth="1"/>
    <col min="13069" max="13070" width="11.42578125" style="2"/>
    <col min="13071" max="13071" width="13" style="2" bestFit="1" customWidth="1"/>
    <col min="13072" max="13316" width="11.42578125" style="2"/>
    <col min="13317" max="13317" width="26" style="2" bestFit="1" customWidth="1"/>
    <col min="13318" max="13318" width="14.5703125" style="2" customWidth="1"/>
    <col min="13319" max="13319" width="8.7109375" style="2" customWidth="1"/>
    <col min="13320" max="13320" width="26.42578125" style="2" bestFit="1" customWidth="1"/>
    <col min="13321" max="13321" width="13.5703125" style="2" customWidth="1"/>
    <col min="13322" max="13322" width="11.42578125" style="2"/>
    <col min="13323" max="13323" width="19.140625" style="2" customWidth="1"/>
    <col min="13324" max="13324" width="30.5703125" style="2" customWidth="1"/>
    <col min="13325" max="13326" width="11.42578125" style="2"/>
    <col min="13327" max="13327" width="13" style="2" bestFit="1" customWidth="1"/>
    <col min="13328" max="13572" width="11.42578125" style="2"/>
    <col min="13573" max="13573" width="26" style="2" bestFit="1" customWidth="1"/>
    <col min="13574" max="13574" width="14.5703125" style="2" customWidth="1"/>
    <col min="13575" max="13575" width="8.7109375" style="2" customWidth="1"/>
    <col min="13576" max="13576" width="26.42578125" style="2" bestFit="1" customWidth="1"/>
    <col min="13577" max="13577" width="13.5703125" style="2" customWidth="1"/>
    <col min="13578" max="13578" width="11.42578125" style="2"/>
    <col min="13579" max="13579" width="19.140625" style="2" customWidth="1"/>
    <col min="13580" max="13580" width="30.5703125" style="2" customWidth="1"/>
    <col min="13581" max="13582" width="11.42578125" style="2"/>
    <col min="13583" max="13583" width="13" style="2" bestFit="1" customWidth="1"/>
    <col min="13584" max="13828" width="11.42578125" style="2"/>
    <col min="13829" max="13829" width="26" style="2" bestFit="1" customWidth="1"/>
    <col min="13830" max="13830" width="14.5703125" style="2" customWidth="1"/>
    <col min="13831" max="13831" width="8.7109375" style="2" customWidth="1"/>
    <col min="13832" max="13832" width="26.42578125" style="2" bestFit="1" customWidth="1"/>
    <col min="13833" max="13833" width="13.5703125" style="2" customWidth="1"/>
    <col min="13834" max="13834" width="11.42578125" style="2"/>
    <col min="13835" max="13835" width="19.140625" style="2" customWidth="1"/>
    <col min="13836" max="13836" width="30.5703125" style="2" customWidth="1"/>
    <col min="13837" max="13838" width="11.42578125" style="2"/>
    <col min="13839" max="13839" width="13" style="2" bestFit="1" customWidth="1"/>
    <col min="13840" max="14084" width="11.42578125" style="2"/>
    <col min="14085" max="14085" width="26" style="2" bestFit="1" customWidth="1"/>
    <col min="14086" max="14086" width="14.5703125" style="2" customWidth="1"/>
    <col min="14087" max="14087" width="8.7109375" style="2" customWidth="1"/>
    <col min="14088" max="14088" width="26.42578125" style="2" bestFit="1" customWidth="1"/>
    <col min="14089" max="14089" width="13.5703125" style="2" customWidth="1"/>
    <col min="14090" max="14090" width="11.42578125" style="2"/>
    <col min="14091" max="14091" width="19.140625" style="2" customWidth="1"/>
    <col min="14092" max="14092" width="30.5703125" style="2" customWidth="1"/>
    <col min="14093" max="14094" width="11.42578125" style="2"/>
    <col min="14095" max="14095" width="13" style="2" bestFit="1" customWidth="1"/>
    <col min="14096" max="14340" width="11.42578125" style="2"/>
    <col min="14341" max="14341" width="26" style="2" bestFit="1" customWidth="1"/>
    <col min="14342" max="14342" width="14.5703125" style="2" customWidth="1"/>
    <col min="14343" max="14343" width="8.7109375" style="2" customWidth="1"/>
    <col min="14344" max="14344" width="26.42578125" style="2" bestFit="1" customWidth="1"/>
    <col min="14345" max="14345" width="13.5703125" style="2" customWidth="1"/>
    <col min="14346" max="14346" width="11.42578125" style="2"/>
    <col min="14347" max="14347" width="19.140625" style="2" customWidth="1"/>
    <col min="14348" max="14348" width="30.5703125" style="2" customWidth="1"/>
    <col min="14349" max="14350" width="11.42578125" style="2"/>
    <col min="14351" max="14351" width="13" style="2" bestFit="1" customWidth="1"/>
    <col min="14352" max="14596" width="11.42578125" style="2"/>
    <col min="14597" max="14597" width="26" style="2" bestFit="1" customWidth="1"/>
    <col min="14598" max="14598" width="14.5703125" style="2" customWidth="1"/>
    <col min="14599" max="14599" width="8.7109375" style="2" customWidth="1"/>
    <col min="14600" max="14600" width="26.42578125" style="2" bestFit="1" customWidth="1"/>
    <col min="14601" max="14601" width="13.5703125" style="2" customWidth="1"/>
    <col min="14602" max="14602" width="11.42578125" style="2"/>
    <col min="14603" max="14603" width="19.140625" style="2" customWidth="1"/>
    <col min="14604" max="14604" width="30.5703125" style="2" customWidth="1"/>
    <col min="14605" max="14606" width="11.42578125" style="2"/>
    <col min="14607" max="14607" width="13" style="2" bestFit="1" customWidth="1"/>
    <col min="14608" max="14852" width="11.42578125" style="2"/>
    <col min="14853" max="14853" width="26" style="2" bestFit="1" customWidth="1"/>
    <col min="14854" max="14854" width="14.5703125" style="2" customWidth="1"/>
    <col min="14855" max="14855" width="8.7109375" style="2" customWidth="1"/>
    <col min="14856" max="14856" width="26.42578125" style="2" bestFit="1" customWidth="1"/>
    <col min="14857" max="14857" width="13.5703125" style="2" customWidth="1"/>
    <col min="14858" max="14858" width="11.42578125" style="2"/>
    <col min="14859" max="14859" width="19.140625" style="2" customWidth="1"/>
    <col min="14860" max="14860" width="30.5703125" style="2" customWidth="1"/>
    <col min="14861" max="14862" width="11.42578125" style="2"/>
    <col min="14863" max="14863" width="13" style="2" bestFit="1" customWidth="1"/>
    <col min="14864" max="15108" width="11.42578125" style="2"/>
    <col min="15109" max="15109" width="26" style="2" bestFit="1" customWidth="1"/>
    <col min="15110" max="15110" width="14.5703125" style="2" customWidth="1"/>
    <col min="15111" max="15111" width="8.7109375" style="2" customWidth="1"/>
    <col min="15112" max="15112" width="26.42578125" style="2" bestFit="1" customWidth="1"/>
    <col min="15113" max="15113" width="13.5703125" style="2" customWidth="1"/>
    <col min="15114" max="15114" width="11.42578125" style="2"/>
    <col min="15115" max="15115" width="19.140625" style="2" customWidth="1"/>
    <col min="15116" max="15116" width="30.5703125" style="2" customWidth="1"/>
    <col min="15117" max="15118" width="11.42578125" style="2"/>
    <col min="15119" max="15119" width="13" style="2" bestFit="1" customWidth="1"/>
    <col min="15120" max="15364" width="11.42578125" style="2"/>
    <col min="15365" max="15365" width="26" style="2" bestFit="1" customWidth="1"/>
    <col min="15366" max="15366" width="14.5703125" style="2" customWidth="1"/>
    <col min="15367" max="15367" width="8.7109375" style="2" customWidth="1"/>
    <col min="15368" max="15368" width="26.42578125" style="2" bestFit="1" customWidth="1"/>
    <col min="15369" max="15369" width="13.5703125" style="2" customWidth="1"/>
    <col min="15370" max="15370" width="11.42578125" style="2"/>
    <col min="15371" max="15371" width="19.140625" style="2" customWidth="1"/>
    <col min="15372" max="15372" width="30.5703125" style="2" customWidth="1"/>
    <col min="15373" max="15374" width="11.42578125" style="2"/>
    <col min="15375" max="15375" width="13" style="2" bestFit="1" customWidth="1"/>
    <col min="15376" max="15620" width="11.42578125" style="2"/>
    <col min="15621" max="15621" width="26" style="2" bestFit="1" customWidth="1"/>
    <col min="15622" max="15622" width="14.5703125" style="2" customWidth="1"/>
    <col min="15623" max="15623" width="8.7109375" style="2" customWidth="1"/>
    <col min="15624" max="15624" width="26.42578125" style="2" bestFit="1" customWidth="1"/>
    <col min="15625" max="15625" width="13.5703125" style="2" customWidth="1"/>
    <col min="15626" max="15626" width="11.42578125" style="2"/>
    <col min="15627" max="15627" width="19.140625" style="2" customWidth="1"/>
    <col min="15628" max="15628" width="30.5703125" style="2" customWidth="1"/>
    <col min="15629" max="15630" width="11.42578125" style="2"/>
    <col min="15631" max="15631" width="13" style="2" bestFit="1" customWidth="1"/>
    <col min="15632" max="15876" width="11.42578125" style="2"/>
    <col min="15877" max="15877" width="26" style="2" bestFit="1" customWidth="1"/>
    <col min="15878" max="15878" width="14.5703125" style="2" customWidth="1"/>
    <col min="15879" max="15879" width="8.7109375" style="2" customWidth="1"/>
    <col min="15880" max="15880" width="26.42578125" style="2" bestFit="1" customWidth="1"/>
    <col min="15881" max="15881" width="13.5703125" style="2" customWidth="1"/>
    <col min="15882" max="15882" width="11.42578125" style="2"/>
    <col min="15883" max="15883" width="19.140625" style="2" customWidth="1"/>
    <col min="15884" max="15884" width="30.5703125" style="2" customWidth="1"/>
    <col min="15885" max="15886" width="11.42578125" style="2"/>
    <col min="15887" max="15887" width="13" style="2" bestFit="1" customWidth="1"/>
    <col min="15888" max="16132" width="11.42578125" style="2"/>
    <col min="16133" max="16133" width="26" style="2" bestFit="1" customWidth="1"/>
    <col min="16134" max="16134" width="14.5703125" style="2" customWidth="1"/>
    <col min="16135" max="16135" width="8.7109375" style="2" customWidth="1"/>
    <col min="16136" max="16136" width="26.42578125" style="2" bestFit="1" customWidth="1"/>
    <col min="16137" max="16137" width="13.5703125" style="2" customWidth="1"/>
    <col min="16138" max="16138" width="11.42578125" style="2"/>
    <col min="16139" max="16139" width="19.140625" style="2" customWidth="1"/>
    <col min="16140" max="16140" width="30.5703125" style="2" customWidth="1"/>
    <col min="16141" max="16142" width="11.42578125" style="2"/>
    <col min="16143" max="16143" width="13" style="2" bestFit="1" customWidth="1"/>
    <col min="16144" max="16384" width="11.42578125" style="2"/>
  </cols>
  <sheetData>
    <row r="1" spans="1:56" s="121" customFormat="1" ht="29.25" thickBot="1">
      <c r="A1" s="117" t="s">
        <v>82</v>
      </c>
      <c r="B1" s="117" t="s">
        <v>83</v>
      </c>
      <c r="C1" s="118"/>
      <c r="D1" s="117" t="s">
        <v>84</v>
      </c>
      <c r="E1" s="117" t="s">
        <v>83</v>
      </c>
      <c r="F1" s="119"/>
      <c r="G1" s="117" t="s">
        <v>133</v>
      </c>
      <c r="H1" s="117" t="s">
        <v>83</v>
      </c>
      <c r="I1" s="119"/>
      <c r="J1" s="213" t="s">
        <v>85</v>
      </c>
      <c r="K1" s="120" t="s">
        <v>86</v>
      </c>
      <c r="L1" s="119"/>
      <c r="M1" s="117" t="s">
        <v>131</v>
      </c>
      <c r="N1" s="117" t="s">
        <v>137</v>
      </c>
      <c r="O1" s="117" t="s">
        <v>6</v>
      </c>
      <c r="P1" s="117" t="s">
        <v>102</v>
      </c>
      <c r="Q1" s="117" t="s">
        <v>44</v>
      </c>
      <c r="R1" s="117" t="s">
        <v>34</v>
      </c>
      <c r="S1" s="119"/>
      <c r="T1" s="119"/>
      <c r="U1" s="119"/>
      <c r="V1" s="119"/>
      <c r="W1" s="119"/>
      <c r="X1" s="119"/>
      <c r="Y1" s="119"/>
      <c r="Z1" s="119"/>
      <c r="AA1" s="119"/>
      <c r="AB1" s="119"/>
      <c r="AC1" s="119"/>
      <c r="AD1" s="119"/>
      <c r="AE1" s="119"/>
      <c r="AF1" s="119"/>
      <c r="AG1" s="119"/>
      <c r="AH1" s="119"/>
      <c r="AI1" s="119"/>
      <c r="AJ1" s="119"/>
      <c r="AK1" s="119"/>
      <c r="AL1" s="119"/>
      <c r="AM1" s="119"/>
      <c r="AN1" s="119"/>
      <c r="AO1" s="119"/>
      <c r="AP1" s="119"/>
      <c r="AQ1" s="119"/>
      <c r="AR1" s="119"/>
      <c r="AS1" s="119"/>
      <c r="AT1" s="119"/>
      <c r="AU1" s="119"/>
      <c r="AV1" s="119"/>
      <c r="AW1" s="119"/>
      <c r="AX1" s="119"/>
      <c r="AY1" s="119"/>
      <c r="AZ1" s="119"/>
      <c r="BA1" s="119"/>
      <c r="BB1" s="119"/>
      <c r="BC1" s="119"/>
      <c r="BD1" s="119"/>
    </row>
    <row r="2" spans="1:56">
      <c r="A2" s="169" t="s">
        <v>81</v>
      </c>
      <c r="B2" s="107">
        <f>MATCH("Délais Planifié",Titres,FALSE)</f>
        <v>16</v>
      </c>
      <c r="C2" s="123"/>
      <c r="D2" s="169" t="s">
        <v>36</v>
      </c>
      <c r="E2" s="107">
        <f>MATCH(D2,Titres,FALSE)</f>
        <v>13</v>
      </c>
      <c r="F2" s="3"/>
      <c r="G2" s="169" t="s">
        <v>32</v>
      </c>
      <c r="H2" s="107">
        <f t="shared" ref="H2:H14" si="0">MATCH(G2,Titres,FALSE)</f>
        <v>1</v>
      </c>
      <c r="I2" s="3"/>
      <c r="J2" s="214"/>
      <c r="K2" s="13" t="s">
        <v>87</v>
      </c>
      <c r="L2" s="3"/>
      <c r="M2" s="156"/>
      <c r="N2" s="156"/>
      <c r="O2" s="156" t="s">
        <v>103</v>
      </c>
      <c r="P2" s="156"/>
      <c r="Q2" s="156"/>
      <c r="R2" s="157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</row>
    <row r="3" spans="1:56">
      <c r="A3" s="168" t="s">
        <v>146</v>
      </c>
      <c r="B3" s="107">
        <f>MATCH("Alertes",Titres,FALSE)</f>
        <v>17</v>
      </c>
      <c r="C3" s="123"/>
      <c r="D3" s="169" t="s">
        <v>40</v>
      </c>
      <c r="E3" s="107">
        <f>MATCH(D3,Titres,FALSE)</f>
        <v>14</v>
      </c>
      <c r="F3" s="3"/>
      <c r="G3" s="169" t="s">
        <v>33</v>
      </c>
      <c r="H3" s="107">
        <f t="shared" si="0"/>
        <v>2</v>
      </c>
      <c r="I3" s="3"/>
      <c r="J3" s="214"/>
      <c r="K3" s="13" t="s">
        <v>88</v>
      </c>
      <c r="L3" s="3"/>
      <c r="M3" s="122"/>
      <c r="N3" s="122"/>
      <c r="O3" s="122" t="s">
        <v>104</v>
      </c>
      <c r="P3" s="122"/>
      <c r="Q3" s="122"/>
      <c r="R3" s="124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</row>
    <row r="4" spans="1:56">
      <c r="A4" s="125"/>
      <c r="B4" s="107">
        <f>MATCH("Alertes",Titres,FALSE)</f>
        <v>17</v>
      </c>
      <c r="C4" s="123"/>
      <c r="D4" s="169" t="s">
        <v>134</v>
      </c>
      <c r="E4" s="107">
        <f>MATCH(D4,Titres,FALSE)</f>
        <v>15</v>
      </c>
      <c r="F4" s="3"/>
      <c r="G4" s="169" t="s">
        <v>7</v>
      </c>
      <c r="H4" s="107">
        <f t="shared" si="0"/>
        <v>3</v>
      </c>
      <c r="I4" s="3"/>
      <c r="J4" s="214"/>
      <c r="K4" s="13" t="s">
        <v>89</v>
      </c>
      <c r="L4" s="3"/>
      <c r="M4" s="122"/>
      <c r="N4" s="122"/>
      <c r="O4" s="122" t="s">
        <v>105</v>
      </c>
      <c r="P4" s="122"/>
      <c r="Q4" s="122"/>
      <c r="R4" s="124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</row>
    <row r="5" spans="1:56">
      <c r="A5" s="166" t="s">
        <v>90</v>
      </c>
      <c r="B5" s="107">
        <f>MATCH("Délais INIT (Délais Log)",Titres,FALSE)</f>
        <v>23</v>
      </c>
      <c r="C5" s="123"/>
      <c r="D5" s="125"/>
      <c r="E5" s="107"/>
      <c r="F5" s="3"/>
      <c r="G5" s="169" t="s">
        <v>39</v>
      </c>
      <c r="H5" s="107">
        <f t="shared" si="0"/>
        <v>5</v>
      </c>
      <c r="I5" s="3"/>
      <c r="J5" s="214"/>
      <c r="K5" s="13" t="s">
        <v>136</v>
      </c>
      <c r="L5" s="3"/>
      <c r="M5" s="122"/>
      <c r="N5" s="122"/>
      <c r="O5" s="122" t="s">
        <v>106</v>
      </c>
      <c r="P5" s="122"/>
      <c r="Q5" s="122"/>
      <c r="R5" s="124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</row>
    <row r="6" spans="1:56">
      <c r="A6" s="168" t="s">
        <v>78</v>
      </c>
      <c r="B6" s="107">
        <f>MATCH("Alerte INIT",Titres,FALSE)</f>
        <v>25</v>
      </c>
      <c r="C6" s="123"/>
      <c r="D6" s="165" t="s">
        <v>15</v>
      </c>
      <c r="E6" s="107">
        <f t="shared" ref="E6:E11" si="1">MATCH(D6,Titres,FALSE)</f>
        <v>22</v>
      </c>
      <c r="F6" s="3"/>
      <c r="G6" s="169" t="s">
        <v>6</v>
      </c>
      <c r="H6" s="107">
        <f t="shared" si="0"/>
        <v>8</v>
      </c>
      <c r="I6" s="3"/>
      <c r="J6" s="214"/>
      <c r="K6" s="13"/>
      <c r="L6" s="3"/>
      <c r="M6" s="122"/>
      <c r="N6" s="122"/>
      <c r="O6" s="122" t="s">
        <v>107</v>
      </c>
      <c r="P6" s="122"/>
      <c r="Q6" s="122"/>
      <c r="R6" s="124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</row>
    <row r="7" spans="1:56" ht="15.75" thickBot="1">
      <c r="A7" s="166" t="s">
        <v>91</v>
      </c>
      <c r="B7" s="107">
        <f>MATCH("Délais RTCH",Titres,FALSE)</f>
        <v>30</v>
      </c>
      <c r="C7" s="123"/>
      <c r="D7" s="165" t="s">
        <v>92</v>
      </c>
      <c r="E7" s="107">
        <f t="shared" si="1"/>
        <v>28</v>
      </c>
      <c r="F7" s="3"/>
      <c r="G7" s="169" t="s">
        <v>35</v>
      </c>
      <c r="H7" s="107">
        <f t="shared" si="0"/>
        <v>12</v>
      </c>
      <c r="I7" s="3"/>
      <c r="J7" s="215"/>
      <c r="K7" s="126"/>
      <c r="L7" s="3"/>
      <c r="M7" s="127"/>
      <c r="N7" s="127"/>
      <c r="O7" s="127" t="s">
        <v>138</v>
      </c>
      <c r="P7" s="127"/>
      <c r="Q7" s="127"/>
      <c r="R7" s="158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</row>
    <row r="8" spans="1:56">
      <c r="A8" s="168" t="s">
        <v>68</v>
      </c>
      <c r="B8" s="107">
        <f>MATCH("Alerte RTCH",Titres,FALSE)</f>
        <v>32</v>
      </c>
      <c r="C8" s="123"/>
      <c r="D8" s="165" t="s">
        <v>19</v>
      </c>
      <c r="E8" s="107">
        <f t="shared" si="1"/>
        <v>34</v>
      </c>
      <c r="F8" s="3"/>
      <c r="G8" s="169" t="s">
        <v>30</v>
      </c>
      <c r="H8" s="107">
        <f t="shared" si="0"/>
        <v>78</v>
      </c>
      <c r="I8" s="3"/>
      <c r="J8" s="3"/>
      <c r="K8" s="3"/>
      <c r="L8" s="3"/>
      <c r="M8" s="156"/>
      <c r="N8" s="156"/>
      <c r="O8" s="156" t="s">
        <v>108</v>
      </c>
      <c r="P8" s="156"/>
      <c r="Q8" s="156"/>
      <c r="R8" s="159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</row>
    <row r="9" spans="1:56">
      <c r="A9" s="166" t="s">
        <v>93</v>
      </c>
      <c r="B9" s="107">
        <f>MATCH("Délais AREP",Titres,FALSE)</f>
        <v>35</v>
      </c>
      <c r="C9" s="123"/>
      <c r="D9" s="165" t="s">
        <v>20</v>
      </c>
      <c r="E9" s="107">
        <f t="shared" si="1"/>
        <v>38</v>
      </c>
      <c r="F9" s="3"/>
      <c r="G9" s="169" t="s">
        <v>143</v>
      </c>
      <c r="H9" s="107">
        <f t="shared" si="0"/>
        <v>4</v>
      </c>
      <c r="I9" s="3"/>
      <c r="J9" s="3"/>
      <c r="K9" s="3"/>
      <c r="L9" s="3"/>
      <c r="M9" s="122"/>
      <c r="N9" s="122"/>
      <c r="O9" s="122" t="s">
        <v>109</v>
      </c>
      <c r="P9" s="122"/>
      <c r="Q9" s="122"/>
      <c r="R9" s="1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</row>
    <row r="10" spans="1:56">
      <c r="A10" s="168" t="s">
        <v>69</v>
      </c>
      <c r="B10" s="107">
        <f>MATCH("Alerte AREP",Titres,FALSE)</f>
        <v>37</v>
      </c>
      <c r="C10" s="123"/>
      <c r="D10" s="165" t="s">
        <v>22</v>
      </c>
      <c r="E10" s="107">
        <f t="shared" si="1"/>
        <v>47</v>
      </c>
      <c r="F10" s="3"/>
      <c r="G10" s="169" t="s">
        <v>142</v>
      </c>
      <c r="H10" s="107">
        <f t="shared" si="0"/>
        <v>6</v>
      </c>
      <c r="I10" s="3"/>
      <c r="J10" s="3"/>
      <c r="K10" s="3"/>
      <c r="L10" s="3"/>
      <c r="M10" s="122"/>
      <c r="N10" s="122"/>
      <c r="O10" s="122" t="s">
        <v>110</v>
      </c>
      <c r="P10" s="122"/>
      <c r="Q10" s="122"/>
      <c r="R10" s="1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</row>
    <row r="11" spans="1:56">
      <c r="A11" s="166" t="s">
        <v>94</v>
      </c>
      <c r="B11" s="107">
        <f>MATCH("Délais PNSE",Titres,FALSE)</f>
        <v>39</v>
      </c>
      <c r="C11" s="123"/>
      <c r="D11" s="165" t="s">
        <v>25</v>
      </c>
      <c r="E11" s="107">
        <f t="shared" si="1"/>
        <v>63</v>
      </c>
      <c r="F11" s="3"/>
      <c r="G11" s="169" t="s">
        <v>66</v>
      </c>
      <c r="H11" s="107">
        <f t="shared" si="0"/>
        <v>7</v>
      </c>
      <c r="I11" s="3"/>
      <c r="J11" s="3"/>
      <c r="K11" s="3"/>
      <c r="L11" s="3"/>
      <c r="M11" s="122"/>
      <c r="N11" s="122"/>
      <c r="O11" s="122" t="s">
        <v>111</v>
      </c>
      <c r="P11" s="122"/>
      <c r="Q11" s="122"/>
      <c r="R11" s="1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</row>
    <row r="12" spans="1:56" s="3" customFormat="1" ht="15" customHeight="1">
      <c r="A12" s="168" t="s">
        <v>70</v>
      </c>
      <c r="B12" s="107">
        <f>MATCH("Alerte PNSE",Titres,FALSE)</f>
        <v>41</v>
      </c>
      <c r="C12" s="128"/>
      <c r="D12" s="125"/>
      <c r="E12" s="107"/>
      <c r="G12" s="169" t="s">
        <v>41</v>
      </c>
      <c r="H12" s="107">
        <f t="shared" si="0"/>
        <v>9</v>
      </c>
      <c r="M12" s="122"/>
      <c r="N12" s="122"/>
      <c r="O12" s="122" t="s">
        <v>112</v>
      </c>
      <c r="P12" s="122"/>
      <c r="Q12" s="122"/>
      <c r="R12" s="13"/>
    </row>
    <row r="13" spans="1:56" s="3" customFormat="1" ht="15.75" thickBot="1">
      <c r="A13" s="166" t="s">
        <v>95</v>
      </c>
      <c r="B13" s="107">
        <f>MATCH("Délais DVAL",Titres,FALSE)</f>
        <v>48</v>
      </c>
      <c r="C13" s="6"/>
      <c r="D13" s="130" t="s">
        <v>17</v>
      </c>
      <c r="E13" s="107">
        <f t="shared" ref="E13:E26" si="2">MATCH(D13,Titres,FALSE)</f>
        <v>18</v>
      </c>
      <c r="G13" s="169" t="s">
        <v>99</v>
      </c>
      <c r="H13" s="107">
        <f t="shared" si="0"/>
        <v>10</v>
      </c>
      <c r="M13" s="127"/>
      <c r="N13" s="127"/>
      <c r="O13" s="132" t="s">
        <v>138</v>
      </c>
      <c r="P13" s="127"/>
      <c r="Q13" s="127"/>
      <c r="R13" s="126"/>
    </row>
    <row r="14" spans="1:56" s="3" customFormat="1">
      <c r="A14" s="168" t="s">
        <v>71</v>
      </c>
      <c r="B14" s="107">
        <f>MATCH("Alerte DVAL",Titres,FALSE)</f>
        <v>50</v>
      </c>
      <c r="C14" s="6"/>
      <c r="D14" s="130" t="s">
        <v>13</v>
      </c>
      <c r="E14" s="107">
        <f t="shared" si="2"/>
        <v>19</v>
      </c>
      <c r="G14" s="169" t="s">
        <v>34</v>
      </c>
      <c r="H14" s="107">
        <f t="shared" si="0"/>
        <v>11</v>
      </c>
      <c r="M14" s="160"/>
      <c r="N14" s="160"/>
      <c r="O14" s="160" t="s">
        <v>113</v>
      </c>
      <c r="P14" s="156"/>
      <c r="Q14" s="156"/>
      <c r="R14" s="161"/>
    </row>
    <row r="15" spans="1:56" s="3" customFormat="1">
      <c r="A15" s="166" t="s">
        <v>96</v>
      </c>
      <c r="B15" s="107">
        <f>MATCH("Délais REPF",Titres,FALSE)</f>
        <v>64</v>
      </c>
      <c r="C15" s="6"/>
      <c r="D15" s="130" t="s">
        <v>14</v>
      </c>
      <c r="E15" s="107">
        <f t="shared" si="2"/>
        <v>20</v>
      </c>
      <c r="G15" s="131"/>
      <c r="H15" s="131"/>
      <c r="M15" s="131"/>
      <c r="N15" s="131"/>
      <c r="O15" s="131" t="s">
        <v>114</v>
      </c>
      <c r="P15" s="122"/>
      <c r="Q15" s="122"/>
      <c r="R15" s="130"/>
    </row>
    <row r="16" spans="1:56" s="3" customFormat="1">
      <c r="A16" s="168" t="s">
        <v>73</v>
      </c>
      <c r="B16" s="107">
        <f>MATCH("Alerte REPF",Titres,FALSE)</f>
        <v>66</v>
      </c>
      <c r="C16" s="6"/>
      <c r="D16" s="130" t="s">
        <v>18</v>
      </c>
      <c r="E16" s="107">
        <f t="shared" si="2"/>
        <v>27</v>
      </c>
      <c r="G16" s="131"/>
      <c r="H16" s="131"/>
      <c r="M16" s="131"/>
      <c r="N16" s="131"/>
      <c r="O16" s="131" t="s">
        <v>115</v>
      </c>
      <c r="P16" s="122"/>
      <c r="Q16" s="122"/>
      <c r="R16" s="130"/>
    </row>
    <row r="17" spans="1:18" s="3" customFormat="1" ht="15.75" thickBot="1">
      <c r="A17" s="131"/>
      <c r="B17" s="107"/>
      <c r="C17" s="6"/>
      <c r="D17" s="130" t="s">
        <v>16</v>
      </c>
      <c r="E17" s="107">
        <f t="shared" si="2"/>
        <v>44</v>
      </c>
      <c r="G17" s="132"/>
      <c r="H17" s="132"/>
      <c r="M17" s="131"/>
      <c r="N17" s="131"/>
      <c r="O17" s="131" t="s">
        <v>116</v>
      </c>
      <c r="P17" s="122"/>
      <c r="Q17" s="122"/>
      <c r="R17" s="130"/>
    </row>
    <row r="18" spans="1:18" s="3" customFormat="1" ht="15.75" thickBot="1">
      <c r="A18" s="171" t="s">
        <v>55</v>
      </c>
      <c r="B18" s="107">
        <f t="shared" ref="B18:B24" si="3">MATCH(A18,Titres,FALSE)</f>
        <v>21</v>
      </c>
      <c r="C18" s="6"/>
      <c r="D18" s="130" t="s">
        <v>21</v>
      </c>
      <c r="E18" s="107">
        <f t="shared" si="2"/>
        <v>46</v>
      </c>
      <c r="G18" s="216" t="s">
        <v>31</v>
      </c>
      <c r="H18" s="216" t="s">
        <v>83</v>
      </c>
      <c r="M18" s="132"/>
      <c r="N18" s="132"/>
      <c r="O18" s="132" t="s">
        <v>139</v>
      </c>
      <c r="P18" s="127"/>
      <c r="Q18" s="127"/>
      <c r="R18" s="129"/>
    </row>
    <row r="19" spans="1:18" s="3" customFormat="1" ht="15.75" thickBot="1">
      <c r="A19" s="171" t="s">
        <v>135</v>
      </c>
      <c r="B19" s="107">
        <f t="shared" si="3"/>
        <v>51</v>
      </c>
      <c r="C19" s="6"/>
      <c r="D19" s="130" t="s">
        <v>23</v>
      </c>
      <c r="E19" s="107">
        <f t="shared" si="2"/>
        <v>52</v>
      </c>
      <c r="G19" s="217"/>
      <c r="H19" s="217"/>
      <c r="M19" s="160"/>
      <c r="N19" s="160"/>
      <c r="O19" s="160" t="s">
        <v>117</v>
      </c>
      <c r="P19" s="156"/>
      <c r="Q19" s="156"/>
      <c r="R19" s="161"/>
    </row>
    <row r="20" spans="1:18" s="3" customFormat="1">
      <c r="A20" s="171" t="s">
        <v>42</v>
      </c>
      <c r="B20" s="107">
        <f t="shared" si="3"/>
        <v>53</v>
      </c>
      <c r="C20" s="6"/>
      <c r="D20" s="130" t="s">
        <v>24</v>
      </c>
      <c r="E20" s="107">
        <f t="shared" si="2"/>
        <v>54</v>
      </c>
      <c r="G20" s="170" t="s">
        <v>54</v>
      </c>
      <c r="H20" s="107">
        <f t="shared" ref="H20:H25" si="4">MATCH(G20,Titres,FALSE)</f>
        <v>72</v>
      </c>
      <c r="M20" s="131"/>
      <c r="N20" s="131"/>
      <c r="O20" s="131" t="s">
        <v>118</v>
      </c>
      <c r="P20" s="122"/>
      <c r="Q20" s="122"/>
      <c r="R20" s="130"/>
    </row>
    <row r="21" spans="1:18" s="3" customFormat="1">
      <c r="A21" s="171" t="s">
        <v>43</v>
      </c>
      <c r="B21" s="107">
        <f t="shared" si="3"/>
        <v>55</v>
      </c>
      <c r="C21" s="6"/>
      <c r="D21" s="130" t="s">
        <v>26</v>
      </c>
      <c r="E21" s="107">
        <f t="shared" si="2"/>
        <v>56</v>
      </c>
      <c r="G21" s="170" t="s">
        <v>147</v>
      </c>
      <c r="H21" s="107">
        <f t="shared" si="4"/>
        <v>73</v>
      </c>
      <c r="M21" s="131"/>
      <c r="N21" s="131"/>
      <c r="O21" s="131" t="s">
        <v>119</v>
      </c>
      <c r="P21" s="122"/>
      <c r="Q21" s="122"/>
      <c r="R21" s="130"/>
    </row>
    <row r="22" spans="1:18" s="3" customFormat="1">
      <c r="A22" s="171" t="s">
        <v>46</v>
      </c>
      <c r="B22" s="107">
        <f t="shared" si="3"/>
        <v>59</v>
      </c>
      <c r="C22" s="6"/>
      <c r="D22" s="130" t="s">
        <v>27</v>
      </c>
      <c r="E22" s="107">
        <f t="shared" si="2"/>
        <v>57</v>
      </c>
      <c r="G22" s="170" t="s">
        <v>57</v>
      </c>
      <c r="H22" s="107">
        <f t="shared" si="4"/>
        <v>74</v>
      </c>
      <c r="M22" s="131"/>
      <c r="N22" s="131"/>
      <c r="O22" s="131" t="s">
        <v>120</v>
      </c>
      <c r="P22" s="122"/>
      <c r="Q22" s="122"/>
      <c r="R22" s="130"/>
    </row>
    <row r="23" spans="1:18" s="3" customFormat="1">
      <c r="A23" s="171" t="s">
        <v>47</v>
      </c>
      <c r="B23" s="107">
        <f t="shared" si="3"/>
        <v>67</v>
      </c>
      <c r="C23" s="6"/>
      <c r="D23" s="130" t="s">
        <v>56</v>
      </c>
      <c r="E23" s="107">
        <f t="shared" si="2"/>
        <v>58</v>
      </c>
      <c r="G23" s="170" t="s">
        <v>144</v>
      </c>
      <c r="H23" s="107">
        <f t="shared" si="4"/>
        <v>75</v>
      </c>
      <c r="M23" s="131"/>
      <c r="N23" s="131"/>
      <c r="O23" s="131" t="s">
        <v>121</v>
      </c>
      <c r="P23" s="122"/>
      <c r="Q23" s="122"/>
      <c r="R23" s="130"/>
    </row>
    <row r="24" spans="1:18" s="3" customFormat="1">
      <c r="A24" s="171" t="s">
        <v>51</v>
      </c>
      <c r="B24" s="107">
        <f t="shared" si="3"/>
        <v>69</v>
      </c>
      <c r="C24" s="6"/>
      <c r="D24" s="130" t="s">
        <v>29</v>
      </c>
      <c r="E24" s="107">
        <f t="shared" si="2"/>
        <v>62</v>
      </c>
      <c r="G24" s="170" t="s">
        <v>145</v>
      </c>
      <c r="H24" s="107">
        <f t="shared" si="4"/>
        <v>76</v>
      </c>
      <c r="M24" s="131"/>
      <c r="N24" s="131"/>
      <c r="O24" s="131" t="s">
        <v>122</v>
      </c>
      <c r="P24" s="122"/>
      <c r="Q24" s="122"/>
      <c r="R24" s="130"/>
    </row>
    <row r="25" spans="1:18" s="3" customFormat="1">
      <c r="A25" s="131"/>
      <c r="B25" s="107"/>
      <c r="C25" s="6"/>
      <c r="D25" s="130" t="s">
        <v>28</v>
      </c>
      <c r="E25" s="107">
        <f t="shared" si="2"/>
        <v>68</v>
      </c>
      <c r="G25" s="170" t="s">
        <v>148</v>
      </c>
      <c r="H25" s="107">
        <f t="shared" si="4"/>
        <v>77</v>
      </c>
      <c r="M25" s="131"/>
      <c r="N25" s="131"/>
      <c r="O25" s="131" t="s">
        <v>140</v>
      </c>
      <c r="P25" s="122"/>
      <c r="Q25" s="122"/>
      <c r="R25" s="130"/>
    </row>
    <row r="26" spans="1:18" s="3" customFormat="1" ht="15.75" thickBot="1">
      <c r="A26" s="172" t="s">
        <v>101</v>
      </c>
      <c r="B26" s="107">
        <f>MATCH(A26,Titres,FALSE)</f>
        <v>26</v>
      </c>
      <c r="C26" s="6"/>
      <c r="D26" s="130" t="s">
        <v>52</v>
      </c>
      <c r="E26" s="107">
        <f t="shared" si="2"/>
        <v>70</v>
      </c>
      <c r="G26" s="125"/>
      <c r="H26" s="125"/>
      <c r="M26" s="132"/>
      <c r="N26" s="132"/>
      <c r="O26" s="132" t="s">
        <v>123</v>
      </c>
      <c r="P26" s="127"/>
      <c r="Q26" s="127"/>
      <c r="R26" s="129"/>
    </row>
    <row r="27" spans="1:18" s="3" customFormat="1">
      <c r="A27" s="172" t="s">
        <v>100</v>
      </c>
      <c r="B27" s="107">
        <f>MATCH(A27,Titres,FALSE)</f>
        <v>33</v>
      </c>
      <c r="C27" s="6"/>
      <c r="D27" s="130"/>
      <c r="E27" s="107"/>
      <c r="G27" s="125"/>
      <c r="H27" s="125"/>
      <c r="M27" s="131"/>
      <c r="N27" s="131"/>
      <c r="O27" s="131" t="s">
        <v>124</v>
      </c>
      <c r="P27" s="122"/>
      <c r="Q27" s="122"/>
      <c r="R27" s="130"/>
    </row>
    <row r="28" spans="1:18" s="3" customFormat="1">
      <c r="A28" s="172" t="s">
        <v>98</v>
      </c>
      <c r="B28" s="107">
        <f>MATCH(A28,Titres,FALSE)</f>
        <v>43</v>
      </c>
      <c r="C28" s="6"/>
      <c r="D28" s="130" t="s">
        <v>79</v>
      </c>
      <c r="E28" s="107">
        <f t="shared" ref="E28:E33" si="5">MATCH(D28,Titres,FALSE)</f>
        <v>24</v>
      </c>
      <c r="G28" s="125"/>
      <c r="H28" s="125"/>
      <c r="M28" s="131"/>
      <c r="N28" s="131"/>
      <c r="O28" s="131" t="s">
        <v>105</v>
      </c>
      <c r="P28" s="122"/>
      <c r="Q28" s="122"/>
      <c r="R28" s="130"/>
    </row>
    <row r="29" spans="1:18" s="3" customFormat="1">
      <c r="A29" s="172" t="s">
        <v>48</v>
      </c>
      <c r="B29" s="107">
        <f>MATCH(A29,Titres,FALSE)</f>
        <v>45</v>
      </c>
      <c r="C29" s="6"/>
      <c r="D29" s="130" t="s">
        <v>77</v>
      </c>
      <c r="E29" s="107">
        <f t="shared" si="5"/>
        <v>31</v>
      </c>
      <c r="G29" s="125"/>
      <c r="H29" s="125"/>
      <c r="M29" s="131"/>
      <c r="N29" s="131"/>
      <c r="O29" s="131" t="s">
        <v>125</v>
      </c>
      <c r="P29" s="122"/>
      <c r="Q29" s="122"/>
      <c r="R29" s="130"/>
    </row>
    <row r="30" spans="1:18" s="3" customFormat="1">
      <c r="A30" s="172" t="s">
        <v>141</v>
      </c>
      <c r="B30" s="107">
        <f>MATCH(A30,Titres,FALSE)</f>
        <v>61</v>
      </c>
      <c r="C30" s="6"/>
      <c r="D30" s="130" t="s">
        <v>76</v>
      </c>
      <c r="E30" s="107">
        <f t="shared" si="5"/>
        <v>36</v>
      </c>
      <c r="G30" s="130"/>
      <c r="H30" s="130"/>
      <c r="M30" s="131"/>
      <c r="N30" s="131"/>
      <c r="O30" s="131" t="s">
        <v>126</v>
      </c>
      <c r="P30" s="122"/>
      <c r="Q30" s="122"/>
      <c r="R30" s="130"/>
    </row>
    <row r="31" spans="1:18" s="3" customFormat="1" ht="15.75" thickBot="1">
      <c r="A31" s="131"/>
      <c r="B31" s="107"/>
      <c r="C31" s="6"/>
      <c r="D31" s="130" t="s">
        <v>75</v>
      </c>
      <c r="E31" s="107">
        <f t="shared" si="5"/>
        <v>40</v>
      </c>
      <c r="G31" s="130"/>
      <c r="H31" s="130"/>
      <c r="M31" s="132"/>
      <c r="N31" s="132"/>
      <c r="O31" s="132" t="s">
        <v>139</v>
      </c>
      <c r="P31" s="127"/>
      <c r="Q31" s="127"/>
      <c r="R31" s="129"/>
    </row>
    <row r="32" spans="1:18" s="3" customFormat="1">
      <c r="A32" s="167" t="s">
        <v>90</v>
      </c>
      <c r="B32" s="107">
        <f t="shared" ref="B32:B37" si="6">MATCH(A32,Titres,FALSE)</f>
        <v>23</v>
      </c>
      <c r="C32" s="6"/>
      <c r="D32" s="130" t="s">
        <v>72</v>
      </c>
      <c r="E32" s="107">
        <f t="shared" si="5"/>
        <v>49</v>
      </c>
      <c r="G32" s="130"/>
      <c r="H32" s="130"/>
      <c r="M32" s="160"/>
      <c r="N32" s="160"/>
      <c r="O32" s="160" t="s">
        <v>129</v>
      </c>
      <c r="P32" s="156"/>
      <c r="Q32" s="156"/>
      <c r="R32" s="161"/>
    </row>
    <row r="33" spans="1:18" s="3" customFormat="1">
      <c r="A33" s="167" t="s">
        <v>67</v>
      </c>
      <c r="B33" s="107">
        <f t="shared" si="6"/>
        <v>29</v>
      </c>
      <c r="C33" s="6"/>
      <c r="D33" s="130" t="s">
        <v>74</v>
      </c>
      <c r="E33" s="107">
        <f t="shared" si="5"/>
        <v>65</v>
      </c>
      <c r="G33" s="130"/>
      <c r="H33" s="130"/>
      <c r="M33" s="131"/>
      <c r="N33" s="131"/>
      <c r="O33" s="131" t="s">
        <v>130</v>
      </c>
      <c r="P33" s="122"/>
      <c r="Q33" s="122"/>
      <c r="R33" s="130"/>
    </row>
    <row r="34" spans="1:18" s="3" customFormat="1">
      <c r="A34" s="167" t="s">
        <v>50</v>
      </c>
      <c r="B34" s="107">
        <f t="shared" si="6"/>
        <v>42</v>
      </c>
      <c r="C34" s="6"/>
      <c r="D34" s="130"/>
      <c r="E34" s="130"/>
      <c r="G34" s="130"/>
      <c r="H34" s="130"/>
      <c r="M34" s="131"/>
      <c r="N34" s="131"/>
      <c r="O34" s="131" t="s">
        <v>127</v>
      </c>
      <c r="P34" s="122"/>
      <c r="Q34" s="122"/>
      <c r="R34" s="130"/>
    </row>
    <row r="35" spans="1:18" s="3" customFormat="1" ht="15.75" thickBot="1">
      <c r="A35" s="167" t="s">
        <v>45</v>
      </c>
      <c r="B35" s="107">
        <f t="shared" si="6"/>
        <v>60</v>
      </c>
      <c r="C35" s="6"/>
      <c r="D35" s="130"/>
      <c r="E35" s="130"/>
      <c r="G35" s="130"/>
      <c r="H35" s="130"/>
      <c r="M35" s="132"/>
      <c r="N35" s="132"/>
      <c r="O35" s="132" t="s">
        <v>128</v>
      </c>
      <c r="P35" s="127"/>
      <c r="Q35" s="127"/>
      <c r="R35" s="129"/>
    </row>
    <row r="36" spans="1:18" s="3" customFormat="1">
      <c r="A36" s="167" t="s">
        <v>51</v>
      </c>
      <c r="B36" s="107">
        <f t="shared" si="6"/>
        <v>69</v>
      </c>
      <c r="C36" s="6"/>
      <c r="D36" s="130"/>
      <c r="E36" s="130"/>
      <c r="G36" s="130"/>
      <c r="H36" s="130"/>
      <c r="M36" s="131"/>
      <c r="N36" s="131"/>
      <c r="O36" s="131"/>
      <c r="P36" s="122"/>
      <c r="Q36" s="122"/>
      <c r="R36" s="130"/>
    </row>
    <row r="37" spans="1:18" s="3" customFormat="1">
      <c r="A37" s="167" t="s">
        <v>53</v>
      </c>
      <c r="B37" s="107">
        <f t="shared" si="6"/>
        <v>71</v>
      </c>
      <c r="C37" s="6"/>
      <c r="D37" s="130"/>
      <c r="E37" s="130"/>
      <c r="G37" s="130"/>
      <c r="H37" s="130"/>
      <c r="M37" s="131"/>
      <c r="N37" s="131"/>
      <c r="O37" s="131"/>
      <c r="P37" s="122"/>
      <c r="Q37" s="122"/>
      <c r="R37" s="130"/>
    </row>
    <row r="38" spans="1:18" s="3" customFormat="1">
      <c r="A38" s="131"/>
      <c r="B38" s="130"/>
      <c r="C38" s="6"/>
      <c r="D38" s="130"/>
      <c r="E38" s="130"/>
      <c r="G38" s="130"/>
      <c r="H38" s="130"/>
      <c r="M38" s="131"/>
      <c r="N38" s="131"/>
      <c r="O38" s="131"/>
      <c r="P38" s="122"/>
      <c r="Q38" s="122"/>
      <c r="R38" s="130"/>
    </row>
    <row r="39" spans="1:18" s="3" customFormat="1">
      <c r="A39" s="131"/>
      <c r="B39" s="130"/>
      <c r="C39" s="6"/>
      <c r="D39" s="130"/>
      <c r="E39" s="130"/>
      <c r="G39" s="130"/>
      <c r="H39" s="130"/>
      <c r="M39" s="131"/>
      <c r="N39" s="131"/>
      <c r="O39" s="131"/>
      <c r="P39" s="122"/>
      <c r="Q39" s="122"/>
      <c r="R39" s="130"/>
    </row>
    <row r="40" spans="1:18" s="3" customFormat="1">
      <c r="A40" s="131"/>
      <c r="B40" s="130"/>
      <c r="C40" s="6"/>
      <c r="D40" s="130"/>
      <c r="E40" s="130"/>
      <c r="G40" s="130"/>
      <c r="H40" s="130"/>
      <c r="M40" s="131"/>
      <c r="N40" s="131"/>
      <c r="O40" s="131"/>
      <c r="P40" s="122"/>
      <c r="Q40" s="122"/>
      <c r="R40" s="130"/>
    </row>
    <row r="41" spans="1:18" s="3" customFormat="1" ht="15.75" thickBot="1">
      <c r="A41" s="132"/>
      <c r="B41" s="129"/>
      <c r="C41" s="6"/>
      <c r="D41" s="129"/>
      <c r="E41" s="129"/>
      <c r="G41" s="129"/>
      <c r="H41" s="129"/>
      <c r="M41" s="132"/>
      <c r="N41" s="132"/>
      <c r="O41" s="132"/>
      <c r="P41" s="132"/>
      <c r="Q41" s="132"/>
      <c r="R41" s="129"/>
    </row>
    <row r="42" spans="1:18" s="3" customFormat="1">
      <c r="B42" s="6"/>
      <c r="C42" s="6"/>
      <c r="D42" s="6"/>
      <c r="E42" s="6"/>
      <c r="G42" s="6"/>
      <c r="H42" s="6"/>
    </row>
    <row r="43" spans="1:18" s="3" customFormat="1">
      <c r="B43" s="6"/>
      <c r="C43" s="6"/>
      <c r="D43" s="6"/>
      <c r="E43" s="6"/>
      <c r="G43" s="6"/>
      <c r="H43" s="6"/>
    </row>
    <row r="44" spans="1:18" s="3" customFormat="1">
      <c r="B44" s="6"/>
      <c r="C44" s="6"/>
      <c r="D44" s="6"/>
      <c r="E44" s="6"/>
      <c r="G44" s="6"/>
      <c r="H44" s="6"/>
    </row>
    <row r="45" spans="1:18" s="3" customFormat="1">
      <c r="B45" s="6"/>
      <c r="C45" s="6"/>
      <c r="D45" s="6"/>
      <c r="E45" s="6"/>
      <c r="G45" s="6"/>
      <c r="H45" s="6"/>
    </row>
    <row r="46" spans="1:18" s="3" customFormat="1">
      <c r="B46" s="6"/>
      <c r="C46" s="6"/>
      <c r="D46" s="6"/>
      <c r="E46" s="6"/>
      <c r="G46" s="6"/>
      <c r="H46" s="6"/>
    </row>
    <row r="47" spans="1:18" s="3" customFormat="1">
      <c r="B47" s="6"/>
      <c r="C47" s="6"/>
      <c r="D47" s="6"/>
      <c r="E47" s="6"/>
      <c r="G47" s="6"/>
      <c r="H47" s="6"/>
    </row>
    <row r="48" spans="1:18" s="3" customFormat="1">
      <c r="B48" s="6"/>
      <c r="C48" s="6"/>
      <c r="D48" s="6"/>
      <c r="E48" s="6"/>
      <c r="G48" s="6"/>
      <c r="H48" s="6"/>
    </row>
    <row r="49" spans="1:8" s="3" customFormat="1">
      <c r="B49" s="6"/>
      <c r="C49" s="6"/>
      <c r="D49" s="6"/>
      <c r="E49" s="6"/>
      <c r="G49" s="6"/>
      <c r="H49" s="6"/>
    </row>
    <row r="50" spans="1:8" s="3" customFormat="1" ht="135">
      <c r="A50" s="119" t="s">
        <v>132</v>
      </c>
      <c r="B50" s="6"/>
      <c r="C50" s="6"/>
      <c r="D50" s="6"/>
      <c r="E50" s="6"/>
      <c r="G50" s="6"/>
      <c r="H50" s="6"/>
    </row>
    <row r="51" spans="1:8" s="3" customFormat="1">
      <c r="B51" s="6"/>
      <c r="C51" s="6"/>
      <c r="D51" s="6"/>
      <c r="E51" s="6"/>
      <c r="G51" s="6"/>
      <c r="H51" s="6"/>
    </row>
    <row r="52" spans="1:8" s="3" customFormat="1">
      <c r="B52" s="6"/>
      <c r="C52" s="6"/>
      <c r="D52" s="6"/>
      <c r="E52" s="6"/>
      <c r="G52" s="6"/>
      <c r="H52" s="6"/>
    </row>
    <row r="53" spans="1:8" s="3" customFormat="1">
      <c r="B53" s="6"/>
      <c r="C53" s="6"/>
      <c r="D53" s="6"/>
      <c r="E53" s="6"/>
      <c r="G53" s="6"/>
      <c r="H53" s="6"/>
    </row>
    <row r="54" spans="1:8" s="3" customFormat="1">
      <c r="B54" s="6"/>
      <c r="C54" s="6"/>
      <c r="D54" s="6"/>
      <c r="E54" s="6"/>
      <c r="G54" s="6"/>
      <c r="H54" s="6"/>
    </row>
    <row r="55" spans="1:8" s="3" customFormat="1">
      <c r="B55" s="6"/>
      <c r="C55" s="6"/>
      <c r="D55" s="6"/>
      <c r="E55" s="6"/>
      <c r="G55" s="6"/>
      <c r="H55" s="6"/>
    </row>
    <row r="56" spans="1:8" s="3" customFormat="1">
      <c r="B56" s="6"/>
      <c r="C56" s="6"/>
      <c r="D56" s="6"/>
      <c r="E56" s="6"/>
      <c r="G56" s="6"/>
      <c r="H56" s="6"/>
    </row>
    <row r="57" spans="1:8" s="3" customFormat="1">
      <c r="B57" s="6"/>
      <c r="C57" s="6"/>
      <c r="D57" s="6"/>
      <c r="E57" s="6"/>
      <c r="G57" s="6"/>
      <c r="H57" s="6"/>
    </row>
    <row r="58" spans="1:8" s="3" customFormat="1">
      <c r="B58" s="6"/>
      <c r="C58" s="6"/>
      <c r="D58" s="6"/>
      <c r="E58" s="6"/>
      <c r="G58" s="6"/>
      <c r="H58" s="6"/>
    </row>
    <row r="59" spans="1:8" s="3" customFormat="1">
      <c r="B59" s="6"/>
      <c r="C59" s="6"/>
      <c r="D59" s="6"/>
      <c r="E59" s="6"/>
      <c r="G59" s="6"/>
      <c r="H59" s="6"/>
    </row>
    <row r="60" spans="1:8" s="3" customFormat="1">
      <c r="B60" s="6"/>
      <c r="C60" s="6"/>
      <c r="D60" s="6"/>
      <c r="E60" s="6"/>
      <c r="G60" s="6"/>
      <c r="H60" s="6"/>
    </row>
    <row r="61" spans="1:8" s="3" customFormat="1">
      <c r="B61" s="6"/>
      <c r="C61" s="6"/>
      <c r="D61" s="6"/>
      <c r="E61" s="6"/>
      <c r="G61" s="6"/>
      <c r="H61" s="6"/>
    </row>
    <row r="62" spans="1:8" s="3" customFormat="1">
      <c r="B62" s="6"/>
      <c r="C62" s="6"/>
      <c r="D62" s="6"/>
      <c r="E62" s="6"/>
      <c r="G62" s="6"/>
      <c r="H62" s="6"/>
    </row>
  </sheetData>
  <mergeCells count="3">
    <mergeCell ref="J1:J7"/>
    <mergeCell ref="G18:G19"/>
    <mergeCell ref="H18:H19"/>
  </mergeCells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Paramètres</vt:lpstr>
      <vt:lpstr>Titres</vt:lpstr>
    </vt:vector>
  </TitlesOfParts>
  <Company>groupe SAFRAN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RETRUS Marion</dc:creator>
  <cp:lastModifiedBy>RETRUS Marion</cp:lastModifiedBy>
  <cp:lastPrinted>2015-03-27T11:26:30Z</cp:lastPrinted>
  <dcterms:created xsi:type="dcterms:W3CDTF">2014-10-20T08:27:20Z</dcterms:created>
  <dcterms:modified xsi:type="dcterms:W3CDTF">2015-04-13T13:51:18Z</dcterms:modified>
</cp:coreProperties>
</file>