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xl/attachedToolbars.bin" ContentType="application/vnd.ms-excel.attachedToolbars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M:\GEN-tech-pl\DOCUMENTS ASA\Matrice devis GP\"/>
    </mc:Choice>
  </mc:AlternateContent>
  <xr:revisionPtr revIDLastSave="0" documentId="8_{CCFA3D62-00BC-4B50-8720-0FFD223D1C75}" xr6:coauthVersionLast="34" xr6:coauthVersionMax="34" xr10:uidLastSave="{00000000-0000-0000-0000-000000000000}"/>
  <bookViews>
    <workbookView xWindow="4350" yWindow="-225" windowWidth="7680" windowHeight="9120" tabRatio="659" activeTab="1" xr2:uid="{00000000-000D-0000-FFFF-FFFF00000000}"/>
  </bookViews>
  <sheets>
    <sheet name="Page de Garde" sheetId="15" r:id="rId1"/>
    <sheet name="Bordereau" sheetId="2" r:id="rId2"/>
    <sheet name="KGV" sheetId="3" r:id="rId3"/>
  </sheets>
  <definedNames>
    <definedName name="_xlnm._FilterDatabase" localSheetId="1" hidden="1">Bordereau!$C$5:$E$78</definedName>
    <definedName name="_xlnm._FilterDatabase" localSheetId="0" hidden="1">'Page de Garde'!$O$1:$S$1</definedName>
    <definedName name="_FIN2">Bordereau!$83:$83</definedName>
    <definedName name="_FIN3">Bordereau!$84:$84</definedName>
    <definedName name="_GoBack" localSheetId="1">Bordereau!$B$128</definedName>
    <definedName name="_TT01">Bordereau!$36:$36</definedName>
    <definedName name="_TT02">Bordereau!$56:$56</definedName>
    <definedName name="_ZI1">Bordereau!$B$6:$G$57,Bordereau!$B$79:$G$127</definedName>
    <definedName name="_ZI2">Bordereau!$B$6:$O$78,Bordereau!$B$79:$O$127</definedName>
    <definedName name="_ZI3">KGV!$A$1:$I$40</definedName>
    <definedName name="_ZI4" localSheetId="0">'Page de Garde'!$B$1:$G$7</definedName>
    <definedName name="CHAP01">Bordereau!$18:$18</definedName>
    <definedName name="CHAP02">Bordereau!$38:$38</definedName>
    <definedName name="CONTROLE">Bordereau!$K$85</definedName>
    <definedName name="DARC">Bordereau!$D$91</definedName>
    <definedName name="date">Bordereau!$L$3</definedName>
    <definedName name="DEA">Bordereau!$D$92</definedName>
    <definedName name="DEPT">KGV!$L$6</definedName>
    <definedName name="DVO">Bordereau!$D$90</definedName>
    <definedName name="E">Bordereau!$I$16</definedName>
    <definedName name="_xlnm.Print_Titles" localSheetId="1">Bordereau!$1:$5</definedName>
    <definedName name="MP">Bordereau!$D$93</definedName>
    <definedName name="_xlnm.Print_Area" localSheetId="1">Bordereau!$A:$M</definedName>
    <definedName name="_xlnm.Print_Area" localSheetId="2">KGV!$A:$I</definedName>
    <definedName name="_xlnm.Print_Area" localSheetId="0">'Page de Garde'!$A$1:$I$51</definedName>
  </definedNames>
  <calcPr calcId="162913"/>
</workbook>
</file>

<file path=xl/calcChain.xml><?xml version="1.0" encoding="utf-8"?>
<calcChain xmlns="http://schemas.openxmlformats.org/spreadsheetml/2006/main">
  <c r="A77" i="2" l="1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H77" i="2"/>
  <c r="H76" i="2"/>
  <c r="M75" i="2"/>
  <c r="L75" i="2"/>
  <c r="H75" i="2"/>
  <c r="F75" i="2" s="1"/>
  <c r="G75" i="2" s="1"/>
  <c r="M74" i="2"/>
  <c r="L74" i="2"/>
  <c r="H74" i="2"/>
  <c r="F74" i="2" s="1"/>
  <c r="G74" i="2" s="1"/>
  <c r="M73" i="2"/>
  <c r="L73" i="2"/>
  <c r="H73" i="2"/>
  <c r="F73" i="2" s="1"/>
  <c r="G73" i="2" s="1"/>
  <c r="M72" i="2"/>
  <c r="L72" i="2"/>
  <c r="H72" i="2"/>
  <c r="G72" i="2"/>
  <c r="F72" i="2"/>
  <c r="M71" i="2"/>
  <c r="L71" i="2"/>
  <c r="H71" i="2"/>
  <c r="F71" i="2"/>
  <c r="G71" i="2" s="1"/>
  <c r="M70" i="2"/>
  <c r="L70" i="2"/>
  <c r="H70" i="2"/>
  <c r="F70" i="2"/>
  <c r="G70" i="2" s="1"/>
  <c r="M69" i="2"/>
  <c r="L69" i="2"/>
  <c r="H69" i="2"/>
  <c r="F69" i="2"/>
  <c r="G69" i="2" s="1"/>
  <c r="M68" i="2"/>
  <c r="L68" i="2"/>
  <c r="H68" i="2"/>
  <c r="F68" i="2" s="1"/>
  <c r="G68" i="2" s="1"/>
  <c r="M67" i="2"/>
  <c r="L67" i="2"/>
  <c r="H67" i="2"/>
  <c r="F67" i="2" s="1"/>
  <c r="G67" i="2" s="1"/>
  <c r="M66" i="2"/>
  <c r="L66" i="2"/>
  <c r="H66" i="2"/>
  <c r="F66" i="2" s="1"/>
  <c r="G66" i="2" s="1"/>
  <c r="M65" i="2"/>
  <c r="L65" i="2"/>
  <c r="H65" i="2"/>
  <c r="F65" i="2" s="1"/>
  <c r="G65" i="2" s="1"/>
  <c r="M64" i="2"/>
  <c r="L64" i="2"/>
  <c r="H64" i="2"/>
  <c r="G64" i="2"/>
  <c r="F64" i="2"/>
  <c r="M63" i="2"/>
  <c r="L63" i="2"/>
  <c r="H63" i="2"/>
  <c r="F63" i="2"/>
  <c r="G63" i="2" s="1"/>
  <c r="M62" i="2"/>
  <c r="L62" i="2"/>
  <c r="H62" i="2"/>
  <c r="F62" i="2"/>
  <c r="G62" i="2" s="1"/>
  <c r="M61" i="2"/>
  <c r="L61" i="2"/>
  <c r="H61" i="2"/>
  <c r="F61" i="2"/>
  <c r="G61" i="2" s="1"/>
  <c r="M60" i="2"/>
  <c r="L60" i="2"/>
  <c r="H60" i="2"/>
  <c r="F60" i="2" s="1"/>
  <c r="G60" i="2" s="1"/>
  <c r="M59" i="2"/>
  <c r="L59" i="2"/>
  <c r="H59" i="2"/>
  <c r="F59" i="2" s="1"/>
  <c r="G59" i="2" s="1"/>
  <c r="M58" i="2"/>
  <c r="M76" i="2" s="1"/>
  <c r="L58" i="2"/>
  <c r="L76" i="2" s="1"/>
  <c r="H58" i="2"/>
  <c r="F58" i="2" s="1"/>
  <c r="G58" i="2" s="1"/>
  <c r="C58" i="2"/>
  <c r="C76" i="2" s="1"/>
  <c r="G76" i="2" l="1"/>
  <c r="M43" i="2"/>
  <c r="M44" i="2"/>
  <c r="M45" i="2"/>
  <c r="M46" i="2"/>
  <c r="M47" i="2"/>
  <c r="M48" i="2"/>
  <c r="M49" i="2"/>
  <c r="M50" i="2"/>
  <c r="M51" i="2"/>
  <c r="M52" i="2"/>
  <c r="L43" i="2"/>
  <c r="L44" i="2"/>
  <c r="L45" i="2"/>
  <c r="L46" i="2"/>
  <c r="L47" i="2"/>
  <c r="L48" i="2"/>
  <c r="L49" i="2"/>
  <c r="L50" i="2"/>
  <c r="L51" i="2"/>
  <c r="L52" i="2"/>
  <c r="H43" i="2"/>
  <c r="F43" i="2" s="1"/>
  <c r="G43" i="2" s="1"/>
  <c r="H44" i="2"/>
  <c r="F44" i="2" s="1"/>
  <c r="G44" i="2" s="1"/>
  <c r="H45" i="2"/>
  <c r="F45" i="2" s="1"/>
  <c r="G45" i="2" s="1"/>
  <c r="H46" i="2"/>
  <c r="F46" i="2" s="1"/>
  <c r="G46" i="2" s="1"/>
  <c r="H47" i="2"/>
  <c r="F47" i="2" s="1"/>
  <c r="G47" i="2" s="1"/>
  <c r="H48" i="2"/>
  <c r="F48" i="2" s="1"/>
  <c r="G48" i="2" s="1"/>
  <c r="H49" i="2"/>
  <c r="F49" i="2" s="1"/>
  <c r="G49" i="2" s="1"/>
  <c r="H50" i="2"/>
  <c r="F50" i="2" s="1"/>
  <c r="G50" i="2" s="1"/>
  <c r="H51" i="2"/>
  <c r="F51" i="2" s="1"/>
  <c r="G51" i="2" s="1"/>
  <c r="H52" i="2"/>
  <c r="F52" i="2" s="1"/>
  <c r="G52" i="2" s="1"/>
  <c r="A43" i="2"/>
  <c r="A44" i="2"/>
  <c r="A45" i="2"/>
  <c r="A46" i="2"/>
  <c r="A47" i="2"/>
  <c r="A48" i="2"/>
  <c r="A49" i="2"/>
  <c r="A50" i="2"/>
  <c r="A51" i="2"/>
  <c r="A52" i="2"/>
  <c r="M40" i="2"/>
  <c r="M41" i="2"/>
  <c r="L40" i="2"/>
  <c r="L41" i="2"/>
  <c r="H40" i="2"/>
  <c r="F40" i="2" s="1"/>
  <c r="G40" i="2" s="1"/>
  <c r="H41" i="2"/>
  <c r="F41" i="2" s="1"/>
  <c r="G41" i="2" s="1"/>
  <c r="A40" i="2"/>
  <c r="A41" i="2"/>
  <c r="M39" i="2"/>
  <c r="M42" i="2"/>
  <c r="L39" i="2"/>
  <c r="L42" i="2"/>
  <c r="H39" i="2"/>
  <c r="F39" i="2" s="1"/>
  <c r="G39" i="2" s="1"/>
  <c r="H42" i="2"/>
  <c r="F42" i="2" s="1"/>
  <c r="G42" i="2" s="1"/>
  <c r="A39" i="2"/>
  <c r="A42" i="2"/>
  <c r="M31" i="2"/>
  <c r="M32" i="2"/>
  <c r="M33" i="2"/>
  <c r="M34" i="2"/>
  <c r="M35" i="2"/>
  <c r="L31" i="2"/>
  <c r="L32" i="2"/>
  <c r="L33" i="2"/>
  <c r="L34" i="2"/>
  <c r="L35" i="2"/>
  <c r="H31" i="2"/>
  <c r="H32" i="2"/>
  <c r="H33" i="2"/>
  <c r="H34" i="2"/>
  <c r="H35" i="2"/>
  <c r="A31" i="2"/>
  <c r="A32" i="2"/>
  <c r="A33" i="2"/>
  <c r="A34" i="2"/>
  <c r="A35" i="2"/>
  <c r="M22" i="2"/>
  <c r="M23" i="2"/>
  <c r="M24" i="2"/>
  <c r="M25" i="2"/>
  <c r="M26" i="2"/>
  <c r="M27" i="2"/>
  <c r="M28" i="2"/>
  <c r="M29" i="2"/>
  <c r="M30" i="2"/>
  <c r="L22" i="2"/>
  <c r="L23" i="2"/>
  <c r="L24" i="2"/>
  <c r="L25" i="2"/>
  <c r="L26" i="2"/>
  <c r="L27" i="2"/>
  <c r="L28" i="2"/>
  <c r="L29" i="2"/>
  <c r="L30" i="2"/>
  <c r="H22" i="2"/>
  <c r="H23" i="2"/>
  <c r="H24" i="2"/>
  <c r="H25" i="2"/>
  <c r="H26" i="2"/>
  <c r="H27" i="2"/>
  <c r="H28" i="2"/>
  <c r="H29" i="2"/>
  <c r="H30" i="2"/>
  <c r="A22" i="2"/>
  <c r="A23" i="2"/>
  <c r="A24" i="2"/>
  <c r="A25" i="2"/>
  <c r="A26" i="2"/>
  <c r="A27" i="2"/>
  <c r="A28" i="2"/>
  <c r="A29" i="2"/>
  <c r="A30" i="2"/>
  <c r="F43" i="15" l="1"/>
  <c r="F42" i="15"/>
  <c r="M53" i="2" l="1"/>
  <c r="M54" i="2"/>
  <c r="M55" i="2"/>
  <c r="L53" i="2"/>
  <c r="L54" i="2"/>
  <c r="L55" i="2"/>
  <c r="H53" i="2"/>
  <c r="F53" i="2" s="1"/>
  <c r="H54" i="2"/>
  <c r="F54" i="2" s="1"/>
  <c r="G54" i="2" s="1"/>
  <c r="H55" i="2"/>
  <c r="F55" i="2" s="1"/>
  <c r="G55" i="2" s="1"/>
  <c r="A53" i="2"/>
  <c r="A54" i="2"/>
  <c r="A55" i="2"/>
  <c r="G53" i="2" l="1"/>
  <c r="I82" i="2"/>
  <c r="M19" i="2"/>
  <c r="M20" i="2"/>
  <c r="M21" i="2"/>
  <c r="L19" i="2"/>
  <c r="L20" i="2"/>
  <c r="L21" i="2"/>
  <c r="H19" i="2"/>
  <c r="H20" i="2"/>
  <c r="H21" i="2"/>
  <c r="A19" i="2"/>
  <c r="A20" i="2"/>
  <c r="A21" i="2"/>
  <c r="I7" i="2" l="1"/>
  <c r="I8" i="2"/>
  <c r="I9" i="2"/>
  <c r="I10" i="2"/>
  <c r="I11" i="2"/>
  <c r="I12" i="2"/>
  <c r="I13" i="2"/>
  <c r="I14" i="2"/>
  <c r="I15" i="2"/>
  <c r="I6" i="2"/>
  <c r="M120" i="2" l="1"/>
  <c r="M121" i="2"/>
  <c r="M122" i="2"/>
  <c r="M123" i="2"/>
  <c r="M124" i="2"/>
  <c r="L120" i="2"/>
  <c r="L121" i="2"/>
  <c r="L122" i="2"/>
  <c r="L123" i="2"/>
  <c r="L124" i="2"/>
  <c r="H120" i="2"/>
  <c r="F120" i="2" s="1"/>
  <c r="G120" i="2" s="1"/>
  <c r="H121" i="2"/>
  <c r="F121" i="2" s="1"/>
  <c r="G121" i="2" s="1"/>
  <c r="H122" i="2"/>
  <c r="F122" i="2" s="1"/>
  <c r="G122" i="2" s="1"/>
  <c r="H123" i="2"/>
  <c r="F123" i="2" s="1"/>
  <c r="G123" i="2" s="1"/>
  <c r="H124" i="2"/>
  <c r="F124" i="2" s="1"/>
  <c r="G124" i="2" s="1"/>
  <c r="A120" i="2"/>
  <c r="A121" i="2"/>
  <c r="A122" i="2"/>
  <c r="A123" i="2"/>
  <c r="A124" i="2"/>
  <c r="C38" i="2" l="1"/>
  <c r="H7" i="3" l="1"/>
  <c r="G7" i="3"/>
  <c r="G99" i="2" l="1"/>
  <c r="G100" i="2"/>
  <c r="G101" i="2"/>
  <c r="G102" i="2"/>
  <c r="G103" i="2"/>
  <c r="G104" i="2"/>
  <c r="H119" i="2" l="1"/>
  <c r="F119" i="2" s="1"/>
  <c r="G119" i="2" s="1"/>
  <c r="L119" i="2"/>
  <c r="M119" i="2"/>
  <c r="M118" i="2"/>
  <c r="L118" i="2"/>
  <c r="H118" i="2"/>
  <c r="H107" i="2"/>
  <c r="F107" i="2" s="1"/>
  <c r="G107" i="2" s="1"/>
  <c r="L107" i="2"/>
  <c r="M107" i="2"/>
  <c r="H108" i="2"/>
  <c r="F108" i="2" s="1"/>
  <c r="G108" i="2" s="1"/>
  <c r="L108" i="2"/>
  <c r="M108" i="2"/>
  <c r="H109" i="2"/>
  <c r="F109" i="2" s="1"/>
  <c r="G109" i="2" s="1"/>
  <c r="L109" i="2"/>
  <c r="M109" i="2"/>
  <c r="H110" i="2"/>
  <c r="F110" i="2" s="1"/>
  <c r="G110" i="2" s="1"/>
  <c r="L110" i="2"/>
  <c r="M110" i="2"/>
  <c r="H111" i="2"/>
  <c r="F111" i="2" s="1"/>
  <c r="G111" i="2" s="1"/>
  <c r="L111" i="2"/>
  <c r="M111" i="2"/>
  <c r="H112" i="2"/>
  <c r="F112" i="2" s="1"/>
  <c r="G112" i="2" s="1"/>
  <c r="L112" i="2"/>
  <c r="M112" i="2"/>
  <c r="M106" i="2"/>
  <c r="L106" i="2"/>
  <c r="C113" i="2"/>
  <c r="C125" i="2"/>
  <c r="A118" i="2"/>
  <c r="A119" i="2"/>
  <c r="A125" i="2"/>
  <c r="A126" i="2"/>
  <c r="A127" i="2"/>
  <c r="A117" i="2"/>
  <c r="A106" i="2"/>
  <c r="A107" i="2"/>
  <c r="A108" i="2"/>
  <c r="A109" i="2"/>
  <c r="A110" i="2"/>
  <c r="A111" i="2"/>
  <c r="A112" i="2"/>
  <c r="A113" i="2"/>
  <c r="A114" i="2"/>
  <c r="A115" i="2"/>
  <c r="A116" i="2"/>
  <c r="A105" i="2"/>
  <c r="H36" i="2"/>
  <c r="H37" i="2"/>
  <c r="H38" i="2"/>
  <c r="H56" i="2"/>
  <c r="H57" i="2"/>
  <c r="C18" i="2"/>
  <c r="C36" i="2" s="1"/>
  <c r="A56" i="2" l="1"/>
  <c r="A57" i="2"/>
  <c r="A38" i="2"/>
  <c r="A82" i="2" s="1"/>
  <c r="A36" i="2"/>
  <c r="A37" i="2"/>
  <c r="A18" i="2"/>
  <c r="A81" i="2" s="1"/>
  <c r="M38" i="2"/>
  <c r="L38" i="2"/>
  <c r="F38" i="2"/>
  <c r="G38" i="2" s="1"/>
  <c r="C56" i="2"/>
  <c r="H38" i="3"/>
  <c r="L18" i="2"/>
  <c r="M56" i="2" l="1"/>
  <c r="L56" i="2"/>
  <c r="H17" i="2" l="1"/>
  <c r="F17" i="2" s="1"/>
  <c r="G17" i="2" s="1"/>
  <c r="L17" i="2"/>
  <c r="M17" i="2"/>
  <c r="H18" i="2"/>
  <c r="M18" i="2" l="1"/>
  <c r="D88" i="2" l="1"/>
  <c r="F41" i="15" l="1"/>
  <c r="H17" i="15"/>
  <c r="L1" i="2" s="1"/>
  <c r="I7" i="3" l="1"/>
  <c r="D15" i="3"/>
  <c r="D14" i="3"/>
  <c r="H22" i="3"/>
  <c r="D18" i="3"/>
  <c r="B3" i="2" l="1"/>
  <c r="B2" i="2"/>
  <c r="A3" i="3"/>
  <c r="A2" i="3"/>
  <c r="B1" i="2"/>
  <c r="D28" i="3" l="1"/>
  <c r="H78" i="2" l="1"/>
  <c r="F78" i="2" s="1"/>
  <c r="L78" i="2"/>
  <c r="M78" i="2"/>
  <c r="I84" i="2"/>
  <c r="L80" i="2"/>
  <c r="L36" i="2"/>
  <c r="K84" i="2"/>
  <c r="M80" i="2"/>
  <c r="M36" i="2"/>
  <c r="G80" i="2"/>
  <c r="H106" i="2"/>
  <c r="F106" i="2" s="1"/>
  <c r="L79" i="2"/>
  <c r="G79" i="2"/>
  <c r="B82" i="2"/>
  <c r="B81" i="2"/>
  <c r="M79" i="2"/>
  <c r="C82" i="2"/>
  <c r="C81" i="2"/>
  <c r="G87" i="2"/>
  <c r="F26" i="3"/>
  <c r="C38" i="3"/>
  <c r="G38" i="3"/>
  <c r="F38" i="3"/>
  <c r="E38" i="3"/>
  <c r="D38" i="3"/>
  <c r="L6" i="2" l="1"/>
  <c r="M14" i="2"/>
  <c r="L12" i="2"/>
  <c r="L9" i="2"/>
  <c r="L7" i="2"/>
  <c r="M6" i="2"/>
  <c r="L14" i="2"/>
  <c r="M12" i="2"/>
  <c r="L13" i="2"/>
  <c r="L11" i="2"/>
  <c r="M9" i="2"/>
  <c r="L15" i="2"/>
  <c r="M10" i="2"/>
  <c r="M13" i="2"/>
  <c r="M7" i="2"/>
  <c r="L10" i="2"/>
  <c r="M11" i="2"/>
  <c r="M8" i="2"/>
  <c r="M15" i="2"/>
  <c r="L8" i="2"/>
  <c r="G78" i="2"/>
  <c r="L82" i="2"/>
  <c r="M81" i="2"/>
  <c r="M82" i="2"/>
  <c r="L81" i="2"/>
  <c r="G15" i="2"/>
  <c r="G12" i="2"/>
  <c r="G13" i="2"/>
  <c r="G14" i="2"/>
  <c r="G11" i="2"/>
  <c r="M16" i="2" l="1"/>
  <c r="L16" i="2"/>
  <c r="G10" i="2" l="1"/>
  <c r="G8" i="2"/>
  <c r="G9" i="2" l="1"/>
  <c r="L84" i="2" l="1"/>
  <c r="B9" i="3" s="1"/>
  <c r="L113" i="2"/>
  <c r="L125" i="2" s="1"/>
  <c r="M84" i="2"/>
  <c r="B7" i="3" s="1"/>
  <c r="M113" i="2"/>
  <c r="M125" i="2" s="1"/>
  <c r="G39" i="3" l="1"/>
  <c r="E39" i="3"/>
  <c r="B8" i="3"/>
  <c r="F39" i="3"/>
  <c r="D39" i="3"/>
  <c r="C39" i="3"/>
  <c r="D10" i="3"/>
  <c r="G26" i="3" l="1"/>
  <c r="D26" i="3" s="1"/>
  <c r="G22" i="3"/>
  <c r="D24" i="3" l="1"/>
  <c r="D22" i="3"/>
  <c r="D30" i="3" l="1"/>
  <c r="H33" i="3" s="1"/>
  <c r="G106" i="2"/>
  <c r="F118" i="2"/>
  <c r="G118" i="2" s="1"/>
  <c r="H37" i="3" l="1"/>
  <c r="H39" i="3" s="1"/>
  <c r="K13" i="2" s="1"/>
  <c r="G113" i="2"/>
  <c r="G114" i="2" s="1"/>
  <c r="G115" i="2" s="1"/>
  <c r="G125" i="2"/>
  <c r="G126" i="2" s="1"/>
  <c r="G127" i="2" s="1"/>
  <c r="K12" i="2" l="1"/>
  <c r="K10" i="2"/>
  <c r="K6" i="2"/>
  <c r="F20" i="2" s="1"/>
  <c r="G20" i="2" s="1"/>
  <c r="K14" i="2"/>
  <c r="K11" i="2"/>
  <c r="K9" i="2"/>
  <c r="K8" i="2"/>
  <c r="K15" i="2"/>
  <c r="F32" i="2"/>
  <c r="G32" i="2" s="1"/>
  <c r="F23" i="2"/>
  <c r="G23" i="2" s="1"/>
  <c r="F31" i="2"/>
  <c r="G31" i="2" s="1"/>
  <c r="F29" i="2"/>
  <c r="G29" i="2" s="1"/>
  <c r="F30" i="2"/>
  <c r="G30" i="2" s="1"/>
  <c r="F25" i="2"/>
  <c r="G25" i="2" s="1"/>
  <c r="F33" i="2"/>
  <c r="G33" i="2" s="1"/>
  <c r="F27" i="2"/>
  <c r="G27" i="2" s="1"/>
  <c r="F35" i="2"/>
  <c r="G35" i="2" s="1"/>
  <c r="F28" i="2"/>
  <c r="G28" i="2" s="1"/>
  <c r="F22" i="2"/>
  <c r="G22" i="2" s="1"/>
  <c r="F21" i="2"/>
  <c r="G21" i="2" s="1"/>
  <c r="F18" i="2"/>
  <c r="G18" i="2" s="1"/>
  <c r="F19" i="2"/>
  <c r="H34" i="3"/>
  <c r="H35" i="3"/>
  <c r="H36" i="3"/>
  <c r="G56" i="2"/>
  <c r="G82" i="2" s="1"/>
  <c r="F26" i="2" l="1"/>
  <c r="G26" i="2" s="1"/>
  <c r="F24" i="2"/>
  <c r="G24" i="2" s="1"/>
  <c r="F34" i="2"/>
  <c r="G34" i="2" s="1"/>
  <c r="G19" i="2"/>
  <c r="K82" i="2"/>
  <c r="G7" i="2"/>
  <c r="I85" i="2"/>
  <c r="G36" i="2" l="1"/>
  <c r="G81" i="2" s="1"/>
  <c r="G84" i="2" s="1"/>
  <c r="G85" i="2" s="1"/>
  <c r="G86" i="2" s="1"/>
  <c r="I81" i="2"/>
  <c r="G6" i="2"/>
  <c r="G16" i="2" s="1"/>
  <c r="H40" i="3" l="1"/>
  <c r="I40" i="3" s="1"/>
  <c r="J40" i="3" s="1"/>
  <c r="K81" i="2"/>
</calcChain>
</file>

<file path=xl/sharedStrings.xml><?xml version="1.0" encoding="utf-8"?>
<sst xmlns="http://schemas.openxmlformats.org/spreadsheetml/2006/main" count="264" uniqueCount="228">
  <si>
    <t>ARRONDI SUR PV:</t>
  </si>
  <si>
    <t xml:space="preserve"> </t>
  </si>
  <si>
    <t>COEFFICIENT SUR TEMPS :</t>
  </si>
  <si>
    <t>DESIGNATION DES OUVRAGES</t>
  </si>
  <si>
    <t>UNITE</t>
  </si>
  <si>
    <t>TOTAUX</t>
  </si>
  <si>
    <t>RECAPITULATIF</t>
  </si>
  <si>
    <t>Valeurs</t>
  </si>
  <si>
    <t>Unités</t>
  </si>
  <si>
    <t>Durée du chantier :</t>
  </si>
  <si>
    <t>Nombre d'heures</t>
  </si>
  <si>
    <t>Heures</t>
  </si>
  <si>
    <t>Nombre de jours ouvrés</t>
  </si>
  <si>
    <t>Jours</t>
  </si>
  <si>
    <t>Fourniture</t>
  </si>
  <si>
    <t>M/O horaire</t>
  </si>
  <si>
    <t>LOCATION</t>
  </si>
  <si>
    <t>TYPE</t>
  </si>
  <si>
    <t>Cabane/Bungalow</t>
  </si>
  <si>
    <t>Location de nacelle</t>
  </si>
  <si>
    <t>Véhicule chantier</t>
  </si>
  <si>
    <t>Organisme de controle</t>
  </si>
  <si>
    <t>KGV</t>
  </si>
  <si>
    <t>PRIX DE VENTE HORS FRAIS</t>
  </si>
  <si>
    <t>PRIX DE VENTE</t>
  </si>
  <si>
    <t>Coéfficient matériel</t>
  </si>
  <si>
    <t>Prix de vente MO</t>
  </si>
  <si>
    <r>
      <t xml:space="preserve">TOTAL GÉNÉRAL EN </t>
    </r>
    <r>
      <rPr>
        <b/>
        <sz val="10"/>
        <color indexed="10"/>
        <rFont val="MS Sans Serif"/>
        <family val="2"/>
      </rPr>
      <t>EUROS</t>
    </r>
    <r>
      <rPr>
        <b/>
        <sz val="10"/>
        <rFont val="MS Sans Serif"/>
        <family val="2"/>
      </rPr>
      <t xml:space="preserve"> H.T. </t>
    </r>
  </si>
  <si>
    <r>
      <t xml:space="preserve">TOTAL GÉNÉRAL EN </t>
    </r>
    <r>
      <rPr>
        <b/>
        <sz val="10"/>
        <color indexed="10"/>
        <rFont val="MS Sans Serif"/>
        <family val="2"/>
      </rPr>
      <t>EUROS</t>
    </r>
    <r>
      <rPr>
        <b/>
        <sz val="10"/>
        <rFont val="MS Sans Serif"/>
        <family val="2"/>
      </rPr>
      <t xml:space="preserve"> T.T.C. </t>
    </r>
  </si>
  <si>
    <t>II</t>
  </si>
  <si>
    <t>III</t>
  </si>
  <si>
    <t>IV</t>
  </si>
  <si>
    <t>V</t>
  </si>
  <si>
    <t>I.A</t>
  </si>
  <si>
    <t>I.B</t>
  </si>
  <si>
    <t>Zone</t>
  </si>
  <si>
    <t>Euro</t>
  </si>
  <si>
    <t>Euro/mois</t>
  </si>
  <si>
    <t>Euro/jour</t>
  </si>
  <si>
    <t>Suivant CCAP</t>
  </si>
  <si>
    <t>30 jours à la date du présent devis</t>
  </si>
  <si>
    <t>60 jours à la date du présent devis</t>
  </si>
  <si>
    <t>90 jours à la date du présent devis</t>
  </si>
  <si>
    <t xml:space="preserve">Durée de Validité de l'offre.......................................................... : </t>
  </si>
  <si>
    <t>Délai d'éxécution après approvisionnement :</t>
  </si>
  <si>
    <t>Modalités de paiement :</t>
  </si>
  <si>
    <t>Délai d'appro. après réception de commande :</t>
  </si>
  <si>
    <t>1 semaine</t>
  </si>
  <si>
    <t>2 semaines</t>
  </si>
  <si>
    <t>3 semaines</t>
  </si>
  <si>
    <t>2 mois</t>
  </si>
  <si>
    <t>3 mois</t>
  </si>
  <si>
    <t>4 mois</t>
  </si>
  <si>
    <t>5 mois</t>
  </si>
  <si>
    <t>6 mois</t>
  </si>
  <si>
    <t>1 an</t>
  </si>
  <si>
    <t>DELAIS de paiement :</t>
  </si>
  <si>
    <t>Billet à ordre</t>
  </si>
  <si>
    <t>Traite</t>
  </si>
  <si>
    <t>Prélèvement</t>
  </si>
  <si>
    <t>30 jours après la date d'émission de la facture</t>
  </si>
  <si>
    <t>45 jours après la date d'émission de la facture</t>
  </si>
  <si>
    <t>90 jours après la date d'émission de la facture</t>
  </si>
  <si>
    <t>Durée de Validité de l'offre :.........................................................</t>
  </si>
  <si>
    <t>Délai d'éxécution après approvisionnement :..............................</t>
  </si>
  <si>
    <t>Délai d'approvisionnement après réception de commande :.................</t>
  </si>
  <si>
    <t>Suivant conditions habituelles entre nous</t>
  </si>
  <si>
    <t>P. GLOBAL €</t>
  </si>
  <si>
    <t>P.U.  €</t>
  </si>
  <si>
    <t>Coefficient de vente n°3</t>
  </si>
  <si>
    <t>Coefficient de vente n°4</t>
  </si>
  <si>
    <t>Coefficient de vente n°6</t>
  </si>
  <si>
    <t>Coefficient de vente n°7</t>
  </si>
  <si>
    <t>Coefficient de vente n°8</t>
  </si>
  <si>
    <t>Coefficient de vente n°9</t>
  </si>
  <si>
    <t>Coefficient de vente n°10</t>
  </si>
  <si>
    <t>CODE NATURE</t>
  </si>
  <si>
    <t>DEPART</t>
  </si>
  <si>
    <t>OPTION 2</t>
  </si>
  <si>
    <t>Kms</t>
  </si>
  <si>
    <t>&gt;80</t>
  </si>
  <si>
    <t>0 à 5</t>
  </si>
  <si>
    <t>5 à 10</t>
  </si>
  <si>
    <t>10 à 20</t>
  </si>
  <si>
    <t>20 à 30</t>
  </si>
  <si>
    <t>30 à 40</t>
  </si>
  <si>
    <t>40 à 50</t>
  </si>
  <si>
    <t>50 à 65</t>
  </si>
  <si>
    <t>65 à 80</t>
  </si>
  <si>
    <t>Déplacement ouvriers</t>
  </si>
  <si>
    <t>VI</t>
  </si>
  <si>
    <t>VII</t>
  </si>
  <si>
    <t>Repas + Trajet</t>
  </si>
  <si>
    <t>Nacelle/Appareil manut.</t>
  </si>
  <si>
    <t xml:space="preserve">Véhicule chantier </t>
  </si>
  <si>
    <t>Mois</t>
  </si>
  <si>
    <t>Type</t>
  </si>
  <si>
    <t>Nombre jours</t>
  </si>
  <si>
    <t>Nombre d'ouvriers</t>
  </si>
  <si>
    <t>Coefficient de vente n°5</t>
  </si>
  <si>
    <t>Euro/km</t>
  </si>
  <si>
    <t xml:space="preserve">OPTION 1 : </t>
  </si>
  <si>
    <r>
      <t>T.V.A.</t>
    </r>
    <r>
      <rPr>
        <b/>
        <sz val="10"/>
        <color indexed="56"/>
        <rFont val="MS Sans Serif"/>
        <family val="2"/>
      </rPr>
      <t xml:space="preserve"> 20</t>
    </r>
    <r>
      <rPr>
        <b/>
        <sz val="10"/>
        <rFont val="MS Sans Serif"/>
        <family val="2"/>
      </rPr>
      <t xml:space="preserve"> % </t>
    </r>
  </si>
  <si>
    <t>GD</t>
  </si>
  <si>
    <t>Négo</t>
  </si>
  <si>
    <t>Responsable du projet :</t>
  </si>
  <si>
    <t>Prorata</t>
  </si>
  <si>
    <t>Date :</t>
  </si>
  <si>
    <t>30% à la commande</t>
  </si>
  <si>
    <t>le solde à la fin du chantier</t>
  </si>
  <si>
    <t>Conditions de règlement :.............................................................................</t>
  </si>
  <si>
    <t>A l'attention de Monsieur …</t>
  </si>
  <si>
    <t>00000 …</t>
  </si>
  <si>
    <t>QTES</t>
  </si>
  <si>
    <t>MARGE COMMERCIALE</t>
  </si>
  <si>
    <t xml:space="preserve">PRIX DE VENTE  HT </t>
  </si>
  <si>
    <t>Prix achat</t>
  </si>
  <si>
    <t>Distance aller/retour en Km :</t>
  </si>
  <si>
    <t>pour GD</t>
  </si>
  <si>
    <t>Péage chantier aller-retour</t>
  </si>
  <si>
    <t>Heures de conduite (GD)</t>
  </si>
  <si>
    <t>à renseigner</t>
  </si>
  <si>
    <r>
      <t xml:space="preserve">ANALYSE KGV </t>
    </r>
    <r>
      <rPr>
        <sz val="15"/>
        <rFont val="Arial"/>
        <family val="2"/>
      </rPr>
      <t>(Coefficient Global de Vente)</t>
    </r>
  </si>
  <si>
    <t>attention en plus</t>
  </si>
  <si>
    <t>durée du chantier à renseigner avec planning prévisionel</t>
  </si>
  <si>
    <t>distance aller-retour à renseigner avec mappy</t>
  </si>
  <si>
    <t>péage chantier aller-retour à renseigner avec mappy</t>
  </si>
  <si>
    <t>déplacement ouvriers (nbr ouvriers) à renseigner</t>
  </si>
  <si>
    <t>heure de conduite (GD) : à renseigner avec mappy</t>
  </si>
  <si>
    <t>(cases orange)</t>
  </si>
  <si>
    <t>zone à renseigner selon tableau ci-dessus</t>
  </si>
  <si>
    <t xml:space="preserve">N° devis : </t>
  </si>
  <si>
    <t xml:space="preserve">2018 - </t>
  </si>
  <si>
    <t>DEPLACEMENTS OUVRIERS (repas + trajet + hôtel si GD)</t>
  </si>
  <si>
    <t>Frais BE (externe)</t>
  </si>
  <si>
    <t>Distance aller-retour</t>
  </si>
  <si>
    <t>VEHICULE CHANTIER</t>
  </si>
  <si>
    <t>Quantité</t>
  </si>
  <si>
    <t>Numéro</t>
  </si>
  <si>
    <t>Initiales</t>
  </si>
  <si>
    <t>Nom Prénom</t>
  </si>
  <si>
    <t>Numéo de tél</t>
  </si>
  <si>
    <t>Mail</t>
  </si>
  <si>
    <t>Choix responsable projet :</t>
  </si>
  <si>
    <t xml:space="preserve">Fait au Mans, le </t>
  </si>
  <si>
    <t>1 mois</t>
  </si>
  <si>
    <t>21mois</t>
  </si>
  <si>
    <t>Désignation</t>
  </si>
  <si>
    <t>0</t>
  </si>
  <si>
    <t>Pourcentage</t>
  </si>
  <si>
    <t>Coef V</t>
  </si>
  <si>
    <t>FO Unit.</t>
  </si>
  <si>
    <t>R (%)</t>
  </si>
  <si>
    <t>MO Unit.</t>
  </si>
  <si>
    <t>FO Tot.</t>
  </si>
  <si>
    <t>MO Tot.</t>
  </si>
  <si>
    <t>xxxxx</t>
  </si>
  <si>
    <t>Devis N°</t>
  </si>
  <si>
    <t>N° §</t>
  </si>
  <si>
    <t>Afficher numéro tel</t>
  </si>
  <si>
    <t>oui</t>
  </si>
  <si>
    <t>non</t>
  </si>
  <si>
    <t>Choix</t>
  </si>
  <si>
    <t>Afficher mail</t>
  </si>
  <si>
    <t>Nbr / Véhicule</t>
  </si>
  <si>
    <t>Nombre trajet</t>
  </si>
  <si>
    <t xml:space="preserve">véhicule chantier (nbr trajet) = nbr de jours ouvrés </t>
  </si>
  <si>
    <t>véhicule chantier (nbr trajet) = nbr de jours ouvrés divisé par 4 et par nbr de compagnons dans le véhicule</t>
  </si>
  <si>
    <t>Base</t>
  </si>
  <si>
    <t>Sous traitance</t>
  </si>
  <si>
    <t>Chapitre 0 à ne pas suprimer.</t>
  </si>
  <si>
    <t>Il sert à l'insertion des futur chapitre</t>
  </si>
  <si>
    <t>Ne pas utiliser se chapitre</t>
  </si>
  <si>
    <t>INI 1</t>
  </si>
  <si>
    <t>Non Prénom 1</t>
  </si>
  <si>
    <t>Non Prénom 11</t>
  </si>
  <si>
    <t>Non Prénom 12</t>
  </si>
  <si>
    <t>Num 1</t>
  </si>
  <si>
    <t>Mail 1</t>
  </si>
  <si>
    <t>INI 2</t>
  </si>
  <si>
    <t>Non Prénom 2</t>
  </si>
  <si>
    <t>Num 2</t>
  </si>
  <si>
    <t>Mail 2</t>
  </si>
  <si>
    <t>INI 3</t>
  </si>
  <si>
    <t>Non Prénom 3</t>
  </si>
  <si>
    <t>Num 3</t>
  </si>
  <si>
    <t>Mail 3</t>
  </si>
  <si>
    <t>INI 4</t>
  </si>
  <si>
    <t>Non Prénom 4</t>
  </si>
  <si>
    <t>Num 4</t>
  </si>
  <si>
    <t>Mail 4</t>
  </si>
  <si>
    <t>INI 5</t>
  </si>
  <si>
    <t>Non Prénom 5</t>
  </si>
  <si>
    <t>Num 5</t>
  </si>
  <si>
    <t>Mail 5</t>
  </si>
  <si>
    <t>INI 6</t>
  </si>
  <si>
    <t>Non Prénom 6</t>
  </si>
  <si>
    <t>Num 6</t>
  </si>
  <si>
    <t>Mail 6</t>
  </si>
  <si>
    <t>INI 7</t>
  </si>
  <si>
    <t>Non Prénom 7</t>
  </si>
  <si>
    <t>Num 7</t>
  </si>
  <si>
    <t>Mail 7</t>
  </si>
  <si>
    <t>INI 8</t>
  </si>
  <si>
    <t>Non Prénom 8</t>
  </si>
  <si>
    <t>Num 8</t>
  </si>
  <si>
    <t>Mail 8</t>
  </si>
  <si>
    <t>INI 9</t>
  </si>
  <si>
    <t>Non Prénom 9</t>
  </si>
  <si>
    <t>Num 9</t>
  </si>
  <si>
    <t>Mail 9</t>
  </si>
  <si>
    <t>INI 10</t>
  </si>
  <si>
    <t>Non Prénom 10</t>
  </si>
  <si>
    <t>Num 10</t>
  </si>
  <si>
    <t>Mail 10</t>
  </si>
  <si>
    <t>INI 11</t>
  </si>
  <si>
    <t>Num 11</t>
  </si>
  <si>
    <t>Mail 11</t>
  </si>
  <si>
    <t>INI 12</t>
  </si>
  <si>
    <t>Num 12</t>
  </si>
  <si>
    <t>Mail 12</t>
  </si>
  <si>
    <t>Client</t>
  </si>
  <si>
    <t>chantier</t>
  </si>
  <si>
    <t>adresse</t>
  </si>
  <si>
    <t>Lot n°</t>
  </si>
  <si>
    <t>Prix de revient horaire moyen MO</t>
  </si>
  <si>
    <t>DEPLACEMENTS</t>
  </si>
  <si>
    <t>Logiciel devis version forum V2 (2018-08-20)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</si>
</sst>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164" formatCode="_(&quot;€&quot;* #,##0.00_);_(&quot;€&quot;* \(#,##0.00\);_(&quot;€&quot;* &quot;-&quot;??_);_(@_)"/>
    <numFmt numFmtId="165" formatCode="#,##0.00;[Red]\-#,##0.00"/>
    <numFmt numFmtId="166" formatCode="0.000"/>
    <numFmt numFmtId="167" formatCode="0.0000"/>
    <numFmt numFmtId="168" formatCode="dd\-mmmm\-yyyy"/>
    <numFmt numFmtId="169" formatCode="###\ ###\ ###.00"/>
    <numFmt numFmtId="170" formatCode="#,##0.00\ [$F-40C]"/>
    <numFmt numFmtId="171" formatCode="#,##0.00\ [$€-1]"/>
    <numFmt numFmtId="172" formatCode="#,##0\ [$€-1]"/>
    <numFmt numFmtId="173" formatCode="#,##0.00000\ [$€-1]"/>
    <numFmt numFmtId="174" formatCode="00"/>
    <numFmt numFmtId="175" formatCode="d\ mmmm\ yyyy"/>
    <numFmt numFmtId="176" formatCode="#,##0.00\ &quot;€&quot;"/>
    <numFmt numFmtId="177" formatCode="0.0%"/>
  </numFmts>
  <fonts count="50">
    <font>
      <sz val="10"/>
      <name val="MS Sans Serif"/>
    </font>
    <font>
      <b/>
      <sz val="10"/>
      <name val="MS Sans Serif"/>
      <family val="2"/>
    </font>
    <font>
      <sz val="10"/>
      <name val="MS Sans Serif"/>
      <family val="2"/>
    </font>
    <font>
      <b/>
      <sz val="10"/>
      <name val="Geneva"/>
    </font>
    <font>
      <b/>
      <u/>
      <sz val="10"/>
      <name val="MS Sans Serif"/>
      <family val="2"/>
    </font>
    <font>
      <b/>
      <u/>
      <sz val="10"/>
      <name val="MS Sans Serif"/>
      <family val="2"/>
    </font>
    <font>
      <sz val="10"/>
      <color indexed="10"/>
      <name val="MS Sans Serif"/>
      <family val="2"/>
    </font>
    <font>
      <b/>
      <sz val="10"/>
      <color indexed="10"/>
      <name val="MS Sans Serif"/>
      <family val="2"/>
    </font>
    <font>
      <sz val="10"/>
      <name val="Arial"/>
      <family val="2"/>
    </font>
    <font>
      <sz val="10"/>
      <name val="Times New Roman"/>
      <family val="1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color indexed="56"/>
      <name val="MS Sans Serif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MS Sans Serif"/>
      <family val="2"/>
    </font>
    <font>
      <b/>
      <sz val="10"/>
      <name val="MS Sans Serif"/>
      <family val="2"/>
    </font>
    <font>
      <sz val="10"/>
      <name val="MS Sans Serif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b/>
      <sz val="16"/>
      <color indexed="12"/>
      <name val="Arial"/>
      <family val="2"/>
    </font>
    <font>
      <b/>
      <sz val="10"/>
      <name val="Times New Roman"/>
      <family val="1"/>
    </font>
    <font>
      <u/>
      <sz val="10"/>
      <color indexed="12"/>
      <name val="MS Sans Serif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sz val="10"/>
      <color indexed="10"/>
      <name val="Arial"/>
      <family val="2"/>
    </font>
    <font>
      <i/>
      <sz val="10"/>
      <color indexed="10"/>
      <name val="Arial"/>
      <family val="2"/>
    </font>
    <font>
      <b/>
      <i/>
      <sz val="10"/>
      <color indexed="10"/>
      <name val="Arial"/>
      <family val="2"/>
    </font>
    <font>
      <b/>
      <sz val="15"/>
      <name val="Arial"/>
      <family val="2"/>
    </font>
    <font>
      <b/>
      <i/>
      <shadow/>
      <sz val="36"/>
      <color rgb="FFFF0000"/>
      <name val="Times New Roman"/>
      <family val="1"/>
    </font>
    <font>
      <u/>
      <sz val="10"/>
      <color indexed="12"/>
      <name val="Times New Roman"/>
      <family val="1"/>
    </font>
    <font>
      <sz val="10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u/>
      <sz val="12"/>
      <name val="MS Sans Serif"/>
      <family val="2"/>
    </font>
    <font>
      <b/>
      <sz val="22"/>
      <name val="Arial"/>
      <family val="2"/>
    </font>
    <font>
      <sz val="15"/>
      <name val="Arial"/>
      <family val="2"/>
    </font>
    <font>
      <u/>
      <sz val="12"/>
      <color indexed="12"/>
      <name val="MS Sans Serif"/>
      <family val="2"/>
    </font>
    <font>
      <b/>
      <sz val="16"/>
      <name val="Arial"/>
      <family val="2"/>
    </font>
    <font>
      <b/>
      <u/>
      <sz val="10"/>
      <name val="Arial"/>
      <family val="2"/>
    </font>
    <font>
      <b/>
      <sz val="12"/>
      <name val="MS Sans Serif"/>
      <family val="2"/>
    </font>
    <font>
      <b/>
      <sz val="16"/>
      <color rgb="FFFF0000"/>
      <name val="Arial"/>
      <family val="2"/>
    </font>
    <font>
      <sz val="10"/>
      <name val="MS Sans Serif"/>
    </font>
    <font>
      <b/>
      <i/>
      <u/>
      <sz val="10"/>
      <color indexed="10"/>
      <name val="Arial"/>
      <family val="2"/>
    </font>
    <font>
      <b/>
      <u/>
      <sz val="10"/>
      <color rgb="FFFF0000"/>
      <name val="Arial"/>
      <family val="2"/>
    </font>
    <font>
      <b/>
      <sz val="10"/>
      <color rgb="FF000000"/>
      <name val="Arial"/>
      <family val="2"/>
    </font>
    <font>
      <b/>
      <sz val="10"/>
      <color rgb="FFFF0000"/>
      <name val="Arial"/>
      <family val="2"/>
    </font>
    <font>
      <u/>
      <sz val="10"/>
      <name val="Arial"/>
      <family val="2"/>
    </font>
  </fonts>
  <fills count="23">
    <fill>
      <patternFill patternType="none"/>
    </fill>
    <fill>
      <patternFill patternType="gray125"/>
    </fill>
    <fill>
      <patternFill patternType="gray125">
        <fgColor indexed="11"/>
        <bgColor indexed="9"/>
      </patternFill>
    </fill>
    <fill>
      <patternFill patternType="lightUp">
        <fgColor indexed="19"/>
        <bgColor indexed="19"/>
      </patternFill>
    </fill>
    <fill>
      <patternFill patternType="lightGray">
        <fgColor indexed="13"/>
        <bgColor indexed="19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14"/>
      </patternFill>
    </fill>
    <fill>
      <patternFill patternType="mediumGray">
        <fgColor indexed="9"/>
        <bgColor theme="9" tint="0.59999389629810485"/>
      </patternFill>
    </fill>
    <fill>
      <patternFill patternType="mediumGray">
        <fgColor indexed="9"/>
        <bgColor theme="6" tint="0.59999389629810485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auto="1"/>
      </patternFill>
    </fill>
    <fill>
      <patternFill patternType="solid">
        <fgColor theme="6" tint="0.59996337778862885"/>
        <bgColor indexed="11"/>
      </patternFill>
    </fill>
    <fill>
      <patternFill patternType="solid">
        <fgColor theme="6" tint="0.59996337778862885"/>
        <bgColor indexed="13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6" tint="0.59996337778862885"/>
        <bgColor auto="1"/>
      </patternFill>
    </fill>
    <fill>
      <patternFill patternType="solid">
        <fgColor theme="4" tint="0.79998168889431442"/>
        <bgColor auto="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14"/>
      </patternFill>
    </fill>
    <fill>
      <patternFill patternType="solid">
        <fgColor theme="0" tint="-0.14999847407452621"/>
        <bgColor indexed="13"/>
      </patternFill>
    </fill>
    <fill>
      <patternFill patternType="lightGray">
        <fgColor indexed="13"/>
      </patternFill>
    </fill>
  </fills>
  <borders count="6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/>
      <bottom style="medium">
        <color indexed="64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theme="1"/>
      </left>
      <right/>
      <top/>
      <bottom/>
      <diagonal/>
    </border>
    <border>
      <left style="medium">
        <color indexed="64"/>
      </left>
      <right style="thick">
        <color theme="1"/>
      </right>
      <top/>
      <bottom/>
      <diagonal/>
    </border>
    <border>
      <left style="medium">
        <color indexed="64"/>
      </left>
      <right style="thick">
        <color theme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theme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0" fontId="24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0" fontId="8" fillId="0" borderId="0"/>
    <xf numFmtId="9" fontId="2" fillId="0" borderId="0" applyFont="0" applyFill="0" applyBorder="0" applyAlignment="0" applyProtection="0"/>
    <xf numFmtId="0" fontId="2" fillId="0" borderId="0"/>
    <xf numFmtId="0" fontId="33" fillId="0" borderId="0"/>
    <xf numFmtId="164" fontId="44" fillId="0" borderId="0" applyFont="0" applyFill="0" applyBorder="0" applyAlignment="0" applyProtection="0"/>
  </cellStyleXfs>
  <cellXfs count="485">
    <xf numFmtId="0" fontId="0" fillId="0" borderId="0" xfId="0"/>
    <xf numFmtId="171" fontId="12" fillId="0" borderId="0" xfId="0" applyNumberFormat="1" applyFont="1" applyBorder="1" applyProtection="1"/>
    <xf numFmtId="171" fontId="12" fillId="0" borderId="7" xfId="0" applyNumberFormat="1" applyFont="1" applyBorder="1" applyAlignment="1" applyProtection="1">
      <alignment horizontal="center"/>
    </xf>
    <xf numFmtId="171" fontId="12" fillId="0" borderId="25" xfId="0" applyNumberFormat="1" applyFont="1" applyBorder="1" applyProtection="1"/>
    <xf numFmtId="171" fontId="11" fillId="0" borderId="20" xfId="0" applyNumberFormat="1" applyFont="1" applyBorder="1" applyProtection="1"/>
    <xf numFmtId="171" fontId="11" fillId="0" borderId="26" xfId="0" applyNumberFormat="1" applyFont="1" applyBorder="1" applyProtection="1"/>
    <xf numFmtId="171" fontId="12" fillId="0" borderId="20" xfId="0" applyNumberFormat="1" applyFont="1" applyBorder="1" applyProtection="1"/>
    <xf numFmtId="171" fontId="12" fillId="0" borderId="27" xfId="0" applyNumberFormat="1" applyFont="1" applyBorder="1" applyProtection="1"/>
    <xf numFmtId="0" fontId="0" fillId="0" borderId="0" xfId="0" applyProtection="1">
      <protection locked="0"/>
    </xf>
    <xf numFmtId="0" fontId="6" fillId="0" borderId="0" xfId="0" applyFont="1" applyAlignment="1" applyProtection="1">
      <alignment wrapText="1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0" xfId="0" applyFill="1" applyBorder="1" applyAlignment="1" applyProtection="1">
      <alignment horizontal="left"/>
      <protection locked="0"/>
    </xf>
    <xf numFmtId="171" fontId="12" fillId="0" borderId="0" xfId="0" applyNumberFormat="1" applyFont="1" applyFill="1" applyBorder="1" applyProtection="1">
      <protection locked="0"/>
    </xf>
    <xf numFmtId="0" fontId="8" fillId="0" borderId="10" xfId="0" applyFont="1" applyBorder="1" applyProtection="1"/>
    <xf numFmtId="0" fontId="8" fillId="0" borderId="0" xfId="0" applyFont="1" applyBorder="1" applyProtection="1"/>
    <xf numFmtId="0" fontId="8" fillId="0" borderId="9" xfId="0" applyFont="1" applyBorder="1" applyAlignment="1" applyProtection="1">
      <alignment horizontal="right"/>
    </xf>
    <xf numFmtId="0" fontId="8" fillId="0" borderId="12" xfId="0" applyFont="1" applyBorder="1" applyAlignment="1" applyProtection="1">
      <alignment horizontal="right"/>
    </xf>
    <xf numFmtId="0" fontId="25" fillId="0" borderId="12" xfId="0" applyFont="1" applyBorder="1" applyAlignment="1" applyProtection="1">
      <alignment horizontal="right"/>
    </xf>
    <xf numFmtId="0" fontId="8" fillId="0" borderId="17" xfId="0" applyFont="1" applyBorder="1" applyAlignment="1" applyProtection="1">
      <alignment horizontal="right"/>
    </xf>
    <xf numFmtId="167" fontId="8" fillId="0" borderId="10" xfId="0" applyNumberFormat="1" applyFont="1" applyFill="1" applyBorder="1" applyProtection="1"/>
    <xf numFmtId="1" fontId="10" fillId="0" borderId="0" xfId="0" applyNumberFormat="1" applyFont="1" applyFill="1" applyBorder="1" applyAlignment="1" applyProtection="1">
      <alignment horizontal="center"/>
    </xf>
    <xf numFmtId="1" fontId="10" fillId="0" borderId="1" xfId="0" applyNumberFormat="1" applyFont="1" applyFill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9" fontId="8" fillId="0" borderId="0" xfId="0" applyNumberFormat="1" applyFont="1" applyBorder="1" applyAlignment="1" applyProtection="1">
      <alignment horizontal="center"/>
    </xf>
    <xf numFmtId="0" fontId="8" fillId="0" borderId="15" xfId="0" applyFont="1" applyBorder="1" applyAlignment="1" applyProtection="1">
      <alignment horizontal="centerContinuous"/>
    </xf>
    <xf numFmtId="0" fontId="8" fillId="0" borderId="0" xfId="0" applyFont="1" applyProtection="1"/>
    <xf numFmtId="0" fontId="8" fillId="0" borderId="16" xfId="0" applyFont="1" applyBorder="1" applyAlignment="1" applyProtection="1">
      <alignment horizontal="center"/>
    </xf>
    <xf numFmtId="0" fontId="8" fillId="0" borderId="18" xfId="0" applyFont="1" applyBorder="1" applyAlignment="1" applyProtection="1">
      <alignment horizontal="centerContinuous"/>
    </xf>
    <xf numFmtId="0" fontId="8" fillId="0" borderId="19" xfId="0" applyFont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2" fontId="12" fillId="7" borderId="0" xfId="0" applyNumberFormat="1" applyFont="1" applyFill="1" applyBorder="1" applyProtection="1">
      <protection locked="0"/>
    </xf>
    <xf numFmtId="1" fontId="12" fillId="9" borderId="0" xfId="0" applyNumberFormat="1" applyFont="1" applyFill="1" applyBorder="1" applyProtection="1"/>
    <xf numFmtId="3" fontId="12" fillId="10" borderId="0" xfId="0" applyNumberFormat="1" applyFont="1" applyFill="1" applyBorder="1" applyProtection="1">
      <protection locked="0"/>
    </xf>
    <xf numFmtId="176" fontId="12" fillId="10" borderId="0" xfId="0" applyNumberFormat="1" applyFont="1" applyFill="1" applyBorder="1" applyProtection="1">
      <protection locked="0"/>
    </xf>
    <xf numFmtId="1" fontId="8" fillId="0" borderId="0" xfId="0" applyNumberFormat="1" applyFont="1" applyFill="1" applyBorder="1" applyAlignment="1" applyProtection="1">
      <alignment horizontal="center"/>
    </xf>
    <xf numFmtId="0" fontId="8" fillId="0" borderId="0" xfId="0" applyFont="1" applyFill="1" applyBorder="1" applyProtection="1"/>
    <xf numFmtId="0" fontId="12" fillId="0" borderId="10" xfId="0" applyFont="1" applyBorder="1" applyAlignment="1" applyProtection="1">
      <alignment horizontal="center"/>
    </xf>
    <xf numFmtId="0" fontId="12" fillId="7" borderId="40" xfId="0" applyFont="1" applyFill="1" applyBorder="1" applyAlignment="1" applyProtection="1">
      <alignment horizontal="center"/>
      <protection locked="0"/>
    </xf>
    <xf numFmtId="0" fontId="41" fillId="0" borderId="12" xfId="0" applyFont="1" applyBorder="1" applyAlignment="1" applyProtection="1">
      <alignment horizontal="right"/>
    </xf>
    <xf numFmtId="2" fontId="12" fillId="0" borderId="40" xfId="0" applyNumberFormat="1" applyFont="1" applyBorder="1" applyAlignment="1" applyProtection="1">
      <alignment horizontal="center"/>
    </xf>
    <xf numFmtId="0" fontId="10" fillId="0" borderId="18" xfId="0" applyFont="1" applyBorder="1" applyAlignment="1" applyProtection="1">
      <alignment horizontal="centerContinuous"/>
    </xf>
    <xf numFmtId="2" fontId="11" fillId="7" borderId="31" xfId="0" applyNumberFormat="1" applyFont="1" applyFill="1" applyBorder="1" applyProtection="1">
      <protection locked="0"/>
    </xf>
    <xf numFmtId="0" fontId="12" fillId="7" borderId="6" xfId="0" applyFont="1" applyFill="1" applyBorder="1" applyAlignment="1" applyProtection="1">
      <alignment horizontal="center"/>
      <protection locked="0"/>
    </xf>
    <xf numFmtId="0" fontId="12" fillId="7" borderId="5" xfId="0" applyFont="1" applyFill="1" applyBorder="1" applyAlignment="1" applyProtection="1">
      <alignment horizontal="center"/>
      <protection locked="0"/>
    </xf>
    <xf numFmtId="0" fontId="24" fillId="0" borderId="21" xfId="1" applyBorder="1" applyAlignment="1" applyProtection="1">
      <alignment vertical="center"/>
    </xf>
    <xf numFmtId="164" fontId="12" fillId="7" borderId="0" xfId="7" applyFont="1" applyFill="1" applyBorder="1" applyProtection="1">
      <protection locked="0"/>
    </xf>
    <xf numFmtId="0" fontId="46" fillId="0" borderId="0" xfId="0" applyFont="1" applyBorder="1" applyAlignment="1" applyProtection="1">
      <alignment horizontal="right"/>
    </xf>
    <xf numFmtId="0" fontId="0" fillId="4" borderId="0" xfId="0" applyNumberFormat="1" applyFill="1" applyProtection="1">
      <protection locked="0"/>
    </xf>
    <xf numFmtId="171" fontId="15" fillId="0" borderId="0" xfId="0" applyNumberFormat="1" applyFont="1" applyFill="1" applyBorder="1" applyAlignment="1" applyProtection="1">
      <alignment horizontal="centerContinuous"/>
      <protection locked="0"/>
    </xf>
    <xf numFmtId="0" fontId="1" fillId="0" borderId="0" xfId="0" applyFont="1" applyFill="1" applyBorder="1" applyAlignment="1" applyProtection="1">
      <alignment horizontal="centerContinuous"/>
      <protection locked="0"/>
    </xf>
    <xf numFmtId="0" fontId="0" fillId="5" borderId="0" xfId="0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171" fontId="14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2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8" fillId="3" borderId="0" xfId="0" applyNumberFormat="1" applyFont="1" applyFill="1" applyProtection="1">
      <protection locked="0"/>
    </xf>
    <xf numFmtId="0" fontId="8" fillId="2" borderId="4" xfId="0" applyNumberFormat="1" applyFont="1" applyFill="1" applyBorder="1" applyAlignment="1" applyProtection="1">
      <alignment horizontal="centerContinuous" vertical="center"/>
      <protection locked="0"/>
    </xf>
    <xf numFmtId="0" fontId="8" fillId="2" borderId="3" xfId="0" applyFont="1" applyFill="1" applyBorder="1" applyAlignment="1" applyProtection="1">
      <alignment horizontal="centerContinuous" vertical="center"/>
      <protection locked="0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10" fillId="2" borderId="3" xfId="0" applyNumberFormat="1" applyFont="1" applyFill="1" applyBorder="1" applyAlignment="1" applyProtection="1">
      <alignment horizontal="center" vertical="center"/>
      <protection locked="0"/>
    </xf>
    <xf numFmtId="171" fontId="15" fillId="0" borderId="0" xfId="0" applyNumberFormat="1" applyFont="1" applyFill="1" applyBorder="1" applyAlignment="1" applyProtection="1">
      <alignment horizontal="center"/>
      <protection locked="0"/>
    </xf>
    <xf numFmtId="1" fontId="3" fillId="0" borderId="0" xfId="0" applyNumberFormat="1" applyFont="1" applyFill="1" applyBorder="1" applyAlignment="1" applyProtection="1">
      <alignment horizontal="center"/>
      <protection locked="0"/>
    </xf>
    <xf numFmtId="0" fontId="8" fillId="0" borderId="12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wrapText="1"/>
      <protection locked="0"/>
    </xf>
    <xf numFmtId="0" fontId="8" fillId="0" borderId="1" xfId="0" applyFont="1" applyBorder="1" applyAlignment="1" applyProtection="1">
      <alignment horizontal="center"/>
      <protection locked="0"/>
    </xf>
    <xf numFmtId="171" fontId="12" fillId="0" borderId="24" xfId="0" applyNumberFormat="1" applyFont="1" applyBorder="1" applyAlignment="1" applyProtection="1">
      <alignment horizontal="right"/>
      <protection locked="0"/>
    </xf>
    <xf numFmtId="171" fontId="12" fillId="0" borderId="1" xfId="0" applyNumberFormat="1" applyFont="1" applyBorder="1" applyAlignment="1" applyProtection="1">
      <alignment horizontal="right"/>
      <protection locked="0"/>
    </xf>
    <xf numFmtId="171" fontId="12" fillId="0" borderId="0" xfId="0" applyNumberFormat="1" applyFont="1" applyFill="1" applyBorder="1" applyAlignment="1" applyProtection="1">
      <alignment horizontal="center"/>
      <protection locked="0"/>
    </xf>
    <xf numFmtId="169" fontId="0" fillId="0" borderId="0" xfId="0" applyNumberFormat="1" applyFill="1" applyBorder="1" applyAlignment="1" applyProtection="1">
      <alignment horizontal="center"/>
      <protection locked="0"/>
    </xf>
    <xf numFmtId="0" fontId="18" fillId="5" borderId="0" xfId="0" applyFont="1" applyFill="1" applyAlignment="1" applyProtection="1">
      <alignment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8" fillId="3" borderId="49" xfId="0" applyNumberFormat="1" applyFont="1" applyFill="1" applyBorder="1" applyProtection="1">
      <protection locked="0"/>
    </xf>
    <xf numFmtId="0" fontId="0" fillId="3" borderId="0" xfId="0" applyNumberFormat="1" applyFill="1" applyProtection="1">
      <protection locked="0"/>
    </xf>
    <xf numFmtId="171" fontId="12" fillId="0" borderId="7" xfId="0" applyNumberFormat="1" applyFont="1" applyBorder="1" applyAlignment="1" applyProtection="1">
      <alignment horizontal="center"/>
      <protection locked="0"/>
    </xf>
    <xf numFmtId="171" fontId="12" fillId="0" borderId="0" xfId="0" applyNumberFormat="1" applyFont="1" applyBorder="1" applyAlignment="1" applyProtection="1">
      <alignment horizontal="center"/>
      <protection locked="0"/>
    </xf>
    <xf numFmtId="169" fontId="0" fillId="0" borderId="0" xfId="0" applyNumberFormat="1" applyBorder="1" applyAlignment="1" applyProtection="1">
      <alignment horizontal="center"/>
      <protection locked="0"/>
    </xf>
    <xf numFmtId="0" fontId="18" fillId="5" borderId="0" xfId="0" applyFont="1" applyFill="1" applyAlignment="1" applyProtection="1">
      <alignment horizontal="center"/>
      <protection locked="0"/>
    </xf>
    <xf numFmtId="0" fontId="10" fillId="0" borderId="12" xfId="0" applyNumberFormat="1" applyFont="1" applyBorder="1" applyAlignment="1" applyProtection="1">
      <alignment horizontal="center"/>
      <protection locked="0"/>
    </xf>
    <xf numFmtId="0" fontId="19" fillId="0" borderId="0" xfId="0" applyFont="1" applyProtection="1">
      <protection locked="0"/>
    </xf>
    <xf numFmtId="171" fontId="12" fillId="0" borderId="0" xfId="0" applyNumberFormat="1" applyFont="1" applyBorder="1" applyAlignment="1" applyProtection="1">
      <alignment horizontal="right"/>
      <protection locked="0"/>
    </xf>
    <xf numFmtId="169" fontId="0" fillId="0" borderId="0" xfId="0" applyNumberFormat="1" applyBorder="1" applyAlignment="1" applyProtection="1">
      <alignment horizontal="right"/>
      <protection locked="0"/>
    </xf>
    <xf numFmtId="0" fontId="2" fillId="0" borderId="12" xfId="0" applyNumberFormat="1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wrapText="1"/>
      <protection locked="0"/>
    </xf>
    <xf numFmtId="0" fontId="4" fillId="0" borderId="12" xfId="0" applyNumberFormat="1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9" fontId="0" fillId="0" borderId="5" xfId="0" applyNumberForma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wrapText="1"/>
      <protection locked="0"/>
    </xf>
    <xf numFmtId="0" fontId="2" fillId="0" borderId="0" xfId="0" applyFont="1" applyProtection="1">
      <protection locked="0"/>
    </xf>
    <xf numFmtId="0" fontId="5" fillId="0" borderId="0" xfId="0" applyFont="1" applyBorder="1" applyAlignment="1" applyProtection="1">
      <alignment wrapText="1"/>
      <protection locked="0"/>
    </xf>
    <xf numFmtId="0" fontId="5" fillId="0" borderId="0" xfId="0" applyFont="1" applyBorder="1" applyAlignment="1" applyProtection="1">
      <alignment horizontal="center" wrapText="1"/>
      <protection locked="0"/>
    </xf>
    <xf numFmtId="0" fontId="1" fillId="0" borderId="0" xfId="0" applyFont="1" applyBorder="1" applyAlignment="1" applyProtection="1">
      <alignment horizontal="right" wrapText="1"/>
      <protection locked="0"/>
    </xf>
    <xf numFmtId="171" fontId="11" fillId="0" borderId="0" xfId="0" applyNumberFormat="1" applyFont="1" applyBorder="1" applyAlignment="1" applyProtection="1">
      <alignment horizontal="right"/>
      <protection locked="0"/>
    </xf>
    <xf numFmtId="169" fontId="1" fillId="0" borderId="0" xfId="0" applyNumberFormat="1" applyFont="1" applyBorder="1" applyAlignment="1" applyProtection="1">
      <alignment horizontal="right"/>
      <protection locked="0"/>
    </xf>
    <xf numFmtId="0" fontId="2" fillId="0" borderId="17" xfId="0" applyNumberFormat="1" applyFont="1" applyBorder="1" applyAlignment="1" applyProtection="1">
      <alignment horizontal="center"/>
      <protection locked="0"/>
    </xf>
    <xf numFmtId="0" fontId="1" fillId="0" borderId="20" xfId="0" applyFont="1" applyBorder="1" applyAlignment="1" applyProtection="1">
      <alignment horizontal="right" wrapText="1"/>
      <protection locked="0"/>
    </xf>
    <xf numFmtId="0" fontId="0" fillId="0" borderId="28" xfId="0" applyBorder="1" applyAlignment="1" applyProtection="1">
      <alignment horizontal="center"/>
      <protection locked="0"/>
    </xf>
    <xf numFmtId="0" fontId="4" fillId="0" borderId="0" xfId="0" applyNumberFormat="1" applyFont="1" applyBorder="1" applyAlignment="1" applyProtection="1">
      <alignment horizontal="center"/>
      <protection locked="0"/>
    </xf>
    <xf numFmtId="49" fontId="2" fillId="0" borderId="0" xfId="0" applyNumberFormat="1" applyFont="1" applyBorder="1" applyAlignment="1" applyProtection="1">
      <alignment horizontal="left"/>
      <protection locked="0"/>
    </xf>
    <xf numFmtId="49" fontId="2" fillId="0" borderId="0" xfId="0" applyNumberFormat="1" applyFont="1" applyBorder="1" applyAlignment="1" applyProtection="1">
      <protection locked="0"/>
    </xf>
    <xf numFmtId="0" fontId="2" fillId="0" borderId="0" xfId="0" applyNumberFormat="1" applyFont="1" applyBorder="1" applyAlignment="1" applyProtection="1">
      <protection locked="0"/>
    </xf>
    <xf numFmtId="49" fontId="2" fillId="0" borderId="0" xfId="0" applyNumberFormat="1" applyFont="1" applyBorder="1" applyAlignment="1" applyProtection="1">
      <alignment wrapText="1"/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left"/>
      <protection locked="0"/>
    </xf>
    <xf numFmtId="0" fontId="17" fillId="0" borderId="0" xfId="0" applyFont="1" applyBorder="1" applyAlignment="1" applyProtection="1">
      <alignment horizontal="left"/>
      <protection locked="0"/>
    </xf>
    <xf numFmtId="0" fontId="4" fillId="0" borderId="32" xfId="0" applyNumberFormat="1" applyFont="1" applyBorder="1" applyAlignment="1" applyProtection="1">
      <alignment horizontal="center"/>
      <protection locked="0"/>
    </xf>
    <xf numFmtId="171" fontId="12" fillId="0" borderId="33" xfId="0" applyNumberFormat="1" applyFont="1" applyBorder="1" applyAlignment="1" applyProtection="1">
      <alignment horizontal="right"/>
      <protection locked="0"/>
    </xf>
    <xf numFmtId="0" fontId="18" fillId="0" borderId="0" xfId="0" applyFont="1" applyBorder="1" applyAlignment="1" applyProtection="1">
      <alignment horizontal="right" wrapText="1"/>
      <protection locked="0"/>
    </xf>
    <xf numFmtId="0" fontId="0" fillId="0" borderId="0" xfId="0" applyNumberFormat="1" applyProtection="1">
      <protection locked="0"/>
    </xf>
    <xf numFmtId="171" fontId="12" fillId="0" borderId="0" xfId="0" applyNumberFormat="1" applyFont="1" applyProtection="1">
      <protection locked="0"/>
    </xf>
    <xf numFmtId="2" fontId="0" fillId="0" borderId="0" xfId="0" applyNumberFormat="1" applyProtection="1">
      <protection locked="0"/>
    </xf>
    <xf numFmtId="171" fontId="12" fillId="0" borderId="0" xfId="0" applyNumberFormat="1" applyFont="1" applyBorder="1" applyProtection="1">
      <protection locked="0"/>
    </xf>
    <xf numFmtId="0" fontId="0" fillId="0" borderId="0" xfId="0" applyBorder="1" applyProtection="1">
      <protection locked="0"/>
    </xf>
    <xf numFmtId="171" fontId="12" fillId="2" borderId="3" xfId="0" applyNumberFormat="1" applyFont="1" applyFill="1" applyBorder="1" applyAlignment="1" applyProtection="1">
      <alignment horizontal="center" vertical="center"/>
    </xf>
    <xf numFmtId="171" fontId="12" fillId="0" borderId="24" xfId="0" applyNumberFormat="1" applyFont="1" applyBorder="1" applyAlignment="1" applyProtection="1">
      <alignment horizontal="right"/>
    </xf>
    <xf numFmtId="171" fontId="12" fillId="0" borderId="1" xfId="0" applyNumberFormat="1" applyFont="1" applyBorder="1" applyAlignment="1" applyProtection="1">
      <alignment horizontal="right"/>
    </xf>
    <xf numFmtId="171" fontId="12" fillId="0" borderId="51" xfId="0" applyNumberFormat="1" applyFont="1" applyBorder="1" applyAlignment="1" applyProtection="1">
      <alignment horizontal="right"/>
    </xf>
    <xf numFmtId="171" fontId="11" fillId="0" borderId="4" xfId="0" applyNumberFormat="1" applyFont="1" applyBorder="1" applyAlignment="1" applyProtection="1">
      <alignment horizontal="right"/>
    </xf>
    <xf numFmtId="171" fontId="12" fillId="0" borderId="4" xfId="0" applyNumberFormat="1" applyFont="1" applyBorder="1" applyAlignment="1" applyProtection="1">
      <alignment horizontal="right"/>
    </xf>
    <xf numFmtId="171" fontId="12" fillId="0" borderId="28" xfId="0" applyNumberFormat="1" applyFont="1" applyBorder="1" applyAlignment="1" applyProtection="1">
      <alignment horizontal="right"/>
    </xf>
    <xf numFmtId="171" fontId="12" fillId="0" borderId="30" xfId="0" applyNumberFormat="1" applyFont="1" applyFill="1" applyBorder="1" applyAlignment="1" applyProtection="1">
      <alignment horizontal="center"/>
    </xf>
    <xf numFmtId="169" fontId="8" fillId="0" borderId="56" xfId="0" applyNumberFormat="1" applyFont="1" applyFill="1" applyBorder="1" applyAlignment="1" applyProtection="1">
      <alignment horizontal="center"/>
    </xf>
    <xf numFmtId="171" fontId="12" fillId="0" borderId="21" xfId="0" applyNumberFormat="1" applyFont="1" applyFill="1" applyBorder="1" applyAlignment="1" applyProtection="1">
      <alignment horizontal="center"/>
    </xf>
    <xf numFmtId="169" fontId="8" fillId="0" borderId="47" xfId="0" applyNumberFormat="1" applyFont="1" applyFill="1" applyBorder="1" applyAlignment="1" applyProtection="1">
      <alignment horizontal="center"/>
    </xf>
    <xf numFmtId="171" fontId="12" fillId="0" borderId="29" xfId="0" applyNumberFormat="1" applyFont="1" applyFill="1" applyBorder="1" applyAlignment="1" applyProtection="1">
      <alignment horizontal="center"/>
    </xf>
    <xf numFmtId="169" fontId="8" fillId="0" borderId="59" xfId="0" applyNumberFormat="1" applyFont="1" applyFill="1" applyBorder="1" applyAlignment="1" applyProtection="1">
      <alignment horizontal="center"/>
    </xf>
    <xf numFmtId="171" fontId="11" fillId="0" borderId="51" xfId="0" applyNumberFormat="1" applyFont="1" applyFill="1" applyBorder="1" applyAlignment="1" applyProtection="1">
      <alignment horizontal="center"/>
    </xf>
    <xf numFmtId="169" fontId="10" fillId="0" borderId="51" xfId="0" applyNumberFormat="1" applyFont="1" applyFill="1" applyBorder="1" applyAlignment="1" applyProtection="1">
      <alignment horizontal="center"/>
    </xf>
    <xf numFmtId="169" fontId="10" fillId="0" borderId="51" xfId="0" applyNumberFormat="1" applyFont="1" applyBorder="1" applyAlignment="1" applyProtection="1">
      <alignment horizontal="right"/>
    </xf>
    <xf numFmtId="169" fontId="0" fillId="0" borderId="5" xfId="0" applyNumberFormat="1" applyBorder="1" applyAlignment="1" applyProtection="1">
      <alignment horizontal="center"/>
    </xf>
    <xf numFmtId="169" fontId="0" fillId="0" borderId="51" xfId="0" applyNumberFormat="1" applyBorder="1" applyAlignment="1" applyProtection="1">
      <alignment horizontal="right"/>
    </xf>
    <xf numFmtId="169" fontId="0" fillId="0" borderId="1" xfId="0" applyNumberFormat="1" applyBorder="1" applyAlignment="1" applyProtection="1">
      <alignment horizontal="right"/>
    </xf>
    <xf numFmtId="169" fontId="1" fillId="0" borderId="51" xfId="0" applyNumberFormat="1" applyFont="1" applyBorder="1" applyAlignment="1" applyProtection="1">
      <alignment horizontal="right"/>
    </xf>
    <xf numFmtId="0" fontId="8" fillId="0" borderId="4" xfId="0" applyFont="1" applyBorder="1" applyAlignment="1" applyProtection="1">
      <alignment horizontal="center"/>
    </xf>
    <xf numFmtId="0" fontId="8" fillId="0" borderId="4" xfId="0" applyFont="1" applyBorder="1" applyAlignment="1" applyProtection="1">
      <alignment horizontal="centerContinuous"/>
    </xf>
    <xf numFmtId="2" fontId="8" fillId="7" borderId="0" xfId="0" applyNumberFormat="1" applyFont="1" applyFill="1" applyBorder="1" applyProtection="1">
      <protection locked="0"/>
    </xf>
    <xf numFmtId="0" fontId="8" fillId="0" borderId="20" xfId="0" applyFont="1" applyBorder="1" applyProtection="1"/>
    <xf numFmtId="2" fontId="8" fillId="0" borderId="22" xfId="0" applyNumberFormat="1" applyFont="1" applyFill="1" applyBorder="1" applyProtection="1"/>
    <xf numFmtId="171" fontId="8" fillId="0" borderId="24" xfId="0" applyNumberFormat="1" applyFont="1" applyBorder="1" applyAlignment="1" applyProtection="1">
      <alignment horizontal="right"/>
    </xf>
    <xf numFmtId="171" fontId="8" fillId="0" borderId="1" xfId="0" applyNumberFormat="1" applyFont="1" applyBorder="1" applyAlignment="1" applyProtection="1">
      <alignment horizontal="right"/>
    </xf>
    <xf numFmtId="171" fontId="10" fillId="0" borderId="4" xfId="0" applyNumberFormat="1" applyFont="1" applyBorder="1" applyAlignment="1" applyProtection="1">
      <alignment horizontal="right"/>
    </xf>
    <xf numFmtId="0" fontId="28" fillId="0" borderId="0" xfId="0" applyFont="1" applyAlignment="1" applyProtection="1">
      <alignment horizontal="center"/>
    </xf>
    <xf numFmtId="0" fontId="8" fillId="0" borderId="29" xfId="0" applyFont="1" applyBorder="1" applyAlignment="1" applyProtection="1">
      <alignment horizontal="center"/>
    </xf>
    <xf numFmtId="0" fontId="45" fillId="0" borderId="55" xfId="0" applyFont="1" applyBorder="1" applyAlignment="1" applyProtection="1">
      <alignment horizontal="center"/>
    </xf>
    <xf numFmtId="1" fontId="8" fillId="0" borderId="30" xfId="0" applyNumberFormat="1" applyFont="1" applyFill="1" applyBorder="1" applyAlignment="1" applyProtection="1">
      <alignment horizontal="center"/>
    </xf>
    <xf numFmtId="0" fontId="8" fillId="0" borderId="2" xfId="0" applyFont="1" applyBorder="1" applyAlignment="1" applyProtection="1">
      <alignment horizontal="center"/>
    </xf>
    <xf numFmtId="0" fontId="8" fillId="0" borderId="21" xfId="0" applyFont="1" applyBorder="1" applyAlignment="1" applyProtection="1">
      <alignment horizontal="center"/>
    </xf>
    <xf numFmtId="2" fontId="12" fillId="8" borderId="0" xfId="0" applyNumberFormat="1" applyFont="1" applyFill="1" applyBorder="1" applyProtection="1"/>
    <xf numFmtId="0" fontId="45" fillId="0" borderId="44" xfId="0" applyFont="1" applyBorder="1" applyAlignment="1" applyProtection="1">
      <alignment horizontal="center"/>
    </xf>
    <xf numFmtId="171" fontId="12" fillId="0" borderId="7" xfId="0" applyNumberFormat="1" applyFont="1" applyFill="1" applyBorder="1" applyAlignment="1" applyProtection="1">
      <alignment horizontal="center"/>
    </xf>
    <xf numFmtId="171" fontId="12" fillId="0" borderId="24" xfId="0" applyNumberFormat="1" applyFont="1" applyFill="1" applyBorder="1" applyProtection="1"/>
    <xf numFmtId="0" fontId="29" fillId="0" borderId="44" xfId="0" applyFont="1" applyBorder="1" applyAlignment="1" applyProtection="1">
      <alignment horizontal="center"/>
    </xf>
    <xf numFmtId="0" fontId="8" fillId="0" borderId="24" xfId="0" applyFont="1" applyBorder="1" applyAlignment="1" applyProtection="1">
      <alignment horizontal="center"/>
    </xf>
    <xf numFmtId="171" fontId="12" fillId="0" borderId="24" xfId="0" applyNumberFormat="1" applyFont="1" applyBorder="1" applyProtection="1"/>
    <xf numFmtId="171" fontId="12" fillId="8" borderId="0" xfId="0" applyNumberFormat="1" applyFont="1" applyFill="1" applyBorder="1" applyProtection="1"/>
    <xf numFmtId="0" fontId="8" fillId="0" borderId="5" xfId="0" applyFont="1" applyFill="1" applyBorder="1" applyAlignment="1" applyProtection="1">
      <alignment horizontal="center"/>
    </xf>
    <xf numFmtId="170" fontId="26" fillId="0" borderId="0" xfId="0" applyNumberFormat="1" applyFont="1" applyProtection="1"/>
    <xf numFmtId="171" fontId="12" fillId="0" borderId="0" xfId="0" applyNumberFormat="1" applyFont="1" applyFill="1" applyBorder="1" applyProtection="1"/>
    <xf numFmtId="3" fontId="8" fillId="0" borderId="0" xfId="0" applyNumberFormat="1" applyFont="1" applyFill="1" applyBorder="1" applyAlignment="1" applyProtection="1">
      <alignment horizontal="center"/>
    </xf>
    <xf numFmtId="0" fontId="29" fillId="0" borderId="45" xfId="0" applyFont="1" applyBorder="1" applyAlignment="1" applyProtection="1">
      <alignment horizontal="center"/>
    </xf>
    <xf numFmtId="0" fontId="8" fillId="0" borderId="30" xfId="0" applyFont="1" applyBorder="1" applyAlignment="1" applyProtection="1">
      <alignment horizontal="center"/>
    </xf>
    <xf numFmtId="171" fontId="12" fillId="0" borderId="19" xfId="0" applyNumberFormat="1" applyFont="1" applyBorder="1" applyAlignment="1" applyProtection="1">
      <alignment horizontal="center"/>
    </xf>
    <xf numFmtId="171" fontId="12" fillId="0" borderId="30" xfId="0" applyNumberFormat="1" applyFont="1" applyBorder="1" applyProtection="1"/>
    <xf numFmtId="166" fontId="8" fillId="0" borderId="0" xfId="4" applyNumberFormat="1" applyFont="1" applyFill="1" applyBorder="1" applyProtection="1"/>
    <xf numFmtId="0" fontId="10" fillId="0" borderId="0" xfId="0" applyFont="1" applyFill="1" applyProtection="1"/>
    <xf numFmtId="0" fontId="10" fillId="0" borderId="0" xfId="0" applyFont="1" applyFill="1" applyAlignment="1" applyProtection="1">
      <alignment horizontal="center"/>
    </xf>
    <xf numFmtId="0" fontId="29" fillId="0" borderId="41" xfId="0" applyFont="1" applyBorder="1" applyAlignment="1" applyProtection="1">
      <alignment horizontal="center"/>
    </xf>
    <xf numFmtId="0" fontId="8" fillId="0" borderId="41" xfId="0" applyFont="1" applyBorder="1" applyProtection="1"/>
    <xf numFmtId="0" fontId="8" fillId="0" borderId="42" xfId="0" applyFont="1" applyBorder="1" applyProtection="1"/>
    <xf numFmtId="0" fontId="8" fillId="0" borderId="43" xfId="0" applyFont="1" applyBorder="1" applyProtection="1"/>
    <xf numFmtId="0" fontId="8" fillId="0" borderId="20" xfId="0" applyFont="1" applyFill="1" applyBorder="1" applyAlignment="1" applyProtection="1">
      <alignment horizontal="center"/>
    </xf>
    <xf numFmtId="0" fontId="8" fillId="0" borderId="44" xfId="0" applyFont="1" applyBorder="1" applyProtection="1"/>
    <xf numFmtId="0" fontId="8" fillId="0" borderId="7" xfId="0" applyFont="1" applyBorder="1" applyProtection="1"/>
    <xf numFmtId="0" fontId="28" fillId="0" borderId="44" xfId="0" applyFont="1" applyBorder="1" applyAlignment="1" applyProtection="1">
      <alignment horizontal="center"/>
    </xf>
    <xf numFmtId="0" fontId="29" fillId="0" borderId="24" xfId="0" applyFont="1" applyBorder="1" applyAlignment="1" applyProtection="1">
      <alignment horizontal="center"/>
    </xf>
    <xf numFmtId="0" fontId="12" fillId="0" borderId="10" xfId="0" applyFont="1" applyFill="1" applyBorder="1" applyProtection="1"/>
    <xf numFmtId="0" fontId="12" fillId="0" borderId="10" xfId="0" applyFont="1" applyFill="1" applyBorder="1" applyAlignment="1" applyProtection="1">
      <alignment horizontal="center"/>
    </xf>
    <xf numFmtId="0" fontId="28" fillId="0" borderId="45" xfId="0" applyFont="1" applyBorder="1" applyAlignment="1" applyProtection="1">
      <alignment horizontal="center"/>
    </xf>
    <xf numFmtId="0" fontId="8" fillId="0" borderId="45" xfId="0" applyFont="1" applyBorder="1" applyProtection="1"/>
    <xf numFmtId="0" fontId="8" fillId="0" borderId="46" xfId="0" applyFont="1" applyBorder="1" applyProtection="1"/>
    <xf numFmtId="0" fontId="8" fillId="0" borderId="19" xfId="0" applyFont="1" applyBorder="1" applyProtection="1"/>
    <xf numFmtId="0" fontId="28" fillId="0" borderId="0" xfId="0" applyFont="1" applyBorder="1" applyAlignment="1" applyProtection="1">
      <alignment horizontal="center"/>
    </xf>
    <xf numFmtId="176" fontId="12" fillId="0" borderId="0" xfId="0" applyNumberFormat="1" applyFont="1" applyFill="1" applyBorder="1" applyProtection="1"/>
    <xf numFmtId="1" fontId="12" fillId="8" borderId="7" xfId="0" applyNumberFormat="1" applyFont="1" applyFill="1" applyBorder="1" applyAlignment="1" applyProtection="1">
      <alignment horizontal="center"/>
    </xf>
    <xf numFmtId="0" fontId="12" fillId="0" borderId="7" xfId="0" applyFont="1" applyFill="1" applyBorder="1" applyAlignment="1" applyProtection="1">
      <alignment horizontal="center"/>
    </xf>
    <xf numFmtId="0" fontId="29" fillId="0" borderId="30" xfId="0" applyFont="1" applyBorder="1" applyAlignment="1" applyProtection="1">
      <alignment horizontal="center"/>
    </xf>
    <xf numFmtId="3" fontId="12" fillId="0" borderId="0" xfId="0" applyNumberFormat="1" applyFont="1" applyFill="1" applyBorder="1" applyProtection="1"/>
    <xf numFmtId="1" fontId="8" fillId="0" borderId="8" xfId="0" applyNumberFormat="1" applyFont="1" applyFill="1" applyBorder="1" applyProtection="1"/>
    <xf numFmtId="0" fontId="8" fillId="0" borderId="8" xfId="0" applyFont="1" applyFill="1" applyBorder="1" applyAlignment="1" applyProtection="1">
      <alignment horizontal="center"/>
    </xf>
    <xf numFmtId="0" fontId="8" fillId="0" borderId="6" xfId="0" applyFont="1" applyFill="1" applyBorder="1" applyAlignment="1" applyProtection="1">
      <alignment horizontal="center"/>
    </xf>
    <xf numFmtId="0" fontId="29" fillId="0" borderId="0" xfId="0" applyFont="1" applyBorder="1" applyAlignment="1" applyProtection="1">
      <alignment horizontal="center"/>
    </xf>
    <xf numFmtId="1" fontId="8" fillId="0" borderId="10" xfId="0" applyNumberFormat="1" applyFont="1" applyFill="1" applyBorder="1" applyProtection="1"/>
    <xf numFmtId="0" fontId="8" fillId="0" borderId="10" xfId="0" applyFont="1" applyFill="1" applyBorder="1" applyAlignment="1" applyProtection="1">
      <alignment horizontal="center"/>
    </xf>
    <xf numFmtId="1" fontId="8" fillId="0" borderId="0" xfId="0" applyNumberFormat="1" applyFont="1" applyFill="1" applyBorder="1" applyProtection="1"/>
    <xf numFmtId="0" fontId="11" fillId="0" borderId="10" xfId="0" applyNumberFormat="1" applyFont="1" applyFill="1" applyBorder="1" applyProtection="1"/>
    <xf numFmtId="0" fontId="10" fillId="0" borderId="0" xfId="0" applyFont="1" applyProtection="1"/>
    <xf numFmtId="0" fontId="8" fillId="0" borderId="0" xfId="0" applyFont="1" applyAlignment="1" applyProtection="1">
      <alignment horizontal="right"/>
    </xf>
    <xf numFmtId="0" fontId="8" fillId="0" borderId="0" xfId="0" applyFont="1" applyFill="1" applyProtection="1"/>
    <xf numFmtId="170" fontId="11" fillId="0" borderId="11" xfId="0" applyNumberFormat="1" applyFont="1" applyBorder="1" applyAlignment="1" applyProtection="1">
      <alignment horizontal="center"/>
    </xf>
    <xf numFmtId="171" fontId="16" fillId="0" borderId="4" xfId="2" applyNumberFormat="1" applyFont="1" applyBorder="1" applyProtection="1"/>
    <xf numFmtId="176" fontId="34" fillId="0" borderId="0" xfId="0" applyNumberFormat="1" applyFont="1" applyProtection="1"/>
    <xf numFmtId="2" fontId="8" fillId="0" borderId="0" xfId="0" applyNumberFormat="1" applyFont="1" applyProtection="1"/>
    <xf numFmtId="2" fontId="28" fillId="0" borderId="0" xfId="0" applyNumberFormat="1" applyFont="1" applyAlignment="1" applyProtection="1">
      <alignment horizontal="center"/>
    </xf>
    <xf numFmtId="171" fontId="12" fillId="0" borderId="0" xfId="0" applyNumberFormat="1" applyFont="1" applyProtection="1"/>
    <xf numFmtId="166" fontId="8" fillId="0" borderId="0" xfId="0" applyNumberFormat="1" applyFont="1" applyProtection="1"/>
    <xf numFmtId="0" fontId="8" fillId="0" borderId="36" xfId="0" applyFont="1" applyBorder="1" applyProtection="1"/>
    <xf numFmtId="1" fontId="11" fillId="10" borderId="60" xfId="0" applyNumberFormat="1" applyFont="1" applyFill="1" applyBorder="1" applyAlignment="1" applyProtection="1">
      <alignment horizontal="center"/>
      <protection locked="0"/>
    </xf>
    <xf numFmtId="1" fontId="8" fillId="0" borderId="0" xfId="0" applyNumberFormat="1" applyFont="1" applyBorder="1" applyProtection="1"/>
    <xf numFmtId="172" fontId="12" fillId="0" borderId="0" xfId="0" applyNumberFormat="1" applyFont="1" applyBorder="1" applyProtection="1"/>
    <xf numFmtId="172" fontId="12" fillId="0" borderId="0" xfId="0" applyNumberFormat="1" applyFont="1" applyFill="1" applyBorder="1" applyProtection="1"/>
    <xf numFmtId="172" fontId="11" fillId="11" borderId="49" xfId="0" applyNumberFormat="1" applyFont="1" applyFill="1" applyBorder="1" applyProtection="1"/>
    <xf numFmtId="0" fontId="8" fillId="0" borderId="20" xfId="0" applyFont="1" applyFill="1" applyBorder="1" applyAlignment="1" applyProtection="1">
      <alignment horizontal="right"/>
    </xf>
    <xf numFmtId="0" fontId="8" fillId="0" borderId="40" xfId="0" applyFont="1" applyBorder="1" applyProtection="1"/>
    <xf numFmtId="0" fontId="8" fillId="0" borderId="0" xfId="0" applyFont="1" applyFill="1" applyBorder="1" applyAlignment="1" applyProtection="1">
      <alignment horizontal="right"/>
    </xf>
    <xf numFmtId="0" fontId="41" fillId="0" borderId="0" xfId="0" applyFont="1" applyBorder="1" applyAlignment="1" applyProtection="1">
      <alignment horizontal="right" wrapText="1"/>
    </xf>
    <xf numFmtId="171" fontId="10" fillId="0" borderId="1" xfId="0" applyNumberFormat="1" applyFont="1" applyBorder="1" applyAlignment="1" applyProtection="1">
      <alignment horizontal="right"/>
    </xf>
    <xf numFmtId="169" fontId="10" fillId="0" borderId="5" xfId="0" applyNumberFormat="1" applyFont="1" applyBorder="1" applyAlignment="1" applyProtection="1">
      <alignment horizontal="right"/>
    </xf>
    <xf numFmtId="0" fontId="10" fillId="13" borderId="7" xfId="0" applyNumberFormat="1" applyFont="1" applyFill="1" applyBorder="1" applyAlignment="1" applyProtection="1">
      <alignment horizontal="center"/>
      <protection locked="0"/>
    </xf>
    <xf numFmtId="0" fontId="3" fillId="13" borderId="7" xfId="0" applyNumberFormat="1" applyFont="1" applyFill="1" applyBorder="1" applyAlignment="1" applyProtection="1">
      <alignment horizontal="center"/>
      <protection locked="0"/>
    </xf>
    <xf numFmtId="171" fontId="10" fillId="0" borderId="61" xfId="0" applyNumberFormat="1" applyFont="1" applyBorder="1" applyAlignment="1" applyProtection="1">
      <alignment horizontal="right"/>
    </xf>
    <xf numFmtId="0" fontId="0" fillId="3" borderId="0" xfId="0" applyNumberFormat="1" applyFill="1" applyProtection="1"/>
    <xf numFmtId="0" fontId="2" fillId="0" borderId="12" xfId="0" applyNumberFormat="1" applyFont="1" applyBorder="1" applyAlignment="1" applyProtection="1">
      <alignment horizontal="center"/>
    </xf>
    <xf numFmtId="0" fontId="2" fillId="0" borderId="0" xfId="0" applyFont="1" applyBorder="1" applyAlignment="1" applyProtection="1">
      <alignment wrapText="1"/>
    </xf>
    <xf numFmtId="0" fontId="0" fillId="0" borderId="1" xfId="0" applyBorder="1" applyAlignment="1" applyProtection="1">
      <alignment horizontal="center"/>
    </xf>
    <xf numFmtId="0" fontId="3" fillId="13" borderId="7" xfId="0" applyNumberFormat="1" applyFont="1" applyFill="1" applyBorder="1" applyAlignment="1" applyProtection="1">
      <alignment horizontal="center"/>
    </xf>
    <xf numFmtId="0" fontId="1" fillId="0" borderId="0" xfId="0" applyFont="1" applyBorder="1" applyAlignment="1" applyProtection="1">
      <alignment horizontal="right" wrapText="1"/>
    </xf>
    <xf numFmtId="171" fontId="11" fillId="0" borderId="34" xfId="0" applyNumberFormat="1" applyFont="1" applyBorder="1" applyAlignment="1" applyProtection="1">
      <alignment horizontal="right"/>
    </xf>
    <xf numFmtId="171" fontId="11" fillId="0" borderId="62" xfId="0" applyNumberFormat="1" applyFont="1" applyBorder="1" applyAlignment="1" applyProtection="1">
      <alignment horizontal="right"/>
    </xf>
    <xf numFmtId="0" fontId="8" fillId="0" borderId="12" xfId="0" applyNumberFormat="1" applyFont="1" applyBorder="1" applyAlignment="1" applyProtection="1">
      <alignment horizontal="center"/>
    </xf>
    <xf numFmtId="0" fontId="8" fillId="0" borderId="0" xfId="0" applyFont="1" applyBorder="1" applyAlignment="1" applyProtection="1">
      <alignment wrapText="1"/>
    </xf>
    <xf numFmtId="0" fontId="8" fillId="0" borderId="1" xfId="0" applyFont="1" applyBorder="1" applyAlignment="1" applyProtection="1">
      <alignment horizontal="center"/>
    </xf>
    <xf numFmtId="1" fontId="10" fillId="6" borderId="7" xfId="0" applyNumberFormat="1" applyFont="1" applyFill="1" applyBorder="1" applyAlignment="1" applyProtection="1">
      <alignment horizontal="center"/>
    </xf>
    <xf numFmtId="0" fontId="8" fillId="0" borderId="49" xfId="0" applyNumberFormat="1" applyFont="1" applyBorder="1" applyAlignment="1" applyProtection="1">
      <alignment horizontal="center"/>
    </xf>
    <xf numFmtId="0" fontId="8" fillId="0" borderId="48" xfId="0" applyFont="1" applyBorder="1" applyAlignment="1" applyProtection="1">
      <alignment wrapText="1"/>
    </xf>
    <xf numFmtId="2" fontId="8" fillId="14" borderId="3" xfId="0" applyNumberFormat="1" applyFont="1" applyFill="1" applyBorder="1" applyAlignment="1" applyProtection="1">
      <alignment horizontal="center" vertical="center"/>
      <protection locked="0"/>
    </xf>
    <xf numFmtId="2" fontId="10" fillId="16" borderId="51" xfId="0" applyNumberFormat="1" applyFont="1" applyFill="1" applyBorder="1" applyAlignment="1" applyProtection="1">
      <alignment horizontal="center"/>
    </xf>
    <xf numFmtId="2" fontId="8" fillId="17" borderId="7" xfId="0" applyNumberFormat="1" applyFont="1" applyFill="1" applyBorder="1" applyAlignment="1" applyProtection="1">
      <alignment horizontal="center"/>
      <protection locked="0"/>
    </xf>
    <xf numFmtId="2" fontId="0" fillId="17" borderId="7" xfId="0" applyNumberFormat="1" applyFill="1" applyBorder="1" applyAlignment="1" applyProtection="1">
      <alignment horizontal="center"/>
      <protection locked="0"/>
    </xf>
    <xf numFmtId="2" fontId="7" fillId="17" borderId="7" xfId="0" applyNumberFormat="1" applyFont="1" applyFill="1" applyBorder="1" applyAlignment="1" applyProtection="1">
      <alignment horizontal="center"/>
    </xf>
    <xf numFmtId="2" fontId="0" fillId="17" borderId="7" xfId="0" applyNumberFormat="1" applyFill="1" applyBorder="1" applyAlignment="1" applyProtection="1">
      <alignment horizontal="center"/>
    </xf>
    <xf numFmtId="2" fontId="0" fillId="17" borderId="2" xfId="0" applyNumberFormat="1" applyFill="1" applyBorder="1" applyAlignment="1" applyProtection="1">
      <alignment horizontal="center"/>
    </xf>
    <xf numFmtId="2" fontId="8" fillId="13" borderId="3" xfId="0" applyNumberFormat="1" applyFont="1" applyFill="1" applyBorder="1" applyAlignment="1" applyProtection="1">
      <alignment horizontal="center" vertical="center"/>
      <protection locked="0"/>
    </xf>
    <xf numFmtId="10" fontId="16" fillId="11" borderId="4" xfId="0" applyNumberFormat="1" applyFont="1" applyFill="1" applyBorder="1" applyAlignment="1" applyProtection="1">
      <alignment horizontal="center"/>
    </xf>
    <xf numFmtId="1" fontId="8" fillId="0" borderId="12" xfId="0" applyNumberFormat="1" applyFont="1" applyFill="1" applyBorder="1" applyAlignment="1" applyProtection="1">
      <alignment horizontal="center"/>
    </xf>
    <xf numFmtId="1" fontId="10" fillId="0" borderId="12" xfId="0" applyNumberFormat="1" applyFont="1" applyFill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171" fontId="12" fillId="0" borderId="0" xfId="0" applyNumberFormat="1" applyFont="1" applyFill="1" applyBorder="1" applyAlignment="1" applyProtection="1">
      <alignment horizontal="center"/>
    </xf>
    <xf numFmtId="176" fontId="12" fillId="0" borderId="0" xfId="0" applyNumberFormat="1" applyFont="1" applyFill="1" applyBorder="1" applyAlignment="1" applyProtection="1">
      <alignment horizontal="center"/>
    </xf>
    <xf numFmtId="49" fontId="16" fillId="0" borderId="0" xfId="0" applyNumberFormat="1" applyFont="1" applyBorder="1" applyAlignment="1" applyProtection="1">
      <alignment horizontal="center"/>
    </xf>
    <xf numFmtId="49" fontId="16" fillId="0" borderId="0" xfId="0" applyNumberFormat="1" applyFont="1" applyBorder="1" applyAlignment="1" applyProtection="1">
      <alignment horizontal="left"/>
    </xf>
    <xf numFmtId="49" fontId="16" fillId="0" borderId="0" xfId="0" applyNumberFormat="1" applyFont="1" applyBorder="1" applyAlignment="1" applyProtection="1">
      <alignment horizontal="right"/>
    </xf>
    <xf numFmtId="171" fontId="12" fillId="10" borderId="0" xfId="0" applyNumberFormat="1" applyFont="1" applyFill="1" applyAlignment="1" applyProtection="1">
      <alignment horizontal="left"/>
      <protection locked="0"/>
    </xf>
    <xf numFmtId="171" fontId="15" fillId="10" borderId="14" xfId="0" applyNumberFormat="1" applyFont="1" applyFill="1" applyBorder="1" applyAlignment="1" applyProtection="1">
      <alignment horizontal="centerContinuous"/>
      <protection locked="0"/>
    </xf>
    <xf numFmtId="0" fontId="1" fillId="10" borderId="18" xfId="0" applyFont="1" applyFill="1" applyBorder="1" applyAlignment="1" applyProtection="1">
      <alignment horizontal="centerContinuous"/>
      <protection locked="0"/>
    </xf>
    <xf numFmtId="0" fontId="1" fillId="10" borderId="58" xfId="0" applyFont="1" applyFill="1" applyBorder="1" applyAlignment="1" applyProtection="1">
      <alignment horizontal="center" vertical="center"/>
      <protection locked="0"/>
    </xf>
    <xf numFmtId="49" fontId="8" fillId="10" borderId="23" xfId="0" applyNumberFormat="1" applyFont="1" applyFill="1" applyBorder="1" applyAlignment="1" applyProtection="1">
      <alignment horizontal="center"/>
      <protection locked="0"/>
    </xf>
    <xf numFmtId="0" fontId="0" fillId="10" borderId="21" xfId="0" applyFill="1" applyBorder="1" applyAlignment="1" applyProtection="1">
      <alignment horizontal="center"/>
      <protection locked="0"/>
    </xf>
    <xf numFmtId="0" fontId="0" fillId="10" borderId="47" xfId="0" applyFill="1" applyBorder="1" applyAlignment="1" applyProtection="1">
      <alignment horizontal="center"/>
      <protection locked="0"/>
    </xf>
    <xf numFmtId="171" fontId="11" fillId="10" borderId="20" xfId="0" applyNumberFormat="1" applyFont="1" applyFill="1" applyBorder="1" applyAlignment="1" applyProtection="1">
      <alignment horizontal="centerContinuous"/>
      <protection locked="0"/>
    </xf>
    <xf numFmtId="2" fontId="1" fillId="10" borderId="6" xfId="0" applyNumberFormat="1" applyFont="1" applyFill="1" applyBorder="1" applyAlignment="1" applyProtection="1">
      <alignment horizontal="centerContinuous"/>
      <protection locked="0"/>
    </xf>
    <xf numFmtId="2" fontId="0" fillId="10" borderId="39" xfId="0" applyNumberFormat="1" applyFill="1" applyBorder="1" applyAlignment="1" applyProtection="1">
      <alignment horizontal="center"/>
      <protection locked="0"/>
    </xf>
    <xf numFmtId="2" fontId="0" fillId="10" borderId="53" xfId="0" applyNumberFormat="1" applyFill="1" applyBorder="1" applyAlignment="1" applyProtection="1">
      <alignment horizontal="center"/>
      <protection locked="0"/>
    </xf>
    <xf numFmtId="0" fontId="0" fillId="10" borderId="57" xfId="0" applyFill="1" applyBorder="1" applyAlignment="1" applyProtection="1">
      <alignment horizontal="center"/>
      <protection locked="0"/>
    </xf>
    <xf numFmtId="171" fontId="12" fillId="10" borderId="20" xfId="0" applyNumberFormat="1" applyFont="1" applyFill="1" applyBorder="1" applyAlignment="1" applyProtection="1">
      <alignment horizontal="centerContinuous"/>
      <protection locked="0"/>
    </xf>
    <xf numFmtId="2" fontId="0" fillId="10" borderId="20" xfId="0" applyNumberFormat="1" applyFill="1" applyBorder="1" applyAlignment="1" applyProtection="1">
      <alignment horizontal="centerContinuous"/>
      <protection locked="0"/>
    </xf>
    <xf numFmtId="171" fontId="15" fillId="10" borderId="48" xfId="0" applyNumberFormat="1" applyFont="1" applyFill="1" applyBorder="1" applyAlignment="1" applyProtection="1">
      <alignment horizontal="right"/>
      <protection locked="0"/>
    </xf>
    <xf numFmtId="171" fontId="8" fillId="19" borderId="3" xfId="0" applyNumberFormat="1" applyFont="1" applyFill="1" applyBorder="1" applyAlignment="1" applyProtection="1">
      <alignment horizontal="center" vertical="center"/>
      <protection locked="0"/>
    </xf>
    <xf numFmtId="171" fontId="8" fillId="19" borderId="50" xfId="0" applyNumberFormat="1" applyFont="1" applyFill="1" applyBorder="1" applyAlignment="1" applyProtection="1">
      <alignment horizontal="center" vertical="center"/>
      <protection locked="0"/>
    </xf>
    <xf numFmtId="0" fontId="12" fillId="19" borderId="52" xfId="0" applyNumberFormat="1" applyFont="1" applyFill="1" applyBorder="1" applyAlignment="1" applyProtection="1">
      <alignment horizontal="center"/>
    </xf>
    <xf numFmtId="0" fontId="12" fillId="19" borderId="21" xfId="0" applyNumberFormat="1" applyFont="1" applyFill="1" applyBorder="1" applyAlignment="1" applyProtection="1">
      <alignment horizontal="center"/>
    </xf>
    <xf numFmtId="171" fontId="12" fillId="19" borderId="7" xfId="0" applyNumberFormat="1" applyFont="1" applyFill="1" applyBorder="1" applyAlignment="1" applyProtection="1">
      <alignment horizontal="center"/>
      <protection locked="0"/>
    </xf>
    <xf numFmtId="171" fontId="8" fillId="19" borderId="7" xfId="0" applyNumberFormat="1" applyFont="1" applyFill="1" applyBorder="1" applyAlignment="1" applyProtection="1">
      <alignment horizontal="center"/>
      <protection locked="0"/>
    </xf>
    <xf numFmtId="171" fontId="8" fillId="18" borderId="7" xfId="0" applyNumberFormat="1" applyFont="1" applyFill="1" applyBorder="1" applyAlignment="1" applyProtection="1">
      <alignment horizontal="center"/>
      <protection locked="0"/>
    </xf>
    <xf numFmtId="9" fontId="8" fillId="18" borderId="7" xfId="4" applyFont="1" applyFill="1" applyBorder="1" applyAlignment="1" applyProtection="1">
      <alignment horizontal="center"/>
      <protection locked="0"/>
    </xf>
    <xf numFmtId="171" fontId="12" fillId="18" borderId="7" xfId="0" applyNumberFormat="1" applyFont="1" applyFill="1" applyBorder="1" applyAlignment="1" applyProtection="1">
      <alignment horizontal="center"/>
      <protection locked="0"/>
    </xf>
    <xf numFmtId="171" fontId="12" fillId="18" borderId="7" xfId="0" applyNumberFormat="1" applyFont="1" applyFill="1" applyBorder="1" applyAlignment="1" applyProtection="1">
      <alignment horizontal="center"/>
    </xf>
    <xf numFmtId="171" fontId="12" fillId="18" borderId="21" xfId="0" applyNumberFormat="1" applyFont="1" applyFill="1" applyBorder="1" applyAlignment="1" applyProtection="1">
      <alignment horizontal="center"/>
    </xf>
    <xf numFmtId="171" fontId="12" fillId="18" borderId="4" xfId="0" applyNumberFormat="1" applyFont="1" applyFill="1" applyBorder="1" applyAlignment="1" applyProtection="1">
      <alignment horizontal="center"/>
      <protection locked="0"/>
    </xf>
    <xf numFmtId="9" fontId="12" fillId="18" borderId="7" xfId="4" applyFont="1" applyFill="1" applyBorder="1" applyAlignment="1" applyProtection="1">
      <alignment horizontal="center"/>
      <protection locked="0"/>
    </xf>
    <xf numFmtId="0" fontId="8" fillId="0" borderId="12" xfId="0" applyFont="1" applyFill="1" applyBorder="1" applyAlignment="1" applyProtection="1">
      <alignment horizontal="center"/>
    </xf>
    <xf numFmtId="0" fontId="20" fillId="0" borderId="0" xfId="0" applyFont="1" applyBorder="1" applyAlignment="1" applyProtection="1">
      <alignment horizontal="center"/>
    </xf>
    <xf numFmtId="174" fontId="20" fillId="0" borderId="0" xfId="0" applyNumberFormat="1" applyFont="1" applyBorder="1" applyAlignment="1" applyProtection="1">
      <alignment horizontal="center"/>
    </xf>
    <xf numFmtId="0" fontId="10" fillId="0" borderId="51" xfId="0" applyFont="1" applyBorder="1" applyAlignment="1" applyProtection="1">
      <alignment horizontal="center"/>
    </xf>
    <xf numFmtId="10" fontId="8" fillId="0" borderId="0" xfId="0" applyNumberFormat="1" applyFont="1" applyFill="1" applyBorder="1" applyAlignment="1" applyProtection="1">
      <alignment horizontal="right"/>
    </xf>
    <xf numFmtId="0" fontId="11" fillId="0" borderId="36" xfId="0" applyNumberFormat="1" applyFont="1" applyFill="1" applyBorder="1" applyProtection="1"/>
    <xf numFmtId="0" fontId="8" fillId="0" borderId="63" xfId="0" applyFont="1" applyBorder="1" applyProtection="1"/>
    <xf numFmtId="0" fontId="10" fillId="0" borderId="14" xfId="0" applyFont="1" applyBorder="1" applyAlignment="1" applyProtection="1">
      <alignment horizontal="centerContinuous"/>
    </xf>
    <xf numFmtId="0" fontId="8" fillId="0" borderId="64" xfId="0" applyFont="1" applyBorder="1" applyAlignment="1" applyProtection="1">
      <alignment horizontal="center"/>
    </xf>
    <xf numFmtId="0" fontId="8" fillId="0" borderId="35" xfId="0" applyFont="1" applyBorder="1" applyAlignment="1" applyProtection="1">
      <alignment horizontal="right"/>
    </xf>
    <xf numFmtId="0" fontId="8" fillId="0" borderId="63" xfId="0" applyFont="1" applyBorder="1" applyAlignment="1" applyProtection="1">
      <alignment horizontal="right"/>
    </xf>
    <xf numFmtId="172" fontId="11" fillId="0" borderId="36" xfId="0" applyNumberFormat="1" applyFont="1" applyFill="1" applyBorder="1" applyProtection="1"/>
    <xf numFmtId="0" fontId="8" fillId="0" borderId="48" xfId="0" applyFont="1" applyBorder="1" applyProtection="1"/>
    <xf numFmtId="0" fontId="0" fillId="0" borderId="0" xfId="0" applyNumberFormat="1" applyBorder="1" applyAlignment="1" applyProtection="1">
      <alignment horizontal="center"/>
      <protection locked="0"/>
    </xf>
    <xf numFmtId="0" fontId="41" fillId="0" borderId="0" xfId="0" applyFont="1" applyBorder="1" applyAlignment="1" applyProtection="1">
      <alignment wrapText="1"/>
      <protection locked="0"/>
    </xf>
    <xf numFmtId="2" fontId="10" fillId="2" borderId="6" xfId="0" applyNumberFormat="1" applyFont="1" applyFill="1" applyBorder="1" applyAlignment="1" applyProtection="1">
      <alignment horizontal="center" vertical="center"/>
      <protection locked="0"/>
    </xf>
    <xf numFmtId="0" fontId="1" fillId="10" borderId="51" xfId="0" applyNumberFormat="1" applyFont="1" applyFill="1" applyBorder="1" applyAlignment="1" applyProtection="1">
      <alignment horizontal="center"/>
      <protection locked="0"/>
    </xf>
    <xf numFmtId="0" fontId="36" fillId="0" borderId="0" xfId="1" applyFont="1" applyAlignment="1" applyProtection="1">
      <alignment horizontal="right" vertical="center" wrapText="1"/>
    </xf>
    <xf numFmtId="0" fontId="24" fillId="0" borderId="0" xfId="1" applyAlignment="1" applyProtection="1">
      <alignment horizontal="left" vertical="center" wrapText="1"/>
    </xf>
    <xf numFmtId="0" fontId="32" fillId="0" borderId="0" xfId="1" applyFont="1" applyAlignment="1" applyProtection="1">
      <alignment horizontal="left" vertical="center" wrapText="1"/>
    </xf>
    <xf numFmtId="0" fontId="8" fillId="0" borderId="0" xfId="3" applyAlignment="1" applyProtection="1">
      <alignment vertical="center"/>
    </xf>
    <xf numFmtId="0" fontId="10" fillId="0" borderId="0" xfId="3" applyFont="1" applyAlignment="1" applyProtection="1">
      <alignment horizontal="right" vertical="center"/>
    </xf>
    <xf numFmtId="0" fontId="43" fillId="0" borderId="49" xfId="3" applyFont="1" applyBorder="1" applyAlignment="1" applyProtection="1">
      <alignment horizontal="center" vertical="center"/>
    </xf>
    <xf numFmtId="0" fontId="10" fillId="12" borderId="21" xfId="3" applyFont="1" applyFill="1" applyBorder="1" applyAlignment="1" applyProtection="1">
      <alignment horizontal="center" vertical="center"/>
    </xf>
    <xf numFmtId="0" fontId="8" fillId="0" borderId="21" xfId="3" applyBorder="1" applyAlignment="1" applyProtection="1">
      <alignment horizontal="center" vertical="center"/>
    </xf>
    <xf numFmtId="0" fontId="8" fillId="0" borderId="21" xfId="3" applyBorder="1" applyAlignment="1" applyProtection="1">
      <alignment vertical="center"/>
    </xf>
    <xf numFmtId="0" fontId="21" fillId="0" borderId="0" xfId="0" applyFont="1" applyAlignment="1" applyProtection="1">
      <alignment vertical="center"/>
    </xf>
    <xf numFmtId="0" fontId="23" fillId="0" borderId="0" xfId="3" applyFont="1" applyAlignment="1" applyProtection="1">
      <alignment horizontal="center" vertical="center"/>
    </xf>
    <xf numFmtId="0" fontId="23" fillId="0" borderId="0" xfId="3" applyFont="1" applyAlignment="1" applyProtection="1">
      <alignment horizontal="left" vertical="center"/>
    </xf>
    <xf numFmtId="0" fontId="9" fillId="0" borderId="0" xfId="0" applyFont="1" applyAlignment="1" applyProtection="1">
      <alignment vertical="center"/>
    </xf>
    <xf numFmtId="0" fontId="23" fillId="0" borderId="0" xfId="0" applyFont="1" applyAlignment="1" applyProtection="1">
      <alignment vertical="center"/>
    </xf>
    <xf numFmtId="168" fontId="23" fillId="0" borderId="0" xfId="3" applyNumberFormat="1" applyFont="1" applyAlignment="1" applyProtection="1">
      <alignment horizontal="right" vertical="center"/>
    </xf>
    <xf numFmtId="175" fontId="23" fillId="0" borderId="0" xfId="3" applyNumberFormat="1" applyFont="1" applyAlignment="1" applyProtection="1">
      <alignment horizontal="center" vertical="center"/>
    </xf>
    <xf numFmtId="0" fontId="9" fillId="0" borderId="0" xfId="3" applyFont="1" applyAlignment="1" applyProtection="1">
      <alignment vertical="center"/>
    </xf>
    <xf numFmtId="0" fontId="23" fillId="0" borderId="0" xfId="3" applyFont="1" applyAlignment="1" applyProtection="1">
      <alignment horizontal="centerContinuous" vertical="center"/>
    </xf>
    <xf numFmtId="0" fontId="9" fillId="0" borderId="0" xfId="0" applyFont="1" applyAlignment="1" applyProtection="1">
      <alignment horizontal="justify" vertical="center" wrapText="1"/>
    </xf>
    <xf numFmtId="0" fontId="22" fillId="0" borderId="0" xfId="0" applyFont="1" applyAlignment="1" applyProtection="1">
      <alignment vertical="center"/>
    </xf>
    <xf numFmtId="168" fontId="9" fillId="0" borderId="0" xfId="3" applyNumberFormat="1" applyFont="1" applyAlignment="1" applyProtection="1">
      <alignment horizontal="right" vertical="center"/>
    </xf>
    <xf numFmtId="175" fontId="9" fillId="0" borderId="0" xfId="3" applyNumberFormat="1" applyFont="1" applyAlignment="1" applyProtection="1">
      <alignment horizontal="right" vertical="center"/>
    </xf>
    <xf numFmtId="0" fontId="23" fillId="0" borderId="0" xfId="0" applyFont="1" applyAlignment="1" applyProtection="1">
      <alignment vertical="center" wrapText="1"/>
    </xf>
    <xf numFmtId="0" fontId="11" fillId="0" borderId="0" xfId="3" applyFont="1" applyAlignment="1" applyProtection="1">
      <alignment horizontal="center" vertical="center"/>
    </xf>
    <xf numFmtId="0" fontId="11" fillId="0" borderId="0" xfId="3" applyFont="1" applyAlignment="1" applyProtection="1">
      <alignment horizontal="right" vertical="center"/>
    </xf>
    <xf numFmtId="0" fontId="23" fillId="0" borderId="0" xfId="0" applyFont="1" applyAlignment="1" applyProtection="1">
      <alignment horizontal="right" vertical="center" wrapText="1"/>
    </xf>
    <xf numFmtId="0" fontId="8" fillId="0" borderId="0" xfId="3" applyAlignment="1" applyProtection="1">
      <alignment horizontal="center" vertical="center"/>
    </xf>
    <xf numFmtId="0" fontId="23" fillId="0" borderId="0" xfId="0" applyFont="1" applyAlignment="1" applyProtection="1">
      <alignment horizontal="center" vertical="center" wrapText="1"/>
    </xf>
    <xf numFmtId="0" fontId="9" fillId="0" borderId="0" xfId="3" applyFont="1" applyAlignment="1" applyProtection="1">
      <alignment horizontal="center" vertical="center"/>
    </xf>
    <xf numFmtId="0" fontId="16" fillId="0" borderId="0" xfId="3" applyFont="1" applyFill="1" applyAlignment="1" applyProtection="1">
      <alignment horizontal="center" vertical="center"/>
    </xf>
    <xf numFmtId="49" fontId="16" fillId="0" borderId="0" xfId="3" applyNumberFormat="1" applyFont="1" applyFill="1" applyBorder="1" applyAlignment="1" applyProtection="1">
      <alignment horizontal="right" vertical="center"/>
    </xf>
    <xf numFmtId="0" fontId="16" fillId="0" borderId="0" xfId="3" applyFont="1" applyFill="1" applyBorder="1" applyAlignment="1" applyProtection="1">
      <alignment horizontal="center" vertical="center"/>
    </xf>
    <xf numFmtId="49" fontId="16" fillId="0" borderId="0" xfId="3" applyNumberFormat="1" applyFont="1" applyFill="1" applyBorder="1" applyAlignment="1" applyProtection="1">
      <alignment vertical="center"/>
    </xf>
    <xf numFmtId="0" fontId="16" fillId="0" borderId="0" xfId="3" applyNumberFormat="1" applyFont="1" applyFill="1" applyBorder="1" applyAlignment="1" applyProtection="1">
      <alignment horizontal="left" vertical="center"/>
    </xf>
    <xf numFmtId="0" fontId="8" fillId="0" borderId="0" xfId="3" applyFont="1" applyFill="1" applyBorder="1" applyAlignment="1" applyProtection="1">
      <alignment vertical="center"/>
    </xf>
    <xf numFmtId="0" fontId="8" fillId="0" borderId="38" xfId="3" applyFont="1" applyFill="1" applyBorder="1" applyAlignment="1" applyProtection="1">
      <alignment vertical="center"/>
    </xf>
    <xf numFmtId="0" fontId="8" fillId="0" borderId="36" xfId="3" applyFont="1" applyFill="1" applyBorder="1" applyAlignment="1" applyProtection="1">
      <alignment vertical="center"/>
    </xf>
    <xf numFmtId="0" fontId="8" fillId="0" borderId="37" xfId="3" applyFont="1" applyFill="1" applyBorder="1" applyAlignment="1" applyProtection="1">
      <alignment vertical="center"/>
    </xf>
    <xf numFmtId="0" fontId="8" fillId="0" borderId="17" xfId="3" applyFont="1" applyFill="1" applyBorder="1" applyAlignment="1" applyProtection="1">
      <alignment vertical="center"/>
    </xf>
    <xf numFmtId="0" fontId="8" fillId="0" borderId="20" xfId="3" applyFont="1" applyFill="1" applyBorder="1" applyAlignment="1" applyProtection="1">
      <alignment vertical="center"/>
    </xf>
    <xf numFmtId="0" fontId="8" fillId="0" borderId="6" xfId="3" applyFont="1" applyFill="1" applyBorder="1" applyAlignment="1" applyProtection="1">
      <alignment vertical="center"/>
    </xf>
    <xf numFmtId="0" fontId="10" fillId="0" borderId="0" xfId="3" applyFont="1" applyFill="1" applyBorder="1" applyAlignment="1" applyProtection="1">
      <alignment vertical="center"/>
    </xf>
    <xf numFmtId="0" fontId="8" fillId="0" borderId="0" xfId="3" applyFill="1" applyBorder="1" applyAlignment="1" applyProtection="1">
      <alignment vertical="center"/>
    </xf>
    <xf numFmtId="0" fontId="16" fillId="0" borderId="0" xfId="3" applyFont="1" applyFill="1" applyBorder="1" applyAlignment="1" applyProtection="1">
      <alignment vertical="center"/>
    </xf>
    <xf numFmtId="0" fontId="23" fillId="0" borderId="0" xfId="0" applyFont="1" applyAlignment="1" applyProtection="1">
      <alignment horizontal="left" vertical="center" wrapText="1"/>
    </xf>
    <xf numFmtId="0" fontId="35" fillId="0" borderId="0" xfId="3" applyFont="1" applyFill="1" applyBorder="1" applyAlignment="1" applyProtection="1">
      <alignment vertical="center"/>
    </xf>
    <xf numFmtId="0" fontId="8" fillId="0" borderId="0" xfId="3" applyFont="1" applyAlignment="1" applyProtection="1">
      <alignment horizontal="center" vertical="center"/>
    </xf>
    <xf numFmtId="0" fontId="8" fillId="0" borderId="0" xfId="3" applyFont="1" applyAlignment="1" applyProtection="1">
      <alignment vertical="center"/>
    </xf>
    <xf numFmtId="0" fontId="42" fillId="0" borderId="10" xfId="0" applyNumberFormat="1" applyFont="1" applyFill="1" applyBorder="1" applyAlignment="1" applyProtection="1">
      <protection locked="0"/>
    </xf>
    <xf numFmtId="0" fontId="42" fillId="0" borderId="11" xfId="0" applyNumberFormat="1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5" xfId="0" applyFont="1" applyFill="1" applyBorder="1" applyAlignment="1" applyProtection="1">
      <protection locked="0"/>
    </xf>
    <xf numFmtId="0" fontId="1" fillId="0" borderId="20" xfId="0" applyFont="1" applyFill="1" applyBorder="1" applyAlignment="1" applyProtection="1">
      <protection locked="0"/>
    </xf>
    <xf numFmtId="0" fontId="1" fillId="0" borderId="6" xfId="0" applyFont="1" applyFill="1" applyBorder="1" applyAlignment="1" applyProtection="1">
      <protection locked="0"/>
    </xf>
    <xf numFmtId="10" fontId="12" fillId="7" borderId="0" xfId="4" applyNumberFormat="1" applyFont="1" applyFill="1" applyBorder="1" applyProtection="1">
      <protection locked="0"/>
    </xf>
    <xf numFmtId="171" fontId="12" fillId="0" borderId="7" xfId="0" applyNumberFormat="1" applyFont="1" applyBorder="1" applyAlignment="1" applyProtection="1">
      <alignment horizontal="right"/>
    </xf>
    <xf numFmtId="171" fontId="8" fillId="0" borderId="7" xfId="0" applyNumberFormat="1" applyFont="1" applyBorder="1" applyAlignment="1" applyProtection="1">
      <alignment horizontal="right"/>
    </xf>
    <xf numFmtId="169" fontId="8" fillId="0" borderId="5" xfId="0" applyNumberFormat="1" applyFont="1" applyBorder="1" applyAlignment="1" applyProtection="1">
      <alignment horizontal="right"/>
    </xf>
    <xf numFmtId="171" fontId="10" fillId="0" borderId="61" xfId="0" applyNumberFormat="1" applyFont="1" applyBorder="1" applyAlignment="1" applyProtection="1"/>
    <xf numFmtId="171" fontId="8" fillId="0" borderId="7" xfId="0" applyNumberFormat="1" applyFont="1" applyBorder="1" applyAlignment="1" applyProtection="1"/>
    <xf numFmtId="169" fontId="10" fillId="0" borderId="5" xfId="0" applyNumberFormat="1" applyFont="1" applyBorder="1" applyAlignment="1" applyProtection="1"/>
    <xf numFmtId="169" fontId="8" fillId="0" borderId="5" xfId="0" applyNumberFormat="1" applyFont="1" applyBorder="1" applyAlignment="1" applyProtection="1"/>
    <xf numFmtId="169" fontId="0" fillId="0" borderId="5" xfId="0" applyNumberFormat="1" applyBorder="1" applyAlignment="1" applyProtection="1">
      <alignment horizontal="right"/>
    </xf>
    <xf numFmtId="171" fontId="12" fillId="0" borderId="7" xfId="0" applyNumberFormat="1" applyFont="1" applyBorder="1" applyAlignment="1" applyProtection="1">
      <alignment horizontal="right"/>
      <protection locked="0"/>
    </xf>
    <xf numFmtId="169" fontId="0" fillId="0" borderId="5" xfId="0" applyNumberFormat="1" applyBorder="1" applyAlignment="1" applyProtection="1">
      <alignment horizontal="right"/>
      <protection locked="0"/>
    </xf>
    <xf numFmtId="176" fontId="11" fillId="0" borderId="0" xfId="7" applyNumberFormat="1" applyFont="1" applyFill="1" applyBorder="1" applyAlignment="1" applyProtection="1">
      <alignment horizontal="center"/>
    </xf>
    <xf numFmtId="176" fontId="11" fillId="0" borderId="30" xfId="7" applyNumberFormat="1" applyFont="1" applyFill="1" applyBorder="1" applyAlignment="1" applyProtection="1">
      <alignment horizontal="center"/>
    </xf>
    <xf numFmtId="171" fontId="8" fillId="0" borderId="33" xfId="0" applyNumberFormat="1" applyFont="1" applyBorder="1" applyAlignment="1" applyProtection="1">
      <alignment horizontal="right"/>
    </xf>
    <xf numFmtId="0" fontId="8" fillId="0" borderId="0" xfId="0" applyFont="1" applyBorder="1" applyAlignment="1" applyProtection="1">
      <alignment horizontal="left" wrapText="1"/>
      <protection locked="0"/>
    </xf>
    <xf numFmtId="177" fontId="12" fillId="19" borderId="7" xfId="4" applyNumberFormat="1" applyFont="1" applyFill="1" applyBorder="1" applyAlignment="1" applyProtection="1">
      <alignment horizontal="center"/>
      <protection locked="0"/>
    </xf>
    <xf numFmtId="177" fontId="8" fillId="19" borderId="7" xfId="4" applyNumberFormat="1" applyFont="1" applyFill="1" applyBorder="1" applyAlignment="1" applyProtection="1">
      <alignment horizontal="center"/>
      <protection locked="0"/>
    </xf>
    <xf numFmtId="177" fontId="8" fillId="18" borderId="7" xfId="4" applyNumberFormat="1" applyFont="1" applyFill="1" applyBorder="1" applyAlignment="1" applyProtection="1">
      <alignment horizontal="center"/>
      <protection locked="0"/>
    </xf>
    <xf numFmtId="177" fontId="8" fillId="18" borderId="7" xfId="0" applyNumberFormat="1" applyFont="1" applyFill="1" applyBorder="1" applyAlignment="1" applyProtection="1">
      <alignment horizontal="center"/>
      <protection locked="0"/>
    </xf>
    <xf numFmtId="177" fontId="12" fillId="18" borderId="7" xfId="0" applyNumberFormat="1" applyFont="1" applyFill="1" applyBorder="1" applyAlignment="1" applyProtection="1">
      <alignment horizontal="center"/>
      <protection locked="0"/>
    </xf>
    <xf numFmtId="177" fontId="12" fillId="18" borderId="7" xfId="0" applyNumberFormat="1" applyFont="1" applyFill="1" applyBorder="1" applyAlignment="1" applyProtection="1">
      <alignment horizontal="center"/>
    </xf>
    <xf numFmtId="177" fontId="12" fillId="18" borderId="2" xfId="0" applyNumberFormat="1" applyFont="1" applyFill="1" applyBorder="1" applyAlignment="1" applyProtection="1">
      <alignment horizontal="center"/>
    </xf>
    <xf numFmtId="177" fontId="12" fillId="18" borderId="35" xfId="0" applyNumberFormat="1" applyFont="1" applyFill="1" applyBorder="1" applyAlignment="1" applyProtection="1">
      <alignment horizontal="center"/>
      <protection locked="0"/>
    </xf>
    <xf numFmtId="177" fontId="12" fillId="18" borderId="7" xfId="4" applyNumberFormat="1" applyFont="1" applyFill="1" applyBorder="1" applyAlignment="1" applyProtection="1">
      <alignment horizontal="center"/>
      <protection locked="0"/>
    </xf>
    <xf numFmtId="2" fontId="12" fillId="19" borderId="65" xfId="0" applyNumberFormat="1" applyFont="1" applyFill="1" applyBorder="1" applyAlignment="1" applyProtection="1">
      <alignment horizontal="center"/>
    </xf>
    <xf numFmtId="171" fontId="12" fillId="15" borderId="36" xfId="0" applyNumberFormat="1" applyFont="1" applyFill="1" applyBorder="1" applyAlignment="1" applyProtection="1">
      <alignment horizontal="center"/>
    </xf>
    <xf numFmtId="2" fontId="12" fillId="19" borderId="35" xfId="0" applyNumberFormat="1" applyFont="1" applyFill="1" applyBorder="1" applyAlignment="1" applyProtection="1">
      <alignment horizontal="center"/>
    </xf>
    <xf numFmtId="171" fontId="12" fillId="15" borderId="43" xfId="0" applyNumberFormat="1" applyFont="1" applyFill="1" applyBorder="1" applyAlignment="1" applyProtection="1">
      <alignment horizontal="center"/>
    </xf>
    <xf numFmtId="1" fontId="10" fillId="20" borderId="7" xfId="0" applyNumberFormat="1" applyFont="1" applyFill="1" applyBorder="1" applyAlignment="1" applyProtection="1">
      <alignment horizontal="center"/>
    </xf>
    <xf numFmtId="0" fontId="12" fillId="12" borderId="21" xfId="0" applyNumberFormat="1" applyFont="1" applyFill="1" applyBorder="1" applyAlignment="1" applyProtection="1">
      <alignment horizontal="center"/>
    </xf>
    <xf numFmtId="171" fontId="12" fillId="21" borderId="2" xfId="0" applyNumberFormat="1" applyFont="1" applyFill="1" applyBorder="1" applyAlignment="1" applyProtection="1">
      <alignment horizontal="center"/>
    </xf>
    <xf numFmtId="171" fontId="12" fillId="21" borderId="19" xfId="0" applyNumberFormat="1" applyFont="1" applyFill="1" applyBorder="1" applyAlignment="1" applyProtection="1">
      <alignment horizontal="center"/>
    </xf>
    <xf numFmtId="0" fontId="12" fillId="12" borderId="29" xfId="0" applyNumberFormat="1" applyFont="1" applyFill="1" applyBorder="1" applyAlignment="1" applyProtection="1">
      <alignment horizontal="center"/>
    </xf>
    <xf numFmtId="171" fontId="12" fillId="21" borderId="46" xfId="0" applyNumberFormat="1" applyFont="1" applyFill="1" applyBorder="1" applyAlignment="1" applyProtection="1">
      <alignment horizontal="center"/>
    </xf>
    <xf numFmtId="2" fontId="12" fillId="12" borderId="23" xfId="0" applyNumberFormat="1" applyFont="1" applyFill="1" applyBorder="1" applyAlignment="1" applyProtection="1">
      <alignment horizontal="center"/>
      <protection locked="0"/>
    </xf>
    <xf numFmtId="2" fontId="12" fillId="12" borderId="64" xfId="0" applyNumberFormat="1" applyFont="1" applyFill="1" applyBorder="1" applyAlignment="1" applyProtection="1">
      <alignment horizontal="center"/>
      <protection locked="0"/>
    </xf>
    <xf numFmtId="173" fontId="12" fillId="0" borderId="48" xfId="0" applyNumberFormat="1" applyFont="1" applyFill="1" applyBorder="1" applyAlignment="1" applyProtection="1">
      <alignment horizontal="center"/>
    </xf>
    <xf numFmtId="0" fontId="8" fillId="0" borderId="48" xfId="0" applyFont="1" applyBorder="1" applyAlignment="1" applyProtection="1">
      <alignment horizontal="center"/>
    </xf>
    <xf numFmtId="171" fontId="12" fillId="0" borderId="48" xfId="0" applyNumberFormat="1" applyFont="1" applyBorder="1" applyAlignment="1" applyProtection="1">
      <alignment horizontal="right"/>
    </xf>
    <xf numFmtId="2" fontId="8" fillId="0" borderId="48" xfId="0" applyNumberFormat="1" applyFont="1" applyFill="1" applyBorder="1" applyAlignment="1" applyProtection="1">
      <alignment horizontal="center"/>
    </xf>
    <xf numFmtId="0" fontId="49" fillId="0" borderId="0" xfId="0" applyFont="1" applyBorder="1" applyAlignment="1" applyProtection="1">
      <alignment horizontal="left" wrapText="1"/>
      <protection locked="0"/>
    </xf>
    <xf numFmtId="0" fontId="41" fillId="0" borderId="0" xfId="0" applyFont="1" applyBorder="1" applyAlignment="1" applyProtection="1">
      <alignment horizontal="left" wrapText="1"/>
      <protection locked="0"/>
    </xf>
    <xf numFmtId="0" fontId="23" fillId="0" borderId="0" xfId="0" applyFont="1" applyAlignment="1" applyProtection="1">
      <alignment horizontal="center" vertical="center" wrapText="1"/>
    </xf>
    <xf numFmtId="0" fontId="24" fillId="0" borderId="0" xfId="1" applyAlignment="1" applyProtection="1">
      <alignment horizontal="left" vertical="center" wrapText="1"/>
    </xf>
    <xf numFmtId="0" fontId="32" fillId="0" borderId="0" xfId="1" applyFont="1" applyAlignment="1" applyProtection="1">
      <alignment horizontal="left" vertical="center" wrapText="1"/>
    </xf>
    <xf numFmtId="0" fontId="8" fillId="0" borderId="17" xfId="3" applyFont="1" applyFill="1" applyBorder="1" applyAlignment="1" applyProtection="1">
      <alignment horizontal="center" vertical="center"/>
    </xf>
    <xf numFmtId="0" fontId="8" fillId="0" borderId="20" xfId="3" applyFont="1" applyFill="1" applyBorder="1" applyAlignment="1" applyProtection="1">
      <alignment horizontal="center" vertical="center"/>
    </xf>
    <xf numFmtId="0" fontId="8" fillId="0" borderId="6" xfId="3" applyFont="1" applyFill="1" applyBorder="1" applyAlignment="1" applyProtection="1">
      <alignment horizontal="center" vertical="center"/>
    </xf>
    <xf numFmtId="0" fontId="16" fillId="0" borderId="12" xfId="3" applyFont="1" applyBorder="1" applyAlignment="1" applyProtection="1">
      <alignment horizontal="center" vertical="center"/>
    </xf>
    <xf numFmtId="0" fontId="16" fillId="0" borderId="0" xfId="3" applyFont="1" applyBorder="1" applyAlignment="1" applyProtection="1">
      <alignment horizontal="center" vertical="center"/>
    </xf>
    <xf numFmtId="0" fontId="16" fillId="0" borderId="5" xfId="3" applyFont="1" applyBorder="1" applyAlignment="1" applyProtection="1">
      <alignment horizontal="center" vertical="center"/>
    </xf>
    <xf numFmtId="0" fontId="16" fillId="0" borderId="12" xfId="3" applyFont="1" applyFill="1" applyBorder="1" applyAlignment="1" applyProtection="1">
      <alignment horizontal="center" vertical="center"/>
    </xf>
    <xf numFmtId="0" fontId="16" fillId="0" borderId="0" xfId="3" applyFont="1" applyFill="1" applyBorder="1" applyAlignment="1" applyProtection="1">
      <alignment horizontal="center" vertical="center"/>
    </xf>
    <xf numFmtId="0" fontId="16" fillId="0" borderId="5" xfId="3" applyFont="1" applyFill="1" applyBorder="1" applyAlignment="1" applyProtection="1">
      <alignment horizontal="center" vertical="center"/>
    </xf>
    <xf numFmtId="0" fontId="40" fillId="0" borderId="12" xfId="3" applyFont="1" applyFill="1" applyBorder="1" applyAlignment="1" applyProtection="1">
      <alignment horizontal="center" vertical="center"/>
    </xf>
    <xf numFmtId="0" fontId="40" fillId="0" borderId="0" xfId="3" applyFont="1" applyFill="1" applyBorder="1" applyAlignment="1" applyProtection="1">
      <alignment horizontal="center" vertical="center"/>
    </xf>
    <xf numFmtId="0" fontId="40" fillId="0" borderId="5" xfId="3" applyFont="1" applyFill="1" applyBorder="1" applyAlignment="1" applyProtection="1">
      <alignment horizontal="center" vertical="center"/>
    </xf>
    <xf numFmtId="0" fontId="37" fillId="0" borderId="12" xfId="3" applyFont="1" applyFill="1" applyBorder="1" applyAlignment="1" applyProtection="1">
      <alignment horizontal="center" vertical="center"/>
    </xf>
    <xf numFmtId="0" fontId="37" fillId="0" borderId="0" xfId="3" applyFont="1" applyFill="1" applyBorder="1" applyAlignment="1" applyProtection="1">
      <alignment horizontal="center" vertical="center"/>
    </xf>
    <xf numFmtId="0" fontId="37" fillId="0" borderId="5" xfId="3" applyFont="1" applyFill="1" applyBorder="1" applyAlignment="1" applyProtection="1">
      <alignment horizontal="center" vertical="center"/>
    </xf>
    <xf numFmtId="0" fontId="35" fillId="0" borderId="12" xfId="3" applyFont="1" applyFill="1" applyBorder="1" applyAlignment="1" applyProtection="1">
      <alignment horizontal="center" vertical="center"/>
    </xf>
    <xf numFmtId="0" fontId="35" fillId="0" borderId="0" xfId="3" applyFont="1" applyFill="1" applyBorder="1" applyAlignment="1" applyProtection="1">
      <alignment horizontal="center" vertical="center"/>
    </xf>
    <xf numFmtId="0" fontId="35" fillId="0" borderId="5" xfId="3" applyFont="1" applyFill="1" applyBorder="1" applyAlignment="1" applyProtection="1">
      <alignment horizontal="center" vertical="center"/>
    </xf>
    <xf numFmtId="0" fontId="31" fillId="0" borderId="0" xfId="0" applyFont="1" applyAlignment="1" applyProtection="1">
      <alignment horizontal="center" vertical="center"/>
    </xf>
    <xf numFmtId="49" fontId="11" fillId="0" borderId="0" xfId="3" applyNumberFormat="1" applyFont="1" applyAlignment="1" applyProtection="1">
      <alignment horizontal="center" vertical="center"/>
    </xf>
    <xf numFmtId="14" fontId="11" fillId="0" borderId="0" xfId="3" applyNumberFormat="1" applyFont="1" applyAlignment="1" applyProtection="1">
      <alignment horizontal="left"/>
    </xf>
    <xf numFmtId="0" fontId="39" fillId="0" borderId="0" xfId="1" applyFont="1" applyAlignment="1" applyProtection="1">
      <alignment horizontal="center" vertical="center" wrapText="1"/>
    </xf>
    <xf numFmtId="0" fontId="11" fillId="0" borderId="0" xfId="3" applyFont="1" applyFill="1" applyBorder="1" applyAlignment="1" applyProtection="1">
      <alignment horizontal="right" vertical="center"/>
    </xf>
    <xf numFmtId="0" fontId="8" fillId="0" borderId="0" xfId="3" applyAlignment="1" applyProtection="1">
      <alignment horizontal="center" vertical="center"/>
    </xf>
    <xf numFmtId="0" fontId="11" fillId="0" borderId="0" xfId="3" applyFont="1" applyFill="1" applyBorder="1" applyAlignment="1" applyProtection="1">
      <alignment horizontal="center" vertical="center"/>
    </xf>
    <xf numFmtId="0" fontId="36" fillId="0" borderId="0" xfId="1" applyFont="1" applyAlignment="1" applyProtection="1">
      <alignment horizontal="right" vertical="center" wrapText="1"/>
    </xf>
    <xf numFmtId="0" fontId="1" fillId="0" borderId="12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42" fillId="0" borderId="38" xfId="0" applyNumberFormat="1" applyFont="1" applyFill="1" applyBorder="1" applyAlignment="1" applyProtection="1">
      <alignment horizontal="center"/>
      <protection locked="0"/>
    </xf>
    <xf numFmtId="0" fontId="42" fillId="0" borderId="36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8" fillId="5" borderId="0" xfId="0" applyFont="1" applyFill="1" applyAlignment="1" applyProtection="1">
      <alignment horizontal="center" wrapText="1"/>
      <protection locked="0"/>
    </xf>
    <xf numFmtId="0" fontId="2" fillId="0" borderId="0" xfId="0" applyFont="1" applyAlignment="1" applyProtection="1">
      <alignment horizontal="left"/>
      <protection locked="0"/>
    </xf>
    <xf numFmtId="14" fontId="11" fillId="10" borderId="49" xfId="3" applyNumberFormat="1" applyFont="1" applyFill="1" applyBorder="1" applyAlignment="1" applyProtection="1">
      <alignment horizontal="center" vertical="center"/>
    </xf>
    <xf numFmtId="14" fontId="11" fillId="10" borderId="37" xfId="3" applyNumberFormat="1" applyFont="1" applyFill="1" applyBorder="1" applyAlignment="1" applyProtection="1">
      <alignment horizontal="center" vertical="center"/>
    </xf>
    <xf numFmtId="171" fontId="11" fillId="10" borderId="12" xfId="0" applyNumberFormat="1" applyFont="1" applyFill="1" applyBorder="1" applyAlignment="1" applyProtection="1">
      <alignment horizontal="center"/>
      <protection locked="0"/>
    </xf>
    <xf numFmtId="171" fontId="11" fillId="10" borderId="5" xfId="0" applyNumberFormat="1" applyFont="1" applyFill="1" applyBorder="1" applyAlignment="1" applyProtection="1">
      <alignment horizontal="center"/>
      <protection locked="0"/>
    </xf>
    <xf numFmtId="0" fontId="1" fillId="0" borderId="17" xfId="0" applyFont="1" applyFill="1" applyBorder="1" applyAlignment="1" applyProtection="1">
      <alignment horizontal="center"/>
      <protection locked="0"/>
    </xf>
    <xf numFmtId="0" fontId="1" fillId="0" borderId="20" xfId="0" applyFont="1" applyFill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</xf>
    <xf numFmtId="10" fontId="27" fillId="0" borderId="0" xfId="0" applyNumberFormat="1" applyFont="1" applyAlignment="1" applyProtection="1">
      <alignment horizontal="center"/>
    </xf>
    <xf numFmtId="170" fontId="11" fillId="0" borderId="13" xfId="0" applyNumberFormat="1" applyFont="1" applyBorder="1" applyAlignment="1" applyProtection="1">
      <alignment horizontal="center"/>
    </xf>
    <xf numFmtId="170" fontId="11" fillId="0" borderId="3" xfId="0" applyNumberFormat="1" applyFont="1" applyBorder="1" applyAlignment="1" applyProtection="1">
      <alignment horizontal="center"/>
    </xf>
    <xf numFmtId="0" fontId="8" fillId="0" borderId="41" xfId="0" applyFont="1" applyBorder="1" applyAlignment="1" applyProtection="1">
      <alignment horizontal="left" wrapText="1"/>
    </xf>
    <xf numFmtId="0" fontId="8" fillId="0" borderId="42" xfId="0" applyFont="1" applyBorder="1" applyAlignment="1" applyProtection="1">
      <alignment horizontal="left" wrapText="1"/>
    </xf>
    <xf numFmtId="0" fontId="8" fillId="0" borderId="43" xfId="0" applyFont="1" applyBorder="1" applyAlignment="1" applyProtection="1">
      <alignment horizontal="left" wrapText="1"/>
    </xf>
    <xf numFmtId="0" fontId="8" fillId="0" borderId="44" xfId="0" applyFont="1" applyBorder="1" applyAlignment="1" applyProtection="1">
      <alignment horizontal="left" wrapText="1"/>
    </xf>
    <xf numFmtId="0" fontId="8" fillId="0" borderId="0" xfId="0" applyFont="1" applyBorder="1" applyAlignment="1" applyProtection="1">
      <alignment horizontal="left" wrapText="1"/>
    </xf>
    <xf numFmtId="0" fontId="8" fillId="0" borderId="7" xfId="0" applyFont="1" applyBorder="1" applyAlignment="1" applyProtection="1">
      <alignment horizontal="left" wrapText="1"/>
    </xf>
    <xf numFmtId="0" fontId="30" fillId="0" borderId="0" xfId="0" applyFont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11" fillId="0" borderId="0" xfId="0" applyFont="1" applyFill="1" applyAlignment="1" applyProtection="1">
      <alignment horizontal="center"/>
    </xf>
    <xf numFmtId="0" fontId="8" fillId="0" borderId="49" xfId="0" applyFont="1" applyBorder="1" applyAlignment="1" applyProtection="1">
      <alignment horizontal="center"/>
    </xf>
    <xf numFmtId="0" fontId="8" fillId="0" borderId="50" xfId="0" applyFont="1" applyBorder="1" applyAlignment="1" applyProtection="1">
      <alignment horizontal="center"/>
    </xf>
    <xf numFmtId="0" fontId="8" fillId="0" borderId="55" xfId="0" applyFont="1" applyBorder="1" applyAlignment="1" applyProtection="1">
      <alignment horizontal="center"/>
    </xf>
    <xf numFmtId="0" fontId="8" fillId="0" borderId="54" xfId="0" applyFont="1" applyBorder="1" applyAlignment="1" applyProtection="1">
      <alignment horizontal="center"/>
    </xf>
    <xf numFmtId="0" fontId="8" fillId="0" borderId="2" xfId="0" applyFont="1" applyBorder="1" applyAlignment="1" applyProtection="1">
      <alignment horizontal="center"/>
    </xf>
    <xf numFmtId="0" fontId="27" fillId="0" borderId="49" xfId="0" applyFont="1" applyBorder="1" applyAlignment="1" applyProtection="1">
      <alignment horizontal="center"/>
    </xf>
    <xf numFmtId="0" fontId="27" fillId="0" borderId="48" xfId="0" applyFont="1" applyBorder="1" applyAlignment="1" applyProtection="1">
      <alignment horizontal="center"/>
    </xf>
    <xf numFmtId="0" fontId="27" fillId="0" borderId="50" xfId="0" applyFont="1" applyBorder="1" applyAlignment="1" applyProtection="1">
      <alignment horizontal="center"/>
    </xf>
    <xf numFmtId="0" fontId="0" fillId="22" borderId="0" xfId="0" applyNumberFormat="1" applyFill="1" applyProtection="1">
      <protection locked="0"/>
    </xf>
    <xf numFmtId="0" fontId="10" fillId="22" borderId="12" xfId="0" applyNumberFormat="1" applyFont="1" applyFill="1" applyBorder="1" applyAlignment="1" applyProtection="1">
      <alignment horizontal="center"/>
      <protection locked="0"/>
    </xf>
    <xf numFmtId="0" fontId="41" fillId="22" borderId="0" xfId="0" applyFont="1" applyFill="1" applyBorder="1" applyAlignment="1" applyProtection="1">
      <alignment wrapText="1"/>
      <protection locked="0"/>
    </xf>
    <xf numFmtId="0" fontId="8" fillId="22" borderId="1" xfId="0" applyFont="1" applyFill="1" applyBorder="1" applyAlignment="1" applyProtection="1">
      <alignment horizontal="center"/>
      <protection locked="0"/>
    </xf>
    <xf numFmtId="171" fontId="8" fillId="22" borderId="24" xfId="0" applyNumberFormat="1" applyFont="1" applyFill="1" applyBorder="1" applyAlignment="1" applyProtection="1">
      <alignment horizontal="right"/>
    </xf>
    <xf numFmtId="171" fontId="8" fillId="22" borderId="1" xfId="0" applyNumberFormat="1" applyFont="1" applyFill="1" applyBorder="1" applyAlignment="1" applyProtection="1">
      <alignment horizontal="right"/>
    </xf>
    <xf numFmtId="0" fontId="10" fillId="22" borderId="7" xfId="0" applyNumberFormat="1" applyFont="1" applyFill="1" applyBorder="1" applyAlignment="1" applyProtection="1">
      <alignment horizontal="center"/>
      <protection locked="0"/>
    </xf>
    <xf numFmtId="171" fontId="8" fillId="22" borderId="7" xfId="0" applyNumberFormat="1" applyFont="1" applyFill="1" applyBorder="1" applyAlignment="1" applyProtection="1">
      <alignment horizontal="center"/>
      <protection locked="0"/>
    </xf>
    <xf numFmtId="177" fontId="8" fillId="22" borderId="7" xfId="4" applyNumberFormat="1" applyFont="1" applyFill="1" applyBorder="1" applyAlignment="1" applyProtection="1">
      <alignment horizontal="center"/>
      <protection locked="0"/>
    </xf>
    <xf numFmtId="2" fontId="8" fillId="22" borderId="7" xfId="0" applyNumberFormat="1" applyFont="1" applyFill="1" applyBorder="1" applyAlignment="1" applyProtection="1">
      <alignment horizontal="center"/>
      <protection locked="0"/>
    </xf>
    <xf numFmtId="171" fontId="8" fillId="22" borderId="7" xfId="0" applyNumberFormat="1" applyFont="1" applyFill="1" applyBorder="1" applyAlignment="1" applyProtection="1">
      <alignment horizontal="right"/>
    </xf>
    <xf numFmtId="169" fontId="8" fillId="22" borderId="5" xfId="0" applyNumberFormat="1" applyFont="1" applyFill="1" applyBorder="1" applyAlignment="1" applyProtection="1">
      <alignment horizontal="right"/>
    </xf>
    <xf numFmtId="171" fontId="12" fillId="22" borderId="0" xfId="0" applyNumberFormat="1" applyFont="1" applyFill="1" applyBorder="1" applyAlignment="1" applyProtection="1">
      <alignment horizontal="center"/>
      <protection locked="0"/>
    </xf>
    <xf numFmtId="169" fontId="0" fillId="22" borderId="0" xfId="0" applyNumberFormat="1" applyFill="1" applyBorder="1" applyAlignment="1" applyProtection="1">
      <alignment horizontal="center"/>
      <protection locked="0"/>
    </xf>
    <xf numFmtId="0" fontId="0" fillId="22" borderId="0" xfId="0" applyNumberFormat="1" applyFill="1" applyBorder="1" applyAlignment="1" applyProtection="1">
      <alignment horizontal="center"/>
      <protection locked="0"/>
    </xf>
    <xf numFmtId="0" fontId="18" fillId="22" borderId="0" xfId="0" applyFont="1" applyFill="1" applyAlignment="1" applyProtection="1">
      <alignment horizontal="center"/>
      <protection locked="0"/>
    </xf>
    <xf numFmtId="0" fontId="0" fillId="22" borderId="0" xfId="0" applyFill="1" applyProtection="1">
      <protection locked="0"/>
    </xf>
    <xf numFmtId="0" fontId="8" fillId="22" borderId="0" xfId="0" applyFont="1" applyFill="1" applyBorder="1" applyAlignment="1" applyProtection="1">
      <alignment wrapText="1"/>
      <protection locked="0"/>
    </xf>
    <xf numFmtId="0" fontId="8" fillId="22" borderId="0" xfId="0" applyFont="1" applyFill="1" applyBorder="1" applyAlignment="1" applyProtection="1">
      <alignment horizontal="left" wrapText="1"/>
      <protection locked="0"/>
    </xf>
    <xf numFmtId="0" fontId="8" fillId="22" borderId="12" xfId="0" applyNumberFormat="1" applyFont="1" applyFill="1" applyBorder="1" applyAlignment="1" applyProtection="1">
      <alignment horizontal="center"/>
      <protection locked="0"/>
    </xf>
    <xf numFmtId="0" fontId="41" fillId="22" borderId="0" xfId="0" applyFont="1" applyFill="1" applyBorder="1" applyAlignment="1" applyProtection="1">
      <alignment horizontal="right" wrapText="1"/>
    </xf>
    <xf numFmtId="171" fontId="10" fillId="22" borderId="4" xfId="0" applyNumberFormat="1" applyFont="1" applyFill="1" applyBorder="1" applyAlignment="1" applyProtection="1">
      <alignment horizontal="right"/>
    </xf>
    <xf numFmtId="169" fontId="10" fillId="22" borderId="51" xfId="0" applyNumberFormat="1" applyFont="1" applyFill="1" applyBorder="1" applyAlignment="1" applyProtection="1">
      <alignment horizontal="right"/>
    </xf>
    <xf numFmtId="171" fontId="12" fillId="22" borderId="0" xfId="0" applyNumberFormat="1" applyFont="1" applyFill="1" applyBorder="1" applyAlignment="1" applyProtection="1">
      <alignment horizontal="right"/>
      <protection locked="0"/>
    </xf>
    <xf numFmtId="169" fontId="0" fillId="22" borderId="0" xfId="0" applyNumberFormat="1" applyFill="1" applyBorder="1" applyAlignment="1" applyProtection="1">
      <alignment horizontal="right"/>
      <protection locked="0"/>
    </xf>
    <xf numFmtId="0" fontId="19" fillId="22" borderId="0" xfId="0" applyFont="1" applyFill="1" applyProtection="1">
      <protection locked="0"/>
    </xf>
    <xf numFmtId="171" fontId="10" fillId="22" borderId="1" xfId="0" applyNumberFormat="1" applyFont="1" applyFill="1" applyBorder="1" applyAlignment="1" applyProtection="1">
      <alignment horizontal="right"/>
    </xf>
    <xf numFmtId="171" fontId="10" fillId="22" borderId="61" xfId="0" applyNumberFormat="1" applyFont="1" applyFill="1" applyBorder="1" applyAlignment="1" applyProtection="1"/>
    <xf numFmtId="169" fontId="10" fillId="22" borderId="5" xfId="0" applyNumberFormat="1" applyFont="1" applyFill="1" applyBorder="1" applyAlignment="1" applyProtection="1"/>
  </cellXfs>
  <cellStyles count="8">
    <cellStyle name="Lien hypertexte" xfId="1" builtinId="8"/>
    <cellStyle name="Milliers" xfId="2" builtinId="3"/>
    <cellStyle name="Monétaire" xfId="7" builtinId="4"/>
    <cellStyle name="Normal" xfId="0" builtinId="0"/>
    <cellStyle name="Normal 2" xfId="5" xr:uid="{00000000-0005-0000-0000-000004000000}"/>
    <cellStyle name="Normal 3" xfId="6" xr:uid="{00000000-0005-0000-0000-000005000000}"/>
    <cellStyle name="Normal_Modèle" xfId="3" xr:uid="{00000000-0005-0000-0000-000006000000}"/>
    <cellStyle name="Pourcentage" xfId="4" builtinId="5"/>
  </cellStyles>
  <dxfs count="1">
    <dxf>
      <font>
        <b/>
        <i val="0"/>
        <condense val="0"/>
        <extend val="0"/>
        <color indexed="10"/>
      </font>
      <fill>
        <patternFill>
          <bgColor indexed="13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CC"/>
      <color rgb="FFFFFF99"/>
      <color rgb="FFDEF6D8"/>
      <color rgb="FF66FF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attachedToolbars" Target="attachedToolbar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3152775</xdr:colOff>
      <xdr:row>96</xdr:row>
      <xdr:rowOff>76200</xdr:rowOff>
    </xdr:from>
    <xdr:to>
      <xdr:col>6</xdr:col>
      <xdr:colOff>647700</xdr:colOff>
      <xdr:row>103</xdr:row>
      <xdr:rowOff>123825</xdr:rowOff>
    </xdr:to>
    <xdr:sp macro="" textlink="">
      <xdr:nvSpPr>
        <xdr:cNvPr id="1058" name="Text Box 34">
          <a:extLst>
            <a:ext uri="{FF2B5EF4-FFF2-40B4-BE49-F238E27FC236}">
              <a16:creationId xmlns:a16="http://schemas.microsoft.com/office/drawing/2014/main" id="{00000000-0008-0000-0100-000022040000}"/>
            </a:ext>
          </a:extLst>
        </xdr:cNvPr>
        <xdr:cNvSpPr txBox="1">
          <a:spLocks noChangeArrowheads="1"/>
        </xdr:cNvSpPr>
      </xdr:nvSpPr>
      <xdr:spPr bwMode="auto">
        <a:xfrm>
          <a:off x="3724275" y="187404375"/>
          <a:ext cx="3009900" cy="1381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MS Sans Serif"/>
            </a:rPr>
            <a:t>Pour l'entreprise</a:t>
          </a:r>
        </a:p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MS Sans Serif"/>
            </a:rPr>
            <a:t>(Signature et cachet)</a:t>
          </a:r>
        </a:p>
      </xdr:txBody>
    </xdr:sp>
    <xdr:clientData/>
  </xdr:twoCellAnchor>
  <xdr:twoCellAnchor>
    <xdr:from>
      <xdr:col>1</xdr:col>
      <xdr:colOff>161925</xdr:colOff>
      <xdr:row>96</xdr:row>
      <xdr:rowOff>76200</xdr:rowOff>
    </xdr:from>
    <xdr:to>
      <xdr:col>2</xdr:col>
      <xdr:colOff>2609850</xdr:colOff>
      <xdr:row>103</xdr:row>
      <xdr:rowOff>123825</xdr:rowOff>
    </xdr:to>
    <xdr:sp macro="" textlink="">
      <xdr:nvSpPr>
        <xdr:cNvPr id="1059" name="Text Box 35">
          <a:extLst>
            <a:ext uri="{FF2B5EF4-FFF2-40B4-BE49-F238E27FC236}">
              <a16:creationId xmlns:a16="http://schemas.microsoft.com/office/drawing/2014/main" id="{00000000-0008-0000-0100-000023040000}"/>
            </a:ext>
          </a:extLst>
        </xdr:cNvPr>
        <xdr:cNvSpPr txBox="1">
          <a:spLocks noChangeArrowheads="1"/>
        </xdr:cNvSpPr>
      </xdr:nvSpPr>
      <xdr:spPr bwMode="auto">
        <a:xfrm>
          <a:off x="381000" y="187404375"/>
          <a:ext cx="2800350" cy="1381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MS Sans Serif"/>
            </a:rPr>
            <a:t>Pour le client</a:t>
          </a:r>
        </a:p>
        <a:p>
          <a:pPr algn="ctr" rtl="0">
            <a:defRPr sz="1000"/>
          </a:pPr>
          <a:r>
            <a:rPr lang="fr-FR" sz="850" b="1" i="0" strike="noStrike">
              <a:solidFill>
                <a:srgbClr val="000000"/>
              </a:solidFill>
              <a:latin typeface="MS Sans Serif"/>
            </a:rPr>
            <a:t>(Signature précédée de la mention: "lu et approuvé, bon pour travaux")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97</xdr:row>
          <xdr:rowOff>180975</xdr:rowOff>
        </xdr:from>
        <xdr:to>
          <xdr:col>11</xdr:col>
          <xdr:colOff>866775</xdr:colOff>
          <xdr:row>103</xdr:row>
          <xdr:rowOff>19050</xdr:rowOff>
        </xdr:to>
        <xdr:sp macro="" textlink="">
          <xdr:nvSpPr>
            <xdr:cNvPr id="1072" name="TextBox1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1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</xdr:colOff>
          <xdr:row>2</xdr:row>
          <xdr:rowOff>114300</xdr:rowOff>
        </xdr:from>
        <xdr:to>
          <xdr:col>14</xdr:col>
          <xdr:colOff>600075</xdr:colOff>
          <xdr:row>4</xdr:row>
          <xdr:rowOff>180975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détails (ctrl + D)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</xdr:colOff>
          <xdr:row>0</xdr:row>
          <xdr:rowOff>19050</xdr:rowOff>
        </xdr:from>
        <xdr:to>
          <xdr:col>14</xdr:col>
          <xdr:colOff>600075</xdr:colOff>
          <xdr:row>2</xdr:row>
          <xdr:rowOff>57150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1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lignes (ctrl + L)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85725</xdr:colOff>
          <xdr:row>0</xdr:row>
          <xdr:rowOff>133350</xdr:rowOff>
        </xdr:from>
        <xdr:to>
          <xdr:col>16</xdr:col>
          <xdr:colOff>638175</xdr:colOff>
          <xdr:row>4</xdr:row>
          <xdr:rowOff>57150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Suppression des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lignes sélectionnées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104775</xdr:colOff>
          <xdr:row>0</xdr:row>
          <xdr:rowOff>57150</xdr:rowOff>
        </xdr:from>
        <xdr:to>
          <xdr:col>18</xdr:col>
          <xdr:colOff>561975</xdr:colOff>
          <xdr:row>2</xdr:row>
          <xdr:rowOff>85725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104775</xdr:colOff>
          <xdr:row>2</xdr:row>
          <xdr:rowOff>133350</xdr:rowOff>
        </xdr:from>
        <xdr:to>
          <xdr:col>18</xdr:col>
          <xdr:colOff>561975</xdr:colOff>
          <xdr:row>4</xdr:row>
          <xdr:rowOff>171450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1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Minutes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180975</xdr:colOff>
          <xdr:row>27</xdr:row>
          <xdr:rowOff>142875</xdr:rowOff>
        </xdr:from>
        <xdr:to>
          <xdr:col>12</xdr:col>
          <xdr:colOff>28575</xdr:colOff>
          <xdr:row>30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KGV</a:t>
              </a:r>
            </a:p>
          </xdr:txBody>
        </xdr:sp>
        <xdr:clientData fPrintsWithSheet="0"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blipFill dpi="0" rotWithShape="0">
          <a:blip xmlns:r="http://schemas.openxmlformats.org/officeDocument/2006/relationships" r:embed="rId1"/>
          <a:srcRect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blipFill dpi="0" rotWithShape="0">
          <a:blip xmlns:r="http://schemas.openxmlformats.org/officeDocument/2006/relationships" r:embed="rId1"/>
          <a:srcRect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co@delaboudiniere.fr" TargetMode="External"/><Relationship Id="rId13" Type="http://schemas.openxmlformats.org/officeDocument/2006/relationships/hyperlink" Target="mailto:dco@delaboudiniere.fr" TargetMode="External"/><Relationship Id="rId3" Type="http://schemas.openxmlformats.org/officeDocument/2006/relationships/hyperlink" Target="mailto:dco@delaboudiniere.fr" TargetMode="External"/><Relationship Id="rId7" Type="http://schemas.openxmlformats.org/officeDocument/2006/relationships/hyperlink" Target="mailto:dco@delaboudiniere.fr" TargetMode="External"/><Relationship Id="rId12" Type="http://schemas.openxmlformats.org/officeDocument/2006/relationships/hyperlink" Target="mailto:dco@delaboudiniere.fr" TargetMode="External"/><Relationship Id="rId2" Type="http://schemas.openxmlformats.org/officeDocument/2006/relationships/hyperlink" Target="mailto:dco@delaboudiniere.fr" TargetMode="External"/><Relationship Id="rId1" Type="http://schemas.openxmlformats.org/officeDocument/2006/relationships/hyperlink" Target="mailto:gp@delaboudiniere.fr" TargetMode="External"/><Relationship Id="rId6" Type="http://schemas.openxmlformats.org/officeDocument/2006/relationships/hyperlink" Target="mailto:dco@delaboudiniere.fr" TargetMode="External"/><Relationship Id="rId11" Type="http://schemas.openxmlformats.org/officeDocument/2006/relationships/hyperlink" Target="mailto:dco@delaboudiniere.fr" TargetMode="External"/><Relationship Id="rId5" Type="http://schemas.openxmlformats.org/officeDocument/2006/relationships/hyperlink" Target="mailto:dco@delaboudiniere.fr" TargetMode="External"/><Relationship Id="rId10" Type="http://schemas.openxmlformats.org/officeDocument/2006/relationships/hyperlink" Target="mailto:dco@delaboudiniere.fr" TargetMode="External"/><Relationship Id="rId4" Type="http://schemas.openxmlformats.org/officeDocument/2006/relationships/hyperlink" Target="mailto:dco@delaboudiniere.fr" TargetMode="External"/><Relationship Id="rId9" Type="http://schemas.openxmlformats.org/officeDocument/2006/relationships/hyperlink" Target="mailto:dco@delaboudiniere.fr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/>
    <pageSetUpPr fitToPage="1"/>
  </sheetPr>
  <dimension ref="B1:V1096"/>
  <sheetViews>
    <sheetView view="pageBreakPreview" zoomScaleNormal="100" zoomScaleSheetLayoutView="100" workbookViewId="0">
      <selection activeCell="B36" sqref="B36:H36"/>
    </sheetView>
  </sheetViews>
  <sheetFormatPr baseColWidth="10" defaultRowHeight="12.75"/>
  <cols>
    <col min="1" max="1" width="4.140625" style="300" customWidth="1"/>
    <col min="2" max="2" width="11.140625" style="300" customWidth="1"/>
    <col min="3" max="3" width="14.7109375" style="300" customWidth="1"/>
    <col min="4" max="4" width="11.42578125" style="300"/>
    <col min="5" max="5" width="18" style="300" customWidth="1"/>
    <col min="6" max="6" width="12.7109375" style="300" bestFit="1" customWidth="1"/>
    <col min="7" max="7" width="11.42578125" style="300"/>
    <col min="8" max="8" width="8.7109375" style="300" customWidth="1"/>
    <col min="9" max="9" width="4.140625" style="300" customWidth="1"/>
    <col min="10" max="15" width="11.42578125" style="300"/>
    <col min="16" max="16" width="11.42578125" style="323"/>
    <col min="17" max="17" width="21" style="300" bestFit="1" customWidth="1"/>
    <col min="18" max="18" width="22.42578125" style="300" customWidth="1"/>
    <col min="19" max="19" width="20.85546875" style="300" bestFit="1" customWidth="1"/>
    <col min="20" max="16384" width="11.42578125" style="300"/>
  </cols>
  <sheetData>
    <row r="1" spans="2:22" ht="17.850000000000001" customHeight="1" thickBot="1">
      <c r="B1" s="414"/>
      <c r="C1" s="414"/>
      <c r="D1" s="414"/>
      <c r="E1" s="414"/>
      <c r="F1" s="414"/>
      <c r="G1" s="414"/>
      <c r="H1" s="414"/>
      <c r="M1" s="301" t="s">
        <v>143</v>
      </c>
      <c r="N1" s="302">
        <v>3</v>
      </c>
      <c r="O1" s="303" t="s">
        <v>138</v>
      </c>
      <c r="P1" s="303" t="s">
        <v>139</v>
      </c>
      <c r="Q1" s="303" t="s">
        <v>140</v>
      </c>
      <c r="R1" s="303" t="s">
        <v>141</v>
      </c>
      <c r="S1" s="303" t="s">
        <v>142</v>
      </c>
      <c r="V1" s="300" t="s">
        <v>162</v>
      </c>
    </row>
    <row r="2" spans="2:22" ht="17.850000000000001" customHeight="1" thickBot="1">
      <c r="M2" s="301" t="s">
        <v>159</v>
      </c>
      <c r="N2" s="302" t="s">
        <v>160</v>
      </c>
      <c r="O2" s="303">
        <v>1</v>
      </c>
      <c r="P2" s="304" t="s">
        <v>173</v>
      </c>
      <c r="Q2" s="305" t="s">
        <v>174</v>
      </c>
      <c r="R2" s="305" t="s">
        <v>177</v>
      </c>
      <c r="S2" s="44" t="s">
        <v>178</v>
      </c>
      <c r="V2" s="300" t="s">
        <v>160</v>
      </c>
    </row>
    <row r="3" spans="2:22" ht="17.850000000000001" customHeight="1" thickBot="1">
      <c r="M3" s="301" t="s">
        <v>163</v>
      </c>
      <c r="N3" s="302" t="s">
        <v>160</v>
      </c>
      <c r="O3" s="303">
        <v>2</v>
      </c>
      <c r="P3" s="304" t="s">
        <v>179</v>
      </c>
      <c r="Q3" s="305" t="s">
        <v>180</v>
      </c>
      <c r="R3" s="305" t="s">
        <v>181</v>
      </c>
      <c r="S3" s="44" t="s">
        <v>182</v>
      </c>
      <c r="V3" s="300" t="s">
        <v>161</v>
      </c>
    </row>
    <row r="4" spans="2:22" ht="17.850000000000001" customHeight="1">
      <c r="M4" s="306"/>
      <c r="N4" s="306"/>
      <c r="O4" s="303">
        <v>3</v>
      </c>
      <c r="P4" s="304" t="s">
        <v>183</v>
      </c>
      <c r="Q4" s="305" t="s">
        <v>184</v>
      </c>
      <c r="R4" s="305" t="s">
        <v>185</v>
      </c>
      <c r="S4" s="44" t="s">
        <v>186</v>
      </c>
    </row>
    <row r="5" spans="2:22" s="313" customFormat="1" ht="17.850000000000001" customHeight="1">
      <c r="B5" s="307"/>
      <c r="C5" s="307"/>
      <c r="D5" s="308"/>
      <c r="E5" s="309"/>
      <c r="F5" s="310"/>
      <c r="G5" s="311"/>
      <c r="H5" s="312"/>
      <c r="O5" s="303">
        <v>4</v>
      </c>
      <c r="P5" s="304" t="s">
        <v>187</v>
      </c>
      <c r="Q5" s="305" t="s">
        <v>188</v>
      </c>
      <c r="R5" s="305" t="s">
        <v>189</v>
      </c>
      <c r="S5" s="44" t="s">
        <v>190</v>
      </c>
    </row>
    <row r="6" spans="2:22" s="313" customFormat="1" ht="17.850000000000001" customHeight="1">
      <c r="B6" s="307"/>
      <c r="C6" s="314"/>
      <c r="D6" s="315"/>
      <c r="E6" s="309"/>
      <c r="F6" s="310"/>
      <c r="G6" s="311"/>
      <c r="H6" s="312"/>
      <c r="N6" s="316"/>
      <c r="O6" s="303">
        <v>5</v>
      </c>
      <c r="P6" s="304" t="s">
        <v>191</v>
      </c>
      <c r="Q6" s="305" t="s">
        <v>192</v>
      </c>
      <c r="R6" s="305" t="s">
        <v>193</v>
      </c>
      <c r="S6" s="44" t="s">
        <v>194</v>
      </c>
    </row>
    <row r="7" spans="2:22" ht="17.850000000000001" customHeight="1">
      <c r="B7" s="313"/>
      <c r="C7" s="313"/>
      <c r="D7" s="313"/>
      <c r="E7" s="313"/>
      <c r="F7" s="317"/>
      <c r="G7" s="317"/>
      <c r="H7" s="318"/>
      <c r="O7" s="303">
        <v>6</v>
      </c>
      <c r="P7" s="304" t="s">
        <v>195</v>
      </c>
      <c r="Q7" s="305" t="s">
        <v>196</v>
      </c>
      <c r="R7" s="305" t="s">
        <v>197</v>
      </c>
      <c r="S7" s="44" t="s">
        <v>198</v>
      </c>
    </row>
    <row r="8" spans="2:22" ht="17.850000000000001" customHeight="1">
      <c r="B8" s="319"/>
      <c r="C8" s="319"/>
      <c r="D8" s="319"/>
      <c r="E8" s="319"/>
      <c r="F8" s="319"/>
      <c r="G8" s="319"/>
      <c r="H8" s="319"/>
      <c r="O8" s="303">
        <v>7</v>
      </c>
      <c r="P8" s="304" t="s">
        <v>199</v>
      </c>
      <c r="Q8" s="305" t="s">
        <v>200</v>
      </c>
      <c r="R8" s="305" t="s">
        <v>201</v>
      </c>
      <c r="S8" s="44" t="s">
        <v>202</v>
      </c>
    </row>
    <row r="9" spans="2:22" ht="17.850000000000001" customHeight="1">
      <c r="B9" s="319"/>
      <c r="C9" s="319"/>
      <c r="D9" s="319"/>
      <c r="E9" s="319"/>
      <c r="F9" s="319"/>
      <c r="G9" s="319"/>
      <c r="H9" s="319"/>
      <c r="O9" s="303">
        <v>8</v>
      </c>
      <c r="P9" s="304" t="s">
        <v>203</v>
      </c>
      <c r="Q9" s="305" t="s">
        <v>204</v>
      </c>
      <c r="R9" s="305" t="s">
        <v>205</v>
      </c>
      <c r="S9" s="44" t="s">
        <v>206</v>
      </c>
    </row>
    <row r="10" spans="2:22" ht="17.850000000000001" customHeight="1">
      <c r="B10" s="319"/>
      <c r="C10" s="319"/>
      <c r="D10" s="319"/>
      <c r="E10" s="319"/>
      <c r="F10" s="319"/>
      <c r="G10" s="319"/>
      <c r="H10" s="319"/>
      <c r="O10" s="303">
        <v>9</v>
      </c>
      <c r="P10" s="304" t="s">
        <v>207</v>
      </c>
      <c r="Q10" s="305" t="s">
        <v>208</v>
      </c>
      <c r="R10" s="305" t="s">
        <v>209</v>
      </c>
      <c r="S10" s="44" t="s">
        <v>210</v>
      </c>
    </row>
    <row r="11" spans="2:22" ht="17.850000000000001" customHeight="1">
      <c r="B11" s="319"/>
      <c r="C11" s="319"/>
      <c r="D11" s="319"/>
      <c r="E11" s="319"/>
      <c r="F11" s="319"/>
      <c r="G11" s="319"/>
      <c r="H11" s="319"/>
      <c r="O11" s="303">
        <v>10</v>
      </c>
      <c r="P11" s="304" t="s">
        <v>211</v>
      </c>
      <c r="Q11" s="305" t="s">
        <v>212</v>
      </c>
      <c r="R11" s="305" t="s">
        <v>213</v>
      </c>
      <c r="S11" s="44" t="s">
        <v>214</v>
      </c>
    </row>
    <row r="12" spans="2:22" ht="17.850000000000001" customHeight="1">
      <c r="B12" s="313"/>
      <c r="C12" s="313"/>
      <c r="D12" s="313"/>
      <c r="E12" s="313"/>
      <c r="F12" s="320"/>
      <c r="G12" s="415"/>
      <c r="H12" s="415"/>
      <c r="O12" s="303">
        <v>11</v>
      </c>
      <c r="P12" s="304" t="s">
        <v>215</v>
      </c>
      <c r="Q12" s="305" t="s">
        <v>175</v>
      </c>
      <c r="R12" s="305" t="s">
        <v>216</v>
      </c>
      <c r="S12" s="44" t="s">
        <v>217</v>
      </c>
    </row>
    <row r="13" spans="2:22" ht="17.850000000000001" customHeight="1">
      <c r="B13" s="313"/>
      <c r="C13" s="313"/>
      <c r="D13" s="313"/>
      <c r="E13" s="313"/>
      <c r="F13" s="321" t="s">
        <v>107</v>
      </c>
      <c r="G13" s="416"/>
      <c r="H13" s="416"/>
      <c r="O13" s="303">
        <v>12</v>
      </c>
      <c r="P13" s="304" t="s">
        <v>218</v>
      </c>
      <c r="Q13" s="305" t="s">
        <v>176</v>
      </c>
      <c r="R13" s="305" t="s">
        <v>219</v>
      </c>
      <c r="S13" s="44" t="s">
        <v>220</v>
      </c>
    </row>
    <row r="14" spans="2:22" ht="12.75" customHeight="1">
      <c r="B14" s="393"/>
      <c r="C14" s="393"/>
      <c r="D14" s="393"/>
      <c r="E14" s="393"/>
      <c r="F14" s="322"/>
      <c r="G14" s="394"/>
      <c r="H14" s="395"/>
      <c r="T14" s="313"/>
      <c r="U14" s="313"/>
      <c r="V14" s="313"/>
    </row>
    <row r="15" spans="2:22" ht="12.75" customHeight="1">
      <c r="B15" s="324"/>
      <c r="C15" s="324"/>
      <c r="D15" s="324"/>
      <c r="E15" s="321"/>
      <c r="F15" s="320"/>
      <c r="G15" s="415"/>
      <c r="H15" s="415"/>
      <c r="P15" s="325"/>
      <c r="Q15" s="313"/>
      <c r="R15" s="313"/>
      <c r="S15" s="313"/>
      <c r="T15" s="313"/>
      <c r="U15" s="313"/>
      <c r="V15" s="313"/>
    </row>
    <row r="16" spans="2:22" ht="12.75" customHeight="1">
      <c r="B16" s="324"/>
      <c r="C16" s="324"/>
      <c r="D16" s="324"/>
      <c r="E16" s="326"/>
      <c r="F16" s="327"/>
      <c r="G16" s="328"/>
      <c r="H16" s="329"/>
      <c r="P16" s="325"/>
      <c r="Q16" s="313"/>
      <c r="R16" s="313"/>
      <c r="S16" s="313"/>
      <c r="T16" s="313"/>
      <c r="U16" s="313"/>
      <c r="V16" s="313"/>
    </row>
    <row r="17" spans="2:22" ht="18">
      <c r="E17" s="326" t="s">
        <v>131</v>
      </c>
      <c r="F17" s="327" t="s">
        <v>132</v>
      </c>
      <c r="G17" s="328" t="s">
        <v>156</v>
      </c>
      <c r="H17" s="330" t="str">
        <f>"- "&amp;LOOKUP(N1,O2:S13,P2:P13)</f>
        <v>- INI 3</v>
      </c>
      <c r="P17" s="393"/>
      <c r="Q17" s="393"/>
      <c r="R17" s="393"/>
      <c r="S17" s="393"/>
      <c r="T17" s="322"/>
      <c r="U17" s="394"/>
      <c r="V17" s="395"/>
    </row>
    <row r="18" spans="2:22">
      <c r="P18" s="324"/>
      <c r="Q18" s="324"/>
      <c r="R18" s="324"/>
      <c r="S18" s="324"/>
      <c r="T18" s="322"/>
      <c r="U18" s="298"/>
      <c r="V18" s="299"/>
    </row>
    <row r="19" spans="2:22" ht="18">
      <c r="B19" s="331"/>
      <c r="C19" s="331"/>
      <c r="D19" s="331"/>
      <c r="E19" s="326"/>
      <c r="F19" s="327"/>
      <c r="G19" s="328"/>
      <c r="H19" s="329"/>
    </row>
    <row r="20" spans="2:22" ht="27.75" customHeight="1" thickBot="1"/>
    <row r="21" spans="2:22" ht="7.5" customHeight="1">
      <c r="B21" s="332"/>
      <c r="C21" s="333"/>
      <c r="D21" s="333"/>
      <c r="E21" s="333"/>
      <c r="F21" s="333"/>
      <c r="G21" s="333"/>
      <c r="H21" s="334"/>
    </row>
    <row r="22" spans="2:22" ht="27.75">
      <c r="B22" s="408" t="s">
        <v>221</v>
      </c>
      <c r="C22" s="409"/>
      <c r="D22" s="409"/>
      <c r="E22" s="409"/>
      <c r="F22" s="409"/>
      <c r="G22" s="409"/>
      <c r="H22" s="410"/>
    </row>
    <row r="23" spans="2:22" ht="18">
      <c r="B23" s="411" t="s">
        <v>111</v>
      </c>
      <c r="C23" s="412"/>
      <c r="D23" s="412"/>
      <c r="E23" s="412"/>
      <c r="F23" s="412"/>
      <c r="G23" s="412"/>
      <c r="H23" s="413"/>
    </row>
    <row r="24" spans="2:22" ht="18">
      <c r="B24" s="402"/>
      <c r="C24" s="403"/>
      <c r="D24" s="403"/>
      <c r="E24" s="403"/>
      <c r="F24" s="403"/>
      <c r="G24" s="403"/>
      <c r="H24" s="404"/>
    </row>
    <row r="25" spans="2:22" ht="18">
      <c r="B25" s="402" t="s">
        <v>112</v>
      </c>
      <c r="C25" s="403"/>
      <c r="D25" s="403"/>
      <c r="E25" s="403"/>
      <c r="F25" s="403"/>
      <c r="G25" s="403"/>
      <c r="H25" s="404"/>
    </row>
    <row r="26" spans="2:22" ht="7.5" customHeight="1" thickBot="1">
      <c r="B26" s="335"/>
      <c r="C26" s="336"/>
      <c r="D26" s="336"/>
      <c r="E26" s="336"/>
      <c r="F26" s="336"/>
      <c r="G26" s="336"/>
      <c r="H26" s="337"/>
    </row>
    <row r="27" spans="2:22" ht="12.75" customHeight="1">
      <c r="B27" s="331"/>
      <c r="C27" s="331"/>
      <c r="D27" s="331"/>
      <c r="E27" s="331"/>
      <c r="F27" s="331"/>
      <c r="G27" s="331"/>
      <c r="H27" s="331"/>
    </row>
    <row r="28" spans="2:22" ht="12.75" customHeight="1">
      <c r="B28" s="331"/>
      <c r="C28" s="331"/>
      <c r="D28" s="331"/>
      <c r="E28" s="331"/>
      <c r="F28" s="331"/>
      <c r="G28" s="331"/>
      <c r="H28" s="331"/>
    </row>
    <row r="29" spans="2:22" ht="13.5" thickBot="1">
      <c r="B29" s="313"/>
      <c r="C29" s="313"/>
      <c r="D29" s="313"/>
      <c r="E29" s="313"/>
      <c r="F29" s="313"/>
      <c r="G29" s="313"/>
      <c r="H29" s="313"/>
    </row>
    <row r="30" spans="2:22" ht="7.5" customHeight="1">
      <c r="B30" s="332"/>
      <c r="C30" s="333"/>
      <c r="D30" s="333"/>
      <c r="E30" s="333"/>
      <c r="F30" s="333"/>
      <c r="G30" s="333"/>
      <c r="H30" s="334"/>
    </row>
    <row r="31" spans="2:22" ht="20.25">
      <c r="B31" s="405" t="s">
        <v>222</v>
      </c>
      <c r="C31" s="406"/>
      <c r="D31" s="406"/>
      <c r="E31" s="406"/>
      <c r="F31" s="406"/>
      <c r="G31" s="406"/>
      <c r="H31" s="407"/>
    </row>
    <row r="32" spans="2:22" ht="7.5" customHeight="1">
      <c r="B32" s="402"/>
      <c r="C32" s="403"/>
      <c r="D32" s="403"/>
      <c r="E32" s="403"/>
      <c r="F32" s="403"/>
      <c r="G32" s="403"/>
      <c r="H32" s="404"/>
    </row>
    <row r="33" spans="2:11" ht="18" customHeight="1">
      <c r="B33" s="399" t="s">
        <v>223</v>
      </c>
      <c r="C33" s="400"/>
      <c r="D33" s="400"/>
      <c r="E33" s="400"/>
      <c r="F33" s="400"/>
      <c r="G33" s="400"/>
      <c r="H33" s="401"/>
    </row>
    <row r="34" spans="2:11" ht="7.5" customHeight="1">
      <c r="B34" s="402"/>
      <c r="C34" s="403"/>
      <c r="D34" s="403"/>
      <c r="E34" s="403"/>
      <c r="F34" s="403"/>
      <c r="G34" s="403"/>
      <c r="H34" s="404"/>
    </row>
    <row r="35" spans="2:11" ht="18" customHeight="1">
      <c r="B35" s="399" t="s">
        <v>224</v>
      </c>
      <c r="C35" s="400"/>
      <c r="D35" s="400"/>
      <c r="E35" s="400"/>
      <c r="F35" s="400"/>
      <c r="G35" s="400"/>
      <c r="H35" s="401"/>
    </row>
    <row r="36" spans="2:11" ht="7.5" customHeight="1" thickBot="1">
      <c r="B36" s="396"/>
      <c r="C36" s="397"/>
      <c r="D36" s="397"/>
      <c r="E36" s="397"/>
      <c r="F36" s="397"/>
      <c r="G36" s="397"/>
      <c r="H36" s="398"/>
    </row>
    <row r="37" spans="2:11">
      <c r="B37" s="331"/>
      <c r="C37" s="338"/>
      <c r="D37" s="331"/>
      <c r="E37" s="331"/>
      <c r="F37" s="331"/>
      <c r="G37" s="331"/>
      <c r="H37" s="331"/>
    </row>
    <row r="38" spans="2:11">
      <c r="B38" s="331"/>
      <c r="C38" s="338"/>
      <c r="D38" s="331"/>
      <c r="E38" s="331"/>
      <c r="F38" s="331"/>
      <c r="G38" s="331"/>
      <c r="H38" s="331"/>
    </row>
    <row r="39" spans="2:11">
      <c r="B39" s="331"/>
      <c r="C39" s="338"/>
      <c r="D39" s="331"/>
      <c r="E39" s="331"/>
      <c r="F39" s="331"/>
      <c r="G39" s="331"/>
      <c r="H39" s="331"/>
    </row>
    <row r="40" spans="2:11">
      <c r="B40" s="331"/>
      <c r="C40" s="338"/>
      <c r="D40" s="331"/>
      <c r="E40" s="331"/>
      <c r="F40" s="331"/>
      <c r="G40" s="331"/>
      <c r="H40" s="331"/>
    </row>
    <row r="41" spans="2:11" ht="18" customHeight="1">
      <c r="B41" s="331"/>
      <c r="C41" s="418" t="s">
        <v>105</v>
      </c>
      <c r="D41" s="418"/>
      <c r="E41" s="418"/>
      <c r="F41" s="403" t="str">
        <f>LOOKUP(N1,O2:S13,Q2:Q13)</f>
        <v>Non Prénom 3</v>
      </c>
      <c r="G41" s="403"/>
      <c r="H41" s="403"/>
    </row>
    <row r="42" spans="2:11" ht="18">
      <c r="B42" s="339"/>
      <c r="C42" s="339"/>
      <c r="D42" s="339"/>
      <c r="E42" s="340"/>
      <c r="F42" s="417" t="str">
        <f>IF(N3&lt;&gt;"oui","mail général",LOOKUP(N1,O2:S13,S2:S13))</f>
        <v>Mail 3</v>
      </c>
      <c r="G42" s="417"/>
      <c r="H42" s="417"/>
      <c r="I42" s="341"/>
      <c r="J42" s="341"/>
      <c r="K42" s="341"/>
    </row>
    <row r="43" spans="2:11" ht="18" customHeight="1">
      <c r="B43" s="339"/>
      <c r="C43" s="339"/>
      <c r="D43" s="339"/>
      <c r="E43" s="342"/>
      <c r="F43" s="403" t="str">
        <f>IF(N2&lt;&gt;"oui","tel général","Tel : "&amp;LOOKUP(N1,O2:S13,R2:R13))</f>
        <v>Tel : Num 3</v>
      </c>
      <c r="G43" s="403"/>
      <c r="H43" s="403"/>
      <c r="I43" s="341"/>
      <c r="J43" s="341"/>
      <c r="K43" s="341"/>
    </row>
    <row r="44" spans="2:11">
      <c r="B44" s="331"/>
      <c r="C44" s="331"/>
      <c r="D44" s="331"/>
      <c r="E44" s="331"/>
      <c r="F44" s="331"/>
      <c r="G44" s="331"/>
      <c r="H44" s="331"/>
    </row>
    <row r="45" spans="2:11">
      <c r="B45" s="331"/>
      <c r="C45" s="331"/>
      <c r="D45" s="331"/>
      <c r="E45" s="331"/>
      <c r="F45" s="331"/>
      <c r="G45" s="331"/>
      <c r="H45" s="331"/>
    </row>
    <row r="46" spans="2:11">
      <c r="B46" s="331"/>
      <c r="C46" s="331"/>
      <c r="D46" s="331"/>
      <c r="E46" s="331"/>
      <c r="F46" s="331"/>
      <c r="G46" s="331"/>
      <c r="H46" s="331"/>
    </row>
    <row r="47" spans="2:11">
      <c r="B47" s="331"/>
      <c r="C47" s="331"/>
      <c r="D47" s="331"/>
      <c r="E47" s="331"/>
      <c r="F47" s="331"/>
      <c r="G47" s="331"/>
      <c r="H47" s="331"/>
    </row>
    <row r="48" spans="2:11">
      <c r="B48" s="331"/>
      <c r="C48" s="331"/>
      <c r="D48" s="331"/>
      <c r="E48" s="331"/>
      <c r="F48" s="331"/>
      <c r="G48" s="331"/>
      <c r="H48" s="331"/>
    </row>
    <row r="49" spans="2:8">
      <c r="B49" s="331"/>
      <c r="C49" s="331"/>
      <c r="D49" s="331"/>
      <c r="E49" s="331"/>
      <c r="F49" s="331"/>
      <c r="G49" s="331"/>
      <c r="H49" s="331"/>
    </row>
    <row r="50" spans="2:8" ht="18">
      <c r="B50" s="339"/>
      <c r="C50" s="339"/>
      <c r="D50" s="339"/>
      <c r="E50" s="420"/>
      <c r="F50" s="420"/>
      <c r="G50" s="403"/>
      <c r="H50" s="403"/>
    </row>
    <row r="51" spans="2:8" ht="18">
      <c r="B51" s="339"/>
      <c r="C51" s="339"/>
      <c r="D51" s="339"/>
      <c r="E51" s="340"/>
      <c r="F51" s="340"/>
      <c r="G51" s="403"/>
      <c r="H51" s="403"/>
    </row>
    <row r="52" spans="2:8" ht="18" customHeight="1">
      <c r="B52" s="339"/>
      <c r="C52" s="339"/>
      <c r="D52" s="339"/>
      <c r="E52" s="342"/>
      <c r="F52" s="421"/>
      <c r="G52" s="421"/>
      <c r="H52" s="421"/>
    </row>
    <row r="53" spans="2:8" ht="18" customHeight="1">
      <c r="B53" s="339"/>
      <c r="C53" s="339"/>
      <c r="D53" s="339"/>
      <c r="E53" s="342"/>
      <c r="F53" s="297"/>
      <c r="G53" s="297"/>
      <c r="H53" s="297"/>
    </row>
    <row r="152" spans="16:16" s="344" customFormat="1">
      <c r="P152" s="343"/>
    </row>
    <row r="153" spans="16:16" s="344" customFormat="1">
      <c r="P153" s="343"/>
    </row>
    <row r="1016" spans="4:8">
      <c r="D1016" s="344"/>
      <c r="E1016" s="344"/>
      <c r="F1016" s="344"/>
      <c r="G1016" s="344"/>
      <c r="H1016" s="344"/>
    </row>
    <row r="1017" spans="4:8">
      <c r="D1017" s="344"/>
      <c r="E1017" s="344"/>
      <c r="F1017" s="344"/>
      <c r="G1017" s="344"/>
      <c r="H1017" s="344"/>
    </row>
    <row r="1018" spans="4:8">
      <c r="D1018" s="344"/>
      <c r="E1018" s="344"/>
      <c r="F1018" s="344"/>
      <c r="G1018" s="344"/>
      <c r="H1018" s="344"/>
    </row>
    <row r="1019" spans="4:8">
      <c r="D1019" s="344"/>
      <c r="E1019" s="344"/>
      <c r="F1019" s="344"/>
      <c r="G1019" s="344"/>
      <c r="H1019" s="344"/>
    </row>
    <row r="1020" spans="4:8">
      <c r="D1020" s="344"/>
      <c r="E1020" s="344"/>
      <c r="F1020" s="344"/>
      <c r="G1020" s="344"/>
      <c r="H1020" s="344"/>
    </row>
    <row r="1021" spans="4:8">
      <c r="D1021" s="344" t="s">
        <v>110</v>
      </c>
      <c r="E1021" s="344"/>
      <c r="F1021" s="344"/>
      <c r="G1021" s="344"/>
      <c r="H1021" s="344"/>
    </row>
    <row r="1022" spans="4:8">
      <c r="D1022" s="344"/>
      <c r="E1022" s="344"/>
      <c r="F1022" s="344"/>
      <c r="G1022" s="344"/>
      <c r="H1022" s="344"/>
    </row>
    <row r="1065" ht="56.25" customHeight="1"/>
    <row r="1076" ht="29.25" customHeight="1"/>
    <row r="1087" ht="55.5" customHeight="1"/>
    <row r="1089" spans="3:8" ht="40.5" customHeight="1"/>
    <row r="1093" spans="3:8" ht="65.25" customHeight="1"/>
    <row r="1096" spans="3:8">
      <c r="C1096" s="419"/>
      <c r="D1096" s="419"/>
      <c r="E1096" s="419"/>
      <c r="F1096" s="419"/>
      <c r="G1096" s="419"/>
      <c r="H1096" s="419"/>
    </row>
  </sheetData>
  <mergeCells count="29">
    <mergeCell ref="F43:H43"/>
    <mergeCell ref="F42:H42"/>
    <mergeCell ref="C41:E41"/>
    <mergeCell ref="F41:H41"/>
    <mergeCell ref="C1096:H1096"/>
    <mergeCell ref="E50:F50"/>
    <mergeCell ref="G50:H50"/>
    <mergeCell ref="G51:H51"/>
    <mergeCell ref="F52:H52"/>
    <mergeCell ref="B1:H1"/>
    <mergeCell ref="G15:H15"/>
    <mergeCell ref="B14:C14"/>
    <mergeCell ref="G14:H14"/>
    <mergeCell ref="D14:E14"/>
    <mergeCell ref="G12:H12"/>
    <mergeCell ref="G13:H13"/>
    <mergeCell ref="P17:Q17"/>
    <mergeCell ref="R17:S17"/>
    <mergeCell ref="U17:V17"/>
    <mergeCell ref="B36:H36"/>
    <mergeCell ref="B33:H33"/>
    <mergeCell ref="B25:H25"/>
    <mergeCell ref="B31:H31"/>
    <mergeCell ref="B35:H35"/>
    <mergeCell ref="B22:H22"/>
    <mergeCell ref="B23:H23"/>
    <mergeCell ref="B34:H34"/>
    <mergeCell ref="B32:H32"/>
    <mergeCell ref="B24:H24"/>
  </mergeCells>
  <phoneticPr fontId="0" type="noConversion"/>
  <dataValidations count="1">
    <dataValidation type="list" showInputMessage="1" showErrorMessage="1" sqref="N2:N3" xr:uid="{00000000-0002-0000-0000-000000000000}">
      <formula1>$V$2:$V$3</formula1>
    </dataValidation>
  </dataValidations>
  <hyperlinks>
    <hyperlink ref="F42" r:id="rId1" display="gp@delaboudiniere.fr" xr:uid="{00000000-0004-0000-0000-000000000000}"/>
    <hyperlink ref="S2" r:id="rId2" display="dco@delaboudiniere.fr" xr:uid="{00000000-0004-0000-0000-000001000000}"/>
    <hyperlink ref="S3" r:id="rId3" display="dco@delaboudiniere.fr" xr:uid="{F9D7C6B3-AF63-42E8-8236-2AFFE5D18D3F}"/>
    <hyperlink ref="S4" r:id="rId4" display="dco@delaboudiniere.fr" xr:uid="{E89E98BA-6724-48BC-BC51-7D67E060D95C}"/>
    <hyperlink ref="S5" r:id="rId5" display="dco@delaboudiniere.fr" xr:uid="{8067FE3A-20B6-4EEC-8229-118FCF425EA7}"/>
    <hyperlink ref="S6" r:id="rId6" display="dco@delaboudiniere.fr" xr:uid="{DF72131D-92F3-45E9-ACA1-2EC282BEFBA2}"/>
    <hyperlink ref="S7" r:id="rId7" display="dco@delaboudiniere.fr" xr:uid="{0382F3E1-775D-4D65-A3F0-A23C75DAD3F8}"/>
    <hyperlink ref="S8" r:id="rId8" display="dco@delaboudiniere.fr" xr:uid="{ADBBC776-C5B3-43A1-A6D8-501B900C373D}"/>
    <hyperlink ref="S9" r:id="rId9" display="dco@delaboudiniere.fr" xr:uid="{13287669-E3B2-486F-931E-5303A5766572}"/>
    <hyperlink ref="S10" r:id="rId10" display="dco@delaboudiniere.fr" xr:uid="{B3AC11C1-3A22-48F7-9CD8-450992E25BD2}"/>
    <hyperlink ref="S11" r:id="rId11" display="dco@delaboudiniere.fr" xr:uid="{96212334-8B0E-42E9-A778-3E55B03BF420}"/>
    <hyperlink ref="S12" r:id="rId12" display="dco@delaboudiniere.fr" xr:uid="{B9D08536-2200-4B15-8248-6AB1313A94B4}"/>
    <hyperlink ref="S13" r:id="rId13" display="dco@delaboudiniere.fr" xr:uid="{279D1FA8-CEE6-4D2C-ABB3-9348FD2C7C09}"/>
  </hyperlinks>
  <printOptions horizontalCentered="1" verticalCentered="1"/>
  <pageMargins left="0.23622047244094491" right="0.23622047244094491" top="0.39370078740157483" bottom="0.35433070866141736" header="0.43307086614173229" footer="0.31496062992125984"/>
  <pageSetup paperSize="9" orientation="portrait" horizontalDpi="300" verticalDpi="300" r:id="rId14"/>
  <headerFooter alignWithMargins="0"/>
  <rowBreaks count="1" manualBreakCount="1">
    <brk id="997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  <pageSetUpPr fitToPage="1"/>
  </sheetPr>
  <dimension ref="A1:AL128"/>
  <sheetViews>
    <sheetView showZeros="0" tabSelected="1" zoomScaleNormal="100" workbookViewId="0">
      <pane ySplit="5" topLeftCell="A49" activePane="bottomLeft" state="frozen"/>
      <selection activeCell="R10" sqref="R10"/>
      <selection pane="bottomLeft" activeCell="A58" sqref="A58"/>
    </sheetView>
  </sheetViews>
  <sheetFormatPr baseColWidth="10" defaultRowHeight="15" outlineLevelRow="1" outlineLevelCol="1"/>
  <cols>
    <col min="1" max="1" width="3.28515625" style="108" customWidth="1"/>
    <col min="2" max="2" width="5.28515625" style="51" customWidth="1"/>
    <col min="3" max="3" width="48.140625" style="8" customWidth="1"/>
    <col min="4" max="4" width="9.140625" style="8" customWidth="1"/>
    <col min="5" max="5" width="10" style="8" customWidth="1"/>
    <col min="6" max="6" width="15.42578125" style="109" customWidth="1"/>
    <col min="7" max="7" width="17.7109375" style="109" customWidth="1"/>
    <col min="8" max="8" width="6.7109375" style="88" customWidth="1" outlineLevel="1" collapsed="1"/>
    <col min="9" max="9" width="15" style="109" customWidth="1" outlineLevel="1"/>
    <col min="10" max="10" width="6.7109375" style="109" customWidth="1" outlineLevel="1"/>
    <col min="11" max="11" width="11.7109375" style="110" customWidth="1" outlineLevel="1"/>
    <col min="12" max="12" width="17.7109375" style="109" customWidth="1" outlineLevel="1"/>
    <col min="13" max="13" width="12.7109375" style="8" customWidth="1" outlineLevel="1"/>
    <col min="14" max="14" width="10.42578125" style="109" customWidth="1"/>
    <col min="15" max="19" width="10.42578125" style="8" customWidth="1"/>
    <col min="20" max="20" width="11.7109375" style="8" customWidth="1"/>
    <col min="21" max="16384" width="11.42578125" style="8"/>
  </cols>
  <sheetData>
    <row r="1" spans="1:38" ht="16.5" customHeight="1">
      <c r="A1" s="47"/>
      <c r="B1" s="424" t="str">
        <f>'Page de Garde'!B22</f>
        <v>Client</v>
      </c>
      <c r="C1" s="425"/>
      <c r="D1" s="425"/>
      <c r="E1" s="425"/>
      <c r="F1" s="345"/>
      <c r="G1" s="346"/>
      <c r="H1" s="252"/>
      <c r="I1" s="253" t="s">
        <v>0</v>
      </c>
      <c r="J1" s="254"/>
      <c r="K1" s="255">
        <v>2</v>
      </c>
      <c r="L1" s="431" t="str">
        <f>CONCATENATE('Page de Garde'!F17,'Page de Garde'!G17,'Page de Garde'!H17)</f>
        <v>2018 - xxxxx- INI 3</v>
      </c>
      <c r="M1" s="432"/>
      <c r="N1" s="48"/>
      <c r="O1" s="49"/>
      <c r="P1" s="49"/>
      <c r="Q1" s="49"/>
      <c r="R1" s="49"/>
      <c r="S1" s="49"/>
      <c r="T1" s="50"/>
      <c r="U1" s="9" t="s">
        <v>43</v>
      </c>
      <c r="V1" s="9" t="s">
        <v>46</v>
      </c>
      <c r="W1" s="9" t="s">
        <v>44</v>
      </c>
      <c r="X1" s="9" t="s">
        <v>45</v>
      </c>
      <c r="Y1" s="9" t="s">
        <v>56</v>
      </c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</row>
    <row r="2" spans="1:38" ht="16.5" thickBot="1">
      <c r="A2" s="47"/>
      <c r="B2" s="422" t="str">
        <f>'Page de Garde'!B31</f>
        <v>chantier</v>
      </c>
      <c r="C2" s="423"/>
      <c r="D2" s="423"/>
      <c r="E2" s="423"/>
      <c r="F2" s="347"/>
      <c r="G2" s="348"/>
      <c r="H2" s="252"/>
      <c r="I2" s="256" t="s">
        <v>148</v>
      </c>
      <c r="J2" s="257">
        <v>1</v>
      </c>
      <c r="K2" s="258">
        <v>2</v>
      </c>
      <c r="L2" s="259"/>
      <c r="M2" s="260"/>
      <c r="N2" s="52"/>
      <c r="O2" s="53"/>
      <c r="P2" s="53"/>
      <c r="Q2" s="53"/>
      <c r="R2" s="53"/>
      <c r="S2" s="53"/>
      <c r="T2" s="50"/>
      <c r="U2" s="10" t="s">
        <v>39</v>
      </c>
      <c r="V2" s="10" t="s">
        <v>39</v>
      </c>
      <c r="W2" s="10" t="s">
        <v>39</v>
      </c>
      <c r="X2" s="10" t="s">
        <v>108</v>
      </c>
      <c r="Y2" s="10" t="s">
        <v>109</v>
      </c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</row>
    <row r="3" spans="1:38" ht="16.5" customHeight="1" thickBot="1">
      <c r="A3" s="47"/>
      <c r="B3" s="422" t="str">
        <f>'Page de Garde'!B35</f>
        <v>Lot n°</v>
      </c>
      <c r="C3" s="423"/>
      <c r="D3" s="423"/>
      <c r="E3" s="423"/>
      <c r="F3" s="347"/>
      <c r="G3" s="348"/>
      <c r="H3" s="252"/>
      <c r="I3" s="261">
        <v>10</v>
      </c>
      <c r="J3" s="262">
        <v>10.3</v>
      </c>
      <c r="K3" s="263">
        <v>10.32</v>
      </c>
      <c r="L3" s="429"/>
      <c r="M3" s="430"/>
      <c r="N3" s="54"/>
      <c r="O3" s="54"/>
      <c r="P3" s="54"/>
      <c r="Q3" s="54"/>
      <c r="R3" s="54"/>
      <c r="S3" s="54"/>
      <c r="T3" s="50"/>
      <c r="U3" s="10" t="s">
        <v>40</v>
      </c>
      <c r="V3" s="8" t="s">
        <v>47</v>
      </c>
      <c r="W3" s="8" t="s">
        <v>47</v>
      </c>
      <c r="X3" s="8" t="s">
        <v>66</v>
      </c>
      <c r="Y3" s="8" t="s">
        <v>66</v>
      </c>
    </row>
    <row r="4" spans="1:38" ht="15.75" thickBot="1">
      <c r="A4" s="47"/>
      <c r="B4" s="433"/>
      <c r="C4" s="434"/>
      <c r="D4" s="434"/>
      <c r="E4" s="434"/>
      <c r="F4" s="349"/>
      <c r="G4" s="350"/>
      <c r="H4" s="252" t="s">
        <v>1</v>
      </c>
      <c r="I4" s="264"/>
      <c r="J4" s="264"/>
      <c r="K4" s="265"/>
      <c r="L4" s="266" t="s">
        <v>2</v>
      </c>
      <c r="M4" s="296">
        <v>1</v>
      </c>
      <c r="N4" s="12"/>
      <c r="O4" s="55"/>
      <c r="P4" s="55"/>
      <c r="Q4" s="55"/>
      <c r="R4" s="55"/>
      <c r="S4" s="55"/>
      <c r="T4" s="427" t="s">
        <v>76</v>
      </c>
      <c r="U4" s="10" t="s">
        <v>41</v>
      </c>
      <c r="V4" s="8" t="s">
        <v>48</v>
      </c>
      <c r="W4" s="8" t="s">
        <v>48</v>
      </c>
      <c r="X4" s="8" t="s">
        <v>57</v>
      </c>
      <c r="Y4" s="11" t="s">
        <v>60</v>
      </c>
    </row>
    <row r="5" spans="1:38" ht="15.75" customHeight="1" thickBot="1">
      <c r="A5" s="56"/>
      <c r="B5" s="57" t="s">
        <v>158</v>
      </c>
      <c r="C5" s="58" t="s">
        <v>3</v>
      </c>
      <c r="D5" s="59" t="s">
        <v>4</v>
      </c>
      <c r="E5" s="59" t="s">
        <v>113</v>
      </c>
      <c r="F5" s="113" t="s">
        <v>68</v>
      </c>
      <c r="G5" s="113" t="s">
        <v>67</v>
      </c>
      <c r="H5" s="241" t="s">
        <v>150</v>
      </c>
      <c r="I5" s="267" t="s">
        <v>151</v>
      </c>
      <c r="J5" s="268" t="s">
        <v>152</v>
      </c>
      <c r="K5" s="234" t="s">
        <v>153</v>
      </c>
      <c r="L5" s="60" t="s">
        <v>154</v>
      </c>
      <c r="M5" s="295" t="s">
        <v>155</v>
      </c>
      <c r="N5" s="61"/>
      <c r="O5" s="62"/>
      <c r="P5" s="62"/>
      <c r="Q5" s="62"/>
      <c r="R5" s="62"/>
      <c r="S5" s="62"/>
      <c r="T5" s="427"/>
      <c r="U5" s="10" t="s">
        <v>42</v>
      </c>
      <c r="V5" s="8" t="s">
        <v>49</v>
      </c>
      <c r="W5" s="8" t="s">
        <v>49</v>
      </c>
      <c r="X5" s="8" t="s">
        <v>58</v>
      </c>
      <c r="Y5" s="11" t="s">
        <v>61</v>
      </c>
    </row>
    <row r="6" spans="1:38" outlineLevel="1">
      <c r="A6" s="56"/>
      <c r="B6" s="228"/>
      <c r="C6" s="229" t="s">
        <v>168</v>
      </c>
      <c r="D6" s="230"/>
      <c r="E6" s="230"/>
      <c r="F6" s="114"/>
      <c r="G6" s="115">
        <f>SUMIF($H$17:$H$78,H6,$G$17:$G$78)</f>
        <v>0</v>
      </c>
      <c r="H6" s="231">
        <v>1</v>
      </c>
      <c r="I6" s="375">
        <f>KGV!$H$38</f>
        <v>1.3</v>
      </c>
      <c r="J6" s="269"/>
      <c r="K6" s="376">
        <f>KGV!$H$39</f>
        <v>0</v>
      </c>
      <c r="L6" s="120">
        <f>SUMIF($H$17:$H$78,H6,$L$17:$L$78)</f>
        <v>0</v>
      </c>
      <c r="M6" s="121">
        <f>SUMIF($H$17:$H$78,H6,$M$17:$M$78)</f>
        <v>0</v>
      </c>
      <c r="N6" s="68"/>
      <c r="O6" s="69"/>
      <c r="P6" s="69"/>
      <c r="Q6" s="69"/>
      <c r="R6" s="69"/>
      <c r="S6" s="69"/>
      <c r="T6" s="70"/>
      <c r="V6" s="8" t="s">
        <v>145</v>
      </c>
      <c r="W6" s="8" t="s">
        <v>146</v>
      </c>
      <c r="X6" s="8" t="s">
        <v>59</v>
      </c>
      <c r="Y6" s="11" t="s">
        <v>62</v>
      </c>
    </row>
    <row r="7" spans="1:38" outlineLevel="1">
      <c r="A7" s="56"/>
      <c r="B7" s="228"/>
      <c r="C7" s="229" t="s">
        <v>169</v>
      </c>
      <c r="D7" s="230"/>
      <c r="E7" s="230"/>
      <c r="F7" s="114"/>
      <c r="G7" s="115">
        <f>SUMIF($H$17:$H$78,H7,$G$17:$G$78)</f>
        <v>0</v>
      </c>
      <c r="H7" s="231">
        <v>2</v>
      </c>
      <c r="I7" s="377">
        <f>KGV!$H$38</f>
        <v>1.3</v>
      </c>
      <c r="J7" s="270"/>
      <c r="K7" s="378"/>
      <c r="L7" s="122">
        <f>SUMIF($H$17:$H$78,H7,$L$17:$L$78)</f>
        <v>0</v>
      </c>
      <c r="M7" s="123">
        <f>SUMIF($H$17:$H$78,H7,$M$17:$M$78)</f>
        <v>0</v>
      </c>
      <c r="N7" s="68"/>
      <c r="O7" s="69"/>
      <c r="P7" s="69"/>
      <c r="Q7" s="69"/>
      <c r="R7" s="69"/>
      <c r="S7" s="69"/>
      <c r="T7" s="50"/>
      <c r="V7" s="8" t="s">
        <v>50</v>
      </c>
      <c r="W7" s="8" t="s">
        <v>50</v>
      </c>
    </row>
    <row r="8" spans="1:38" outlineLevel="1">
      <c r="A8" s="56"/>
      <c r="B8" s="228"/>
      <c r="C8" s="229" t="s">
        <v>69</v>
      </c>
      <c r="D8" s="230"/>
      <c r="E8" s="230"/>
      <c r="F8" s="114"/>
      <c r="G8" s="115">
        <f>SUMIF($H$17:$H$78,H8,$G$17:$G$78)</f>
        <v>0</v>
      </c>
      <c r="H8" s="379">
        <v>3</v>
      </c>
      <c r="I8" s="385">
        <f>KGV!$H$38</f>
        <v>1.3</v>
      </c>
      <c r="J8" s="380"/>
      <c r="K8" s="381">
        <f>KGV!$H$39</f>
        <v>0</v>
      </c>
      <c r="L8" s="122">
        <f>SUMIF($H$17:$H$78,H8,$L$17:$L$78)</f>
        <v>0</v>
      </c>
      <c r="M8" s="123">
        <f>SUMIF($H$17:$H$78,H8,$M$17:$M$78)</f>
        <v>0</v>
      </c>
      <c r="N8" s="68"/>
      <c r="O8" s="69"/>
      <c r="P8" s="69"/>
      <c r="Q8" s="69"/>
      <c r="R8" s="69"/>
      <c r="S8" s="69"/>
      <c r="T8" s="50"/>
      <c r="V8" s="8" t="s">
        <v>51</v>
      </c>
      <c r="W8" s="8" t="s">
        <v>51</v>
      </c>
    </row>
    <row r="9" spans="1:38" outlineLevel="1">
      <c r="A9" s="56"/>
      <c r="B9" s="228"/>
      <c r="C9" s="229" t="s">
        <v>70</v>
      </c>
      <c r="D9" s="230"/>
      <c r="E9" s="230"/>
      <c r="F9" s="114"/>
      <c r="G9" s="115">
        <f>SUMIF($H$17:$H$78,H9,$G$17:$G$78)</f>
        <v>0</v>
      </c>
      <c r="H9" s="379">
        <v>4</v>
      </c>
      <c r="I9" s="385">
        <f>KGV!$H$38</f>
        <v>1.3</v>
      </c>
      <c r="J9" s="380"/>
      <c r="K9" s="381">
        <f>KGV!$H$39</f>
        <v>0</v>
      </c>
      <c r="L9" s="122">
        <f>SUMIF($H$17:$H$78,H9,$L$17:$L$78)</f>
        <v>0</v>
      </c>
      <c r="M9" s="123">
        <f>SUMIF($H$17:$H$78,H9,$M$17:$M$78)</f>
        <v>0</v>
      </c>
      <c r="N9" s="68"/>
      <c r="O9" s="69"/>
      <c r="P9" s="69"/>
      <c r="Q9" s="69"/>
      <c r="R9" s="69"/>
      <c r="S9" s="69"/>
      <c r="T9" s="50"/>
      <c r="V9" s="8" t="s">
        <v>52</v>
      </c>
      <c r="W9" s="8" t="s">
        <v>52</v>
      </c>
    </row>
    <row r="10" spans="1:38" outlineLevel="1">
      <c r="A10" s="56"/>
      <c r="B10" s="228"/>
      <c r="C10" s="229" t="s">
        <v>99</v>
      </c>
      <c r="D10" s="230"/>
      <c r="E10" s="230"/>
      <c r="F10" s="114"/>
      <c r="G10" s="115">
        <f>SUMIF($H$17:$H$78,H10,$G$17:$G$78)</f>
        <v>0</v>
      </c>
      <c r="H10" s="379">
        <v>5</v>
      </c>
      <c r="I10" s="385">
        <f>KGV!$H$38</f>
        <v>1.3</v>
      </c>
      <c r="J10" s="380"/>
      <c r="K10" s="381">
        <f>KGV!$H$39</f>
        <v>0</v>
      </c>
      <c r="L10" s="122">
        <f>SUMIF($H$17:$H$78,H10,$L$17:$L$78)</f>
        <v>0</v>
      </c>
      <c r="M10" s="123">
        <f>SUMIF($H$17:$H$78,H10,$M$17:$M$78)</f>
        <v>0</v>
      </c>
      <c r="N10" s="68"/>
      <c r="O10" s="69"/>
      <c r="P10" s="69"/>
      <c r="Q10" s="69"/>
      <c r="R10" s="69"/>
      <c r="S10" s="69"/>
      <c r="T10" s="50"/>
      <c r="V10" s="8" t="s">
        <v>53</v>
      </c>
      <c r="W10" s="8" t="s">
        <v>53</v>
      </c>
    </row>
    <row r="11" spans="1:38" outlineLevel="1">
      <c r="A11" s="56"/>
      <c r="B11" s="228"/>
      <c r="C11" s="229" t="s">
        <v>71</v>
      </c>
      <c r="D11" s="230"/>
      <c r="E11" s="230"/>
      <c r="F11" s="114"/>
      <c r="G11" s="115">
        <f>SUMIF($H$17:$H$78,H11,$G$17:$G$78)</f>
        <v>0</v>
      </c>
      <c r="H11" s="379">
        <v>6</v>
      </c>
      <c r="I11" s="385">
        <f>KGV!$H$38</f>
        <v>1.3</v>
      </c>
      <c r="J11" s="380"/>
      <c r="K11" s="381">
        <f>KGV!$H$39</f>
        <v>0</v>
      </c>
      <c r="L11" s="122">
        <f>SUMIF($H$17:$H$78,H11,$L$17:$L$78)</f>
        <v>0</v>
      </c>
      <c r="M11" s="123">
        <f>SUMIF($H$17:$H$78,H11,$M$17:$M$78)</f>
        <v>0</v>
      </c>
      <c r="N11" s="68"/>
      <c r="O11" s="69"/>
      <c r="P11" s="69"/>
      <c r="Q11" s="69"/>
      <c r="R11" s="69"/>
      <c r="S11" s="69"/>
      <c r="T11" s="50"/>
      <c r="V11" s="8" t="s">
        <v>54</v>
      </c>
      <c r="W11" s="8" t="s">
        <v>54</v>
      </c>
    </row>
    <row r="12" spans="1:38" outlineLevel="1">
      <c r="A12" s="56"/>
      <c r="B12" s="228"/>
      <c r="C12" s="229" t="s">
        <v>72</v>
      </c>
      <c r="D12" s="230"/>
      <c r="E12" s="230"/>
      <c r="F12" s="114"/>
      <c r="G12" s="115">
        <f>SUMIF($H$17:$H$78,H12,$G$17:$G$78)</f>
        <v>0</v>
      </c>
      <c r="H12" s="379">
        <v>7</v>
      </c>
      <c r="I12" s="385">
        <f>KGV!$H$38</f>
        <v>1.3</v>
      </c>
      <c r="J12" s="380"/>
      <c r="K12" s="381">
        <f>KGV!$H$39</f>
        <v>0</v>
      </c>
      <c r="L12" s="122">
        <f>SUMIF($H$17:$H$78,H12,$L$17:$L$78)</f>
        <v>0</v>
      </c>
      <c r="M12" s="123">
        <f>SUMIF($H$17:$H$78,H12,$M$17:$M$78)</f>
        <v>0</v>
      </c>
      <c r="N12" s="68"/>
      <c r="O12" s="69"/>
      <c r="P12" s="69"/>
      <c r="Q12" s="69"/>
      <c r="R12" s="69"/>
      <c r="S12" s="69"/>
      <c r="T12" s="50"/>
      <c r="V12" s="8" t="s">
        <v>55</v>
      </c>
      <c r="W12" s="8" t="s">
        <v>55</v>
      </c>
    </row>
    <row r="13" spans="1:38" outlineLevel="1">
      <c r="A13" s="56"/>
      <c r="B13" s="228"/>
      <c r="C13" s="229" t="s">
        <v>73</v>
      </c>
      <c r="D13" s="230"/>
      <c r="E13" s="230"/>
      <c r="F13" s="114"/>
      <c r="G13" s="115">
        <f>SUMIF($H$17:$H$78,H13,$G$17:$G$78)</f>
        <v>0</v>
      </c>
      <c r="H13" s="379">
        <v>8</v>
      </c>
      <c r="I13" s="385">
        <f>KGV!$H$38</f>
        <v>1.3</v>
      </c>
      <c r="J13" s="380"/>
      <c r="K13" s="381">
        <f>KGV!$H$39</f>
        <v>0</v>
      </c>
      <c r="L13" s="122">
        <f>SUMIF($H$17:$H$78,H13,$L$17:$L$78)</f>
        <v>0</v>
      </c>
      <c r="M13" s="123">
        <f>SUMIF($H$17:$H$78,H13,$M$17:$M$78)</f>
        <v>0</v>
      </c>
      <c r="N13" s="68"/>
      <c r="O13" s="69"/>
      <c r="P13" s="69"/>
      <c r="Q13" s="69"/>
      <c r="R13" s="69"/>
      <c r="S13" s="69"/>
      <c r="T13" s="50"/>
    </row>
    <row r="14" spans="1:38" outlineLevel="1">
      <c r="A14" s="56"/>
      <c r="B14" s="228"/>
      <c r="C14" s="229" t="s">
        <v>74</v>
      </c>
      <c r="D14" s="230"/>
      <c r="E14" s="230"/>
      <c r="F14" s="114"/>
      <c r="G14" s="115">
        <f>SUMIF($H$17:$H$78,H14,$G$17:$G$78)</f>
        <v>0</v>
      </c>
      <c r="H14" s="379">
        <v>9</v>
      </c>
      <c r="I14" s="386">
        <f>KGV!$H$38</f>
        <v>1.3</v>
      </c>
      <c r="J14" s="380"/>
      <c r="K14" s="382">
        <f>KGV!$H$39</f>
        <v>0</v>
      </c>
      <c r="L14" s="122">
        <f>SUMIF($H$17:$H$78,H14,$L$17:$L$78)</f>
        <v>0</v>
      </c>
      <c r="M14" s="123">
        <f>SUMIF($H$17:$H$78,H14,$M$17:$M$78)</f>
        <v>0</v>
      </c>
      <c r="N14" s="68"/>
      <c r="O14" s="69"/>
      <c r="P14" s="69"/>
      <c r="Q14" s="69"/>
      <c r="R14" s="69"/>
      <c r="S14" s="69"/>
      <c r="T14" s="50"/>
    </row>
    <row r="15" spans="1:38" ht="15.75" outlineLevel="1" thickBot="1">
      <c r="A15" s="56"/>
      <c r="B15" s="228"/>
      <c r="C15" s="229" t="s">
        <v>75</v>
      </c>
      <c r="D15" s="230"/>
      <c r="E15" s="230"/>
      <c r="F15" s="114"/>
      <c r="G15" s="115">
        <f>SUMIF($H$17:$H$78,H15,$G$17:$G$78)</f>
        <v>0</v>
      </c>
      <c r="H15" s="379">
        <v>10</v>
      </c>
      <c r="I15" s="386">
        <f>KGV!$H$38</f>
        <v>1.3</v>
      </c>
      <c r="J15" s="383"/>
      <c r="K15" s="384">
        <f>KGV!$H$39</f>
        <v>0</v>
      </c>
      <c r="L15" s="124">
        <f>SUMIF($H$17:$H$78,H15,$L$17:$L$78)</f>
        <v>0</v>
      </c>
      <c r="M15" s="125">
        <f>SUMIF($H$17:$H$78,H15,$M$17:$M$78)</f>
        <v>0</v>
      </c>
      <c r="N15" s="68"/>
      <c r="O15" s="69"/>
      <c r="P15" s="69"/>
      <c r="Q15" s="69"/>
      <c r="R15" s="69"/>
      <c r="S15" s="69"/>
      <c r="T15" s="50"/>
    </row>
    <row r="16" spans="1:38" ht="16.5" outlineLevel="1" thickBot="1">
      <c r="A16" s="72"/>
      <c r="B16" s="232"/>
      <c r="C16" s="233"/>
      <c r="D16" s="388"/>
      <c r="E16" s="388"/>
      <c r="F16" s="389"/>
      <c r="G16" s="116">
        <f>SUM(G6:G15)</f>
        <v>0</v>
      </c>
      <c r="H16" s="390"/>
      <c r="I16" s="387"/>
      <c r="J16" s="387"/>
      <c r="K16" s="235" t="s">
        <v>5</v>
      </c>
      <c r="L16" s="126">
        <f>SUM(L6:L15)</f>
        <v>0</v>
      </c>
      <c r="M16" s="127">
        <f>SUM(M6:M15)</f>
        <v>0</v>
      </c>
      <c r="N16" s="68"/>
      <c r="O16" s="69"/>
      <c r="P16" s="69"/>
      <c r="Q16" s="69"/>
      <c r="R16" s="69"/>
      <c r="S16" s="69"/>
      <c r="T16" s="50"/>
    </row>
    <row r="17" spans="1:20">
      <c r="A17" s="73"/>
      <c r="B17" s="63"/>
      <c r="C17" s="64"/>
      <c r="D17" s="65"/>
      <c r="E17" s="65"/>
      <c r="F17" s="114">
        <f t="shared" ref="F17" si="0">IF(H17=0,,ROUND((VLOOKUP(H17,$H$6:$K$15,2)*L17+VLOOKUP(H17,$H$6:$K$15,4)*M17)/E17,$K$1))</f>
        <v>0</v>
      </c>
      <c r="G17" s="115">
        <f t="shared" ref="G17" si="1">F17*E17</f>
        <v>0</v>
      </c>
      <c r="H17" s="217">
        <f t="shared" ref="H17" si="2">IF(E17&lt;&gt;0,1,)</f>
        <v>0</v>
      </c>
      <c r="I17" s="271"/>
      <c r="J17" s="366"/>
      <c r="K17" s="236"/>
      <c r="L17" s="352">
        <f t="shared" ref="L17" si="3">I17-(I17*J17)*E17</f>
        <v>0</v>
      </c>
      <c r="M17" s="354">
        <f t="shared" ref="M17" si="4">$M$4*K17*E17</f>
        <v>0</v>
      </c>
      <c r="N17" s="75"/>
      <c r="O17" s="76"/>
      <c r="P17" s="76"/>
      <c r="Q17" s="76"/>
      <c r="R17" s="76"/>
      <c r="S17" s="76"/>
      <c r="T17" s="77"/>
    </row>
    <row r="18" spans="1:20" outlineLevel="1">
      <c r="A18" s="73">
        <f>$B$18</f>
        <v>1</v>
      </c>
      <c r="B18" s="78">
        <v>1</v>
      </c>
      <c r="C18" s="294" t="str">
        <f>CONCATENATE("CHAPITRE ",B18)</f>
        <v>CHAPITRE 1</v>
      </c>
      <c r="D18" s="65"/>
      <c r="E18" s="65"/>
      <c r="F18" s="138">
        <f t="shared" ref="F18:F35" si="5">IF(H18=0,,ROUND((VLOOKUP(H18,$H$6:$K$15,2)*L18+VLOOKUP(H18,$H$6:$K$15,4)*M18)/E18,$K$1))</f>
        <v>0</v>
      </c>
      <c r="G18" s="139">
        <f t="shared" ref="G18:G35" si="6">F18*E18</f>
        <v>0</v>
      </c>
      <c r="H18" s="217">
        <f t="shared" ref="H18:H57" si="7">IF(E18&lt;&gt;0,1,)</f>
        <v>0</v>
      </c>
      <c r="I18" s="272"/>
      <c r="J18" s="367"/>
      <c r="K18" s="236"/>
      <c r="L18" s="353">
        <f t="shared" ref="L18:L35" si="8">(I18-(I18*J18))*E18</f>
        <v>0</v>
      </c>
      <c r="M18" s="354">
        <f t="shared" ref="M18:M35" si="9">$M$4*K18*E18</f>
        <v>0</v>
      </c>
      <c r="N18" s="75"/>
      <c r="O18" s="76"/>
      <c r="P18" s="293"/>
      <c r="Q18" s="293"/>
      <c r="R18" s="293"/>
      <c r="S18" s="76"/>
      <c r="T18" s="77"/>
    </row>
    <row r="19" spans="1:20" outlineLevel="1">
      <c r="A19" s="73">
        <f t="shared" ref="A19:A35" si="10">$B$18</f>
        <v>1</v>
      </c>
      <c r="B19" s="78"/>
      <c r="C19" s="64" t="s">
        <v>170</v>
      </c>
      <c r="D19" s="65"/>
      <c r="E19" s="65"/>
      <c r="F19" s="138">
        <f t="shared" si="5"/>
        <v>0</v>
      </c>
      <c r="G19" s="139">
        <f t="shared" si="6"/>
        <v>0</v>
      </c>
      <c r="H19" s="217">
        <f t="shared" si="7"/>
        <v>0</v>
      </c>
      <c r="I19" s="272"/>
      <c r="J19" s="367"/>
      <c r="K19" s="236"/>
      <c r="L19" s="353">
        <f t="shared" si="8"/>
        <v>0</v>
      </c>
      <c r="M19" s="354">
        <f t="shared" si="9"/>
        <v>0</v>
      </c>
      <c r="N19" s="75"/>
      <c r="O19" s="76"/>
      <c r="P19" s="293"/>
      <c r="Q19" s="293"/>
      <c r="R19" s="293"/>
      <c r="S19" s="76"/>
      <c r="T19" s="77"/>
    </row>
    <row r="20" spans="1:20" outlineLevel="1">
      <c r="A20" s="73">
        <f t="shared" si="10"/>
        <v>1</v>
      </c>
      <c r="B20" s="78"/>
      <c r="C20" s="64" t="s">
        <v>171</v>
      </c>
      <c r="D20" s="65"/>
      <c r="E20" s="65"/>
      <c r="F20" s="138">
        <f t="shared" si="5"/>
        <v>0</v>
      </c>
      <c r="G20" s="139">
        <f t="shared" si="6"/>
        <v>0</v>
      </c>
      <c r="H20" s="217">
        <f t="shared" si="7"/>
        <v>0</v>
      </c>
      <c r="I20" s="272"/>
      <c r="J20" s="367"/>
      <c r="K20" s="236"/>
      <c r="L20" s="353">
        <f t="shared" si="8"/>
        <v>0</v>
      </c>
      <c r="M20" s="354">
        <f t="shared" si="9"/>
        <v>0</v>
      </c>
      <c r="N20" s="75"/>
      <c r="O20" s="76"/>
      <c r="P20" s="293"/>
      <c r="Q20" s="293"/>
      <c r="R20" s="293"/>
      <c r="S20" s="76"/>
      <c r="T20" s="77"/>
    </row>
    <row r="21" spans="1:20" outlineLevel="1">
      <c r="A21" s="73">
        <f t="shared" si="10"/>
        <v>1</v>
      </c>
      <c r="B21" s="78"/>
      <c r="C21" s="64" t="s">
        <v>172</v>
      </c>
      <c r="D21" s="65"/>
      <c r="E21" s="65"/>
      <c r="F21" s="138">
        <f t="shared" si="5"/>
        <v>0</v>
      </c>
      <c r="G21" s="139">
        <f t="shared" si="6"/>
        <v>0</v>
      </c>
      <c r="H21" s="217">
        <f t="shared" si="7"/>
        <v>0</v>
      </c>
      <c r="I21" s="272"/>
      <c r="J21" s="367"/>
      <c r="K21" s="236"/>
      <c r="L21" s="353">
        <f t="shared" si="8"/>
        <v>0</v>
      </c>
      <c r="M21" s="354">
        <f t="shared" si="9"/>
        <v>0</v>
      </c>
      <c r="N21" s="75"/>
      <c r="O21" s="76"/>
      <c r="P21" s="293"/>
      <c r="Q21" s="293"/>
      <c r="R21" s="293"/>
      <c r="S21" s="76"/>
      <c r="T21" s="77"/>
    </row>
    <row r="22" spans="1:20" outlineLevel="1">
      <c r="A22" s="73">
        <f t="shared" si="10"/>
        <v>1</v>
      </c>
      <c r="B22" s="78"/>
      <c r="C22" s="365"/>
      <c r="D22" s="65"/>
      <c r="E22" s="65"/>
      <c r="F22" s="138">
        <f t="shared" si="5"/>
        <v>0</v>
      </c>
      <c r="G22" s="139">
        <f t="shared" si="6"/>
        <v>0</v>
      </c>
      <c r="H22" s="217">
        <f t="shared" si="7"/>
        <v>0</v>
      </c>
      <c r="I22" s="272"/>
      <c r="J22" s="367"/>
      <c r="K22" s="236"/>
      <c r="L22" s="353">
        <f t="shared" si="8"/>
        <v>0</v>
      </c>
      <c r="M22" s="354">
        <f t="shared" si="9"/>
        <v>0</v>
      </c>
      <c r="N22" s="75"/>
      <c r="O22" s="76"/>
      <c r="P22" s="293"/>
      <c r="Q22" s="293"/>
      <c r="R22" s="293"/>
      <c r="S22" s="76"/>
      <c r="T22" s="77"/>
    </row>
    <row r="23" spans="1:20" outlineLevel="1">
      <c r="A23" s="73">
        <f t="shared" si="10"/>
        <v>1</v>
      </c>
      <c r="B23" s="78"/>
      <c r="C23" s="365"/>
      <c r="D23" s="65"/>
      <c r="E23" s="65"/>
      <c r="F23" s="138">
        <f t="shared" si="5"/>
        <v>0</v>
      </c>
      <c r="G23" s="139">
        <f t="shared" si="6"/>
        <v>0</v>
      </c>
      <c r="H23" s="217">
        <f t="shared" si="7"/>
        <v>0</v>
      </c>
      <c r="I23" s="272"/>
      <c r="J23" s="367"/>
      <c r="K23" s="236"/>
      <c r="L23" s="353">
        <f t="shared" si="8"/>
        <v>0</v>
      </c>
      <c r="M23" s="354">
        <f t="shared" si="9"/>
        <v>0</v>
      </c>
      <c r="N23" s="75"/>
      <c r="O23" s="76"/>
      <c r="P23" s="293"/>
      <c r="Q23" s="293"/>
      <c r="R23" s="293"/>
      <c r="S23" s="76"/>
      <c r="T23" s="77"/>
    </row>
    <row r="24" spans="1:20" outlineLevel="1">
      <c r="A24" s="73">
        <f t="shared" si="10"/>
        <v>1</v>
      </c>
      <c r="B24" s="78"/>
      <c r="C24" s="365"/>
      <c r="D24" s="65"/>
      <c r="E24" s="65"/>
      <c r="F24" s="138">
        <f t="shared" si="5"/>
        <v>0</v>
      </c>
      <c r="G24" s="139">
        <f t="shared" si="6"/>
        <v>0</v>
      </c>
      <c r="H24" s="217">
        <f t="shared" si="7"/>
        <v>0</v>
      </c>
      <c r="I24" s="272"/>
      <c r="J24" s="367"/>
      <c r="K24" s="236"/>
      <c r="L24" s="353">
        <f t="shared" si="8"/>
        <v>0</v>
      </c>
      <c r="M24" s="354">
        <f t="shared" si="9"/>
        <v>0</v>
      </c>
      <c r="N24" s="75"/>
      <c r="O24" s="76"/>
      <c r="P24" s="293"/>
      <c r="Q24" s="293"/>
      <c r="R24" s="293"/>
      <c r="S24" s="76"/>
      <c r="T24" s="77"/>
    </row>
    <row r="25" spans="1:20" outlineLevel="1">
      <c r="A25" s="73">
        <f t="shared" si="10"/>
        <v>1</v>
      </c>
      <c r="B25" s="78"/>
      <c r="C25" s="365"/>
      <c r="D25" s="65"/>
      <c r="E25" s="65"/>
      <c r="F25" s="138">
        <f t="shared" si="5"/>
        <v>0</v>
      </c>
      <c r="G25" s="139">
        <f t="shared" si="6"/>
        <v>0</v>
      </c>
      <c r="H25" s="217">
        <f t="shared" si="7"/>
        <v>0</v>
      </c>
      <c r="I25" s="272"/>
      <c r="J25" s="367"/>
      <c r="K25" s="236"/>
      <c r="L25" s="353">
        <f t="shared" si="8"/>
        <v>0</v>
      </c>
      <c r="M25" s="354">
        <f t="shared" si="9"/>
        <v>0</v>
      </c>
      <c r="N25" s="75"/>
      <c r="O25" s="76"/>
      <c r="P25" s="293"/>
      <c r="Q25" s="293"/>
      <c r="R25" s="293"/>
      <c r="S25" s="76"/>
      <c r="T25" s="77"/>
    </row>
    <row r="26" spans="1:20" outlineLevel="1">
      <c r="A26" s="73">
        <f t="shared" si="10"/>
        <v>1</v>
      </c>
      <c r="B26" s="78"/>
      <c r="C26" s="365"/>
      <c r="D26" s="65"/>
      <c r="E26" s="65"/>
      <c r="F26" s="138">
        <f t="shared" si="5"/>
        <v>0</v>
      </c>
      <c r="G26" s="139">
        <f t="shared" si="6"/>
        <v>0</v>
      </c>
      <c r="H26" s="217">
        <f t="shared" si="7"/>
        <v>0</v>
      </c>
      <c r="I26" s="272"/>
      <c r="J26" s="367"/>
      <c r="K26" s="236"/>
      <c r="L26" s="353">
        <f t="shared" si="8"/>
        <v>0</v>
      </c>
      <c r="M26" s="354">
        <f t="shared" si="9"/>
        <v>0</v>
      </c>
      <c r="N26" s="75"/>
      <c r="O26" s="76"/>
      <c r="P26" s="293"/>
      <c r="Q26" s="293"/>
      <c r="R26" s="293"/>
      <c r="S26" s="76"/>
      <c r="T26" s="77"/>
    </row>
    <row r="27" spans="1:20" outlineLevel="1">
      <c r="A27" s="73">
        <f t="shared" si="10"/>
        <v>1</v>
      </c>
      <c r="B27" s="78"/>
      <c r="C27" s="365"/>
      <c r="D27" s="65"/>
      <c r="E27" s="65"/>
      <c r="F27" s="138">
        <f t="shared" si="5"/>
        <v>0</v>
      </c>
      <c r="G27" s="139">
        <f t="shared" si="6"/>
        <v>0</v>
      </c>
      <c r="H27" s="217">
        <f t="shared" si="7"/>
        <v>0</v>
      </c>
      <c r="I27" s="272"/>
      <c r="J27" s="367"/>
      <c r="K27" s="236"/>
      <c r="L27" s="353">
        <f t="shared" si="8"/>
        <v>0</v>
      </c>
      <c r="M27" s="354">
        <f t="shared" si="9"/>
        <v>0</v>
      </c>
      <c r="N27" s="75"/>
      <c r="O27" s="76"/>
      <c r="P27" s="293"/>
      <c r="Q27" s="293"/>
      <c r="R27" s="293"/>
      <c r="S27" s="76"/>
      <c r="T27" s="77"/>
    </row>
    <row r="28" spans="1:20" outlineLevel="1">
      <c r="A28" s="73">
        <f t="shared" si="10"/>
        <v>1</v>
      </c>
      <c r="B28" s="78"/>
      <c r="C28" s="365"/>
      <c r="D28" s="65"/>
      <c r="E28" s="65"/>
      <c r="F28" s="138">
        <f t="shared" si="5"/>
        <v>0</v>
      </c>
      <c r="G28" s="139">
        <f t="shared" si="6"/>
        <v>0</v>
      </c>
      <c r="H28" s="217">
        <f t="shared" si="7"/>
        <v>0</v>
      </c>
      <c r="I28" s="272"/>
      <c r="J28" s="367"/>
      <c r="K28" s="236"/>
      <c r="L28" s="353">
        <f t="shared" si="8"/>
        <v>0</v>
      </c>
      <c r="M28" s="354">
        <f t="shared" si="9"/>
        <v>0</v>
      </c>
      <c r="N28" s="75"/>
      <c r="O28" s="76"/>
      <c r="P28" s="293"/>
      <c r="Q28" s="293"/>
      <c r="R28" s="293"/>
      <c r="S28" s="76"/>
      <c r="T28" s="77"/>
    </row>
    <row r="29" spans="1:20" outlineLevel="1">
      <c r="A29" s="73">
        <f t="shared" si="10"/>
        <v>1</v>
      </c>
      <c r="B29" s="78"/>
      <c r="C29" s="365"/>
      <c r="D29" s="65"/>
      <c r="E29" s="65"/>
      <c r="F29" s="138">
        <f t="shared" si="5"/>
        <v>0</v>
      </c>
      <c r="G29" s="139">
        <f t="shared" si="6"/>
        <v>0</v>
      </c>
      <c r="H29" s="217">
        <f t="shared" si="7"/>
        <v>0</v>
      </c>
      <c r="I29" s="272"/>
      <c r="J29" s="367"/>
      <c r="K29" s="236"/>
      <c r="L29" s="353">
        <f t="shared" si="8"/>
        <v>0</v>
      </c>
      <c r="M29" s="354">
        <f t="shared" si="9"/>
        <v>0</v>
      </c>
      <c r="N29" s="75"/>
      <c r="O29" s="76"/>
      <c r="P29" s="293"/>
      <c r="Q29" s="293"/>
      <c r="R29" s="293"/>
      <c r="S29" s="76"/>
      <c r="T29" s="77"/>
    </row>
    <row r="30" spans="1:20" outlineLevel="1">
      <c r="A30" s="73">
        <f t="shared" si="10"/>
        <v>1</v>
      </c>
      <c r="B30" s="78"/>
      <c r="C30" s="365"/>
      <c r="D30" s="65"/>
      <c r="E30" s="65"/>
      <c r="F30" s="138">
        <f t="shared" si="5"/>
        <v>0</v>
      </c>
      <c r="G30" s="139">
        <f t="shared" si="6"/>
        <v>0</v>
      </c>
      <c r="H30" s="217">
        <f t="shared" si="7"/>
        <v>0</v>
      </c>
      <c r="I30" s="272"/>
      <c r="J30" s="367"/>
      <c r="K30" s="236"/>
      <c r="L30" s="353">
        <f t="shared" si="8"/>
        <v>0</v>
      </c>
      <c r="M30" s="354">
        <f t="shared" si="9"/>
        <v>0</v>
      </c>
      <c r="N30" s="75"/>
      <c r="O30" s="76"/>
      <c r="P30" s="293"/>
      <c r="Q30" s="293"/>
      <c r="R30" s="293"/>
      <c r="S30" s="76"/>
      <c r="T30" s="77"/>
    </row>
    <row r="31" spans="1:20" outlineLevel="1">
      <c r="A31" s="73">
        <f t="shared" si="10"/>
        <v>1</v>
      </c>
      <c r="B31" s="78"/>
      <c r="C31" s="365"/>
      <c r="D31" s="65"/>
      <c r="E31" s="65"/>
      <c r="F31" s="138">
        <f t="shared" si="5"/>
        <v>0</v>
      </c>
      <c r="G31" s="139">
        <f t="shared" si="6"/>
        <v>0</v>
      </c>
      <c r="H31" s="217">
        <f t="shared" si="7"/>
        <v>0</v>
      </c>
      <c r="I31" s="272"/>
      <c r="J31" s="367"/>
      <c r="K31" s="236"/>
      <c r="L31" s="353">
        <f t="shared" si="8"/>
        <v>0</v>
      </c>
      <c r="M31" s="354">
        <f t="shared" si="9"/>
        <v>0</v>
      </c>
      <c r="N31" s="75"/>
      <c r="O31" s="76"/>
      <c r="P31" s="293"/>
      <c r="Q31" s="293"/>
      <c r="R31" s="293"/>
      <c r="S31" s="76"/>
      <c r="T31" s="77"/>
    </row>
    <row r="32" spans="1:20" outlineLevel="1">
      <c r="A32" s="73">
        <f t="shared" si="10"/>
        <v>1</v>
      </c>
      <c r="B32" s="78"/>
      <c r="C32" s="365"/>
      <c r="D32" s="65"/>
      <c r="E32" s="65"/>
      <c r="F32" s="138">
        <f t="shared" si="5"/>
        <v>0</v>
      </c>
      <c r="G32" s="139">
        <f t="shared" si="6"/>
        <v>0</v>
      </c>
      <c r="H32" s="217">
        <f t="shared" si="7"/>
        <v>0</v>
      </c>
      <c r="I32" s="272"/>
      <c r="J32" s="367"/>
      <c r="K32" s="236"/>
      <c r="L32" s="353">
        <f t="shared" si="8"/>
        <v>0</v>
      </c>
      <c r="M32" s="354">
        <f t="shared" si="9"/>
        <v>0</v>
      </c>
      <c r="N32" s="75"/>
      <c r="O32" s="76"/>
      <c r="P32" s="293"/>
      <c r="Q32" s="293"/>
      <c r="R32" s="293"/>
      <c r="S32" s="76"/>
      <c r="T32" s="77"/>
    </row>
    <row r="33" spans="1:23" outlineLevel="1">
      <c r="A33" s="73">
        <f t="shared" si="10"/>
        <v>1</v>
      </c>
      <c r="B33" s="78"/>
      <c r="C33" s="365"/>
      <c r="D33" s="65"/>
      <c r="E33" s="65"/>
      <c r="F33" s="138">
        <f t="shared" si="5"/>
        <v>0</v>
      </c>
      <c r="G33" s="139">
        <f t="shared" si="6"/>
        <v>0</v>
      </c>
      <c r="H33" s="217">
        <f t="shared" si="7"/>
        <v>0</v>
      </c>
      <c r="I33" s="272"/>
      <c r="J33" s="367"/>
      <c r="K33" s="236"/>
      <c r="L33" s="353">
        <f t="shared" si="8"/>
        <v>0</v>
      </c>
      <c r="M33" s="354">
        <f t="shared" si="9"/>
        <v>0</v>
      </c>
      <c r="N33" s="75"/>
      <c r="O33" s="76"/>
      <c r="P33" s="293"/>
      <c r="Q33" s="293"/>
      <c r="R33" s="293"/>
      <c r="S33" s="76"/>
      <c r="T33" s="77"/>
    </row>
    <row r="34" spans="1:23" outlineLevel="1">
      <c r="A34" s="73">
        <f t="shared" si="10"/>
        <v>1</v>
      </c>
      <c r="B34" s="78"/>
      <c r="C34" s="365"/>
      <c r="D34" s="65"/>
      <c r="E34" s="65"/>
      <c r="F34" s="138">
        <f t="shared" si="5"/>
        <v>0</v>
      </c>
      <c r="G34" s="139">
        <f t="shared" si="6"/>
        <v>0</v>
      </c>
      <c r="H34" s="217">
        <f t="shared" si="7"/>
        <v>0</v>
      </c>
      <c r="I34" s="272"/>
      <c r="J34" s="367"/>
      <c r="K34" s="236"/>
      <c r="L34" s="353">
        <f t="shared" si="8"/>
        <v>0</v>
      </c>
      <c r="M34" s="354">
        <f t="shared" si="9"/>
        <v>0</v>
      </c>
      <c r="N34" s="75"/>
      <c r="O34" s="76"/>
      <c r="P34" s="293"/>
      <c r="Q34" s="293"/>
      <c r="R34" s="293"/>
      <c r="S34" s="76"/>
      <c r="T34" s="77"/>
    </row>
    <row r="35" spans="1:23" ht="15.75" outlineLevel="1" thickBot="1">
      <c r="A35" s="73">
        <f t="shared" si="10"/>
        <v>1</v>
      </c>
      <c r="B35" s="78"/>
      <c r="C35" s="365"/>
      <c r="D35" s="65"/>
      <c r="E35" s="65"/>
      <c r="F35" s="138">
        <f t="shared" si="5"/>
        <v>0</v>
      </c>
      <c r="G35" s="139">
        <f t="shared" si="6"/>
        <v>0</v>
      </c>
      <c r="H35" s="217">
        <f t="shared" si="7"/>
        <v>0</v>
      </c>
      <c r="I35" s="272"/>
      <c r="J35" s="367"/>
      <c r="K35" s="236"/>
      <c r="L35" s="353">
        <f t="shared" si="8"/>
        <v>0</v>
      </c>
      <c r="M35" s="354">
        <f t="shared" si="9"/>
        <v>0</v>
      </c>
      <c r="N35" s="75"/>
      <c r="O35" s="76"/>
      <c r="P35" s="293"/>
      <c r="Q35" s="293"/>
      <c r="R35" s="293"/>
      <c r="S35" s="76"/>
      <c r="T35" s="77"/>
    </row>
    <row r="36" spans="1:23" ht="18.75" customHeight="1" outlineLevel="1" thickBot="1">
      <c r="A36" s="73">
        <f t="shared" ref="A36:A37" si="11">$B$18</f>
        <v>1</v>
      </c>
      <c r="B36" s="63"/>
      <c r="C36" s="214" t="str">
        <f>CONCATENATE(B18," - TOTAL HT ",C18)</f>
        <v>1 - TOTAL HT CHAPITRE 1</v>
      </c>
      <c r="D36" s="65"/>
      <c r="E36" s="65"/>
      <c r="F36" s="138"/>
      <c r="G36" s="140">
        <f>SUM(G18:G35)</f>
        <v>0</v>
      </c>
      <c r="H36" s="217">
        <f t="shared" si="7"/>
        <v>0</v>
      </c>
      <c r="I36" s="272"/>
      <c r="J36" s="367"/>
      <c r="K36" s="236"/>
      <c r="L36" s="140">
        <f>SUM(L18:L35)</f>
        <v>0</v>
      </c>
      <c r="M36" s="128">
        <f>SUM(M18:M35)</f>
        <v>0</v>
      </c>
      <c r="N36" s="80"/>
      <c r="O36" s="81"/>
      <c r="P36" s="81"/>
      <c r="Q36" s="81"/>
      <c r="R36" s="81"/>
      <c r="S36" s="81"/>
      <c r="T36" s="77"/>
      <c r="V36" s="79"/>
      <c r="W36" s="79"/>
    </row>
    <row r="37" spans="1:23" ht="18.75" customHeight="1">
      <c r="A37" s="73">
        <f t="shared" si="11"/>
        <v>1</v>
      </c>
      <c r="B37" s="63"/>
      <c r="C37" s="214"/>
      <c r="D37" s="65"/>
      <c r="E37" s="65"/>
      <c r="F37" s="138"/>
      <c r="G37" s="215"/>
      <c r="H37" s="217">
        <f t="shared" si="7"/>
        <v>0</v>
      </c>
      <c r="I37" s="272"/>
      <c r="J37" s="367"/>
      <c r="K37" s="236"/>
      <c r="L37" s="355"/>
      <c r="M37" s="357"/>
      <c r="N37" s="80"/>
      <c r="O37" s="81"/>
      <c r="P37" s="81"/>
      <c r="Q37" s="81"/>
      <c r="R37" s="81"/>
      <c r="S37" s="81"/>
      <c r="T37" s="77"/>
      <c r="V37" s="79"/>
      <c r="W37" s="79"/>
    </row>
    <row r="38" spans="1:23" outlineLevel="1">
      <c r="A38" s="73">
        <f t="shared" ref="A38:A57" si="12">$B$38</f>
        <v>2</v>
      </c>
      <c r="B38" s="78">
        <v>2</v>
      </c>
      <c r="C38" s="294" t="str">
        <f>CONCATENATE("CHAPITRE ",B38)</f>
        <v>CHAPITRE 2</v>
      </c>
      <c r="D38" s="65"/>
      <c r="E38" s="65"/>
      <c r="F38" s="138">
        <f t="shared" ref="F38:F55" si="13">IF(H38=0,,ROUND((VLOOKUP(H38,$H$6:$K$15,2)*L38+VLOOKUP(H38,$H$6:$K$15,4)*M38)/E38,$K$1))</f>
        <v>0</v>
      </c>
      <c r="G38" s="139">
        <f t="shared" ref="G38:G55" si="14">F38*E38</f>
        <v>0</v>
      </c>
      <c r="H38" s="217">
        <f t="shared" si="7"/>
        <v>0</v>
      </c>
      <c r="I38" s="273"/>
      <c r="J38" s="368"/>
      <c r="K38" s="236"/>
      <c r="L38" s="356">
        <f t="shared" ref="L38:L55" si="15">(I38-(I38*J38))*E38</f>
        <v>0</v>
      </c>
      <c r="M38" s="358">
        <f t="shared" ref="M38:M55" si="16">$M$4*K38*E38</f>
        <v>0</v>
      </c>
      <c r="N38" s="75"/>
      <c r="O38" s="76"/>
      <c r="P38" s="76"/>
      <c r="Q38" s="76"/>
      <c r="R38" s="76"/>
      <c r="S38" s="76"/>
      <c r="T38" s="77"/>
    </row>
    <row r="39" spans="1:23" outlineLevel="1">
      <c r="A39" s="73">
        <f t="shared" si="12"/>
        <v>2</v>
      </c>
      <c r="B39" s="78"/>
      <c r="C39" s="392"/>
      <c r="D39" s="65"/>
      <c r="E39" s="65"/>
      <c r="F39" s="138">
        <f t="shared" si="13"/>
        <v>0</v>
      </c>
      <c r="G39" s="139">
        <f t="shared" si="14"/>
        <v>0</v>
      </c>
      <c r="H39" s="217">
        <f t="shared" si="7"/>
        <v>0</v>
      </c>
      <c r="I39" s="273"/>
      <c r="J39" s="368"/>
      <c r="K39" s="236"/>
      <c r="L39" s="356">
        <f t="shared" si="15"/>
        <v>0</v>
      </c>
      <c r="M39" s="358">
        <f t="shared" si="16"/>
        <v>0</v>
      </c>
      <c r="N39" s="75"/>
      <c r="O39" s="76"/>
      <c r="P39" s="76"/>
      <c r="Q39" s="76"/>
      <c r="R39" s="76"/>
      <c r="S39" s="76"/>
      <c r="T39" s="77"/>
    </row>
    <row r="40" spans="1:23" outlineLevel="1">
      <c r="A40" s="73">
        <f t="shared" si="12"/>
        <v>2</v>
      </c>
      <c r="B40" s="78"/>
      <c r="C40" s="294"/>
      <c r="D40" s="65"/>
      <c r="E40" s="65"/>
      <c r="F40" s="138">
        <f t="shared" si="13"/>
        <v>0</v>
      </c>
      <c r="G40" s="139">
        <f t="shared" si="14"/>
        <v>0</v>
      </c>
      <c r="H40" s="217">
        <f t="shared" si="7"/>
        <v>0</v>
      </c>
      <c r="I40" s="273"/>
      <c r="J40" s="368"/>
      <c r="K40" s="236"/>
      <c r="L40" s="356">
        <f t="shared" si="15"/>
        <v>0</v>
      </c>
      <c r="M40" s="358">
        <f t="shared" si="16"/>
        <v>0</v>
      </c>
      <c r="N40" s="75"/>
      <c r="O40" s="76"/>
      <c r="P40" s="76"/>
      <c r="Q40" s="76"/>
      <c r="R40" s="76"/>
      <c r="S40" s="76"/>
      <c r="T40" s="77"/>
    </row>
    <row r="41" spans="1:23" outlineLevel="1">
      <c r="A41" s="73">
        <f t="shared" si="12"/>
        <v>2</v>
      </c>
      <c r="B41" s="78"/>
      <c r="C41" s="294"/>
      <c r="D41" s="65"/>
      <c r="E41" s="65"/>
      <c r="F41" s="138">
        <f t="shared" si="13"/>
        <v>0</v>
      </c>
      <c r="G41" s="139">
        <f t="shared" si="14"/>
        <v>0</v>
      </c>
      <c r="H41" s="217">
        <f t="shared" si="7"/>
        <v>0</v>
      </c>
      <c r="I41" s="273"/>
      <c r="J41" s="368"/>
      <c r="K41" s="236"/>
      <c r="L41" s="356">
        <f t="shared" si="15"/>
        <v>0</v>
      </c>
      <c r="M41" s="358">
        <f t="shared" si="16"/>
        <v>0</v>
      </c>
      <c r="N41" s="75"/>
      <c r="O41" s="76"/>
      <c r="P41" s="76"/>
      <c r="Q41" s="76"/>
      <c r="R41" s="76"/>
      <c r="S41" s="76"/>
      <c r="T41" s="77"/>
    </row>
    <row r="42" spans="1:23" outlineLevel="1">
      <c r="A42" s="73">
        <f t="shared" si="12"/>
        <v>2</v>
      </c>
      <c r="B42" s="78"/>
      <c r="C42" s="294"/>
      <c r="D42" s="65"/>
      <c r="E42" s="65"/>
      <c r="F42" s="138">
        <f t="shared" si="13"/>
        <v>0</v>
      </c>
      <c r="G42" s="139">
        <f t="shared" si="14"/>
        <v>0</v>
      </c>
      <c r="H42" s="217">
        <f t="shared" si="7"/>
        <v>0</v>
      </c>
      <c r="I42" s="273"/>
      <c r="J42" s="368"/>
      <c r="K42" s="236"/>
      <c r="L42" s="356">
        <f t="shared" si="15"/>
        <v>0</v>
      </c>
      <c r="M42" s="358">
        <f t="shared" si="16"/>
        <v>0</v>
      </c>
      <c r="N42" s="75"/>
      <c r="O42" s="76"/>
      <c r="P42" s="76"/>
      <c r="Q42" s="76"/>
      <c r="R42" s="76"/>
      <c r="S42" s="76"/>
      <c r="T42" s="77"/>
    </row>
    <row r="43" spans="1:23" outlineLevel="1">
      <c r="A43" s="73">
        <f t="shared" si="12"/>
        <v>2</v>
      </c>
      <c r="B43" s="78"/>
      <c r="C43" s="392"/>
      <c r="D43" s="65"/>
      <c r="E43" s="65"/>
      <c r="F43" s="138">
        <f t="shared" si="13"/>
        <v>0</v>
      </c>
      <c r="G43" s="139">
        <f t="shared" si="14"/>
        <v>0</v>
      </c>
      <c r="H43" s="217">
        <f t="shared" si="7"/>
        <v>0</v>
      </c>
      <c r="I43" s="273"/>
      <c r="J43" s="368"/>
      <c r="K43" s="236"/>
      <c r="L43" s="356">
        <f t="shared" si="15"/>
        <v>0</v>
      </c>
      <c r="M43" s="358">
        <f t="shared" si="16"/>
        <v>0</v>
      </c>
      <c r="N43" s="75"/>
      <c r="O43" s="76"/>
      <c r="P43" s="76"/>
      <c r="Q43" s="76"/>
      <c r="R43" s="76"/>
      <c r="S43" s="76"/>
      <c r="T43" s="77"/>
    </row>
    <row r="44" spans="1:23" outlineLevel="1">
      <c r="A44" s="73">
        <f t="shared" si="12"/>
        <v>2</v>
      </c>
      <c r="B44" s="78"/>
      <c r="C44" s="294"/>
      <c r="D44" s="65"/>
      <c r="E44" s="65"/>
      <c r="F44" s="138">
        <f t="shared" si="13"/>
        <v>0</v>
      </c>
      <c r="G44" s="139">
        <f t="shared" si="14"/>
        <v>0</v>
      </c>
      <c r="H44" s="217">
        <f t="shared" si="7"/>
        <v>0</v>
      </c>
      <c r="I44" s="273"/>
      <c r="J44" s="368"/>
      <c r="K44" s="236"/>
      <c r="L44" s="356">
        <f t="shared" si="15"/>
        <v>0</v>
      </c>
      <c r="M44" s="358">
        <f t="shared" si="16"/>
        <v>0</v>
      </c>
      <c r="N44" s="75"/>
      <c r="O44" s="76"/>
      <c r="P44" s="76"/>
      <c r="Q44" s="76"/>
      <c r="R44" s="76"/>
      <c r="S44" s="76"/>
      <c r="T44" s="77"/>
    </row>
    <row r="45" spans="1:23" outlineLevel="1">
      <c r="A45" s="73">
        <f t="shared" si="12"/>
        <v>2</v>
      </c>
      <c r="B45" s="78"/>
      <c r="C45" s="294"/>
      <c r="D45" s="65"/>
      <c r="E45" s="65"/>
      <c r="F45" s="138">
        <f t="shared" si="13"/>
        <v>0</v>
      </c>
      <c r="G45" s="139">
        <f t="shared" si="14"/>
        <v>0</v>
      </c>
      <c r="H45" s="217">
        <f t="shared" si="7"/>
        <v>0</v>
      </c>
      <c r="I45" s="273"/>
      <c r="J45" s="368"/>
      <c r="K45" s="236"/>
      <c r="L45" s="356">
        <f t="shared" si="15"/>
        <v>0</v>
      </c>
      <c r="M45" s="358">
        <f t="shared" si="16"/>
        <v>0</v>
      </c>
      <c r="N45" s="75"/>
      <c r="O45" s="76"/>
      <c r="P45" s="76"/>
      <c r="Q45" s="76"/>
      <c r="R45" s="76"/>
      <c r="S45" s="76"/>
      <c r="T45" s="77"/>
    </row>
    <row r="46" spans="1:23" outlineLevel="1">
      <c r="A46" s="73">
        <f t="shared" si="12"/>
        <v>2</v>
      </c>
      <c r="B46" s="78"/>
      <c r="C46" s="294"/>
      <c r="D46" s="65"/>
      <c r="E46" s="65"/>
      <c r="F46" s="138">
        <f t="shared" si="13"/>
        <v>0</v>
      </c>
      <c r="G46" s="139">
        <f t="shared" si="14"/>
        <v>0</v>
      </c>
      <c r="H46" s="217">
        <f t="shared" si="7"/>
        <v>0</v>
      </c>
      <c r="I46" s="273"/>
      <c r="J46" s="368"/>
      <c r="K46" s="236"/>
      <c r="L46" s="356">
        <f t="shared" si="15"/>
        <v>0</v>
      </c>
      <c r="M46" s="358">
        <f t="shared" si="16"/>
        <v>0</v>
      </c>
      <c r="N46" s="75"/>
      <c r="O46" s="76"/>
      <c r="P46" s="76"/>
      <c r="Q46" s="76"/>
      <c r="R46" s="76"/>
      <c r="S46" s="76"/>
      <c r="T46" s="77"/>
    </row>
    <row r="47" spans="1:23" outlineLevel="1">
      <c r="A47" s="73">
        <f t="shared" si="12"/>
        <v>2</v>
      </c>
      <c r="B47" s="78"/>
      <c r="C47" s="294"/>
      <c r="D47" s="65"/>
      <c r="E47" s="65"/>
      <c r="F47" s="138">
        <f t="shared" si="13"/>
        <v>0</v>
      </c>
      <c r="G47" s="139">
        <f t="shared" si="14"/>
        <v>0</v>
      </c>
      <c r="H47" s="217">
        <f t="shared" si="7"/>
        <v>0</v>
      </c>
      <c r="I47" s="273"/>
      <c r="J47" s="368"/>
      <c r="K47" s="236"/>
      <c r="L47" s="356">
        <f t="shared" si="15"/>
        <v>0</v>
      </c>
      <c r="M47" s="358">
        <f t="shared" si="16"/>
        <v>0</v>
      </c>
      <c r="N47" s="75"/>
      <c r="O47" s="76"/>
      <c r="P47" s="76"/>
      <c r="Q47" s="76"/>
      <c r="R47" s="76"/>
      <c r="S47" s="76"/>
      <c r="T47" s="77"/>
    </row>
    <row r="48" spans="1:23" outlineLevel="1">
      <c r="A48" s="73">
        <f t="shared" si="12"/>
        <v>2</v>
      </c>
      <c r="B48" s="78"/>
      <c r="C48" s="294"/>
      <c r="D48" s="65"/>
      <c r="E48" s="65"/>
      <c r="F48" s="138">
        <f t="shared" si="13"/>
        <v>0</v>
      </c>
      <c r="G48" s="139">
        <f t="shared" si="14"/>
        <v>0</v>
      </c>
      <c r="H48" s="217">
        <f t="shared" si="7"/>
        <v>0</v>
      </c>
      <c r="I48" s="273"/>
      <c r="J48" s="368"/>
      <c r="K48" s="236"/>
      <c r="L48" s="356">
        <f t="shared" si="15"/>
        <v>0</v>
      </c>
      <c r="M48" s="358">
        <f t="shared" si="16"/>
        <v>0</v>
      </c>
      <c r="N48" s="75"/>
      <c r="O48" s="76"/>
      <c r="P48" s="76"/>
      <c r="Q48" s="76"/>
      <c r="R48" s="76"/>
      <c r="S48" s="76"/>
      <c r="T48" s="77"/>
    </row>
    <row r="49" spans="1:23" outlineLevel="1">
      <c r="A49" s="73">
        <f t="shared" si="12"/>
        <v>2</v>
      </c>
      <c r="B49" s="78"/>
      <c r="C49" s="294"/>
      <c r="D49" s="65"/>
      <c r="E49" s="65"/>
      <c r="F49" s="138">
        <f t="shared" si="13"/>
        <v>0</v>
      </c>
      <c r="G49" s="139">
        <f t="shared" si="14"/>
        <v>0</v>
      </c>
      <c r="H49" s="217">
        <f t="shared" si="7"/>
        <v>0</v>
      </c>
      <c r="I49" s="273"/>
      <c r="J49" s="368"/>
      <c r="K49" s="236"/>
      <c r="L49" s="356">
        <f t="shared" si="15"/>
        <v>0</v>
      </c>
      <c r="M49" s="358">
        <f t="shared" si="16"/>
        <v>0</v>
      </c>
      <c r="N49" s="75"/>
      <c r="O49" s="76"/>
      <c r="P49" s="76"/>
      <c r="Q49" s="76"/>
      <c r="R49" s="76"/>
      <c r="S49" s="76"/>
      <c r="T49" s="77"/>
    </row>
    <row r="50" spans="1:23" outlineLevel="1">
      <c r="A50" s="73">
        <f t="shared" si="12"/>
        <v>2</v>
      </c>
      <c r="B50" s="78"/>
      <c r="C50" s="294"/>
      <c r="D50" s="65"/>
      <c r="E50" s="65"/>
      <c r="F50" s="138">
        <f t="shared" si="13"/>
        <v>0</v>
      </c>
      <c r="G50" s="139">
        <f t="shared" si="14"/>
        <v>0</v>
      </c>
      <c r="H50" s="217">
        <f t="shared" si="7"/>
        <v>0</v>
      </c>
      <c r="I50" s="273"/>
      <c r="J50" s="368"/>
      <c r="K50" s="236"/>
      <c r="L50" s="356">
        <f t="shared" si="15"/>
        <v>0</v>
      </c>
      <c r="M50" s="358">
        <f t="shared" si="16"/>
        <v>0</v>
      </c>
      <c r="N50" s="75"/>
      <c r="O50" s="76"/>
      <c r="P50" s="76"/>
      <c r="Q50" s="76"/>
      <c r="R50" s="76"/>
      <c r="S50" s="76"/>
      <c r="T50" s="77"/>
    </row>
    <row r="51" spans="1:23" outlineLevel="1">
      <c r="A51" s="73">
        <f t="shared" si="12"/>
        <v>2</v>
      </c>
      <c r="B51" s="78"/>
      <c r="C51" s="294"/>
      <c r="D51" s="65"/>
      <c r="E51" s="65"/>
      <c r="F51" s="138">
        <f t="shared" si="13"/>
        <v>0</v>
      </c>
      <c r="G51" s="139">
        <f t="shared" si="14"/>
        <v>0</v>
      </c>
      <c r="H51" s="217">
        <f t="shared" si="7"/>
        <v>0</v>
      </c>
      <c r="I51" s="273"/>
      <c r="J51" s="368"/>
      <c r="K51" s="236"/>
      <c r="L51" s="356">
        <f t="shared" si="15"/>
        <v>0</v>
      </c>
      <c r="M51" s="358">
        <f t="shared" si="16"/>
        <v>0</v>
      </c>
      <c r="N51" s="75"/>
      <c r="O51" s="76"/>
      <c r="P51" s="76"/>
      <c r="Q51" s="76"/>
      <c r="R51" s="76"/>
      <c r="S51" s="76"/>
      <c r="T51" s="77"/>
    </row>
    <row r="52" spans="1:23" outlineLevel="1">
      <c r="A52" s="73">
        <f t="shared" si="12"/>
        <v>2</v>
      </c>
      <c r="B52" s="78"/>
      <c r="C52" s="294"/>
      <c r="D52" s="65"/>
      <c r="E52" s="65"/>
      <c r="F52" s="138">
        <f t="shared" si="13"/>
        <v>0</v>
      </c>
      <c r="G52" s="139">
        <f t="shared" si="14"/>
        <v>0</v>
      </c>
      <c r="H52" s="217">
        <f t="shared" si="7"/>
        <v>0</v>
      </c>
      <c r="I52" s="273"/>
      <c r="J52" s="368"/>
      <c r="K52" s="236"/>
      <c r="L52" s="356">
        <f t="shared" si="15"/>
        <v>0</v>
      </c>
      <c r="M52" s="358">
        <f t="shared" si="16"/>
        <v>0</v>
      </c>
      <c r="N52" s="75"/>
      <c r="O52" s="76"/>
      <c r="P52" s="76"/>
      <c r="Q52" s="76"/>
      <c r="R52" s="76"/>
      <c r="S52" s="76"/>
      <c r="T52" s="77"/>
    </row>
    <row r="53" spans="1:23" outlineLevel="1">
      <c r="A53" s="73">
        <f t="shared" si="12"/>
        <v>2</v>
      </c>
      <c r="B53" s="63"/>
      <c r="C53" s="64"/>
      <c r="D53" s="65"/>
      <c r="E53" s="65"/>
      <c r="F53" s="138">
        <f t="shared" si="13"/>
        <v>0</v>
      </c>
      <c r="G53" s="139">
        <f t="shared" si="14"/>
        <v>0</v>
      </c>
      <c r="H53" s="217">
        <f t="shared" si="7"/>
        <v>0</v>
      </c>
      <c r="I53" s="273"/>
      <c r="J53" s="368"/>
      <c r="K53" s="236"/>
      <c r="L53" s="356">
        <f t="shared" si="15"/>
        <v>0</v>
      </c>
      <c r="M53" s="358">
        <f t="shared" si="16"/>
        <v>0</v>
      </c>
      <c r="N53" s="75"/>
      <c r="O53" s="76"/>
      <c r="P53" s="76"/>
      <c r="Q53" s="76"/>
      <c r="R53" s="76"/>
      <c r="S53" s="76"/>
      <c r="T53" s="77"/>
    </row>
    <row r="54" spans="1:23" outlineLevel="1">
      <c r="A54" s="73">
        <f t="shared" si="12"/>
        <v>2</v>
      </c>
      <c r="B54" s="63"/>
      <c r="C54" s="64"/>
      <c r="D54" s="65"/>
      <c r="E54" s="65"/>
      <c r="F54" s="138">
        <f t="shared" si="13"/>
        <v>0</v>
      </c>
      <c r="G54" s="139">
        <f t="shared" si="14"/>
        <v>0</v>
      </c>
      <c r="H54" s="217">
        <f t="shared" si="7"/>
        <v>0</v>
      </c>
      <c r="I54" s="273"/>
      <c r="J54" s="368"/>
      <c r="K54" s="236"/>
      <c r="L54" s="356">
        <f t="shared" si="15"/>
        <v>0</v>
      </c>
      <c r="M54" s="358">
        <f t="shared" si="16"/>
        <v>0</v>
      </c>
      <c r="N54" s="75"/>
      <c r="O54" s="76"/>
      <c r="P54" s="76"/>
      <c r="Q54" s="76"/>
      <c r="R54" s="76"/>
      <c r="S54" s="76"/>
      <c r="T54" s="77"/>
    </row>
    <row r="55" spans="1:23" ht="15.75" outlineLevel="1" thickBot="1">
      <c r="A55" s="73">
        <f t="shared" si="12"/>
        <v>2</v>
      </c>
      <c r="B55" s="63"/>
      <c r="C55" s="64"/>
      <c r="D55" s="65"/>
      <c r="E55" s="65"/>
      <c r="F55" s="138">
        <f t="shared" si="13"/>
        <v>0</v>
      </c>
      <c r="G55" s="139">
        <f t="shared" si="14"/>
        <v>0</v>
      </c>
      <c r="H55" s="217">
        <f t="shared" si="7"/>
        <v>0</v>
      </c>
      <c r="I55" s="273"/>
      <c r="J55" s="368"/>
      <c r="K55" s="236"/>
      <c r="L55" s="356">
        <f t="shared" si="15"/>
        <v>0</v>
      </c>
      <c r="M55" s="358">
        <f t="shared" si="16"/>
        <v>0</v>
      </c>
      <c r="N55" s="75"/>
      <c r="O55" s="76"/>
      <c r="P55" s="76"/>
      <c r="Q55" s="76"/>
      <c r="R55" s="76"/>
      <c r="S55" s="76"/>
      <c r="T55" s="77"/>
    </row>
    <row r="56" spans="1:23" ht="18.75" customHeight="1" outlineLevel="1" thickBot="1">
      <c r="A56" s="73">
        <f t="shared" si="12"/>
        <v>2</v>
      </c>
      <c r="B56" s="63"/>
      <c r="C56" s="214" t="str">
        <f>CONCATENATE(B38," - TOTAL HT ",C38)</f>
        <v>2 - TOTAL HT CHAPITRE 2</v>
      </c>
      <c r="D56" s="65"/>
      <c r="E56" s="65"/>
      <c r="F56" s="138"/>
      <c r="G56" s="140">
        <f>SUM(G38:G55)</f>
        <v>0</v>
      </c>
      <c r="H56" s="217">
        <f t="shared" si="7"/>
        <v>0</v>
      </c>
      <c r="I56" s="273"/>
      <c r="J56" s="369"/>
      <c r="K56" s="236"/>
      <c r="L56" s="140">
        <f>SUM(L38:L55)</f>
        <v>0</v>
      </c>
      <c r="M56" s="128">
        <f>SUM(M38:M55)</f>
        <v>0</v>
      </c>
      <c r="N56" s="80"/>
      <c r="O56" s="81"/>
      <c r="P56" s="81"/>
      <c r="Q56" s="81"/>
      <c r="R56" s="81"/>
      <c r="S56" s="81"/>
      <c r="T56" s="77"/>
      <c r="V56" s="79"/>
      <c r="W56" s="79"/>
    </row>
    <row r="57" spans="1:23" ht="18.75" customHeight="1">
      <c r="A57" s="73">
        <f t="shared" si="12"/>
        <v>2</v>
      </c>
      <c r="B57" s="63"/>
      <c r="C57" s="214"/>
      <c r="D57" s="65"/>
      <c r="E57" s="65"/>
      <c r="F57" s="138"/>
      <c r="G57" s="215"/>
      <c r="H57" s="217">
        <f t="shared" si="7"/>
        <v>0</v>
      </c>
      <c r="I57" s="273"/>
      <c r="J57" s="369"/>
      <c r="K57" s="236"/>
      <c r="L57" s="219"/>
      <c r="M57" s="216"/>
      <c r="N57" s="80"/>
      <c r="O57" s="81"/>
      <c r="P57" s="81"/>
      <c r="Q57" s="81"/>
      <c r="R57" s="81"/>
      <c r="S57" s="81"/>
      <c r="T57" s="77"/>
      <c r="V57" s="79"/>
      <c r="W57" s="79"/>
    </row>
    <row r="58" spans="1:23" s="472" customFormat="1" outlineLevel="1">
      <c r="A58" s="456">
        <f>$A$1</f>
        <v>0</v>
      </c>
      <c r="B58" s="457">
        <v>1</v>
      </c>
      <c r="C58" s="458" t="str">
        <f>CONCATENATE("CHAPITRE ",B58)</f>
        <v>CHAPITRE 1</v>
      </c>
      <c r="D58" s="459"/>
      <c r="E58" s="459"/>
      <c r="F58" s="460">
        <f t="shared" ref="F58:F75" si="17">IF(H58=0,,ROUND((VLOOKUP(H58,$H$6:$K$15,2)*L58+VLOOKUP(H58,$H$6:$K$15,4)*M58)/E58,$K$1))</f>
        <v>0</v>
      </c>
      <c r="G58" s="461">
        <f t="shared" ref="G58:G75" si="18">F58*E58</f>
        <v>0</v>
      </c>
      <c r="H58" s="462">
        <f t="shared" ref="H58:H77" si="19">IF(E58&lt;&gt;0,1,)</f>
        <v>0</v>
      </c>
      <c r="I58" s="463"/>
      <c r="J58" s="464"/>
      <c r="K58" s="465"/>
      <c r="L58" s="466">
        <f t="shared" ref="L58:L75" si="20">(I58-(I58*J58))*E58</f>
        <v>0</v>
      </c>
      <c r="M58" s="467">
        <f t="shared" ref="M58:M75" si="21">$M$4*K58*E58</f>
        <v>0</v>
      </c>
      <c r="N58" s="468"/>
      <c r="O58" s="469"/>
      <c r="P58" s="470"/>
      <c r="Q58" s="470"/>
      <c r="R58" s="470"/>
      <c r="S58" s="469"/>
      <c r="T58" s="471"/>
    </row>
    <row r="59" spans="1:23" s="472" customFormat="1" outlineLevel="1">
      <c r="A59" s="456">
        <f>$A$1</f>
        <v>0</v>
      </c>
      <c r="B59" s="457"/>
      <c r="C59" s="473"/>
      <c r="D59" s="459"/>
      <c r="E59" s="459"/>
      <c r="F59" s="460">
        <f t="shared" si="17"/>
        <v>0</v>
      </c>
      <c r="G59" s="461">
        <f t="shared" si="18"/>
        <v>0</v>
      </c>
      <c r="H59" s="462">
        <f t="shared" si="19"/>
        <v>0</v>
      </c>
      <c r="I59" s="463"/>
      <c r="J59" s="464"/>
      <c r="K59" s="465"/>
      <c r="L59" s="466">
        <f t="shared" si="20"/>
        <v>0</v>
      </c>
      <c r="M59" s="467">
        <f t="shared" si="21"/>
        <v>0</v>
      </c>
      <c r="N59" s="468"/>
      <c r="O59" s="469"/>
      <c r="P59" s="470"/>
      <c r="Q59" s="470"/>
      <c r="R59" s="470"/>
      <c r="S59" s="469"/>
      <c r="T59" s="471"/>
    </row>
    <row r="60" spans="1:23" s="472" customFormat="1" outlineLevel="1">
      <c r="A60" s="456">
        <f>$A$1</f>
        <v>0</v>
      </c>
      <c r="B60" s="457"/>
      <c r="C60" s="473"/>
      <c r="D60" s="459"/>
      <c r="E60" s="459"/>
      <c r="F60" s="460">
        <f t="shared" si="17"/>
        <v>0</v>
      </c>
      <c r="G60" s="461">
        <f t="shared" si="18"/>
        <v>0</v>
      </c>
      <c r="H60" s="462">
        <f t="shared" si="19"/>
        <v>0</v>
      </c>
      <c r="I60" s="463"/>
      <c r="J60" s="464"/>
      <c r="K60" s="465"/>
      <c r="L60" s="466">
        <f t="shared" si="20"/>
        <v>0</v>
      </c>
      <c r="M60" s="467">
        <f t="shared" si="21"/>
        <v>0</v>
      </c>
      <c r="N60" s="468"/>
      <c r="O60" s="469"/>
      <c r="P60" s="470"/>
      <c r="Q60" s="470"/>
      <c r="R60" s="470"/>
      <c r="S60" s="469"/>
      <c r="T60" s="471"/>
    </row>
    <row r="61" spans="1:23" s="472" customFormat="1" outlineLevel="1">
      <c r="A61" s="456">
        <f>$A$1</f>
        <v>0</v>
      </c>
      <c r="B61" s="457"/>
      <c r="C61" s="473"/>
      <c r="D61" s="459"/>
      <c r="E61" s="459"/>
      <c r="F61" s="460">
        <f t="shared" si="17"/>
        <v>0</v>
      </c>
      <c r="G61" s="461">
        <f t="shared" si="18"/>
        <v>0</v>
      </c>
      <c r="H61" s="462">
        <f t="shared" si="19"/>
        <v>0</v>
      </c>
      <c r="I61" s="463"/>
      <c r="J61" s="464"/>
      <c r="K61" s="465"/>
      <c r="L61" s="466">
        <f t="shared" si="20"/>
        <v>0</v>
      </c>
      <c r="M61" s="467">
        <f t="shared" si="21"/>
        <v>0</v>
      </c>
      <c r="N61" s="468"/>
      <c r="O61" s="469"/>
      <c r="P61" s="470"/>
      <c r="Q61" s="470"/>
      <c r="R61" s="470"/>
      <c r="S61" s="469"/>
      <c r="T61" s="471"/>
    </row>
    <row r="62" spans="1:23" s="472" customFormat="1" outlineLevel="1">
      <c r="A62" s="456">
        <f>$A$1</f>
        <v>0</v>
      </c>
      <c r="B62" s="457"/>
      <c r="C62" s="474"/>
      <c r="D62" s="459"/>
      <c r="E62" s="459"/>
      <c r="F62" s="460">
        <f t="shared" si="17"/>
        <v>0</v>
      </c>
      <c r="G62" s="461">
        <f t="shared" si="18"/>
        <v>0</v>
      </c>
      <c r="H62" s="462">
        <f t="shared" si="19"/>
        <v>0</v>
      </c>
      <c r="I62" s="463"/>
      <c r="J62" s="464"/>
      <c r="K62" s="465"/>
      <c r="L62" s="466">
        <f t="shared" si="20"/>
        <v>0</v>
      </c>
      <c r="M62" s="467">
        <f t="shared" si="21"/>
        <v>0</v>
      </c>
      <c r="N62" s="468"/>
      <c r="O62" s="469"/>
      <c r="P62" s="470"/>
      <c r="Q62" s="470"/>
      <c r="R62" s="470"/>
      <c r="S62" s="469"/>
      <c r="T62" s="471"/>
    </row>
    <row r="63" spans="1:23" s="472" customFormat="1" outlineLevel="1">
      <c r="A63" s="456">
        <f>$A$1</f>
        <v>0</v>
      </c>
      <c r="B63" s="457"/>
      <c r="C63" s="474"/>
      <c r="D63" s="459"/>
      <c r="E63" s="459"/>
      <c r="F63" s="460">
        <f t="shared" si="17"/>
        <v>0</v>
      </c>
      <c r="G63" s="461">
        <f t="shared" si="18"/>
        <v>0</v>
      </c>
      <c r="H63" s="462">
        <f t="shared" si="19"/>
        <v>0</v>
      </c>
      <c r="I63" s="463"/>
      <c r="J63" s="464"/>
      <c r="K63" s="465"/>
      <c r="L63" s="466">
        <f t="shared" si="20"/>
        <v>0</v>
      </c>
      <c r="M63" s="467">
        <f t="shared" si="21"/>
        <v>0</v>
      </c>
      <c r="N63" s="468"/>
      <c r="O63" s="469"/>
      <c r="P63" s="470"/>
      <c r="Q63" s="470"/>
      <c r="R63" s="470"/>
      <c r="S63" s="469"/>
      <c r="T63" s="471"/>
    </row>
    <row r="64" spans="1:23" s="472" customFormat="1" outlineLevel="1">
      <c r="A64" s="456">
        <f>$A$1</f>
        <v>0</v>
      </c>
      <c r="B64" s="457"/>
      <c r="C64" s="474"/>
      <c r="D64" s="459"/>
      <c r="E64" s="459"/>
      <c r="F64" s="460">
        <f t="shared" si="17"/>
        <v>0</v>
      </c>
      <c r="G64" s="461">
        <f t="shared" si="18"/>
        <v>0</v>
      </c>
      <c r="H64" s="462">
        <f t="shared" si="19"/>
        <v>0</v>
      </c>
      <c r="I64" s="463"/>
      <c r="J64" s="464"/>
      <c r="K64" s="465"/>
      <c r="L64" s="466">
        <f t="shared" si="20"/>
        <v>0</v>
      </c>
      <c r="M64" s="467">
        <f t="shared" si="21"/>
        <v>0</v>
      </c>
      <c r="N64" s="468"/>
      <c r="O64" s="469"/>
      <c r="P64" s="470"/>
      <c r="Q64" s="470"/>
      <c r="R64" s="470"/>
      <c r="S64" s="469"/>
      <c r="T64" s="471"/>
    </row>
    <row r="65" spans="1:23" s="472" customFormat="1" outlineLevel="1">
      <c r="A65" s="456">
        <f>$A$1</f>
        <v>0</v>
      </c>
      <c r="B65" s="457"/>
      <c r="C65" s="474"/>
      <c r="D65" s="459"/>
      <c r="E65" s="459"/>
      <c r="F65" s="460">
        <f t="shared" si="17"/>
        <v>0</v>
      </c>
      <c r="G65" s="461">
        <f t="shared" si="18"/>
        <v>0</v>
      </c>
      <c r="H65" s="462">
        <f t="shared" si="19"/>
        <v>0</v>
      </c>
      <c r="I65" s="463"/>
      <c r="J65" s="464"/>
      <c r="K65" s="465"/>
      <c r="L65" s="466">
        <f t="shared" si="20"/>
        <v>0</v>
      </c>
      <c r="M65" s="467">
        <f t="shared" si="21"/>
        <v>0</v>
      </c>
      <c r="N65" s="468"/>
      <c r="O65" s="469"/>
      <c r="P65" s="470"/>
      <c r="Q65" s="470"/>
      <c r="R65" s="470"/>
      <c r="S65" s="469"/>
      <c r="T65" s="471"/>
    </row>
    <row r="66" spans="1:23" s="472" customFormat="1" outlineLevel="1">
      <c r="A66" s="456">
        <f>$A$1</f>
        <v>0</v>
      </c>
      <c r="B66" s="457"/>
      <c r="C66" s="474"/>
      <c r="D66" s="459"/>
      <c r="E66" s="459"/>
      <c r="F66" s="460">
        <f t="shared" si="17"/>
        <v>0</v>
      </c>
      <c r="G66" s="461">
        <f t="shared" si="18"/>
        <v>0</v>
      </c>
      <c r="H66" s="462">
        <f t="shared" si="19"/>
        <v>0</v>
      </c>
      <c r="I66" s="463"/>
      <c r="J66" s="464"/>
      <c r="K66" s="465"/>
      <c r="L66" s="466">
        <f t="shared" si="20"/>
        <v>0</v>
      </c>
      <c r="M66" s="467">
        <f t="shared" si="21"/>
        <v>0</v>
      </c>
      <c r="N66" s="468"/>
      <c r="O66" s="469"/>
      <c r="P66" s="470"/>
      <c r="Q66" s="470"/>
      <c r="R66" s="470"/>
      <c r="S66" s="469"/>
      <c r="T66" s="471"/>
    </row>
    <row r="67" spans="1:23" s="472" customFormat="1" outlineLevel="1">
      <c r="A67" s="456">
        <f>$A$1</f>
        <v>0</v>
      </c>
      <c r="B67" s="457"/>
      <c r="C67" s="474"/>
      <c r="D67" s="459"/>
      <c r="E67" s="459"/>
      <c r="F67" s="460">
        <f t="shared" si="17"/>
        <v>0</v>
      </c>
      <c r="G67" s="461">
        <f t="shared" si="18"/>
        <v>0</v>
      </c>
      <c r="H67" s="462">
        <f t="shared" si="19"/>
        <v>0</v>
      </c>
      <c r="I67" s="463"/>
      <c r="J67" s="464"/>
      <c r="K67" s="465"/>
      <c r="L67" s="466">
        <f t="shared" si="20"/>
        <v>0</v>
      </c>
      <c r="M67" s="467">
        <f t="shared" si="21"/>
        <v>0</v>
      </c>
      <c r="N67" s="468"/>
      <c r="O67" s="469"/>
      <c r="P67" s="470"/>
      <c r="Q67" s="470"/>
      <c r="R67" s="470"/>
      <c r="S67" s="469"/>
      <c r="T67" s="471"/>
    </row>
    <row r="68" spans="1:23" s="472" customFormat="1" outlineLevel="1">
      <c r="A68" s="456">
        <f>$A$1</f>
        <v>0</v>
      </c>
      <c r="B68" s="457"/>
      <c r="C68" s="474"/>
      <c r="D68" s="459"/>
      <c r="E68" s="459"/>
      <c r="F68" s="460">
        <f t="shared" si="17"/>
        <v>0</v>
      </c>
      <c r="G68" s="461">
        <f t="shared" si="18"/>
        <v>0</v>
      </c>
      <c r="H68" s="462">
        <f t="shared" si="19"/>
        <v>0</v>
      </c>
      <c r="I68" s="463"/>
      <c r="J68" s="464"/>
      <c r="K68" s="465"/>
      <c r="L68" s="466">
        <f t="shared" si="20"/>
        <v>0</v>
      </c>
      <c r="M68" s="467">
        <f t="shared" si="21"/>
        <v>0</v>
      </c>
      <c r="N68" s="468"/>
      <c r="O68" s="469"/>
      <c r="P68" s="470"/>
      <c r="Q68" s="470"/>
      <c r="R68" s="470"/>
      <c r="S68" s="469"/>
      <c r="T68" s="471"/>
    </row>
    <row r="69" spans="1:23" s="472" customFormat="1" outlineLevel="1">
      <c r="A69" s="456">
        <f>$A$1</f>
        <v>0</v>
      </c>
      <c r="B69" s="457"/>
      <c r="C69" s="474"/>
      <c r="D69" s="459"/>
      <c r="E69" s="459"/>
      <c r="F69" s="460">
        <f t="shared" si="17"/>
        <v>0</v>
      </c>
      <c r="G69" s="461">
        <f t="shared" si="18"/>
        <v>0</v>
      </c>
      <c r="H69" s="462">
        <f t="shared" si="19"/>
        <v>0</v>
      </c>
      <c r="I69" s="463"/>
      <c r="J69" s="464"/>
      <c r="K69" s="465"/>
      <c r="L69" s="466">
        <f t="shared" si="20"/>
        <v>0</v>
      </c>
      <c r="M69" s="467">
        <f t="shared" si="21"/>
        <v>0</v>
      </c>
      <c r="N69" s="468"/>
      <c r="O69" s="469"/>
      <c r="P69" s="470"/>
      <c r="Q69" s="470"/>
      <c r="R69" s="470"/>
      <c r="S69" s="469"/>
      <c r="T69" s="471"/>
    </row>
    <row r="70" spans="1:23" s="472" customFormat="1" outlineLevel="1">
      <c r="A70" s="456">
        <f>$A$1</f>
        <v>0</v>
      </c>
      <c r="B70" s="457"/>
      <c r="C70" s="474"/>
      <c r="D70" s="459"/>
      <c r="E70" s="459"/>
      <c r="F70" s="460">
        <f t="shared" si="17"/>
        <v>0</v>
      </c>
      <c r="G70" s="461">
        <f t="shared" si="18"/>
        <v>0</v>
      </c>
      <c r="H70" s="462">
        <f t="shared" si="19"/>
        <v>0</v>
      </c>
      <c r="I70" s="463"/>
      <c r="J70" s="464"/>
      <c r="K70" s="465"/>
      <c r="L70" s="466">
        <f t="shared" si="20"/>
        <v>0</v>
      </c>
      <c r="M70" s="467">
        <f t="shared" si="21"/>
        <v>0</v>
      </c>
      <c r="N70" s="468"/>
      <c r="O70" s="469"/>
      <c r="P70" s="470"/>
      <c r="Q70" s="470"/>
      <c r="R70" s="470"/>
      <c r="S70" s="469"/>
      <c r="T70" s="471"/>
    </row>
    <row r="71" spans="1:23" s="472" customFormat="1" outlineLevel="1">
      <c r="A71" s="456">
        <f>$A$1</f>
        <v>0</v>
      </c>
      <c r="B71" s="457"/>
      <c r="C71" s="474"/>
      <c r="D71" s="459"/>
      <c r="E71" s="459"/>
      <c r="F71" s="460">
        <f t="shared" si="17"/>
        <v>0</v>
      </c>
      <c r="G71" s="461">
        <f t="shared" si="18"/>
        <v>0</v>
      </c>
      <c r="H71" s="462">
        <f t="shared" si="19"/>
        <v>0</v>
      </c>
      <c r="I71" s="463"/>
      <c r="J71" s="464"/>
      <c r="K71" s="465"/>
      <c r="L71" s="466">
        <f t="shared" si="20"/>
        <v>0</v>
      </c>
      <c r="M71" s="467">
        <f t="shared" si="21"/>
        <v>0</v>
      </c>
      <c r="N71" s="468"/>
      <c r="O71" s="469"/>
      <c r="P71" s="470"/>
      <c r="Q71" s="470"/>
      <c r="R71" s="470"/>
      <c r="S71" s="469"/>
      <c r="T71" s="471"/>
    </row>
    <row r="72" spans="1:23" s="472" customFormat="1" outlineLevel="1">
      <c r="A72" s="456">
        <f>$A$1</f>
        <v>0</v>
      </c>
      <c r="B72" s="457"/>
      <c r="C72" s="474"/>
      <c r="D72" s="459"/>
      <c r="E72" s="459"/>
      <c r="F72" s="460">
        <f t="shared" si="17"/>
        <v>0</v>
      </c>
      <c r="G72" s="461">
        <f t="shared" si="18"/>
        <v>0</v>
      </c>
      <c r="H72" s="462">
        <f t="shared" si="19"/>
        <v>0</v>
      </c>
      <c r="I72" s="463"/>
      <c r="J72" s="464"/>
      <c r="K72" s="465"/>
      <c r="L72" s="466">
        <f t="shared" si="20"/>
        <v>0</v>
      </c>
      <c r="M72" s="467">
        <f t="shared" si="21"/>
        <v>0</v>
      </c>
      <c r="N72" s="468"/>
      <c r="O72" s="469"/>
      <c r="P72" s="470"/>
      <c r="Q72" s="470"/>
      <c r="R72" s="470"/>
      <c r="S72" s="469"/>
      <c r="T72" s="471"/>
    </row>
    <row r="73" spans="1:23" s="472" customFormat="1" outlineLevel="1">
      <c r="A73" s="456">
        <f>$A$1</f>
        <v>0</v>
      </c>
      <c r="B73" s="457"/>
      <c r="C73" s="474"/>
      <c r="D73" s="459"/>
      <c r="E73" s="459"/>
      <c r="F73" s="460">
        <f t="shared" si="17"/>
        <v>0</v>
      </c>
      <c r="G73" s="461">
        <f t="shared" si="18"/>
        <v>0</v>
      </c>
      <c r="H73" s="462">
        <f t="shared" si="19"/>
        <v>0</v>
      </c>
      <c r="I73" s="463"/>
      <c r="J73" s="464"/>
      <c r="K73" s="465"/>
      <c r="L73" s="466">
        <f t="shared" si="20"/>
        <v>0</v>
      </c>
      <c r="M73" s="467">
        <f t="shared" si="21"/>
        <v>0</v>
      </c>
      <c r="N73" s="468"/>
      <c r="O73" s="469"/>
      <c r="P73" s="470"/>
      <c r="Q73" s="470"/>
      <c r="R73" s="470"/>
      <c r="S73" s="469"/>
      <c r="T73" s="471"/>
    </row>
    <row r="74" spans="1:23" s="472" customFormat="1" outlineLevel="1">
      <c r="A74" s="456">
        <f>$A$1</f>
        <v>0</v>
      </c>
      <c r="B74" s="457"/>
      <c r="C74" s="474"/>
      <c r="D74" s="459"/>
      <c r="E74" s="459"/>
      <c r="F74" s="460">
        <f t="shared" si="17"/>
        <v>0</v>
      </c>
      <c r="G74" s="461">
        <f t="shared" si="18"/>
        <v>0</v>
      </c>
      <c r="H74" s="462">
        <f t="shared" si="19"/>
        <v>0</v>
      </c>
      <c r="I74" s="463"/>
      <c r="J74" s="464"/>
      <c r="K74" s="465"/>
      <c r="L74" s="466">
        <f t="shared" si="20"/>
        <v>0</v>
      </c>
      <c r="M74" s="467">
        <f t="shared" si="21"/>
        <v>0</v>
      </c>
      <c r="N74" s="468"/>
      <c r="O74" s="469"/>
      <c r="P74" s="470"/>
      <c r="Q74" s="470"/>
      <c r="R74" s="470"/>
      <c r="S74" s="469"/>
      <c r="T74" s="471"/>
    </row>
    <row r="75" spans="1:23" s="472" customFormat="1" ht="15.75" outlineLevel="1" thickBot="1">
      <c r="A75" s="456">
        <f>$A$1</f>
        <v>0</v>
      </c>
      <c r="B75" s="457"/>
      <c r="C75" s="474"/>
      <c r="D75" s="459"/>
      <c r="E75" s="459"/>
      <c r="F75" s="460">
        <f t="shared" si="17"/>
        <v>0</v>
      </c>
      <c r="G75" s="461">
        <f t="shared" si="18"/>
        <v>0</v>
      </c>
      <c r="H75" s="462">
        <f t="shared" si="19"/>
        <v>0</v>
      </c>
      <c r="I75" s="463"/>
      <c r="J75" s="464"/>
      <c r="K75" s="465"/>
      <c r="L75" s="466">
        <f t="shared" si="20"/>
        <v>0</v>
      </c>
      <c r="M75" s="467">
        <f t="shared" si="21"/>
        <v>0</v>
      </c>
      <c r="N75" s="468"/>
      <c r="O75" s="469"/>
      <c r="P75" s="470"/>
      <c r="Q75" s="470"/>
      <c r="R75" s="470"/>
      <c r="S75" s="469"/>
      <c r="T75" s="471"/>
    </row>
    <row r="76" spans="1:23" s="472" customFormat="1" ht="18.75" customHeight="1" outlineLevel="1" thickBot="1">
      <c r="A76" s="456">
        <f>$A$1</f>
        <v>0</v>
      </c>
      <c r="B76" s="475"/>
      <c r="C76" s="476" t="str">
        <f>CONCATENATE(B58," - TOTAL HT ",C58)</f>
        <v>1 - TOTAL HT CHAPITRE 1</v>
      </c>
      <c r="D76" s="459"/>
      <c r="E76" s="459"/>
      <c r="F76" s="460"/>
      <c r="G76" s="477">
        <f>SUM(G58:G75)</f>
        <v>0</v>
      </c>
      <c r="H76" s="462">
        <f t="shared" si="19"/>
        <v>0</v>
      </c>
      <c r="I76" s="463"/>
      <c r="J76" s="464"/>
      <c r="K76" s="465"/>
      <c r="L76" s="477">
        <f>SUM(L58:L75)</f>
        <v>0</v>
      </c>
      <c r="M76" s="478">
        <f>SUM(M58:M75)</f>
        <v>0</v>
      </c>
      <c r="N76" s="479"/>
      <c r="O76" s="480"/>
      <c r="P76" s="480"/>
      <c r="Q76" s="480"/>
      <c r="R76" s="480"/>
      <c r="S76" s="480"/>
      <c r="T76" s="471"/>
      <c r="V76" s="481"/>
      <c r="W76" s="481"/>
    </row>
    <row r="77" spans="1:23" s="472" customFormat="1" ht="18.75" customHeight="1">
      <c r="A77" s="456">
        <f>$A$1</f>
        <v>0</v>
      </c>
      <c r="B77" s="475"/>
      <c r="C77" s="476"/>
      <c r="D77" s="459"/>
      <c r="E77" s="459"/>
      <c r="F77" s="460"/>
      <c r="G77" s="482"/>
      <c r="H77" s="462">
        <f t="shared" si="19"/>
        <v>0</v>
      </c>
      <c r="I77" s="463"/>
      <c r="J77" s="464"/>
      <c r="K77" s="465"/>
      <c r="L77" s="483"/>
      <c r="M77" s="484"/>
      <c r="N77" s="479"/>
      <c r="O77" s="480"/>
      <c r="P77" s="480"/>
      <c r="Q77" s="480"/>
      <c r="R77" s="480"/>
      <c r="S77" s="480"/>
      <c r="T77" s="471"/>
      <c r="V77" s="481"/>
      <c r="W77" s="481"/>
    </row>
    <row r="78" spans="1:23">
      <c r="A78" s="73"/>
      <c r="B78" s="84"/>
      <c r="C78" s="83"/>
      <c r="D78" s="85"/>
      <c r="E78" s="85"/>
      <c r="F78" s="114">
        <f>IF(H78=0,,ROUND((VLOOKUP(H78,$H$6:$I$15,2)*L78+VLOOKUP(H78,$H$6:$K$15,3)*M78)/E78,#REF!))</f>
        <v>0</v>
      </c>
      <c r="G78" s="115">
        <f t="shared" ref="G78" si="22">F78*E78</f>
        <v>0</v>
      </c>
      <c r="H78" s="218">
        <f t="shared" ref="H78" si="23">IF(E78&lt;&gt;0,1,)</f>
        <v>0</v>
      </c>
      <c r="I78" s="275"/>
      <c r="J78" s="370"/>
      <c r="K78" s="237"/>
      <c r="L78" s="352">
        <f>I78*E78</f>
        <v>0</v>
      </c>
      <c r="M78" s="359">
        <f>$M$4*K78*E78</f>
        <v>0</v>
      </c>
      <c r="N78" s="75"/>
      <c r="O78" s="76"/>
      <c r="P78" s="76"/>
      <c r="Q78" s="76"/>
      <c r="R78" s="76"/>
      <c r="S78" s="76"/>
      <c r="T78" s="77"/>
    </row>
    <row r="79" spans="1:23">
      <c r="A79" s="73"/>
      <c r="B79" s="84"/>
      <c r="C79" s="90" t="s">
        <v>6</v>
      </c>
      <c r="D79" s="85"/>
      <c r="E79" s="85"/>
      <c r="F79" s="115"/>
      <c r="G79" s="115">
        <f>F79*E79</f>
        <v>0</v>
      </c>
      <c r="H79" s="218"/>
      <c r="I79" s="275"/>
      <c r="J79" s="370"/>
      <c r="K79" s="237"/>
      <c r="L79" s="352">
        <f>I79*E79</f>
        <v>0</v>
      </c>
      <c r="M79" s="359">
        <f>K79*E79</f>
        <v>0</v>
      </c>
      <c r="N79" s="75"/>
      <c r="O79" s="76"/>
      <c r="P79" s="76"/>
      <c r="Q79" s="76"/>
      <c r="R79" s="76"/>
      <c r="S79" s="76"/>
      <c r="T79" s="77"/>
    </row>
    <row r="80" spans="1:23">
      <c r="A80" s="73"/>
      <c r="B80" s="84"/>
      <c r="C80" s="83"/>
      <c r="D80" s="85"/>
      <c r="E80" s="85"/>
      <c r="F80" s="115"/>
      <c r="G80" s="115">
        <f>F80*E80</f>
        <v>0</v>
      </c>
      <c r="H80" s="218"/>
      <c r="I80" s="275"/>
      <c r="J80" s="370"/>
      <c r="K80" s="237"/>
      <c r="L80" s="352">
        <f>I80*E80</f>
        <v>0</v>
      </c>
      <c r="M80" s="359">
        <f>K80*E80</f>
        <v>0</v>
      </c>
      <c r="N80" s="75"/>
      <c r="O80" s="76"/>
      <c r="P80" s="76"/>
      <c r="Q80" s="76"/>
      <c r="R80" s="76"/>
      <c r="S80" s="76"/>
      <c r="T80" s="77"/>
    </row>
    <row r="81" spans="1:20">
      <c r="A81" s="220">
        <f>CHAP01</f>
        <v>1</v>
      </c>
      <c r="B81" s="221">
        <f>CHAP01</f>
        <v>1</v>
      </c>
      <c r="C81" s="222" t="str">
        <f>CHAP01</f>
        <v>CHAPITRE 1</v>
      </c>
      <c r="D81" s="223"/>
      <c r="E81" s="223"/>
      <c r="F81" s="115"/>
      <c r="G81" s="115">
        <f>_TT01</f>
        <v>0</v>
      </c>
      <c r="H81" s="224"/>
      <c r="I81" s="276">
        <f>SUMPRODUCT(E19:E35,F19:F35)</f>
        <v>0</v>
      </c>
      <c r="J81" s="371"/>
      <c r="K81" s="238">
        <f t="shared" ref="K81:K82" si="24">IF(I81&lt;&gt;G81,"Erreur",)</f>
        <v>0</v>
      </c>
      <c r="L81" s="115">
        <f>_TT01</f>
        <v>0</v>
      </c>
      <c r="M81" s="131">
        <f>_TT01</f>
        <v>0</v>
      </c>
      <c r="N81" s="80"/>
      <c r="O81" s="81"/>
      <c r="P81" s="81"/>
      <c r="Q81" s="81"/>
      <c r="R81" s="81"/>
      <c r="S81" s="81"/>
      <c r="T81" s="77"/>
    </row>
    <row r="82" spans="1:20">
      <c r="A82" s="220">
        <f>CHAP02</f>
        <v>2</v>
      </c>
      <c r="B82" s="221">
        <f>CHAP02</f>
        <v>2</v>
      </c>
      <c r="C82" s="222" t="str">
        <f>CHAP02</f>
        <v>CHAPITRE 2</v>
      </c>
      <c r="D82" s="223"/>
      <c r="E82" s="223"/>
      <c r="F82" s="115"/>
      <c r="G82" s="115">
        <f>_TT02</f>
        <v>0</v>
      </c>
      <c r="H82" s="224"/>
      <c r="I82" s="276">
        <f>SUMPRODUCT(E39:E55,F39:F55)</f>
        <v>0</v>
      </c>
      <c r="J82" s="371"/>
      <c r="K82" s="238">
        <f t="shared" si="24"/>
        <v>0</v>
      </c>
      <c r="L82" s="115">
        <f>_TT02</f>
        <v>0</v>
      </c>
      <c r="M82" s="131">
        <f>_TT02</f>
        <v>0</v>
      </c>
      <c r="N82" s="80"/>
      <c r="O82" s="81"/>
      <c r="P82" s="81"/>
      <c r="Q82" s="81"/>
      <c r="R82" s="81"/>
      <c r="S82" s="81"/>
      <c r="T82" s="77"/>
    </row>
    <row r="83" spans="1:20" ht="15.75" thickBot="1">
      <c r="A83" s="220"/>
      <c r="B83" s="221"/>
      <c r="C83" s="222"/>
      <c r="D83" s="223"/>
      <c r="E83" s="223"/>
      <c r="F83" s="115"/>
      <c r="G83" s="115"/>
      <c r="H83" s="224"/>
      <c r="I83" s="276"/>
      <c r="J83" s="371"/>
      <c r="K83" s="239"/>
      <c r="L83" s="115"/>
      <c r="M83" s="131"/>
      <c r="N83" s="80"/>
      <c r="O83" s="81"/>
      <c r="P83" s="81"/>
      <c r="Q83" s="81"/>
      <c r="R83" s="81"/>
      <c r="S83" s="81"/>
      <c r="T83" s="77"/>
    </row>
    <row r="84" spans="1:20" ht="16.5" thickBot="1">
      <c r="A84" s="220"/>
      <c r="B84" s="221"/>
      <c r="C84" s="225" t="s">
        <v>27</v>
      </c>
      <c r="D84" s="223"/>
      <c r="E84" s="223"/>
      <c r="F84" s="115"/>
      <c r="G84" s="117">
        <f>SUM(G80:G83)</f>
        <v>0</v>
      </c>
      <c r="H84" s="224"/>
      <c r="I84" s="277">
        <f>ROUND(SUMPRODUCT(E17:E78,I17:I78),2)</f>
        <v>0</v>
      </c>
      <c r="J84" s="372"/>
      <c r="K84" s="240">
        <f>ROUND($M$4*SUMPRODUCT(E17:E78,K17:K78),2)</f>
        <v>0</v>
      </c>
      <c r="L84" s="117">
        <f>ROUND(SUM(L80:L83),2)</f>
        <v>0</v>
      </c>
      <c r="M84" s="132">
        <f>ROUND(SUM(M80:M83),2)</f>
        <v>0</v>
      </c>
      <c r="N84" s="92"/>
      <c r="O84" s="93"/>
      <c r="P84" s="93"/>
      <c r="Q84" s="93"/>
      <c r="R84" s="93"/>
      <c r="S84" s="93"/>
      <c r="T84" s="77"/>
    </row>
    <row r="85" spans="1:20" ht="15.75" thickBot="1">
      <c r="A85" s="73"/>
      <c r="B85" s="82"/>
      <c r="C85" s="91" t="s">
        <v>102</v>
      </c>
      <c r="D85" s="85"/>
      <c r="E85" s="85"/>
      <c r="F85" s="115"/>
      <c r="G85" s="115">
        <f>G84*0.2</f>
        <v>0</v>
      </c>
      <c r="H85" s="218"/>
      <c r="I85" s="278">
        <f>ROUND(SUMPRODUCT(E17:E78,F17:F78),2)</f>
        <v>0</v>
      </c>
      <c r="J85" s="373"/>
      <c r="K85" s="237"/>
      <c r="L85" s="2"/>
      <c r="M85" s="129"/>
      <c r="N85" s="80"/>
      <c r="O85" s="81"/>
      <c r="P85" s="81"/>
      <c r="Q85" s="81"/>
      <c r="R85" s="81"/>
      <c r="S85" s="81"/>
      <c r="T85" s="77"/>
    </row>
    <row r="86" spans="1:20" ht="16.5" thickBot="1">
      <c r="A86" s="73"/>
      <c r="B86" s="94"/>
      <c r="C86" s="95" t="s">
        <v>28</v>
      </c>
      <c r="D86" s="96"/>
      <c r="E86" s="96"/>
      <c r="F86" s="119"/>
      <c r="G86" s="117">
        <f>G85+G84</f>
        <v>0</v>
      </c>
      <c r="H86" s="218"/>
      <c r="I86" s="275"/>
      <c r="J86" s="370"/>
      <c r="K86" s="237"/>
      <c r="L86" s="2"/>
      <c r="M86" s="129"/>
      <c r="N86" s="80"/>
      <c r="O86" s="81"/>
      <c r="P86" s="81"/>
      <c r="Q86" s="81"/>
      <c r="R86" s="81"/>
      <c r="S86" s="81"/>
      <c r="T86" s="77"/>
    </row>
    <row r="87" spans="1:20">
      <c r="A87" s="73"/>
      <c r="B87" s="97"/>
      <c r="C87" s="83"/>
      <c r="D87" s="71"/>
      <c r="E87" s="71"/>
      <c r="F87" s="80"/>
      <c r="G87" s="80">
        <f>F87*E87</f>
        <v>0</v>
      </c>
      <c r="H87" s="218"/>
      <c r="I87" s="275"/>
      <c r="J87" s="370"/>
      <c r="K87" s="237"/>
      <c r="L87" s="74"/>
      <c r="M87" s="86"/>
      <c r="N87" s="75"/>
      <c r="O87" s="76"/>
      <c r="P87" s="76"/>
      <c r="Q87" s="76"/>
      <c r="R87" s="76"/>
      <c r="S87" s="76"/>
      <c r="T87" s="77"/>
    </row>
    <row r="88" spans="1:20">
      <c r="A88" s="73"/>
      <c r="B88" s="97"/>
      <c r="C88" s="98" t="s">
        <v>144</v>
      </c>
      <c r="D88" s="99">
        <f>'Page de Garde'!G13</f>
        <v>0</v>
      </c>
      <c r="E88" s="100"/>
      <c r="F88" s="80"/>
      <c r="G88" s="80"/>
      <c r="H88" s="218"/>
      <c r="I88" s="275"/>
      <c r="J88" s="370"/>
      <c r="K88" s="237"/>
      <c r="L88" s="74"/>
      <c r="M88" s="86"/>
      <c r="N88" s="75"/>
      <c r="O88" s="76"/>
      <c r="P88" s="76"/>
      <c r="Q88" s="76"/>
      <c r="R88" s="76"/>
      <c r="S88" s="76"/>
      <c r="T88" s="77"/>
    </row>
    <row r="89" spans="1:20" ht="9.75" customHeight="1">
      <c r="A89" s="73"/>
      <c r="B89" s="97"/>
      <c r="C89" s="101"/>
      <c r="D89" s="102"/>
      <c r="E89" s="88"/>
      <c r="F89" s="80"/>
      <c r="G89" s="80"/>
      <c r="H89" s="218"/>
      <c r="I89" s="275"/>
      <c r="J89" s="370"/>
      <c r="K89" s="237"/>
      <c r="L89" s="74"/>
      <c r="M89" s="86"/>
      <c r="N89" s="75"/>
      <c r="O89" s="76"/>
      <c r="P89" s="76"/>
      <c r="Q89" s="76"/>
      <c r="R89" s="76"/>
      <c r="S89" s="76"/>
      <c r="T89" s="77"/>
    </row>
    <row r="90" spans="1:20" ht="14.25" customHeight="1">
      <c r="A90" s="73"/>
      <c r="C90" s="103" t="s">
        <v>63</v>
      </c>
      <c r="D90" s="428" t="s">
        <v>41</v>
      </c>
      <c r="E90" s="428"/>
      <c r="F90" s="428"/>
      <c r="G90" s="428"/>
      <c r="H90" s="218"/>
      <c r="I90" s="275"/>
      <c r="J90" s="370"/>
      <c r="K90" s="237"/>
      <c r="L90" s="74"/>
      <c r="M90" s="86"/>
      <c r="N90" s="75"/>
      <c r="O90" s="76"/>
      <c r="P90" s="76"/>
      <c r="Q90" s="76"/>
      <c r="R90" s="76"/>
      <c r="S90" s="76"/>
      <c r="T90" s="77"/>
    </row>
    <row r="91" spans="1:20" ht="14.25" customHeight="1">
      <c r="A91" s="73"/>
      <c r="C91" s="103" t="s">
        <v>65</v>
      </c>
      <c r="D91" s="428" t="s">
        <v>50</v>
      </c>
      <c r="E91" s="428"/>
      <c r="F91" s="428"/>
      <c r="G91" s="428"/>
      <c r="H91" s="218"/>
      <c r="I91" s="275"/>
      <c r="J91" s="370"/>
      <c r="K91" s="237"/>
      <c r="L91" s="74"/>
      <c r="M91" s="86"/>
      <c r="N91" s="75"/>
      <c r="O91" s="76"/>
      <c r="P91" s="76"/>
      <c r="Q91" s="76"/>
      <c r="R91" s="76"/>
      <c r="S91" s="76"/>
      <c r="T91" s="77"/>
    </row>
    <row r="92" spans="1:20" ht="14.25" customHeight="1">
      <c r="A92" s="73"/>
      <c r="C92" s="103" t="s">
        <v>64</v>
      </c>
      <c r="D92" s="428" t="s">
        <v>50</v>
      </c>
      <c r="E92" s="428"/>
      <c r="F92" s="428"/>
      <c r="G92" s="428"/>
      <c r="H92" s="218"/>
      <c r="I92" s="275"/>
      <c r="J92" s="370"/>
      <c r="K92" s="237"/>
      <c r="L92" s="74"/>
      <c r="M92" s="86"/>
      <c r="N92" s="75"/>
      <c r="O92" s="76"/>
      <c r="P92" s="76"/>
      <c r="Q92" s="76"/>
      <c r="R92" s="76"/>
      <c r="S92" s="76"/>
      <c r="T92" s="77"/>
    </row>
    <row r="93" spans="1:20" ht="14.25" customHeight="1">
      <c r="A93" s="73"/>
      <c r="C93" s="103" t="s">
        <v>110</v>
      </c>
      <c r="D93" s="428" t="s">
        <v>108</v>
      </c>
      <c r="E93" s="428"/>
      <c r="F93" s="428"/>
      <c r="G93" s="428"/>
      <c r="H93" s="218"/>
      <c r="I93" s="275"/>
      <c r="J93" s="370"/>
      <c r="K93" s="237"/>
      <c r="L93" s="74"/>
      <c r="M93" s="86"/>
      <c r="N93" s="75"/>
      <c r="O93" s="76"/>
      <c r="P93" s="76"/>
      <c r="Q93" s="76"/>
      <c r="R93" s="76"/>
      <c r="S93" s="76"/>
      <c r="T93" s="77"/>
    </row>
    <row r="94" spans="1:20">
      <c r="A94" s="73"/>
      <c r="C94" s="103"/>
      <c r="D94" s="428" t="s">
        <v>60</v>
      </c>
      <c r="E94" s="428"/>
      <c r="F94" s="428"/>
      <c r="G94" s="428"/>
      <c r="H94" s="218"/>
      <c r="I94" s="275"/>
      <c r="J94" s="370"/>
      <c r="K94" s="237"/>
      <c r="L94" s="74"/>
      <c r="M94" s="86"/>
      <c r="N94" s="75"/>
      <c r="O94" s="76"/>
      <c r="P94" s="76"/>
      <c r="Q94" s="76"/>
      <c r="R94" s="76"/>
      <c r="S94" s="76"/>
      <c r="T94" s="77"/>
    </row>
    <row r="95" spans="1:20" ht="14.25" customHeight="1">
      <c r="A95" s="73"/>
      <c r="B95" s="97"/>
      <c r="C95" s="104"/>
      <c r="D95" s="426"/>
      <c r="E95" s="426"/>
      <c r="F95" s="426"/>
      <c r="G95" s="426"/>
      <c r="H95" s="218"/>
      <c r="I95" s="275"/>
      <c r="J95" s="370"/>
      <c r="K95" s="237"/>
      <c r="L95" s="74"/>
      <c r="M95" s="86"/>
      <c r="N95" s="75"/>
      <c r="O95" s="76"/>
      <c r="P95" s="76"/>
      <c r="Q95" s="76"/>
      <c r="R95" s="76"/>
      <c r="S95" s="76"/>
      <c r="T95" s="77"/>
    </row>
    <row r="96" spans="1:20" ht="14.25" customHeight="1">
      <c r="A96" s="73"/>
      <c r="B96" s="97"/>
      <c r="C96" s="104"/>
      <c r="D96" s="426"/>
      <c r="E96" s="426"/>
      <c r="F96" s="426"/>
      <c r="G96" s="426"/>
      <c r="H96" s="218"/>
      <c r="I96" s="275"/>
      <c r="J96" s="370"/>
      <c r="K96" s="237"/>
      <c r="L96" s="74"/>
      <c r="M96" s="86"/>
      <c r="N96" s="75"/>
      <c r="O96" s="76"/>
      <c r="P96" s="76"/>
      <c r="Q96" s="76"/>
      <c r="R96" s="76"/>
      <c r="S96" s="76"/>
      <c r="T96" s="77"/>
    </row>
    <row r="97" spans="1:20">
      <c r="A97" s="73"/>
      <c r="B97" s="97"/>
      <c r="C97" s="10"/>
      <c r="D97" s="71"/>
      <c r="E97" s="71"/>
      <c r="F97" s="80"/>
      <c r="G97" s="80"/>
      <c r="H97" s="218"/>
      <c r="I97" s="275"/>
      <c r="J97" s="370"/>
      <c r="K97" s="237"/>
      <c r="L97" s="74"/>
      <c r="M97" s="86"/>
      <c r="N97" s="75"/>
      <c r="O97" s="76"/>
      <c r="P97" s="76"/>
      <c r="Q97" s="76"/>
      <c r="R97" s="76"/>
      <c r="S97" s="76"/>
      <c r="T97" s="77"/>
    </row>
    <row r="98" spans="1:20">
      <c r="A98" s="73"/>
      <c r="B98" s="97"/>
      <c r="C98" s="10"/>
      <c r="D98" s="71"/>
      <c r="E98" s="71"/>
      <c r="F98" s="80"/>
      <c r="G98" s="80"/>
      <c r="H98" s="218"/>
      <c r="I98" s="275"/>
      <c r="J98" s="370"/>
      <c r="K98" s="237"/>
      <c r="L98" s="74"/>
      <c r="M98" s="86"/>
      <c r="N98" s="75"/>
      <c r="O98" s="76"/>
      <c r="P98" s="76"/>
      <c r="Q98" s="76"/>
      <c r="R98" s="76"/>
      <c r="S98" s="76"/>
      <c r="T98" s="77"/>
    </row>
    <row r="99" spans="1:20">
      <c r="A99" s="73"/>
      <c r="B99" s="97"/>
      <c r="C99" s="83"/>
      <c r="D99" s="71"/>
      <c r="E99" s="71"/>
      <c r="F99" s="80"/>
      <c r="G99" s="80">
        <f t="shared" ref="G99:G104" si="25">F99*E99</f>
        <v>0</v>
      </c>
      <c r="H99" s="218"/>
      <c r="I99" s="275"/>
      <c r="J99" s="370"/>
      <c r="K99" s="237"/>
      <c r="L99" s="74"/>
      <c r="M99" s="86"/>
      <c r="N99" s="75"/>
      <c r="O99" s="76"/>
      <c r="P99" s="76"/>
      <c r="Q99" s="76"/>
      <c r="R99" s="76"/>
      <c r="S99" s="76"/>
      <c r="T99" s="77"/>
    </row>
    <row r="100" spans="1:20">
      <c r="A100" s="73"/>
      <c r="B100" s="97"/>
      <c r="C100" s="83"/>
      <c r="D100" s="71"/>
      <c r="E100" s="71"/>
      <c r="F100" s="80"/>
      <c r="G100" s="80">
        <f t="shared" si="25"/>
        <v>0</v>
      </c>
      <c r="H100" s="218"/>
      <c r="I100" s="275"/>
      <c r="J100" s="370"/>
      <c r="K100" s="237"/>
      <c r="L100" s="74"/>
      <c r="M100" s="86"/>
      <c r="N100" s="75"/>
      <c r="O100" s="76"/>
      <c r="P100" s="76"/>
      <c r="Q100" s="76"/>
      <c r="R100" s="76"/>
      <c r="S100" s="76"/>
      <c r="T100" s="77"/>
    </row>
    <row r="101" spans="1:20">
      <c r="A101" s="73"/>
      <c r="B101" s="97"/>
      <c r="C101" s="83"/>
      <c r="D101" s="71"/>
      <c r="E101" s="71"/>
      <c r="F101" s="80"/>
      <c r="G101" s="80">
        <f t="shared" si="25"/>
        <v>0</v>
      </c>
      <c r="H101" s="218"/>
      <c r="I101" s="275"/>
      <c r="J101" s="370"/>
      <c r="K101" s="237"/>
      <c r="L101" s="74"/>
      <c r="M101" s="86"/>
      <c r="N101" s="75"/>
      <c r="O101" s="76"/>
      <c r="P101" s="76"/>
      <c r="Q101" s="76"/>
      <c r="R101" s="76"/>
      <c r="S101" s="76"/>
      <c r="T101" s="77"/>
    </row>
    <row r="102" spans="1:20">
      <c r="A102" s="73"/>
      <c r="B102" s="97"/>
      <c r="C102" s="83"/>
      <c r="D102" s="71"/>
      <c r="E102" s="71"/>
      <c r="F102" s="80"/>
      <c r="G102" s="80">
        <f t="shared" si="25"/>
        <v>0</v>
      </c>
      <c r="H102" s="218"/>
      <c r="I102" s="275"/>
      <c r="J102" s="370"/>
      <c r="K102" s="237"/>
      <c r="L102" s="74"/>
      <c r="M102" s="86"/>
      <c r="N102" s="75"/>
      <c r="O102" s="76"/>
      <c r="P102" s="76"/>
      <c r="Q102" s="76"/>
      <c r="R102" s="76"/>
      <c r="S102" s="76"/>
      <c r="T102" s="77"/>
    </row>
    <row r="103" spans="1:20">
      <c r="A103" s="73"/>
      <c r="B103" s="97"/>
      <c r="C103" s="83"/>
      <c r="D103" s="71"/>
      <c r="E103" s="71"/>
      <c r="F103" s="80"/>
      <c r="G103" s="80">
        <f t="shared" si="25"/>
        <v>0</v>
      </c>
      <c r="H103" s="218"/>
      <c r="I103" s="275"/>
      <c r="J103" s="370"/>
      <c r="K103" s="237"/>
      <c r="L103" s="74"/>
      <c r="M103" s="86"/>
      <c r="N103" s="75"/>
      <c r="O103" s="76"/>
      <c r="P103" s="76"/>
      <c r="Q103" s="76"/>
      <c r="R103" s="76"/>
      <c r="S103" s="76"/>
      <c r="T103" s="77"/>
    </row>
    <row r="104" spans="1:20">
      <c r="A104" s="73"/>
      <c r="B104" s="97"/>
      <c r="C104" s="83"/>
      <c r="D104" s="71"/>
      <c r="E104" s="71"/>
      <c r="F104" s="80"/>
      <c r="G104" s="80">
        <f t="shared" si="25"/>
        <v>0</v>
      </c>
      <c r="H104" s="218"/>
      <c r="I104" s="275"/>
      <c r="J104" s="374"/>
      <c r="K104" s="237"/>
      <c r="L104" s="74"/>
      <c r="M104" s="86"/>
      <c r="N104" s="75"/>
      <c r="O104" s="76"/>
      <c r="P104" s="76"/>
      <c r="Q104" s="76"/>
      <c r="R104" s="76"/>
      <c r="S104" s="76"/>
      <c r="T104" s="77"/>
    </row>
    <row r="105" spans="1:20" outlineLevel="1">
      <c r="A105" s="73">
        <f>$B$105</f>
        <v>0</v>
      </c>
      <c r="B105" s="105"/>
      <c r="C105" s="87" t="s">
        <v>101</v>
      </c>
      <c r="D105" s="85"/>
      <c r="E105" s="85"/>
      <c r="F105" s="66"/>
      <c r="G105" s="106"/>
      <c r="H105" s="218"/>
      <c r="I105" s="275"/>
      <c r="J105" s="374"/>
      <c r="K105" s="237"/>
      <c r="L105" s="360"/>
      <c r="M105" s="361"/>
      <c r="N105" s="75"/>
      <c r="O105" s="76"/>
      <c r="P105" s="76"/>
      <c r="Q105" s="76"/>
      <c r="R105" s="76"/>
      <c r="S105" s="76"/>
      <c r="T105" s="77"/>
    </row>
    <row r="106" spans="1:20" outlineLevel="1">
      <c r="A106" s="73">
        <f t="shared" ref="A106:A116" si="26">$B$105</f>
        <v>0</v>
      </c>
      <c r="B106" s="105"/>
      <c r="C106" s="64"/>
      <c r="D106" s="65"/>
      <c r="E106" s="65"/>
      <c r="F106" s="138">
        <f>IF(H106=0,,ROUND((VLOOKUP(H106,$H$6:$K$15,2)*L106+VLOOKUP(H106,$H$6:$K$15,4)*M106)/E106,$K$1))</f>
        <v>0</v>
      </c>
      <c r="G106" s="364">
        <f t="shared" ref="G106" si="27">F106*E106</f>
        <v>0</v>
      </c>
      <c r="H106" s="217">
        <f t="shared" ref="H106" si="28">IF(E106&lt;&gt;0,1,)</f>
        <v>0</v>
      </c>
      <c r="I106" s="273"/>
      <c r="J106" s="368"/>
      <c r="K106" s="236"/>
      <c r="L106" s="353">
        <f>(I106-(I106*J106))*E106</f>
        <v>0</v>
      </c>
      <c r="M106" s="354">
        <f>$M$4*K106*E106</f>
        <v>0</v>
      </c>
      <c r="N106" s="75"/>
      <c r="O106" s="76"/>
      <c r="P106" s="76"/>
      <c r="Q106" s="76"/>
      <c r="R106" s="76"/>
      <c r="S106" s="76"/>
      <c r="T106" s="77"/>
    </row>
    <row r="107" spans="1:20" outlineLevel="1">
      <c r="A107" s="73">
        <f t="shared" si="26"/>
        <v>0</v>
      </c>
      <c r="B107" s="105"/>
      <c r="C107" s="64"/>
      <c r="D107" s="65"/>
      <c r="E107" s="65"/>
      <c r="F107" s="138">
        <f t="shared" ref="F107:F112" si="29">IF(H107=0,,ROUND((VLOOKUP(H107,$H$6:$K$15,2)*L107+VLOOKUP(H107,$H$6:$K$15,4)*M107)/E107,$K$1))</f>
        <v>0</v>
      </c>
      <c r="G107" s="364">
        <f t="shared" ref="G107:G112" si="30">F107*E107</f>
        <v>0</v>
      </c>
      <c r="H107" s="217">
        <f t="shared" ref="H107:H112" si="31">IF(E107&lt;&gt;0,1,)</f>
        <v>0</v>
      </c>
      <c r="I107" s="273"/>
      <c r="J107" s="368"/>
      <c r="K107" s="236"/>
      <c r="L107" s="353">
        <f t="shared" ref="L107:L112" si="32">(I107-(I107*J107))*E107</f>
        <v>0</v>
      </c>
      <c r="M107" s="354">
        <f t="shared" ref="M107:M112" si="33">$M$4*K107*E107</f>
        <v>0</v>
      </c>
      <c r="N107" s="75"/>
      <c r="O107" s="76"/>
      <c r="P107" s="76"/>
      <c r="Q107" s="76"/>
      <c r="R107" s="76"/>
      <c r="S107" s="76"/>
      <c r="T107" s="77"/>
    </row>
    <row r="108" spans="1:20" outlineLevel="1">
      <c r="A108" s="73">
        <f t="shared" si="26"/>
        <v>0</v>
      </c>
      <c r="B108" s="105"/>
      <c r="C108" s="64"/>
      <c r="D108" s="65"/>
      <c r="E108" s="65"/>
      <c r="F108" s="138">
        <f t="shared" si="29"/>
        <v>0</v>
      </c>
      <c r="G108" s="364">
        <f t="shared" si="30"/>
        <v>0</v>
      </c>
      <c r="H108" s="217">
        <f t="shared" si="31"/>
        <v>0</v>
      </c>
      <c r="I108" s="273"/>
      <c r="J108" s="368"/>
      <c r="K108" s="236"/>
      <c r="L108" s="353">
        <f t="shared" si="32"/>
        <v>0</v>
      </c>
      <c r="M108" s="354">
        <f t="shared" si="33"/>
        <v>0</v>
      </c>
      <c r="N108" s="75"/>
      <c r="O108" s="76"/>
      <c r="P108" s="76"/>
      <c r="Q108" s="76"/>
      <c r="R108" s="76"/>
      <c r="S108" s="76"/>
      <c r="T108" s="77"/>
    </row>
    <row r="109" spans="1:20" outlineLevel="1">
      <c r="A109" s="73">
        <f t="shared" si="26"/>
        <v>0</v>
      </c>
      <c r="B109" s="105"/>
      <c r="C109" s="64"/>
      <c r="D109" s="65"/>
      <c r="E109" s="65"/>
      <c r="F109" s="138">
        <f t="shared" si="29"/>
        <v>0</v>
      </c>
      <c r="G109" s="364">
        <f t="shared" si="30"/>
        <v>0</v>
      </c>
      <c r="H109" s="217">
        <f t="shared" si="31"/>
        <v>0</v>
      </c>
      <c r="I109" s="273"/>
      <c r="J109" s="368"/>
      <c r="K109" s="236"/>
      <c r="L109" s="353">
        <f t="shared" si="32"/>
        <v>0</v>
      </c>
      <c r="M109" s="354">
        <f t="shared" si="33"/>
        <v>0</v>
      </c>
      <c r="N109" s="75"/>
      <c r="O109" s="76"/>
      <c r="P109" s="76"/>
      <c r="Q109" s="76"/>
      <c r="R109" s="76"/>
      <c r="S109" s="76"/>
      <c r="T109" s="77"/>
    </row>
    <row r="110" spans="1:20" outlineLevel="1">
      <c r="A110" s="73">
        <f t="shared" si="26"/>
        <v>0</v>
      </c>
      <c r="B110" s="105"/>
      <c r="C110" s="64"/>
      <c r="D110" s="65"/>
      <c r="E110" s="65"/>
      <c r="F110" s="138">
        <f t="shared" si="29"/>
        <v>0</v>
      </c>
      <c r="G110" s="364">
        <f t="shared" si="30"/>
        <v>0</v>
      </c>
      <c r="H110" s="217">
        <f t="shared" si="31"/>
        <v>0</v>
      </c>
      <c r="I110" s="273"/>
      <c r="J110" s="368"/>
      <c r="K110" s="236"/>
      <c r="L110" s="353">
        <f t="shared" si="32"/>
        <v>0</v>
      </c>
      <c r="M110" s="354">
        <f t="shared" si="33"/>
        <v>0</v>
      </c>
      <c r="N110" s="75"/>
      <c r="O110" s="76"/>
      <c r="P110" s="76"/>
      <c r="Q110" s="76"/>
      <c r="R110" s="76"/>
      <c r="S110" s="76"/>
      <c r="T110" s="77"/>
    </row>
    <row r="111" spans="1:20" outlineLevel="1">
      <c r="A111" s="73">
        <f t="shared" si="26"/>
        <v>0</v>
      </c>
      <c r="B111" s="105"/>
      <c r="C111" s="64"/>
      <c r="D111" s="65"/>
      <c r="E111" s="65"/>
      <c r="F111" s="138">
        <f t="shared" si="29"/>
        <v>0</v>
      </c>
      <c r="G111" s="364">
        <f t="shared" si="30"/>
        <v>0</v>
      </c>
      <c r="H111" s="217">
        <f t="shared" si="31"/>
        <v>0</v>
      </c>
      <c r="I111" s="273"/>
      <c r="J111" s="368"/>
      <c r="K111" s="236"/>
      <c r="L111" s="353">
        <f t="shared" si="32"/>
        <v>0</v>
      </c>
      <c r="M111" s="354">
        <f t="shared" si="33"/>
        <v>0</v>
      </c>
      <c r="N111" s="75"/>
      <c r="O111" s="76"/>
      <c r="P111" s="76"/>
      <c r="Q111" s="76"/>
      <c r="R111" s="76"/>
      <c r="S111" s="76"/>
      <c r="T111" s="77"/>
    </row>
    <row r="112" spans="1:20" ht="15.75" outlineLevel="1" thickBot="1">
      <c r="A112" s="73">
        <f t="shared" si="26"/>
        <v>0</v>
      </c>
      <c r="B112" s="105"/>
      <c r="C112" s="64"/>
      <c r="D112" s="65"/>
      <c r="E112" s="65"/>
      <c r="F112" s="138">
        <f t="shared" si="29"/>
        <v>0</v>
      </c>
      <c r="G112" s="364">
        <f t="shared" si="30"/>
        <v>0</v>
      </c>
      <c r="H112" s="217">
        <f t="shared" si="31"/>
        <v>0</v>
      </c>
      <c r="I112" s="273"/>
      <c r="J112" s="368"/>
      <c r="K112" s="236"/>
      <c r="L112" s="353">
        <f t="shared" si="32"/>
        <v>0</v>
      </c>
      <c r="M112" s="354">
        <f t="shared" si="33"/>
        <v>0</v>
      </c>
      <c r="N112" s="75"/>
      <c r="O112" s="76"/>
      <c r="P112" s="76"/>
      <c r="Q112" s="76"/>
      <c r="R112" s="76"/>
      <c r="S112" s="76"/>
      <c r="T112" s="77"/>
    </row>
    <row r="113" spans="1:20" ht="16.5" outlineLevel="1" thickBot="1">
      <c r="A113" s="73">
        <f t="shared" si="26"/>
        <v>0</v>
      </c>
      <c r="B113" s="105"/>
      <c r="C113" s="107" t="str">
        <f>CONCATENATE(B105," - TOTAL HT EN EUROS ",C105)</f>
        <v xml:space="preserve"> - TOTAL HT EN EUROS OPTION 1 : </v>
      </c>
      <c r="D113" s="85"/>
      <c r="E113" s="85"/>
      <c r="F113" s="114"/>
      <c r="G113" s="226">
        <f>SUM(G106:G112)</f>
        <v>0</v>
      </c>
      <c r="H113" s="218"/>
      <c r="I113" s="275"/>
      <c r="J113" s="374"/>
      <c r="K113" s="237"/>
      <c r="L113" s="118">
        <f>SUMIF($A$18:$A109,$A113,L$18:L109)</f>
        <v>0</v>
      </c>
      <c r="M113" s="130">
        <f>SUMIF($A$18:$A109,$A113,M$18:M109)</f>
        <v>0</v>
      </c>
      <c r="N113" s="80"/>
      <c r="O113" s="81"/>
      <c r="P113" s="81"/>
      <c r="Q113" s="81"/>
      <c r="R113" s="81"/>
      <c r="S113" s="81"/>
      <c r="T113" s="77"/>
    </row>
    <row r="114" spans="1:20" ht="15" customHeight="1" outlineLevel="1" thickBot="1">
      <c r="A114" s="73">
        <f t="shared" si="26"/>
        <v>0</v>
      </c>
      <c r="B114" s="105"/>
      <c r="C114" s="91" t="s">
        <v>102</v>
      </c>
      <c r="D114" s="85"/>
      <c r="E114" s="85"/>
      <c r="F114" s="67"/>
      <c r="G114" s="106">
        <f>G113*0.2</f>
        <v>0</v>
      </c>
      <c r="H114" s="218"/>
      <c r="I114" s="275"/>
      <c r="J114" s="374"/>
      <c r="K114" s="237"/>
      <c r="L114" s="352"/>
      <c r="M114" s="359"/>
      <c r="N114" s="75"/>
      <c r="O114" s="76"/>
      <c r="P114" s="76"/>
      <c r="Q114" s="76"/>
      <c r="R114" s="76"/>
      <c r="S114" s="76"/>
      <c r="T114" s="77"/>
    </row>
    <row r="115" spans="1:20" ht="15" customHeight="1" outlineLevel="1" thickBot="1">
      <c r="A115" s="73">
        <f t="shared" si="26"/>
        <v>0</v>
      </c>
      <c r="B115" s="105"/>
      <c r="C115" s="91" t="s">
        <v>28</v>
      </c>
      <c r="D115" s="85"/>
      <c r="E115" s="85"/>
      <c r="F115" s="67"/>
      <c r="G115" s="226">
        <f>G114+G113</f>
        <v>0</v>
      </c>
      <c r="H115" s="218"/>
      <c r="I115" s="275"/>
      <c r="J115" s="374"/>
      <c r="K115" s="237"/>
      <c r="L115" s="352"/>
      <c r="M115" s="359"/>
      <c r="N115" s="75"/>
      <c r="O115" s="76"/>
      <c r="P115" s="76"/>
      <c r="Q115" s="76"/>
      <c r="R115" s="76"/>
      <c r="S115" s="76"/>
      <c r="T115" s="77"/>
    </row>
    <row r="116" spans="1:20" ht="15" customHeight="1">
      <c r="A116" s="73">
        <f t="shared" si="26"/>
        <v>0</v>
      </c>
      <c r="B116" s="105"/>
      <c r="C116" s="83"/>
      <c r="D116" s="85"/>
      <c r="E116" s="85"/>
      <c r="F116" s="66"/>
      <c r="G116" s="106"/>
      <c r="H116" s="218"/>
      <c r="I116" s="275"/>
      <c r="J116" s="374"/>
      <c r="K116" s="237"/>
      <c r="L116" s="352"/>
      <c r="M116" s="359"/>
      <c r="N116" s="75"/>
      <c r="O116" s="76"/>
      <c r="P116" s="76"/>
      <c r="Q116" s="76"/>
      <c r="R116" s="76"/>
      <c r="S116" s="76"/>
      <c r="T116" s="77"/>
    </row>
    <row r="117" spans="1:20" outlineLevel="1">
      <c r="A117" s="73">
        <f>$B$117</f>
        <v>0</v>
      </c>
      <c r="B117" s="105"/>
      <c r="C117" s="89" t="s">
        <v>78</v>
      </c>
      <c r="D117" s="85"/>
      <c r="E117" s="85"/>
      <c r="F117" s="66"/>
      <c r="G117" s="106"/>
      <c r="H117" s="218"/>
      <c r="I117" s="275"/>
      <c r="J117" s="279"/>
      <c r="K117" s="237"/>
      <c r="L117" s="352"/>
      <c r="M117" s="359"/>
      <c r="N117" s="75"/>
      <c r="O117" s="76"/>
      <c r="P117" s="76"/>
      <c r="Q117" s="76"/>
      <c r="R117" s="76"/>
      <c r="S117" s="76"/>
      <c r="T117" s="77"/>
    </row>
    <row r="118" spans="1:20" outlineLevel="1">
      <c r="A118" s="73">
        <f t="shared" ref="A118:A127" si="34">$B$117</f>
        <v>0</v>
      </c>
      <c r="B118" s="105"/>
      <c r="C118" s="64"/>
      <c r="D118" s="65"/>
      <c r="E118" s="65"/>
      <c r="F118" s="138">
        <f>IF(H118=0,,ROUND((VLOOKUP(H118,$H$6:$K$15,2)*L118+VLOOKUP(H118,$H$6:$K$15,4)*M118)/E118,$K$1))</f>
        <v>0</v>
      </c>
      <c r="G118" s="364">
        <f t="shared" ref="G118" si="35">F118*E118</f>
        <v>0</v>
      </c>
      <c r="H118" s="217">
        <f t="shared" ref="H118" si="36">IF(E118&lt;&gt;0,1,)</f>
        <v>0</v>
      </c>
      <c r="I118" s="273"/>
      <c r="J118" s="274"/>
      <c r="K118" s="236"/>
      <c r="L118" s="353">
        <f>(I118-(I118*J118))*E118</f>
        <v>0</v>
      </c>
      <c r="M118" s="354">
        <f>$M$4*K118*E118</f>
        <v>0</v>
      </c>
      <c r="N118" s="75"/>
      <c r="O118" s="76"/>
      <c r="P118" s="76"/>
      <c r="Q118" s="76"/>
      <c r="R118" s="76"/>
      <c r="S118" s="76"/>
      <c r="T118" s="77"/>
    </row>
    <row r="119" spans="1:20" outlineLevel="1">
      <c r="A119" s="73">
        <f t="shared" si="34"/>
        <v>0</v>
      </c>
      <c r="B119" s="105"/>
      <c r="C119" s="64"/>
      <c r="D119" s="65"/>
      <c r="E119" s="65"/>
      <c r="F119" s="138">
        <f t="shared" ref="F119:F124" si="37">IF(H119=0,,ROUND((VLOOKUP(H119,$H$6:$K$15,2)*L119+VLOOKUP(H119,$H$6:$K$15,4)*M119)/E119,$K$1))</f>
        <v>0</v>
      </c>
      <c r="G119" s="364">
        <f t="shared" ref="G119:G124" si="38">F119*E119</f>
        <v>0</v>
      </c>
      <c r="H119" s="217">
        <f t="shared" ref="H119:H124" si="39">IF(E119&lt;&gt;0,1,)</f>
        <v>0</v>
      </c>
      <c r="I119" s="273"/>
      <c r="J119" s="274"/>
      <c r="K119" s="236"/>
      <c r="L119" s="353">
        <f t="shared" ref="L119:L124" si="40">(I119-(I119*J119))*E119</f>
        <v>0</v>
      </c>
      <c r="M119" s="354">
        <f t="shared" ref="M119:M124" si="41">$M$4*K119*E119</f>
        <v>0</v>
      </c>
      <c r="N119" s="75"/>
      <c r="O119" s="76"/>
      <c r="P119" s="76"/>
      <c r="Q119" s="76"/>
      <c r="R119" s="76"/>
      <c r="S119" s="76"/>
      <c r="T119" s="77"/>
    </row>
    <row r="120" spans="1:20" outlineLevel="1">
      <c r="A120" s="73">
        <f t="shared" si="34"/>
        <v>0</v>
      </c>
      <c r="B120" s="105"/>
      <c r="C120" s="391"/>
      <c r="D120" s="65"/>
      <c r="E120" s="65"/>
      <c r="F120" s="138">
        <f t="shared" si="37"/>
        <v>0</v>
      </c>
      <c r="G120" s="364">
        <f t="shared" si="38"/>
        <v>0</v>
      </c>
      <c r="H120" s="217">
        <f t="shared" si="39"/>
        <v>0</v>
      </c>
      <c r="I120" s="273"/>
      <c r="J120" s="274"/>
      <c r="K120" s="236"/>
      <c r="L120" s="353">
        <f t="shared" si="40"/>
        <v>0</v>
      </c>
      <c r="M120" s="354">
        <f t="shared" si="41"/>
        <v>0</v>
      </c>
      <c r="N120" s="75"/>
      <c r="O120" s="76"/>
      <c r="P120" s="76"/>
      <c r="Q120" s="76"/>
      <c r="R120" s="76"/>
      <c r="S120" s="76"/>
      <c r="T120" s="77"/>
    </row>
    <row r="121" spans="1:20" outlineLevel="1">
      <c r="A121" s="73">
        <f t="shared" si="34"/>
        <v>0</v>
      </c>
      <c r="B121" s="105"/>
      <c r="C121" s="64"/>
      <c r="D121" s="65"/>
      <c r="E121" s="65"/>
      <c r="F121" s="138">
        <f t="shared" si="37"/>
        <v>0</v>
      </c>
      <c r="G121" s="364">
        <f t="shared" si="38"/>
        <v>0</v>
      </c>
      <c r="H121" s="217">
        <f t="shared" si="39"/>
        <v>0</v>
      </c>
      <c r="I121" s="273"/>
      <c r="J121" s="274"/>
      <c r="K121" s="236"/>
      <c r="L121" s="353">
        <f t="shared" si="40"/>
        <v>0</v>
      </c>
      <c r="M121" s="354">
        <f t="shared" si="41"/>
        <v>0</v>
      </c>
      <c r="N121" s="75"/>
      <c r="O121" s="76"/>
      <c r="P121" s="76"/>
      <c r="Q121" s="76"/>
      <c r="R121" s="76"/>
      <c r="S121" s="76"/>
      <c r="T121" s="77"/>
    </row>
    <row r="122" spans="1:20" outlineLevel="1">
      <c r="A122" s="73">
        <f t="shared" si="34"/>
        <v>0</v>
      </c>
      <c r="B122" s="105"/>
      <c r="C122" s="64"/>
      <c r="D122" s="65"/>
      <c r="E122" s="65"/>
      <c r="F122" s="138">
        <f t="shared" si="37"/>
        <v>0</v>
      </c>
      <c r="G122" s="364">
        <f t="shared" si="38"/>
        <v>0</v>
      </c>
      <c r="H122" s="217">
        <f t="shared" si="39"/>
        <v>0</v>
      </c>
      <c r="I122" s="273"/>
      <c r="J122" s="274"/>
      <c r="K122" s="236"/>
      <c r="L122" s="353">
        <f t="shared" si="40"/>
        <v>0</v>
      </c>
      <c r="M122" s="354">
        <f t="shared" si="41"/>
        <v>0</v>
      </c>
      <c r="N122" s="75"/>
      <c r="O122" s="76"/>
      <c r="P122" s="76"/>
      <c r="Q122" s="76"/>
      <c r="R122" s="76"/>
      <c r="S122" s="76"/>
      <c r="T122" s="77"/>
    </row>
    <row r="123" spans="1:20" outlineLevel="1">
      <c r="A123" s="73">
        <f t="shared" si="34"/>
        <v>0</v>
      </c>
      <c r="B123" s="105"/>
      <c r="C123" s="64"/>
      <c r="D123" s="65"/>
      <c r="E123" s="65"/>
      <c r="F123" s="138">
        <f t="shared" si="37"/>
        <v>0</v>
      </c>
      <c r="G123" s="364">
        <f t="shared" si="38"/>
        <v>0</v>
      </c>
      <c r="H123" s="217">
        <f t="shared" si="39"/>
        <v>0</v>
      </c>
      <c r="I123" s="273"/>
      <c r="J123" s="274"/>
      <c r="K123" s="236"/>
      <c r="L123" s="353">
        <f t="shared" si="40"/>
        <v>0</v>
      </c>
      <c r="M123" s="354">
        <f t="shared" si="41"/>
        <v>0</v>
      </c>
      <c r="N123" s="75"/>
      <c r="O123" s="76"/>
      <c r="P123" s="76"/>
      <c r="Q123" s="76"/>
      <c r="R123" s="76"/>
      <c r="S123" s="76"/>
      <c r="T123" s="77"/>
    </row>
    <row r="124" spans="1:20" ht="15.75" outlineLevel="1" thickBot="1">
      <c r="A124" s="73">
        <f t="shared" si="34"/>
        <v>0</v>
      </c>
      <c r="B124" s="105"/>
      <c r="C124" s="64"/>
      <c r="D124" s="65"/>
      <c r="E124" s="65"/>
      <c r="F124" s="138">
        <f t="shared" si="37"/>
        <v>0</v>
      </c>
      <c r="G124" s="364">
        <f t="shared" si="38"/>
        <v>0</v>
      </c>
      <c r="H124" s="217">
        <f t="shared" si="39"/>
        <v>0</v>
      </c>
      <c r="I124" s="273"/>
      <c r="J124" s="274"/>
      <c r="K124" s="236"/>
      <c r="L124" s="353">
        <f t="shared" si="40"/>
        <v>0</v>
      </c>
      <c r="M124" s="354">
        <f t="shared" si="41"/>
        <v>0</v>
      </c>
      <c r="N124" s="75"/>
      <c r="O124" s="76"/>
      <c r="P124" s="76"/>
      <c r="Q124" s="76"/>
      <c r="R124" s="76"/>
      <c r="S124" s="76"/>
      <c r="T124" s="77"/>
    </row>
    <row r="125" spans="1:20" ht="16.5" outlineLevel="1" thickBot="1">
      <c r="A125" s="73">
        <f t="shared" si="34"/>
        <v>0</v>
      </c>
      <c r="B125" s="105"/>
      <c r="C125" s="107" t="str">
        <f>CONCATENATE(B117," - TOTAL HT EN EUROS ",C117)</f>
        <v xml:space="preserve"> - TOTAL HT EN EUROS OPTION 2</v>
      </c>
      <c r="D125" s="85"/>
      <c r="E125" s="85"/>
      <c r="F125" s="114"/>
      <c r="G125" s="226">
        <f>SUM(G118:G124)</f>
        <v>0</v>
      </c>
      <c r="H125" s="218"/>
      <c r="I125" s="275"/>
      <c r="J125" s="279"/>
      <c r="K125" s="237"/>
      <c r="L125" s="118">
        <f>SUMIF($A$18:$A124,$A125,L$18:L124)</f>
        <v>0</v>
      </c>
      <c r="M125" s="130">
        <f>SUMIF($A$18:$A124,$A125,M$18:M124)</f>
        <v>0</v>
      </c>
      <c r="N125" s="80"/>
      <c r="O125" s="81"/>
      <c r="P125" s="81"/>
      <c r="Q125" s="81"/>
      <c r="R125" s="81"/>
      <c r="S125" s="81"/>
      <c r="T125" s="77"/>
    </row>
    <row r="126" spans="1:20" ht="15" customHeight="1" outlineLevel="1" thickBot="1">
      <c r="A126" s="73">
        <f t="shared" si="34"/>
        <v>0</v>
      </c>
      <c r="B126" s="105"/>
      <c r="C126" s="91" t="s">
        <v>102</v>
      </c>
      <c r="D126" s="85"/>
      <c r="E126" s="85"/>
      <c r="F126" s="67"/>
      <c r="G126" s="106">
        <f>G125*0.2</f>
        <v>0</v>
      </c>
      <c r="H126" s="218"/>
      <c r="I126" s="275"/>
      <c r="J126" s="279"/>
      <c r="K126" s="237"/>
      <c r="L126" s="352"/>
      <c r="M126" s="359"/>
      <c r="N126" s="75"/>
      <c r="O126" s="76"/>
      <c r="P126" s="76"/>
      <c r="Q126" s="76"/>
      <c r="R126" s="76"/>
      <c r="S126" s="76"/>
      <c r="T126" s="77"/>
    </row>
    <row r="127" spans="1:20" ht="15" customHeight="1" outlineLevel="1">
      <c r="A127" s="73">
        <f t="shared" si="34"/>
        <v>0</v>
      </c>
      <c r="B127" s="105"/>
      <c r="C127" s="91" t="s">
        <v>28</v>
      </c>
      <c r="D127" s="85"/>
      <c r="E127" s="85"/>
      <c r="F127" s="67"/>
      <c r="G127" s="227">
        <f>G126+G125</f>
        <v>0</v>
      </c>
      <c r="H127" s="218"/>
      <c r="I127" s="275"/>
      <c r="J127" s="279"/>
      <c r="K127" s="237"/>
      <c r="L127" s="352"/>
      <c r="M127" s="359"/>
      <c r="N127" s="75"/>
      <c r="O127" s="76"/>
      <c r="P127" s="76"/>
      <c r="Q127" s="76"/>
      <c r="R127" s="76"/>
      <c r="S127" s="76"/>
      <c r="T127" s="77"/>
    </row>
    <row r="128" spans="1:20">
      <c r="B128" s="71"/>
      <c r="C128" s="112"/>
      <c r="D128" s="112"/>
      <c r="E128" s="112"/>
      <c r="F128" s="111"/>
      <c r="G128" s="111"/>
      <c r="N128" s="111"/>
      <c r="O128" s="112"/>
      <c r="P128" s="112"/>
      <c r="Q128" s="112"/>
      <c r="R128" s="112"/>
      <c r="S128" s="112"/>
    </row>
  </sheetData>
  <sheetProtection algorithmName="SHA-512" hashValue="va0PLGF2vpGO/gfpndMryyu/s0KlT3AtRFGqf6YEKPwf+QEMxaqJYJuux8K90/6gvTW2yjgwTV7wtQzZ3OzOVQ==" saltValue="9VpTv31lopbs4xRoPdobJQ==" spinCount="100000" sheet="1" objects="1" formatCells="0" formatColumns="0" formatRows="0" insertColumns="0" insertRows="0" insertHyperlinks="0" deleteColumns="0" deleteRows="0" sort="0" autoFilter="0" pivotTables="0"/>
  <mergeCells count="14">
    <mergeCell ref="B2:E2"/>
    <mergeCell ref="B1:E1"/>
    <mergeCell ref="D96:G96"/>
    <mergeCell ref="D95:G95"/>
    <mergeCell ref="T4:T5"/>
    <mergeCell ref="D94:G94"/>
    <mergeCell ref="D90:G90"/>
    <mergeCell ref="D91:G91"/>
    <mergeCell ref="D92:G92"/>
    <mergeCell ref="D93:G93"/>
    <mergeCell ref="L3:M3"/>
    <mergeCell ref="L1:M1"/>
    <mergeCell ref="B4:E4"/>
    <mergeCell ref="B3:E3"/>
  </mergeCells>
  <phoneticPr fontId="0" type="noConversion"/>
  <dataValidations disablePrompts="1" count="5">
    <dataValidation type="list" allowBlank="1" showInputMessage="1" showErrorMessage="1" sqref="D90" xr:uid="{00000000-0002-0000-0100-000000000000}">
      <formula1>$U$2:$U$5</formula1>
    </dataValidation>
    <dataValidation type="list" allowBlank="1" showInputMessage="1" showErrorMessage="1" sqref="D93" xr:uid="{00000000-0002-0000-0100-000001000000}">
      <formula1>$X$2:$X$6</formula1>
    </dataValidation>
    <dataValidation type="list" allowBlank="1" showInputMessage="1" showErrorMessage="1" sqref="D94:D96" xr:uid="{00000000-0002-0000-0100-000002000000}">
      <formula1>$Y$2:$Y$6</formula1>
    </dataValidation>
    <dataValidation type="list" allowBlank="1" showInputMessage="1" showErrorMessage="1" sqref="D91" xr:uid="{00000000-0002-0000-0100-000003000000}">
      <formula1>$V$2:$V$12</formula1>
    </dataValidation>
    <dataValidation type="list" allowBlank="1" showInputMessage="1" showErrorMessage="1" sqref="D92" xr:uid="{00000000-0002-0000-0100-000004000000}">
      <formula1>$W$2:$W$12</formula1>
    </dataValidation>
  </dataValidations>
  <pageMargins left="0.23622047244094491" right="0.23622047244094491" top="0.19685039370078741" bottom="0.47244094488188981" header="0.19685039370078741" footer="0.15748031496062992"/>
  <pageSetup paperSize="9" scale="80" fitToHeight="0" orientation="landscape" cellComments="atEnd" horizontalDpi="300" verticalDpi="300" r:id="rId1"/>
  <headerFooter alignWithMargins="0">
    <oddFooter>&amp;CPage &amp;P de &amp;N</oddFooter>
  </headerFooter>
  <rowBreaks count="3" manualBreakCount="3">
    <brk id="78" max="16383" man="1"/>
    <brk id="104" max="12" man="1"/>
    <brk id="127" max="16383" man="1"/>
  </rowBreaks>
  <colBreaks count="1" manualBreakCount="1">
    <brk id="2" max="1048575" man="1"/>
  </colBreaks>
  <drawing r:id="rId2"/>
  <legacyDrawing r:id="rId3"/>
  <controls>
    <mc:AlternateContent xmlns:mc="http://schemas.openxmlformats.org/markup-compatibility/2006">
      <mc:Choice Requires="x14">
        <control shapeId="1072" r:id="rId4" name="TextBox1">
          <controlPr defaultSize="0" print="0" autoLine="0" autoPict="0" r:id="rId5">
            <anchor moveWithCells="1">
              <from>
                <xdr:col>8</xdr:col>
                <xdr:colOff>0</xdr:colOff>
                <xdr:row>97</xdr:row>
                <xdr:rowOff>180975</xdr:rowOff>
              </from>
              <to>
                <xdr:col>11</xdr:col>
                <xdr:colOff>866775</xdr:colOff>
                <xdr:row>103</xdr:row>
                <xdr:rowOff>19050</xdr:rowOff>
              </to>
            </anchor>
          </controlPr>
        </control>
      </mc:Choice>
      <mc:Fallback>
        <control shapeId="1072" r:id="rId4" name="TextBox1"/>
      </mc:Fallback>
    </mc:AlternateContent>
    <mc:AlternateContent xmlns:mc="http://schemas.openxmlformats.org/markup-compatibility/2006">
      <mc:Choice Requires="x14">
        <control shapeId="1073" r:id="rId6" name="Button 49">
          <controlPr defaultSize="0" print="0" autoFill="0" autoPict="0" macro="[0]!Insertion_Détail">
            <anchor moveWithCells="1" sizeWithCells="1">
              <from>
                <xdr:col>13</xdr:col>
                <xdr:colOff>142875</xdr:colOff>
                <xdr:row>2</xdr:row>
                <xdr:rowOff>114300</xdr:rowOff>
              </from>
              <to>
                <xdr:col>14</xdr:col>
                <xdr:colOff>600075</xdr:colOff>
                <xdr:row>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5" r:id="rId7" name="Button 51">
          <controlPr defaultSize="0" print="0" autoFill="0" autoPict="0" macro="[0]!Insertion_Lignes.Insertion_Lignes">
            <anchor moveWithCells="1" sizeWithCells="1">
              <from>
                <xdr:col>13</xdr:col>
                <xdr:colOff>142875</xdr:colOff>
                <xdr:row>0</xdr:row>
                <xdr:rowOff>19050</xdr:rowOff>
              </from>
              <to>
                <xdr:col>14</xdr:col>
                <xdr:colOff>600075</xdr:colOff>
                <xdr:row>2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6" r:id="rId8" name="Button 52">
          <controlPr defaultSize="0" print="0" autoFill="0" autoPict="0" macro="[0]!Suppresion_Lignes.Suppresion_lignes">
            <anchor moveWithCells="1" sizeWithCells="1">
              <from>
                <xdr:col>15</xdr:col>
                <xdr:colOff>85725</xdr:colOff>
                <xdr:row>0</xdr:row>
                <xdr:rowOff>133350</xdr:rowOff>
              </from>
              <to>
                <xdr:col>16</xdr:col>
                <xdr:colOff>638175</xdr:colOff>
                <xdr:row>4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7" r:id="rId9" name="Button 53">
          <controlPr defaultSize="0" print="0" autoFill="0" autoPict="0" macro="[0]!Impression_devis">
            <anchor moveWithCells="1" sizeWithCells="1">
              <from>
                <xdr:col>17</xdr:col>
                <xdr:colOff>104775</xdr:colOff>
                <xdr:row>0</xdr:row>
                <xdr:rowOff>57150</xdr:rowOff>
              </from>
              <to>
                <xdr:col>18</xdr:col>
                <xdr:colOff>561975</xdr:colOff>
                <xdr:row>2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8" r:id="rId10" name="Button 54">
          <controlPr defaultSize="0" print="0" autoFill="0" autoPict="0" macro="[0]!Impression_minutes">
            <anchor moveWithCells="1" sizeWithCells="1">
              <from>
                <xdr:col>17</xdr:col>
                <xdr:colOff>104775</xdr:colOff>
                <xdr:row>2</xdr:row>
                <xdr:rowOff>133350</xdr:rowOff>
              </from>
              <to>
                <xdr:col>18</xdr:col>
                <xdr:colOff>561975</xdr:colOff>
                <xdr:row>4</xdr:row>
                <xdr:rowOff>171450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  <pageSetUpPr fitToPage="1"/>
  </sheetPr>
  <dimension ref="A1:X42"/>
  <sheetViews>
    <sheetView showZeros="0" zoomScaleNormal="100" workbookViewId="0">
      <selection activeCell="G14" sqref="G14"/>
    </sheetView>
  </sheetViews>
  <sheetFormatPr baseColWidth="10" defaultRowHeight="12.75"/>
  <cols>
    <col min="1" max="1" width="27.140625" style="25" customWidth="1"/>
    <col min="2" max="2" width="16.140625" style="25" customWidth="1"/>
    <col min="3" max="4" width="20.5703125" style="25" customWidth="1"/>
    <col min="5" max="5" width="18.42578125" style="25" customWidth="1"/>
    <col min="6" max="6" width="21.5703125" style="25" customWidth="1"/>
    <col min="7" max="7" width="20.5703125" style="25" customWidth="1"/>
    <col min="8" max="8" width="21.42578125" style="25" customWidth="1"/>
    <col min="9" max="9" width="16.140625" style="25" customWidth="1"/>
    <col min="10" max="10" width="13.28515625" style="25" customWidth="1"/>
    <col min="11" max="11" width="16.7109375" style="141" customWidth="1"/>
    <col min="12" max="12" width="9.42578125" style="25" customWidth="1"/>
    <col min="13" max="13" width="11.140625" style="25" customWidth="1"/>
    <col min="14" max="14" width="13.28515625" style="25" bestFit="1" customWidth="1"/>
    <col min="15" max="15" width="19.140625" style="25" customWidth="1"/>
    <col min="16" max="16" width="5.28515625" style="25" customWidth="1"/>
    <col min="17" max="16384" width="11.42578125" style="25"/>
  </cols>
  <sheetData>
    <row r="1" spans="1:15" ht="19.5">
      <c r="A1" s="445" t="s">
        <v>122</v>
      </c>
      <c r="B1" s="445"/>
      <c r="C1" s="445"/>
      <c r="D1" s="445"/>
      <c r="E1" s="445"/>
      <c r="F1" s="445"/>
      <c r="G1" s="445"/>
      <c r="H1" s="445"/>
      <c r="I1" s="445"/>
    </row>
    <row r="2" spans="1:15" ht="15.75">
      <c r="A2" s="446" t="str">
        <f>'Page de Garde'!B31</f>
        <v>chantier</v>
      </c>
      <c r="B2" s="446"/>
      <c r="C2" s="446"/>
      <c r="D2" s="446"/>
      <c r="E2" s="446"/>
      <c r="F2" s="446"/>
      <c r="G2" s="446"/>
      <c r="H2" s="446"/>
      <c r="I2" s="446"/>
    </row>
    <row r="3" spans="1:15" ht="16.5" thickBot="1">
      <c r="A3" s="447" t="str">
        <f>'Page de Garde'!B35</f>
        <v>Lot n°</v>
      </c>
      <c r="B3" s="447"/>
      <c r="C3" s="447"/>
      <c r="D3" s="447"/>
      <c r="E3" s="447"/>
      <c r="F3" s="447"/>
      <c r="G3" s="447"/>
      <c r="H3" s="447"/>
      <c r="I3" s="447"/>
    </row>
    <row r="4" spans="1:15" ht="16.5" thickBot="1">
      <c r="A4" s="133" t="s">
        <v>147</v>
      </c>
      <c r="B4" s="134" t="s">
        <v>7</v>
      </c>
      <c r="C4" s="133" t="s">
        <v>8</v>
      </c>
      <c r="D4" s="283" t="s">
        <v>5</v>
      </c>
      <c r="E4" s="281"/>
      <c r="F4" s="282"/>
      <c r="G4" s="453" t="s">
        <v>227</v>
      </c>
      <c r="H4" s="454"/>
      <c r="I4" s="455"/>
    </row>
    <row r="5" spans="1:15" ht="13.5" thickBot="1">
      <c r="A5" s="15" t="s">
        <v>9</v>
      </c>
      <c r="B5" s="135"/>
      <c r="C5" s="13" t="s">
        <v>95</v>
      </c>
      <c r="D5" s="205"/>
      <c r="E5" s="280"/>
      <c r="F5" s="245"/>
      <c r="G5" s="435"/>
      <c r="H5" s="435"/>
      <c r="I5" s="435"/>
      <c r="L5" s="142" t="s">
        <v>77</v>
      </c>
      <c r="M5" s="450" t="s">
        <v>226</v>
      </c>
      <c r="N5" s="451"/>
      <c r="O5" s="452"/>
    </row>
    <row r="6" spans="1:15" ht="18.75" thickBot="1">
      <c r="A6" s="16" t="s">
        <v>117</v>
      </c>
      <c r="B6" s="30"/>
      <c r="C6" s="46" t="s">
        <v>35</v>
      </c>
      <c r="D6" s="206">
        <v>1</v>
      </c>
      <c r="E6" s="243"/>
      <c r="F6" s="251"/>
      <c r="K6" s="143" t="s">
        <v>35</v>
      </c>
      <c r="L6" s="144"/>
      <c r="M6" s="145" t="s">
        <v>79</v>
      </c>
      <c r="N6" s="146" t="s">
        <v>92</v>
      </c>
      <c r="O6" s="146"/>
    </row>
    <row r="7" spans="1:15" ht="18">
      <c r="A7" s="16" t="s">
        <v>10</v>
      </c>
      <c r="B7" s="147">
        <f>Bordereau!M84</f>
        <v>0</v>
      </c>
      <c r="C7" s="14" t="s">
        <v>11</v>
      </c>
      <c r="D7" s="207"/>
      <c r="E7" s="244"/>
      <c r="F7" s="251" t="s">
        <v>157</v>
      </c>
      <c r="G7" s="251" t="str">
        <f>'Page de Garde'!F17</f>
        <v xml:space="preserve">2018 - </v>
      </c>
      <c r="H7" s="249" t="str">
        <f>'Page de Garde'!G17</f>
        <v>xxxxx</v>
      </c>
      <c r="I7" s="250" t="str">
        <f>'Page de Garde'!H17</f>
        <v>- INI 3</v>
      </c>
      <c r="K7" s="148"/>
      <c r="L7" s="142"/>
      <c r="M7" s="149"/>
      <c r="N7" s="150"/>
      <c r="O7" s="150"/>
    </row>
    <row r="8" spans="1:15" ht="15.75">
      <c r="A8" s="16" t="s">
        <v>12</v>
      </c>
      <c r="B8" s="31">
        <f>ROUNDUP(B7/7.75,0)</f>
        <v>0</v>
      </c>
      <c r="C8" s="14" t="s">
        <v>13</v>
      </c>
      <c r="D8" s="207"/>
      <c r="E8" s="244"/>
      <c r="F8" s="246"/>
      <c r="G8" s="247"/>
      <c r="H8" s="246"/>
      <c r="I8" s="248"/>
      <c r="K8" s="151">
        <v>1</v>
      </c>
      <c r="L8" s="152" t="s">
        <v>33</v>
      </c>
      <c r="M8" s="2" t="s">
        <v>81</v>
      </c>
      <c r="N8" s="362">
        <v>1</v>
      </c>
      <c r="O8" s="153"/>
    </row>
    <row r="9" spans="1:15" ht="16.5" thickBot="1">
      <c r="A9" s="16" t="s">
        <v>14</v>
      </c>
      <c r="B9" s="154">
        <f>Bordereau!L84</f>
        <v>0</v>
      </c>
      <c r="C9" s="14" t="s">
        <v>36</v>
      </c>
      <c r="D9" s="207"/>
      <c r="E9" s="244"/>
      <c r="F9" s="246"/>
      <c r="G9" s="247"/>
      <c r="H9" s="246"/>
      <c r="I9" s="248"/>
      <c r="K9" s="151">
        <v>2</v>
      </c>
      <c r="L9" s="152" t="s">
        <v>34</v>
      </c>
      <c r="M9" s="2" t="s">
        <v>82</v>
      </c>
      <c r="N9" s="362">
        <v>2</v>
      </c>
      <c r="O9" s="153"/>
    </row>
    <row r="10" spans="1:15" ht="16.5" thickBot="1">
      <c r="A10" s="16" t="s">
        <v>15</v>
      </c>
      <c r="B10" s="154">
        <v>25</v>
      </c>
      <c r="C10" s="14" t="s">
        <v>36</v>
      </c>
      <c r="D10" s="154">
        <f>B7*B10</f>
        <v>0</v>
      </c>
      <c r="E10" s="244"/>
      <c r="F10" s="448" t="s">
        <v>225</v>
      </c>
      <c r="G10" s="449"/>
      <c r="H10" s="126">
        <v>25</v>
      </c>
      <c r="I10" s="29"/>
      <c r="K10" s="151">
        <v>3</v>
      </c>
      <c r="L10" s="152" t="s">
        <v>29</v>
      </c>
      <c r="M10" s="2" t="s">
        <v>83</v>
      </c>
      <c r="N10" s="362">
        <v>3</v>
      </c>
      <c r="O10" s="153"/>
    </row>
    <row r="11" spans="1:15" ht="16.5" thickBot="1">
      <c r="E11" s="244"/>
      <c r="F11" s="435"/>
      <c r="G11" s="435"/>
      <c r="H11" s="157"/>
      <c r="I11" s="22"/>
      <c r="J11" s="156"/>
      <c r="K11" s="151">
        <v>4</v>
      </c>
      <c r="L11" s="152" t="s">
        <v>30</v>
      </c>
      <c r="M11" s="2" t="s">
        <v>84</v>
      </c>
      <c r="N11" s="362">
        <v>4</v>
      </c>
      <c r="O11" s="153"/>
    </row>
    <row r="12" spans="1:15" ht="15.75">
      <c r="A12" s="17"/>
      <c r="B12" s="35"/>
      <c r="C12" s="14"/>
      <c r="D12" s="208"/>
      <c r="E12" s="21"/>
      <c r="F12" s="287" t="s">
        <v>16</v>
      </c>
      <c r="G12" s="24"/>
      <c r="H12" s="23"/>
      <c r="I12" s="22"/>
      <c r="K12" s="151">
        <v>5</v>
      </c>
      <c r="L12" s="152" t="s">
        <v>31</v>
      </c>
      <c r="M12" s="2" t="s">
        <v>85</v>
      </c>
      <c r="N12" s="362">
        <v>5</v>
      </c>
      <c r="O12" s="153"/>
    </row>
    <row r="13" spans="1:15" ht="15.75">
      <c r="A13" s="16"/>
      <c r="B13" s="157"/>
      <c r="C13" s="14"/>
      <c r="D13" s="208"/>
      <c r="E13" s="21"/>
      <c r="F13" s="288" t="s">
        <v>96</v>
      </c>
      <c r="G13" s="26" t="s">
        <v>137</v>
      </c>
      <c r="H13" s="35"/>
      <c r="I13" s="158"/>
      <c r="K13" s="151">
        <v>6</v>
      </c>
      <c r="L13" s="152" t="s">
        <v>32</v>
      </c>
      <c r="M13" s="2" t="s">
        <v>86</v>
      </c>
      <c r="N13" s="362">
        <v>6</v>
      </c>
      <c r="O13" s="153"/>
    </row>
    <row r="14" spans="1:15" ht="15.75">
      <c r="A14" s="16" t="s">
        <v>18</v>
      </c>
      <c r="B14" s="157">
        <v>150</v>
      </c>
      <c r="C14" s="14" t="s">
        <v>37</v>
      </c>
      <c r="D14" s="154">
        <f>G14*B14</f>
        <v>0</v>
      </c>
      <c r="E14" s="21"/>
      <c r="F14" s="289" t="s">
        <v>18</v>
      </c>
      <c r="G14" s="43"/>
      <c r="H14" s="35"/>
      <c r="I14" s="158"/>
      <c r="K14" s="151">
        <v>7</v>
      </c>
      <c r="L14" s="152" t="s">
        <v>90</v>
      </c>
      <c r="M14" s="2" t="s">
        <v>87</v>
      </c>
      <c r="N14" s="362">
        <v>7</v>
      </c>
      <c r="O14" s="153"/>
    </row>
    <row r="15" spans="1:15" ht="16.5" thickBot="1">
      <c r="A15" s="16" t="s">
        <v>93</v>
      </c>
      <c r="B15" s="157">
        <v>80</v>
      </c>
      <c r="C15" s="14" t="s">
        <v>38</v>
      </c>
      <c r="D15" s="154">
        <f>G15*B15</f>
        <v>0</v>
      </c>
      <c r="E15" s="21"/>
      <c r="F15" s="290" t="s">
        <v>19</v>
      </c>
      <c r="G15" s="42"/>
      <c r="H15" s="14"/>
      <c r="I15" s="158"/>
      <c r="K15" s="151">
        <v>8</v>
      </c>
      <c r="L15" s="152" t="s">
        <v>91</v>
      </c>
      <c r="M15" s="2" t="s">
        <v>88</v>
      </c>
      <c r="N15" s="362">
        <v>8</v>
      </c>
      <c r="O15" s="153"/>
    </row>
    <row r="16" spans="1:15" ht="15.75">
      <c r="A16" s="16"/>
      <c r="B16" s="157"/>
      <c r="C16" s="14"/>
      <c r="D16" s="208"/>
      <c r="E16" s="244"/>
      <c r="F16" s="205"/>
      <c r="K16" s="159">
        <v>9</v>
      </c>
      <c r="L16" s="160" t="s">
        <v>103</v>
      </c>
      <c r="M16" s="161" t="s">
        <v>80</v>
      </c>
      <c r="N16" s="363">
        <v>9</v>
      </c>
      <c r="O16" s="162"/>
    </row>
    <row r="17" spans="1:24" ht="15">
      <c r="A17" s="16"/>
      <c r="B17" s="163"/>
      <c r="C17" s="14"/>
      <c r="D17" s="208"/>
      <c r="E17" s="244"/>
      <c r="F17" s="14"/>
      <c r="G17" s="14"/>
      <c r="M17" s="164"/>
      <c r="N17" s="165"/>
      <c r="O17" s="164"/>
    </row>
    <row r="18" spans="1:24" ht="15">
      <c r="A18" s="16" t="s">
        <v>21</v>
      </c>
      <c r="B18" s="45"/>
      <c r="C18" s="14" t="s">
        <v>36</v>
      </c>
      <c r="D18" s="154">
        <f>B18</f>
        <v>0</v>
      </c>
      <c r="E18" s="244"/>
      <c r="F18" s="213"/>
      <c r="G18" s="29"/>
      <c r="K18" s="166" t="s">
        <v>121</v>
      </c>
      <c r="L18" s="167" t="s">
        <v>130</v>
      </c>
      <c r="M18" s="168"/>
      <c r="N18" s="168"/>
      <c r="O18" s="169"/>
    </row>
    <row r="19" spans="1:24" ht="15.75" thickBot="1">
      <c r="A19" s="16"/>
      <c r="B19" s="157"/>
      <c r="C19" s="14"/>
      <c r="D19" s="208"/>
      <c r="E19" s="244"/>
      <c r="F19" s="211"/>
      <c r="G19" s="170"/>
      <c r="K19" s="151" t="s">
        <v>129</v>
      </c>
      <c r="L19" s="171" t="s">
        <v>124</v>
      </c>
      <c r="M19" s="14"/>
      <c r="N19" s="14"/>
      <c r="O19" s="172"/>
    </row>
    <row r="20" spans="1:24" ht="15">
      <c r="A20" s="38"/>
      <c r="B20" s="157"/>
      <c r="C20" s="14"/>
      <c r="D20" s="208"/>
      <c r="E20" s="21"/>
      <c r="F20" s="40" t="s">
        <v>136</v>
      </c>
      <c r="G20" s="27"/>
      <c r="H20" s="27"/>
      <c r="I20" s="24"/>
      <c r="K20" s="173"/>
      <c r="L20" s="171" t="s">
        <v>125</v>
      </c>
      <c r="M20" s="14"/>
      <c r="N20" s="14"/>
      <c r="O20" s="172"/>
    </row>
    <row r="21" spans="1:24" ht="15">
      <c r="A21" s="17"/>
      <c r="B21" s="14"/>
      <c r="C21" s="14"/>
      <c r="D21" s="208"/>
      <c r="E21" s="21"/>
      <c r="F21" s="28" t="s">
        <v>17</v>
      </c>
      <c r="G21" s="28" t="s">
        <v>165</v>
      </c>
      <c r="H21" s="28" t="s">
        <v>135</v>
      </c>
      <c r="I21" s="26" t="s">
        <v>164</v>
      </c>
      <c r="K21" s="174"/>
      <c r="L21" s="171" t="s">
        <v>126</v>
      </c>
      <c r="M21" s="14"/>
      <c r="N21" s="14"/>
      <c r="O21" s="172"/>
    </row>
    <row r="22" spans="1:24" ht="15.75" thickBot="1">
      <c r="A22" s="16" t="s">
        <v>94</v>
      </c>
      <c r="B22" s="157">
        <v>0.3</v>
      </c>
      <c r="C22" s="14" t="s">
        <v>100</v>
      </c>
      <c r="D22" s="154">
        <f>G22*H22*I22*B22</f>
        <v>0</v>
      </c>
      <c r="E22" s="21"/>
      <c r="F22" s="212" t="s">
        <v>20</v>
      </c>
      <c r="G22" s="37">
        <f>B8/4/2</f>
        <v>0</v>
      </c>
      <c r="H22" s="39">
        <f>B6</f>
        <v>0</v>
      </c>
      <c r="I22" s="189">
        <v>1</v>
      </c>
      <c r="K22" s="174"/>
      <c r="L22" s="171" t="s">
        <v>166</v>
      </c>
      <c r="M22" s="14"/>
      <c r="N22" s="14"/>
      <c r="O22" s="172"/>
    </row>
    <row r="23" spans="1:24" ht="15.75" thickBot="1">
      <c r="A23" s="16"/>
      <c r="B23" s="157"/>
      <c r="C23" s="14"/>
      <c r="D23" s="208"/>
      <c r="E23" s="244"/>
      <c r="F23" s="292"/>
      <c r="G23" s="175"/>
      <c r="H23" s="36"/>
      <c r="I23" s="176"/>
      <c r="K23" s="177"/>
      <c r="L23" s="178" t="s">
        <v>127</v>
      </c>
      <c r="M23" s="179"/>
      <c r="N23" s="179"/>
      <c r="O23" s="180"/>
    </row>
    <row r="24" spans="1:24" ht="15">
      <c r="A24" s="16" t="s">
        <v>119</v>
      </c>
      <c r="B24" s="33"/>
      <c r="C24" s="14" t="s">
        <v>36</v>
      </c>
      <c r="D24" s="154">
        <f>G22*B24</f>
        <v>0</v>
      </c>
      <c r="E24" s="21"/>
      <c r="F24" s="40" t="s">
        <v>133</v>
      </c>
      <c r="G24" s="27"/>
      <c r="H24" s="24"/>
      <c r="I24" s="24"/>
      <c r="K24" s="181"/>
      <c r="L24" s="14"/>
      <c r="M24" s="14"/>
      <c r="N24" s="14"/>
      <c r="O24" s="14"/>
    </row>
    <row r="25" spans="1:24" ht="15">
      <c r="A25" s="16"/>
      <c r="B25" s="182"/>
      <c r="C25" s="14"/>
      <c r="D25" s="208"/>
      <c r="E25" s="21"/>
      <c r="F25" s="28" t="s">
        <v>17</v>
      </c>
      <c r="G25" s="28" t="s">
        <v>97</v>
      </c>
      <c r="H25" s="28" t="s">
        <v>98</v>
      </c>
      <c r="I25" s="26"/>
      <c r="K25" s="166" t="s">
        <v>123</v>
      </c>
      <c r="L25" s="439" t="s">
        <v>167</v>
      </c>
      <c r="M25" s="440"/>
      <c r="N25" s="440"/>
      <c r="O25" s="441"/>
    </row>
    <row r="26" spans="1:24" ht="15">
      <c r="A26" s="16" t="s">
        <v>89</v>
      </c>
      <c r="B26" s="154">
        <v>9</v>
      </c>
      <c r="C26" s="14" t="s">
        <v>36</v>
      </c>
      <c r="D26" s="154">
        <f>B26*G26</f>
        <v>0</v>
      </c>
      <c r="E26" s="21"/>
      <c r="F26" s="172" t="str">
        <f>A26</f>
        <v>Déplacement ouvriers</v>
      </c>
      <c r="G26" s="183">
        <f>B8</f>
        <v>0</v>
      </c>
      <c r="H26" s="184">
        <v>1</v>
      </c>
      <c r="I26" s="155"/>
      <c r="K26" s="174" t="s">
        <v>118</v>
      </c>
      <c r="L26" s="442"/>
      <c r="M26" s="443"/>
      <c r="N26" s="443"/>
      <c r="O26" s="444"/>
    </row>
    <row r="27" spans="1:24" ht="15.75" thickBot="1">
      <c r="A27" s="16"/>
      <c r="B27" s="186"/>
      <c r="C27" s="14"/>
      <c r="D27" s="209"/>
      <c r="E27" s="21"/>
      <c r="F27" s="286"/>
      <c r="G27" s="187"/>
      <c r="H27" s="188"/>
      <c r="I27" s="189"/>
      <c r="K27" s="185"/>
      <c r="L27" s="178" t="s">
        <v>128</v>
      </c>
      <c r="M27" s="179"/>
      <c r="N27" s="179"/>
      <c r="O27" s="180"/>
    </row>
    <row r="28" spans="1:24" ht="15">
      <c r="A28" s="16" t="s">
        <v>120</v>
      </c>
      <c r="B28" s="32"/>
      <c r="C28" s="14" t="s">
        <v>11</v>
      </c>
      <c r="D28" s="154">
        <f>B28*B10</f>
        <v>0</v>
      </c>
      <c r="E28" s="244"/>
      <c r="F28" s="14"/>
      <c r="G28" s="191"/>
      <c r="H28" s="29"/>
      <c r="I28" s="192"/>
      <c r="K28" s="190"/>
      <c r="L28" s="14"/>
      <c r="M28" s="14"/>
      <c r="N28" s="14"/>
      <c r="O28" s="14"/>
    </row>
    <row r="29" spans="1:24" ht="15.75" thickBot="1">
      <c r="A29" s="16"/>
      <c r="B29" s="182"/>
      <c r="C29" s="14"/>
      <c r="D29" s="208"/>
      <c r="E29" s="244"/>
      <c r="F29" s="14"/>
      <c r="G29" s="193"/>
      <c r="H29" s="29">
        <v>0</v>
      </c>
      <c r="I29" s="29"/>
      <c r="K29" s="181"/>
      <c r="L29" s="14"/>
      <c r="M29" s="14"/>
      <c r="N29" s="14"/>
      <c r="O29" s="14"/>
    </row>
    <row r="30" spans="1:24" ht="16.5" thickBot="1">
      <c r="A30" s="18" t="s">
        <v>116</v>
      </c>
      <c r="B30" s="136"/>
      <c r="C30" s="136"/>
      <c r="D30" s="210">
        <f>SUM(D10:D29)+B9</f>
        <v>0</v>
      </c>
      <c r="E30" s="244"/>
      <c r="F30" s="284"/>
      <c r="G30" s="29"/>
      <c r="H30" s="29"/>
      <c r="I30" s="29"/>
      <c r="K30" s="190"/>
      <c r="L30" s="14"/>
      <c r="M30" s="14"/>
      <c r="N30" s="14"/>
      <c r="O30" s="14"/>
    </row>
    <row r="31" spans="1:24" ht="16.5" thickBot="1">
      <c r="A31" s="16"/>
      <c r="B31" s="14"/>
      <c r="C31" s="14"/>
      <c r="D31" s="291"/>
      <c r="E31" s="20"/>
      <c r="F31" s="284"/>
      <c r="G31" s="29"/>
      <c r="H31" s="29"/>
      <c r="I31" s="29"/>
      <c r="K31" s="181" t="s">
        <v>1</v>
      </c>
      <c r="L31" s="14"/>
      <c r="M31" s="14"/>
      <c r="N31" s="14"/>
      <c r="O31" s="14"/>
    </row>
    <row r="32" spans="1:24" ht="16.5" thickTop="1">
      <c r="A32" s="15" t="s">
        <v>22</v>
      </c>
      <c r="B32" s="13"/>
      <c r="C32" s="194"/>
      <c r="D32" s="194"/>
      <c r="E32" s="194"/>
      <c r="F32" s="285"/>
      <c r="G32" s="194"/>
      <c r="H32" s="41">
        <v>1.3</v>
      </c>
      <c r="I32" s="34"/>
      <c r="J32" s="195"/>
      <c r="K32" s="181"/>
      <c r="L32" s="14"/>
      <c r="M32" s="14"/>
      <c r="N32" s="14"/>
      <c r="O32" s="14"/>
      <c r="P32" s="195"/>
      <c r="Q32" s="195"/>
      <c r="R32" s="195"/>
      <c r="S32" s="195"/>
      <c r="T32" s="195"/>
      <c r="U32" s="195"/>
      <c r="V32" s="195"/>
      <c r="W32" s="195"/>
      <c r="X32" s="195"/>
    </row>
    <row r="33" spans="1:15" ht="15">
      <c r="A33" s="16" t="s">
        <v>23</v>
      </c>
      <c r="B33" s="14"/>
      <c r="C33" s="1"/>
      <c r="D33" s="1"/>
      <c r="E33" s="1"/>
      <c r="F33" s="1"/>
      <c r="G33" s="1"/>
      <c r="H33" s="3">
        <f t="shared" ref="H33" si="0">$D$30*H32</f>
        <v>0</v>
      </c>
      <c r="I33" s="20"/>
      <c r="K33" s="181"/>
      <c r="L33" s="14"/>
      <c r="M33" s="14"/>
      <c r="N33" s="14"/>
      <c r="O33" s="14"/>
    </row>
    <row r="34" spans="1:15" ht="15">
      <c r="A34" s="16" t="s">
        <v>106</v>
      </c>
      <c r="B34" s="351"/>
      <c r="C34" s="14" t="s">
        <v>149</v>
      </c>
      <c r="D34" s="1"/>
      <c r="E34" s="1"/>
      <c r="F34" s="1"/>
      <c r="G34" s="1"/>
      <c r="H34" s="3">
        <f>B34*$H$37</f>
        <v>0</v>
      </c>
      <c r="I34" s="20"/>
      <c r="K34" s="181"/>
      <c r="L34" s="14"/>
      <c r="M34" s="14"/>
      <c r="N34" s="14"/>
      <c r="O34" s="14"/>
    </row>
    <row r="35" spans="1:15" ht="15">
      <c r="A35" s="16" t="s">
        <v>104</v>
      </c>
      <c r="B35" s="351">
        <v>0</v>
      </c>
      <c r="C35" s="14" t="s">
        <v>149</v>
      </c>
      <c r="D35" s="1"/>
      <c r="E35" s="1"/>
      <c r="F35" s="1"/>
      <c r="G35" s="1"/>
      <c r="H35" s="3">
        <f>B35*$H$37</f>
        <v>0</v>
      </c>
      <c r="I35" s="20"/>
    </row>
    <row r="36" spans="1:15" ht="15">
      <c r="A36" s="16" t="s">
        <v>134</v>
      </c>
      <c r="B36" s="351">
        <v>0</v>
      </c>
      <c r="C36" s="14" t="s">
        <v>149</v>
      </c>
      <c r="D36" s="1"/>
      <c r="E36" s="1"/>
      <c r="F36" s="1"/>
      <c r="G36" s="1"/>
      <c r="H36" s="3">
        <f>B36*$H$37</f>
        <v>0</v>
      </c>
      <c r="I36" s="20"/>
    </row>
    <row r="37" spans="1:15" ht="16.5" thickBot="1">
      <c r="A37" s="18" t="s">
        <v>24</v>
      </c>
      <c r="B37" s="136"/>
      <c r="C37" s="4"/>
      <c r="D37" s="4"/>
      <c r="E37" s="4"/>
      <c r="F37" s="4"/>
      <c r="G37" s="4"/>
      <c r="H37" s="5">
        <f>$D$30*$H$32/((1-$B$34-$B$35-$B$36))</f>
        <v>0</v>
      </c>
      <c r="I37" s="20"/>
    </row>
    <row r="38" spans="1:15">
      <c r="A38" s="15" t="s">
        <v>25</v>
      </c>
      <c r="B38" s="13"/>
      <c r="C38" s="19">
        <f t="shared" ref="C38:G38" si="1">C32/((1-$B$34-$B$35-$B$36))</f>
        <v>0</v>
      </c>
      <c r="D38" s="19">
        <f t="shared" si="1"/>
        <v>0</v>
      </c>
      <c r="E38" s="19">
        <f t="shared" si="1"/>
        <v>0</v>
      </c>
      <c r="F38" s="19">
        <f t="shared" si="1"/>
        <v>0</v>
      </c>
      <c r="G38" s="19">
        <f t="shared" si="1"/>
        <v>0</v>
      </c>
      <c r="H38" s="137">
        <f>$H$32/((1-$B$34-$B$35-$B$36))</f>
        <v>1.3</v>
      </c>
      <c r="I38" s="20"/>
    </row>
    <row r="39" spans="1:15" ht="15.75" thickBot="1">
      <c r="A39" s="18" t="s">
        <v>26</v>
      </c>
      <c r="B39" s="136"/>
      <c r="C39" s="6">
        <f t="shared" ref="C39:G39" si="2">IF($B$7=0,,(C37-C38*$B$9)/$B$7)</f>
        <v>0</v>
      </c>
      <c r="D39" s="6">
        <f t="shared" si="2"/>
        <v>0</v>
      </c>
      <c r="E39" s="1">
        <f t="shared" si="2"/>
        <v>0</v>
      </c>
      <c r="F39" s="6">
        <f t="shared" si="2"/>
        <v>0</v>
      </c>
      <c r="G39" s="6">
        <f t="shared" si="2"/>
        <v>0</v>
      </c>
      <c r="H39" s="7">
        <f>IF($B$7=0,,($H$37-$H$38*$B$9)/$B$7)</f>
        <v>0</v>
      </c>
      <c r="I39" s="20"/>
    </row>
    <row r="40" spans="1:15" ht="18.75" thickBot="1">
      <c r="A40" s="196"/>
      <c r="B40" s="197"/>
      <c r="C40" s="156"/>
      <c r="D40" s="156"/>
      <c r="E40" s="198"/>
      <c r="F40" s="437" t="s">
        <v>115</v>
      </c>
      <c r="G40" s="438"/>
      <c r="H40" s="199">
        <f>Bordereau!G84</f>
        <v>0</v>
      </c>
      <c r="I40" s="242" t="e">
        <f>1-(($D$30*1)/$H$40)</f>
        <v>#DIV/0!</v>
      </c>
      <c r="J40" s="200" t="e">
        <f>$H$40*$I$40</f>
        <v>#DIV/0!</v>
      </c>
      <c r="K40" s="436" t="s">
        <v>114</v>
      </c>
      <c r="L40" s="436"/>
    </row>
    <row r="41" spans="1:15" ht="15">
      <c r="J41" s="201"/>
      <c r="K41" s="202"/>
      <c r="L41" s="203"/>
      <c r="M41" s="203"/>
    </row>
    <row r="42" spans="1:15">
      <c r="N42" s="204"/>
    </row>
  </sheetData>
  <sheetProtection algorithmName="SHA-512" hashValue="WVltwSZTk/6cKnF62XlZikRuclBhLXM+CcxXDpw/MHWnfX1cgqNEvcCp8KuLAC1C/E6ef6rUPjYCoPs2FGjhnA==" saltValue="izWQBeFnzfwfUpRk1qdl2w==" spinCount="100000" sheet="1" selectLockedCells="1"/>
  <dataConsolidate function="product" link="1"/>
  <mergeCells count="11">
    <mergeCell ref="A1:I1"/>
    <mergeCell ref="A2:I2"/>
    <mergeCell ref="A3:I3"/>
    <mergeCell ref="F10:G10"/>
    <mergeCell ref="M5:O5"/>
    <mergeCell ref="G4:I4"/>
    <mergeCell ref="F11:G11"/>
    <mergeCell ref="G5:I5"/>
    <mergeCell ref="K40:L40"/>
    <mergeCell ref="F40:G40"/>
    <mergeCell ref="L25:O26"/>
  </mergeCells>
  <phoneticPr fontId="0" type="noConversion"/>
  <conditionalFormatting sqref="H40">
    <cfRule type="cellIs" dxfId="0" priority="1" stopIfTrue="1" operator="notBetween">
      <formula>$H$37*0.99</formula>
      <formula>$H$37*1.01</formula>
    </cfRule>
  </conditionalFormatting>
  <dataValidations count="1">
    <dataValidation type="list" allowBlank="1" showInputMessage="1" showErrorMessage="1" sqref="F4" xr:uid="{00000000-0002-0000-0200-000000000000}">
      <formula1>#REF!</formula1>
    </dataValidation>
  </dataValidations>
  <printOptions horizontalCentered="1" verticalCentered="1"/>
  <pageMargins left="0.35" right="0.19" top="0.32" bottom="0.55000000000000004" header="0.2" footer="0.51181102362204722"/>
  <pageSetup paperSize="9" scale="80" orientation="landscape" horizontalDpi="4294967292" verticalDpi="300" r:id="rId1"/>
  <headerFooter alignWithMargins="0">
    <oddHeader>&amp;A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Impression_KGV">
                <anchor moveWithCells="1" sizeWithCells="1">
                  <from>
                    <xdr:col>10</xdr:col>
                    <xdr:colOff>180975</xdr:colOff>
                    <xdr:row>27</xdr:row>
                    <xdr:rowOff>142875</xdr:rowOff>
                  </from>
                  <to>
                    <xdr:col>12</xdr:col>
                    <xdr:colOff>28575</xdr:colOff>
                    <xdr:row>30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Page de Garde</vt:lpstr>
      <vt:lpstr>Bordereau</vt:lpstr>
      <vt:lpstr>KGV</vt:lpstr>
      <vt:lpstr>_FIN2</vt:lpstr>
      <vt:lpstr>_FIN3</vt:lpstr>
      <vt:lpstr>Bordereau!_GoBack</vt:lpstr>
      <vt:lpstr>_TT01</vt:lpstr>
      <vt:lpstr>_TT02</vt:lpstr>
      <vt:lpstr>_ZI1</vt:lpstr>
      <vt:lpstr>_ZI2</vt:lpstr>
      <vt:lpstr>_ZI3</vt:lpstr>
      <vt:lpstr>'Page de Garde'!_ZI4</vt:lpstr>
      <vt:lpstr>CHAP01</vt:lpstr>
      <vt:lpstr>CHAP02</vt:lpstr>
      <vt:lpstr>CONTROLE</vt:lpstr>
      <vt:lpstr>DARC</vt:lpstr>
      <vt:lpstr>date</vt:lpstr>
      <vt:lpstr>DEA</vt:lpstr>
      <vt:lpstr>DEPT</vt:lpstr>
      <vt:lpstr>DVO</vt:lpstr>
      <vt:lpstr>E</vt:lpstr>
      <vt:lpstr>Bordereau!Impression_des_titres</vt:lpstr>
      <vt:lpstr>MP</vt:lpstr>
      <vt:lpstr>Bordereau!Zone_d_impression</vt:lpstr>
      <vt:lpstr>KGV!Zone_d_impression</vt:lpstr>
      <vt:lpstr>'Page de Garde'!Zone_d_impression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2018-08-20T09:47:44Z</cp:lastPrinted>
  <dcterms:created xsi:type="dcterms:W3CDTF">1999-02-15T14:40:01Z</dcterms:created>
  <dcterms:modified xsi:type="dcterms:W3CDTF">2018-08-21T13:38:42Z</dcterms:modified>
</cp:coreProperties>
</file>