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xl/attachedToolbars.bin" ContentType="application/vnd.ms-excel.attachedToolbars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M:\GEN-tech-pl\DOCUMENTS ASA\Matrice devis GP\"/>
    </mc:Choice>
  </mc:AlternateContent>
  <xr:revisionPtr revIDLastSave="0" documentId="10_ncr:8100000_{DAA10756-FAFB-4BC8-AD73-880A9FCFFCFC}" xr6:coauthVersionLast="34" xr6:coauthVersionMax="34" xr10:uidLastSave="{00000000-0000-0000-0000-000000000000}"/>
  <bookViews>
    <workbookView xWindow="4350" yWindow="-225" windowWidth="7680" windowHeight="9120" tabRatio="659" activeTab="1" xr2:uid="{00000000-000D-0000-FFFF-FFFF00000000}"/>
  </bookViews>
  <sheets>
    <sheet name="Page de Garde" sheetId="15" r:id="rId1"/>
    <sheet name="Bordereau" sheetId="2" r:id="rId2"/>
    <sheet name="KGV" sheetId="3" r:id="rId3"/>
  </sheets>
  <definedNames>
    <definedName name="_xlnm._FilterDatabase" localSheetId="1" hidden="1">Bordereau!$C$5:$E$315</definedName>
    <definedName name="_xlnm._FilterDatabase" localSheetId="0" hidden="1">'Page de Garde'!$O$1:$S$1</definedName>
    <definedName name="_FIN1">Bordereau!#REF!</definedName>
    <definedName name="_FIN2">Bordereau!$348:$348</definedName>
    <definedName name="_FIN3">Bordereau!$349:$349</definedName>
    <definedName name="_GoBack" localSheetId="1">Bordereau!$B$393</definedName>
    <definedName name="_TT01">Bordereau!$25:$25</definedName>
    <definedName name="_TT02">Bordereau!$34:$34</definedName>
    <definedName name="_TT03">Bordereau!$43:$43</definedName>
    <definedName name="_TT04">Bordereau!$52:$52</definedName>
    <definedName name="_TT05">Bordereau!$62:$62</definedName>
    <definedName name="_TT06">Bordereau!$72:$72</definedName>
    <definedName name="_TT07">Bordereau!$82:$82</definedName>
    <definedName name="_TT08">Bordereau!$92:$92</definedName>
    <definedName name="_TT09">Bordereau!$102:$102</definedName>
    <definedName name="_TT10">Bordereau!$112:$112</definedName>
    <definedName name="_TT11">Bordereau!$122:$122</definedName>
    <definedName name="_TT12">Bordereau!$132:$132</definedName>
    <definedName name="_TT13">Bordereau!$142:$142</definedName>
    <definedName name="_TT14">Bordereau!$152:$152</definedName>
    <definedName name="_TT15">Bordereau!$162:$162</definedName>
    <definedName name="_TT16">Bordereau!$172:$172</definedName>
    <definedName name="_TT17">Bordereau!$182:$182</definedName>
    <definedName name="_TT18">Bordereau!$192:$192</definedName>
    <definedName name="_TT19">Bordereau!$202:$202</definedName>
    <definedName name="_TT20">Bordereau!$212:$212</definedName>
    <definedName name="_TT21">Bordereau!$222:$222</definedName>
    <definedName name="_TT22">Bordereau!$232:$232</definedName>
    <definedName name="_TT23">Bordereau!$242:$242</definedName>
    <definedName name="_TT24">Bordereau!$252:$252</definedName>
    <definedName name="_TT25">Bordereau!$262:$262</definedName>
    <definedName name="_TT26">Bordereau!$272:$272</definedName>
    <definedName name="_TT27">Bordereau!$282:$282</definedName>
    <definedName name="_TT28">Bordereau!$292:$292</definedName>
    <definedName name="_TT29">Bordereau!$302:$302</definedName>
    <definedName name="_TT30">Bordereau!$312:$312</definedName>
    <definedName name="_ZI1">Bordereau!$B$6:$G$35,Bordereau!$B$316:$G$392</definedName>
    <definedName name="_ZI2">Bordereau!$B$6:$O$315,Bordereau!$B$316:$O$392</definedName>
    <definedName name="_ZI3">KGV!$A$1:$I$40</definedName>
    <definedName name="_ZI4" localSheetId="0">'Page de Garde'!$B$1:$G$7</definedName>
    <definedName name="_ZI4">#REF!</definedName>
    <definedName name="AGENCE">KGV!$F$4</definedName>
    <definedName name="cf">Bordereau!#REF!</definedName>
    <definedName name="CHAP01">Bordereau!$18:$18</definedName>
    <definedName name="CHAP02">Bordereau!$27:$27</definedName>
    <definedName name="CHAP03">Bordereau!$36:$36</definedName>
    <definedName name="CHAP04">Bordereau!$45:$45</definedName>
    <definedName name="CHAP05">Bordereau!$54:$54</definedName>
    <definedName name="CHAP06">Bordereau!$64:$64</definedName>
    <definedName name="CHAP07">Bordereau!$74:$74</definedName>
    <definedName name="CHAP08">Bordereau!$84:$84</definedName>
    <definedName name="CHAP09">Bordereau!$94:$94</definedName>
    <definedName name="CHAP10">Bordereau!$104:$104</definedName>
    <definedName name="CHAP11">Bordereau!$114:$114</definedName>
    <definedName name="CHAP12">Bordereau!$124:$124</definedName>
    <definedName name="CHAP13">Bordereau!$134:$134</definedName>
    <definedName name="CHAP14">Bordereau!$144:$144</definedName>
    <definedName name="CHAP15">Bordereau!$154:$154</definedName>
    <definedName name="CHAP16">Bordereau!$164:$164</definedName>
    <definedName name="CHAP17">Bordereau!$174:$174</definedName>
    <definedName name="CHAP18">Bordereau!$184:$184</definedName>
    <definedName name="CHAP19">Bordereau!$194:$194</definedName>
    <definedName name="CHAP20">Bordereau!$204:$204</definedName>
    <definedName name="CHAP21">Bordereau!$214:$214</definedName>
    <definedName name="CHAP22">Bordereau!$224:$224</definedName>
    <definedName name="CHAP23">Bordereau!$234:$234</definedName>
    <definedName name="CHAP24">Bordereau!$244:$244</definedName>
    <definedName name="CHAP25">Bordereau!$254:$254</definedName>
    <definedName name="CHAP26">Bordereau!$264:$264</definedName>
    <definedName name="CHAP27">Bordereau!$274:$274</definedName>
    <definedName name="CHAP28">Bordereau!$284:$284</definedName>
    <definedName name="CHAP29">Bordereau!$294:$294</definedName>
    <definedName name="CHAP30">Bordereau!$304:$304</definedName>
    <definedName name="CONTROLE">Bordereau!$K$350</definedName>
    <definedName name="_xlnm.Criteria" localSheetId="1">Bordereau!#REF!</definedName>
    <definedName name="DARC">Bordereau!$D$356</definedName>
    <definedName name="date">Bordereau!$L$3</definedName>
    <definedName name="DEA">Bordereau!$D$357</definedName>
    <definedName name="DEPT">KGV!$L$6</definedName>
    <definedName name="DP">Bordereau!#REF!</definedName>
    <definedName name="DVO">Bordereau!$D$355</definedName>
    <definedName name="E">Bordereau!$I$16</definedName>
    <definedName name="Enregistrement1">#REF!</definedName>
    <definedName name="Enregistrement2">#REF!</definedName>
    <definedName name="Enregistrement3">#REF!</definedName>
    <definedName name="Enregistrement4">#REF!</definedName>
    <definedName name="Enregistrement5">#REF!</definedName>
    <definedName name="_xlnm.Extract" localSheetId="1">Bordereau!#REF!</definedName>
    <definedName name="_xlnm.Recorder">#REF!</definedName>
    <definedName name="_xlnm.Print_Titles" localSheetId="1">Bordereau!$1:$5</definedName>
    <definedName name="INITIALES" localSheetId="0">'Page de Garde'!#REF!</definedName>
    <definedName name="INITIALES">#REF!</definedName>
    <definedName name="LIGNETYPE">Bordereau!#REF!</definedName>
    <definedName name="LISTAGENCE">KGV!#REF!</definedName>
    <definedName name="MP">Bordereau!$D$358</definedName>
    <definedName name="REPAS">KGV!#REF!</definedName>
    <definedName name="SOUSLIGNETYPE">#REF!</definedName>
    <definedName name="TMO">Bordereau!#REF!</definedName>
    <definedName name="TRAJET">KGV!#REF!</definedName>
    <definedName name="TRANSPORT">KGV!#REF!</definedName>
    <definedName name="VILLE">Bordereau!#REF!</definedName>
    <definedName name="_xlnm.Print_Area" localSheetId="1">Bordereau!$A:$M</definedName>
    <definedName name="_xlnm.Print_Area" localSheetId="2">KGV!$A:$I</definedName>
    <definedName name="_xlnm.Print_Area" localSheetId="0">'Page de Garde'!$A$1:$I$51</definedName>
  </definedNames>
  <calcPr calcId="162913"/>
</workbook>
</file>

<file path=xl/calcChain.xml><?xml version="1.0" encoding="utf-8"?>
<calcChain xmlns="http://schemas.openxmlformats.org/spreadsheetml/2006/main">
  <c r="F43" i="15" l="1"/>
  <c r="F42" i="15"/>
  <c r="M22" i="2" l="1"/>
  <c r="M23" i="2"/>
  <c r="L22" i="2"/>
  <c r="L23" i="2"/>
  <c r="H22" i="2"/>
  <c r="F22" i="2" s="1"/>
  <c r="G22" i="2" s="1"/>
  <c r="H23" i="2"/>
  <c r="F23" i="2" s="1"/>
  <c r="G23" i="2" s="1"/>
  <c r="A22" i="2"/>
  <c r="A23" i="2"/>
  <c r="M29" i="2"/>
  <c r="M30" i="2"/>
  <c r="M31" i="2"/>
  <c r="M32" i="2"/>
  <c r="M33" i="2"/>
  <c r="L29" i="2"/>
  <c r="L30" i="2"/>
  <c r="L31" i="2"/>
  <c r="L32" i="2"/>
  <c r="L33" i="2"/>
  <c r="H29" i="2"/>
  <c r="F29" i="2" s="1"/>
  <c r="G29" i="2" s="1"/>
  <c r="H30" i="2"/>
  <c r="F30" i="2" s="1"/>
  <c r="G30" i="2" s="1"/>
  <c r="H31" i="2"/>
  <c r="F31" i="2" s="1"/>
  <c r="G31" i="2" s="1"/>
  <c r="H32" i="2"/>
  <c r="F32" i="2" s="1"/>
  <c r="G32" i="2" s="1"/>
  <c r="H33" i="2"/>
  <c r="F33" i="2" s="1"/>
  <c r="G33" i="2" s="1"/>
  <c r="A29" i="2"/>
  <c r="A30" i="2"/>
  <c r="A31" i="2"/>
  <c r="A32" i="2"/>
  <c r="A33" i="2"/>
  <c r="M19" i="2" l="1"/>
  <c r="M20" i="2"/>
  <c r="M21" i="2"/>
  <c r="L19" i="2"/>
  <c r="L20" i="2"/>
  <c r="L21" i="2"/>
  <c r="H19" i="2"/>
  <c r="F19" i="2" s="1"/>
  <c r="G19" i="2" s="1"/>
  <c r="H20" i="2"/>
  <c r="F20" i="2" s="1"/>
  <c r="G20" i="2" s="1"/>
  <c r="H21" i="2"/>
  <c r="F21" i="2" s="1"/>
  <c r="G21" i="2" s="1"/>
  <c r="A19" i="2"/>
  <c r="A20" i="2"/>
  <c r="A21" i="2"/>
  <c r="M24" i="2" l="1"/>
  <c r="L24" i="2"/>
  <c r="H24" i="2"/>
  <c r="F24" i="2" s="1"/>
  <c r="G24" i="2" s="1"/>
  <c r="A24" i="2"/>
  <c r="I7" i="2" l="1"/>
  <c r="I8" i="2"/>
  <c r="I9" i="2"/>
  <c r="I10" i="2"/>
  <c r="I11" i="2"/>
  <c r="I12" i="2"/>
  <c r="I13" i="2"/>
  <c r="I14" i="2"/>
  <c r="I15" i="2"/>
  <c r="I6" i="2"/>
  <c r="M28" i="2" l="1"/>
  <c r="L28" i="2"/>
  <c r="H28" i="2"/>
  <c r="F28" i="2" s="1"/>
  <c r="G28" i="2" s="1"/>
  <c r="A28" i="2"/>
  <c r="M385" i="2" l="1"/>
  <c r="M386" i="2"/>
  <c r="M387" i="2"/>
  <c r="M388" i="2"/>
  <c r="M389" i="2"/>
  <c r="L385" i="2"/>
  <c r="L386" i="2"/>
  <c r="L387" i="2"/>
  <c r="L388" i="2"/>
  <c r="L389" i="2"/>
  <c r="H385" i="2"/>
  <c r="F385" i="2" s="1"/>
  <c r="G385" i="2" s="1"/>
  <c r="H386" i="2"/>
  <c r="F386" i="2" s="1"/>
  <c r="G386" i="2" s="1"/>
  <c r="H387" i="2"/>
  <c r="F387" i="2" s="1"/>
  <c r="G387" i="2" s="1"/>
  <c r="H388" i="2"/>
  <c r="F388" i="2" s="1"/>
  <c r="G388" i="2" s="1"/>
  <c r="H389" i="2"/>
  <c r="F389" i="2" s="1"/>
  <c r="G389" i="2" s="1"/>
  <c r="A385" i="2"/>
  <c r="A386" i="2"/>
  <c r="A387" i="2"/>
  <c r="A388" i="2"/>
  <c r="A389" i="2"/>
  <c r="C27" i="2" l="1"/>
  <c r="B344" i="2" l="1"/>
  <c r="H7" i="3" l="1"/>
  <c r="G7" i="3"/>
  <c r="G364" i="2" l="1"/>
  <c r="G365" i="2"/>
  <c r="G366" i="2"/>
  <c r="G367" i="2"/>
  <c r="G368" i="2"/>
  <c r="G369" i="2"/>
  <c r="H384" i="2" l="1"/>
  <c r="F384" i="2" s="1"/>
  <c r="G384" i="2" s="1"/>
  <c r="L384" i="2"/>
  <c r="M384" i="2"/>
  <c r="M383" i="2"/>
  <c r="L383" i="2"/>
  <c r="H383" i="2"/>
  <c r="H372" i="2"/>
  <c r="F372" i="2" s="1"/>
  <c r="G372" i="2" s="1"/>
  <c r="L372" i="2"/>
  <c r="M372" i="2"/>
  <c r="H373" i="2"/>
  <c r="F373" i="2" s="1"/>
  <c r="G373" i="2" s="1"/>
  <c r="L373" i="2"/>
  <c r="M373" i="2"/>
  <c r="H374" i="2"/>
  <c r="F374" i="2" s="1"/>
  <c r="G374" i="2" s="1"/>
  <c r="L374" i="2"/>
  <c r="M374" i="2"/>
  <c r="H375" i="2"/>
  <c r="F375" i="2" s="1"/>
  <c r="G375" i="2" s="1"/>
  <c r="L375" i="2"/>
  <c r="M375" i="2"/>
  <c r="H376" i="2"/>
  <c r="F376" i="2" s="1"/>
  <c r="G376" i="2" s="1"/>
  <c r="L376" i="2"/>
  <c r="M376" i="2"/>
  <c r="H377" i="2"/>
  <c r="F377" i="2" s="1"/>
  <c r="G377" i="2" s="1"/>
  <c r="L377" i="2"/>
  <c r="M377" i="2"/>
  <c r="M371" i="2"/>
  <c r="L371" i="2"/>
  <c r="C378" i="2"/>
  <c r="C390" i="2"/>
  <c r="A383" i="2"/>
  <c r="A384" i="2"/>
  <c r="A390" i="2"/>
  <c r="A391" i="2"/>
  <c r="A392" i="2"/>
  <c r="A382" i="2"/>
  <c r="A371" i="2"/>
  <c r="A372" i="2"/>
  <c r="A373" i="2"/>
  <c r="A374" i="2"/>
  <c r="A375" i="2"/>
  <c r="A376" i="2"/>
  <c r="A377" i="2"/>
  <c r="A378" i="2"/>
  <c r="A379" i="2"/>
  <c r="A380" i="2"/>
  <c r="A381" i="2"/>
  <c r="A370" i="2"/>
  <c r="H25" i="2"/>
  <c r="H26" i="2"/>
  <c r="H27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F227" i="2" s="1"/>
  <c r="H228" i="2"/>
  <c r="H229" i="2"/>
  <c r="H230" i="2"/>
  <c r="H231" i="2"/>
  <c r="H232" i="2"/>
  <c r="H233" i="2"/>
  <c r="H234" i="2"/>
  <c r="H235" i="2"/>
  <c r="H236" i="2"/>
  <c r="H237" i="2"/>
  <c r="F237" i="2" s="1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F257" i="2" s="1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C18" i="2"/>
  <c r="C25" i="2" s="1"/>
  <c r="A305" i="2" l="1"/>
  <c r="A306" i="2"/>
  <c r="A307" i="2"/>
  <c r="A308" i="2"/>
  <c r="A309" i="2"/>
  <c r="A310" i="2"/>
  <c r="A311" i="2"/>
  <c r="A312" i="2"/>
  <c r="A313" i="2"/>
  <c r="A304" i="2"/>
  <c r="A347" i="2" s="1"/>
  <c r="A295" i="2"/>
  <c r="A296" i="2"/>
  <c r="A297" i="2"/>
  <c r="A298" i="2"/>
  <c r="A299" i="2"/>
  <c r="A300" i="2"/>
  <c r="A301" i="2"/>
  <c r="A302" i="2"/>
  <c r="A303" i="2"/>
  <c r="A294" i="2"/>
  <c r="A346" i="2" s="1"/>
  <c r="A285" i="2"/>
  <c r="A286" i="2"/>
  <c r="A287" i="2"/>
  <c r="A288" i="2"/>
  <c r="A289" i="2"/>
  <c r="A290" i="2"/>
  <c r="A291" i="2"/>
  <c r="A292" i="2"/>
  <c r="A293" i="2"/>
  <c r="A284" i="2"/>
  <c r="A345" i="2" s="1"/>
  <c r="A275" i="2"/>
  <c r="A276" i="2"/>
  <c r="A277" i="2"/>
  <c r="A278" i="2"/>
  <c r="A279" i="2"/>
  <c r="A280" i="2"/>
  <c r="A281" i="2"/>
  <c r="A282" i="2"/>
  <c r="A283" i="2"/>
  <c r="A274" i="2"/>
  <c r="A344" i="2" s="1"/>
  <c r="A265" i="2"/>
  <c r="A266" i="2"/>
  <c r="A267" i="2"/>
  <c r="A268" i="2"/>
  <c r="A269" i="2"/>
  <c r="A270" i="2"/>
  <c r="A271" i="2"/>
  <c r="A272" i="2"/>
  <c r="A273" i="2"/>
  <c r="A264" i="2"/>
  <c r="A343" i="2" s="1"/>
  <c r="A255" i="2"/>
  <c r="A256" i="2"/>
  <c r="A257" i="2"/>
  <c r="A258" i="2"/>
  <c r="A259" i="2"/>
  <c r="A260" i="2"/>
  <c r="A261" i="2"/>
  <c r="A262" i="2"/>
  <c r="A263" i="2"/>
  <c r="A254" i="2"/>
  <c r="A342" i="2" s="1"/>
  <c r="A245" i="2"/>
  <c r="A246" i="2"/>
  <c r="A247" i="2"/>
  <c r="A248" i="2"/>
  <c r="A249" i="2"/>
  <c r="A250" i="2"/>
  <c r="A251" i="2"/>
  <c r="A252" i="2"/>
  <c r="A253" i="2"/>
  <c r="A244" i="2"/>
  <c r="A341" i="2" s="1"/>
  <c r="A235" i="2"/>
  <c r="A236" i="2"/>
  <c r="A237" i="2"/>
  <c r="A238" i="2"/>
  <c r="A239" i="2"/>
  <c r="A240" i="2"/>
  <c r="A241" i="2"/>
  <c r="A242" i="2"/>
  <c r="A243" i="2"/>
  <c r="A234" i="2"/>
  <c r="A340" i="2" s="1"/>
  <c r="A225" i="2"/>
  <c r="A226" i="2"/>
  <c r="A227" i="2"/>
  <c r="A228" i="2"/>
  <c r="A229" i="2"/>
  <c r="A230" i="2"/>
  <c r="A231" i="2"/>
  <c r="A232" i="2"/>
  <c r="A233" i="2"/>
  <c r="A224" i="2"/>
  <c r="A339" i="2" s="1"/>
  <c r="A215" i="2"/>
  <c r="A216" i="2"/>
  <c r="A217" i="2"/>
  <c r="A218" i="2"/>
  <c r="A219" i="2"/>
  <c r="A220" i="2"/>
  <c r="A221" i="2"/>
  <c r="A222" i="2"/>
  <c r="A223" i="2"/>
  <c r="A214" i="2"/>
  <c r="A338" i="2" s="1"/>
  <c r="A205" i="2"/>
  <c r="A206" i="2"/>
  <c r="A207" i="2"/>
  <c r="A208" i="2"/>
  <c r="A209" i="2"/>
  <c r="A210" i="2"/>
  <c r="A211" i="2"/>
  <c r="A212" i="2"/>
  <c r="A213" i="2"/>
  <c r="A204" i="2"/>
  <c r="A337" i="2" s="1"/>
  <c r="A195" i="2"/>
  <c r="A196" i="2"/>
  <c r="A197" i="2"/>
  <c r="A198" i="2"/>
  <c r="A199" i="2"/>
  <c r="A200" i="2"/>
  <c r="A201" i="2"/>
  <c r="A202" i="2"/>
  <c r="A203" i="2"/>
  <c r="A194" i="2"/>
  <c r="A336" i="2" s="1"/>
  <c r="A185" i="2"/>
  <c r="A186" i="2"/>
  <c r="A187" i="2"/>
  <c r="A188" i="2"/>
  <c r="A189" i="2"/>
  <c r="A190" i="2"/>
  <c r="A191" i="2"/>
  <c r="A192" i="2"/>
  <c r="A193" i="2"/>
  <c r="A184" i="2"/>
  <c r="A335" i="2" s="1"/>
  <c r="A175" i="2"/>
  <c r="A176" i="2"/>
  <c r="A177" i="2"/>
  <c r="A178" i="2"/>
  <c r="A179" i="2"/>
  <c r="A180" i="2"/>
  <c r="A181" i="2"/>
  <c r="A182" i="2"/>
  <c r="A183" i="2"/>
  <c r="A174" i="2"/>
  <c r="A334" i="2" s="1"/>
  <c r="A165" i="2"/>
  <c r="A166" i="2"/>
  <c r="A167" i="2"/>
  <c r="A168" i="2"/>
  <c r="A169" i="2"/>
  <c r="A170" i="2"/>
  <c r="A171" i="2"/>
  <c r="A172" i="2"/>
  <c r="A173" i="2"/>
  <c r="A164" i="2"/>
  <c r="A333" i="2" s="1"/>
  <c r="A155" i="2"/>
  <c r="A156" i="2"/>
  <c r="A157" i="2"/>
  <c r="A158" i="2"/>
  <c r="A159" i="2"/>
  <c r="A160" i="2"/>
  <c r="A161" i="2"/>
  <c r="A162" i="2"/>
  <c r="A163" i="2"/>
  <c r="A154" i="2"/>
  <c r="A332" i="2" s="1"/>
  <c r="A145" i="2"/>
  <c r="A146" i="2"/>
  <c r="A147" i="2"/>
  <c r="A148" i="2"/>
  <c r="A149" i="2"/>
  <c r="A150" i="2"/>
  <c r="A151" i="2"/>
  <c r="A152" i="2"/>
  <c r="A153" i="2"/>
  <c r="A144" i="2"/>
  <c r="A331" i="2" s="1"/>
  <c r="A135" i="2"/>
  <c r="A136" i="2"/>
  <c r="A137" i="2"/>
  <c r="A138" i="2"/>
  <c r="A139" i="2"/>
  <c r="A140" i="2"/>
  <c r="A141" i="2"/>
  <c r="A142" i="2"/>
  <c r="A143" i="2"/>
  <c r="A134" i="2"/>
  <c r="A330" i="2" s="1"/>
  <c r="A125" i="2"/>
  <c r="A126" i="2"/>
  <c r="A127" i="2"/>
  <c r="A128" i="2"/>
  <c r="A129" i="2"/>
  <c r="A130" i="2"/>
  <c r="A131" i="2"/>
  <c r="A132" i="2"/>
  <c r="A133" i="2"/>
  <c r="A115" i="2"/>
  <c r="A116" i="2"/>
  <c r="A117" i="2"/>
  <c r="A118" i="2"/>
  <c r="A119" i="2"/>
  <c r="A120" i="2"/>
  <c r="A121" i="2"/>
  <c r="A122" i="2"/>
  <c r="A123" i="2"/>
  <c r="A114" i="2"/>
  <c r="A328" i="2" s="1"/>
  <c r="A124" i="2"/>
  <c r="A329" i="2" s="1"/>
  <c r="A105" i="2"/>
  <c r="A106" i="2"/>
  <c r="A107" i="2"/>
  <c r="A108" i="2"/>
  <c r="A109" i="2"/>
  <c r="A110" i="2"/>
  <c r="A111" i="2"/>
  <c r="A112" i="2"/>
  <c r="A113" i="2"/>
  <c r="A104" i="2"/>
  <c r="A327" i="2" s="1"/>
  <c r="A95" i="2"/>
  <c r="A96" i="2"/>
  <c r="A97" i="2"/>
  <c r="A98" i="2"/>
  <c r="A99" i="2"/>
  <c r="A100" i="2"/>
  <c r="A101" i="2"/>
  <c r="A102" i="2"/>
  <c r="A103" i="2"/>
  <c r="A94" i="2"/>
  <c r="A326" i="2" s="1"/>
  <c r="A85" i="2"/>
  <c r="A86" i="2"/>
  <c r="A87" i="2"/>
  <c r="A88" i="2"/>
  <c r="A89" i="2"/>
  <c r="A90" i="2"/>
  <c r="A91" i="2"/>
  <c r="A92" i="2"/>
  <c r="A93" i="2"/>
  <c r="A84" i="2"/>
  <c r="A325" i="2" s="1"/>
  <c r="A75" i="2"/>
  <c r="A76" i="2"/>
  <c r="A77" i="2"/>
  <c r="A78" i="2"/>
  <c r="A79" i="2"/>
  <c r="A80" i="2"/>
  <c r="A81" i="2"/>
  <c r="A82" i="2"/>
  <c r="A83" i="2"/>
  <c r="A74" i="2"/>
  <c r="A324" i="2" s="1"/>
  <c r="A65" i="2"/>
  <c r="A66" i="2"/>
  <c r="A67" i="2"/>
  <c r="A68" i="2"/>
  <c r="A69" i="2"/>
  <c r="A70" i="2"/>
  <c r="A71" i="2"/>
  <c r="A72" i="2"/>
  <c r="A73" i="2"/>
  <c r="A64" i="2"/>
  <c r="A323" i="2" s="1"/>
  <c r="A55" i="2"/>
  <c r="A56" i="2"/>
  <c r="A57" i="2"/>
  <c r="A58" i="2"/>
  <c r="A59" i="2"/>
  <c r="A60" i="2"/>
  <c r="A61" i="2"/>
  <c r="A62" i="2"/>
  <c r="A63" i="2"/>
  <c r="A54" i="2"/>
  <c r="A322" i="2" s="1"/>
  <c r="A46" i="2"/>
  <c r="A47" i="2"/>
  <c r="A48" i="2"/>
  <c r="A49" i="2"/>
  <c r="A50" i="2"/>
  <c r="A51" i="2"/>
  <c r="A52" i="2"/>
  <c r="A53" i="2"/>
  <c r="A45" i="2"/>
  <c r="A321" i="2" s="1"/>
  <c r="A37" i="2"/>
  <c r="A38" i="2"/>
  <c r="A39" i="2"/>
  <c r="A40" i="2"/>
  <c r="A41" i="2"/>
  <c r="A42" i="2"/>
  <c r="A43" i="2"/>
  <c r="A44" i="2"/>
  <c r="A36" i="2"/>
  <c r="A320" i="2" s="1"/>
  <c r="M311" i="2"/>
  <c r="L311" i="2"/>
  <c r="F311" i="2"/>
  <c r="G311" i="2" s="1"/>
  <c r="M310" i="2"/>
  <c r="L310" i="2"/>
  <c r="F310" i="2"/>
  <c r="G310" i="2" s="1"/>
  <c r="M309" i="2"/>
  <c r="L309" i="2"/>
  <c r="F309" i="2"/>
  <c r="G309" i="2" s="1"/>
  <c r="M308" i="2"/>
  <c r="L308" i="2"/>
  <c r="F308" i="2"/>
  <c r="G308" i="2" s="1"/>
  <c r="M307" i="2"/>
  <c r="L307" i="2"/>
  <c r="F307" i="2"/>
  <c r="G307" i="2" s="1"/>
  <c r="M306" i="2"/>
  <c r="L306" i="2"/>
  <c r="F306" i="2"/>
  <c r="G306" i="2" s="1"/>
  <c r="M305" i="2"/>
  <c r="L305" i="2"/>
  <c r="M304" i="2"/>
  <c r="L304" i="2"/>
  <c r="F304" i="2"/>
  <c r="G304" i="2" s="1"/>
  <c r="C304" i="2"/>
  <c r="C312" i="2" s="1"/>
  <c r="M301" i="2"/>
  <c r="L301" i="2"/>
  <c r="F301" i="2"/>
  <c r="G301" i="2" s="1"/>
  <c r="M300" i="2"/>
  <c r="L300" i="2"/>
  <c r="F300" i="2"/>
  <c r="G300" i="2" s="1"/>
  <c r="M299" i="2"/>
  <c r="L299" i="2"/>
  <c r="F299" i="2"/>
  <c r="G299" i="2" s="1"/>
  <c r="M298" i="2"/>
  <c r="L298" i="2"/>
  <c r="F298" i="2"/>
  <c r="G298" i="2" s="1"/>
  <c r="M297" i="2"/>
  <c r="L297" i="2"/>
  <c r="F297" i="2"/>
  <c r="G297" i="2" s="1"/>
  <c r="M296" i="2"/>
  <c r="L296" i="2"/>
  <c r="M295" i="2"/>
  <c r="L295" i="2"/>
  <c r="F295" i="2"/>
  <c r="M294" i="2"/>
  <c r="L294" i="2"/>
  <c r="F294" i="2"/>
  <c r="G294" i="2" s="1"/>
  <c r="C294" i="2"/>
  <c r="C302" i="2" s="1"/>
  <c r="M291" i="2"/>
  <c r="L291" i="2"/>
  <c r="F291" i="2"/>
  <c r="G291" i="2" s="1"/>
  <c r="M290" i="2"/>
  <c r="L290" i="2"/>
  <c r="F290" i="2"/>
  <c r="G290" i="2" s="1"/>
  <c r="M289" i="2"/>
  <c r="L289" i="2"/>
  <c r="F289" i="2"/>
  <c r="G289" i="2" s="1"/>
  <c r="M288" i="2"/>
  <c r="L288" i="2"/>
  <c r="F288" i="2"/>
  <c r="G288" i="2" s="1"/>
  <c r="M287" i="2"/>
  <c r="L287" i="2"/>
  <c r="F287" i="2"/>
  <c r="G287" i="2" s="1"/>
  <c r="M286" i="2"/>
  <c r="L286" i="2"/>
  <c r="F286" i="2"/>
  <c r="G286" i="2" s="1"/>
  <c r="M285" i="2"/>
  <c r="L285" i="2"/>
  <c r="M284" i="2"/>
  <c r="L284" i="2"/>
  <c r="F284" i="2"/>
  <c r="G284" i="2" s="1"/>
  <c r="C284" i="2"/>
  <c r="C292" i="2" s="1"/>
  <c r="M281" i="2"/>
  <c r="L281" i="2"/>
  <c r="F281" i="2"/>
  <c r="G281" i="2" s="1"/>
  <c r="M280" i="2"/>
  <c r="L280" i="2"/>
  <c r="F280" i="2"/>
  <c r="G280" i="2" s="1"/>
  <c r="M279" i="2"/>
  <c r="L279" i="2"/>
  <c r="F279" i="2"/>
  <c r="G279" i="2" s="1"/>
  <c r="M278" i="2"/>
  <c r="L278" i="2"/>
  <c r="F278" i="2"/>
  <c r="G278" i="2" s="1"/>
  <c r="M277" i="2"/>
  <c r="L277" i="2"/>
  <c r="F277" i="2"/>
  <c r="G277" i="2" s="1"/>
  <c r="M276" i="2"/>
  <c r="L276" i="2"/>
  <c r="F276" i="2"/>
  <c r="G276" i="2" s="1"/>
  <c r="M275" i="2"/>
  <c r="L275" i="2"/>
  <c r="M274" i="2"/>
  <c r="L274" i="2"/>
  <c r="F274" i="2"/>
  <c r="G274" i="2" s="1"/>
  <c r="C274" i="2"/>
  <c r="M271" i="2"/>
  <c r="L271" i="2"/>
  <c r="F271" i="2"/>
  <c r="G271" i="2" s="1"/>
  <c r="M270" i="2"/>
  <c r="L270" i="2"/>
  <c r="F270" i="2"/>
  <c r="G270" i="2" s="1"/>
  <c r="M269" i="2"/>
  <c r="L269" i="2"/>
  <c r="F269" i="2"/>
  <c r="G269" i="2" s="1"/>
  <c r="M268" i="2"/>
  <c r="L268" i="2"/>
  <c r="F268" i="2"/>
  <c r="G268" i="2" s="1"/>
  <c r="M267" i="2"/>
  <c r="L267" i="2"/>
  <c r="F267" i="2"/>
  <c r="G267" i="2" s="1"/>
  <c r="M266" i="2"/>
  <c r="L266" i="2"/>
  <c r="F266" i="2"/>
  <c r="M265" i="2"/>
  <c r="L265" i="2"/>
  <c r="M264" i="2"/>
  <c r="L264" i="2"/>
  <c r="F264" i="2"/>
  <c r="G264" i="2" s="1"/>
  <c r="C264" i="2"/>
  <c r="C272" i="2" s="1"/>
  <c r="M261" i="2"/>
  <c r="L261" i="2"/>
  <c r="F261" i="2"/>
  <c r="G261" i="2" s="1"/>
  <c r="M260" i="2"/>
  <c r="L260" i="2"/>
  <c r="F260" i="2"/>
  <c r="G260" i="2" s="1"/>
  <c r="M259" i="2"/>
  <c r="L259" i="2"/>
  <c r="F259" i="2"/>
  <c r="G259" i="2" s="1"/>
  <c r="M258" i="2"/>
  <c r="L258" i="2"/>
  <c r="F258" i="2"/>
  <c r="G258" i="2" s="1"/>
  <c r="M257" i="2"/>
  <c r="L257" i="2"/>
  <c r="G257" i="2"/>
  <c r="M256" i="2"/>
  <c r="L256" i="2"/>
  <c r="M255" i="2"/>
  <c r="L255" i="2"/>
  <c r="F255" i="2"/>
  <c r="M254" i="2"/>
  <c r="L254" i="2"/>
  <c r="F254" i="2"/>
  <c r="G254" i="2" s="1"/>
  <c r="C254" i="2"/>
  <c r="C262" i="2" s="1"/>
  <c r="M251" i="2"/>
  <c r="L251" i="2"/>
  <c r="F251" i="2"/>
  <c r="G251" i="2" s="1"/>
  <c r="M250" i="2"/>
  <c r="L250" i="2"/>
  <c r="F250" i="2"/>
  <c r="G250" i="2" s="1"/>
  <c r="M249" i="2"/>
  <c r="L249" i="2"/>
  <c r="F249" i="2"/>
  <c r="G249" i="2" s="1"/>
  <c r="M248" i="2"/>
  <c r="L248" i="2"/>
  <c r="F248" i="2"/>
  <c r="G248" i="2" s="1"/>
  <c r="M247" i="2"/>
  <c r="L247" i="2"/>
  <c r="F247" i="2"/>
  <c r="G247" i="2" s="1"/>
  <c r="M246" i="2"/>
  <c r="L246" i="2"/>
  <c r="M245" i="2"/>
  <c r="L245" i="2"/>
  <c r="F245" i="2"/>
  <c r="M244" i="2"/>
  <c r="L244" i="2"/>
  <c r="F244" i="2"/>
  <c r="G244" i="2" s="1"/>
  <c r="C244" i="2"/>
  <c r="C252" i="2" s="1"/>
  <c r="M241" i="2"/>
  <c r="L241" i="2"/>
  <c r="F241" i="2"/>
  <c r="G241" i="2" s="1"/>
  <c r="M240" i="2"/>
  <c r="L240" i="2"/>
  <c r="F240" i="2"/>
  <c r="G240" i="2" s="1"/>
  <c r="M239" i="2"/>
  <c r="L239" i="2"/>
  <c r="F239" i="2"/>
  <c r="G239" i="2" s="1"/>
  <c r="M238" i="2"/>
  <c r="L238" i="2"/>
  <c r="F238" i="2"/>
  <c r="G238" i="2" s="1"/>
  <c r="M237" i="2"/>
  <c r="L237" i="2"/>
  <c r="G237" i="2"/>
  <c r="M236" i="2"/>
  <c r="L236" i="2"/>
  <c r="M235" i="2"/>
  <c r="L235" i="2"/>
  <c r="F235" i="2"/>
  <c r="M234" i="2"/>
  <c r="L234" i="2"/>
  <c r="F234" i="2"/>
  <c r="G234" i="2" s="1"/>
  <c r="C234" i="2"/>
  <c r="C242" i="2" s="1"/>
  <c r="M231" i="2"/>
  <c r="L231" i="2"/>
  <c r="F231" i="2"/>
  <c r="G231" i="2" s="1"/>
  <c r="M230" i="2"/>
  <c r="L230" i="2"/>
  <c r="F230" i="2"/>
  <c r="G230" i="2" s="1"/>
  <c r="M229" i="2"/>
  <c r="L229" i="2"/>
  <c r="F229" i="2"/>
  <c r="G229" i="2" s="1"/>
  <c r="M228" i="2"/>
  <c r="L228" i="2"/>
  <c r="F228" i="2"/>
  <c r="G228" i="2" s="1"/>
  <c r="M227" i="2"/>
  <c r="L227" i="2"/>
  <c r="G227" i="2"/>
  <c r="M226" i="2"/>
  <c r="L226" i="2"/>
  <c r="M225" i="2"/>
  <c r="L225" i="2"/>
  <c r="F225" i="2"/>
  <c r="M224" i="2"/>
  <c r="L224" i="2"/>
  <c r="F224" i="2"/>
  <c r="G224" i="2" s="1"/>
  <c r="C224" i="2"/>
  <c r="C232" i="2" s="1"/>
  <c r="M221" i="2"/>
  <c r="L221" i="2"/>
  <c r="F221" i="2"/>
  <c r="G221" i="2" s="1"/>
  <c r="M220" i="2"/>
  <c r="L220" i="2"/>
  <c r="F220" i="2"/>
  <c r="G220" i="2" s="1"/>
  <c r="M219" i="2"/>
  <c r="L219" i="2"/>
  <c r="F219" i="2"/>
  <c r="G219" i="2" s="1"/>
  <c r="M218" i="2"/>
  <c r="L218" i="2"/>
  <c r="F218" i="2"/>
  <c r="G218" i="2" s="1"/>
  <c r="M217" i="2"/>
  <c r="L217" i="2"/>
  <c r="F217" i="2"/>
  <c r="G217" i="2" s="1"/>
  <c r="M216" i="2"/>
  <c r="L216" i="2"/>
  <c r="M215" i="2"/>
  <c r="L215" i="2"/>
  <c r="F215" i="2"/>
  <c r="M214" i="2"/>
  <c r="L214" i="2"/>
  <c r="F214" i="2"/>
  <c r="G214" i="2" s="1"/>
  <c r="C214" i="2"/>
  <c r="C222" i="2" s="1"/>
  <c r="M211" i="2"/>
  <c r="L211" i="2"/>
  <c r="F211" i="2"/>
  <c r="G211" i="2" s="1"/>
  <c r="M210" i="2"/>
  <c r="L210" i="2"/>
  <c r="F210" i="2"/>
  <c r="G210" i="2" s="1"/>
  <c r="M209" i="2"/>
  <c r="L209" i="2"/>
  <c r="F209" i="2"/>
  <c r="G209" i="2" s="1"/>
  <c r="M208" i="2"/>
  <c r="L208" i="2"/>
  <c r="F208" i="2"/>
  <c r="G208" i="2" s="1"/>
  <c r="M207" i="2"/>
  <c r="L207" i="2"/>
  <c r="F207" i="2"/>
  <c r="G207" i="2" s="1"/>
  <c r="M206" i="2"/>
  <c r="L206" i="2"/>
  <c r="F206" i="2"/>
  <c r="G206" i="2" s="1"/>
  <c r="M205" i="2"/>
  <c r="L205" i="2"/>
  <c r="M204" i="2"/>
  <c r="L204" i="2"/>
  <c r="F204" i="2"/>
  <c r="G204" i="2" s="1"/>
  <c r="C204" i="2"/>
  <c r="C212" i="2" s="1"/>
  <c r="M201" i="2"/>
  <c r="L201" i="2"/>
  <c r="F201" i="2"/>
  <c r="G201" i="2" s="1"/>
  <c r="M200" i="2"/>
  <c r="L200" i="2"/>
  <c r="F200" i="2"/>
  <c r="G200" i="2" s="1"/>
  <c r="M199" i="2"/>
  <c r="L199" i="2"/>
  <c r="F199" i="2"/>
  <c r="G199" i="2" s="1"/>
  <c r="M198" i="2"/>
  <c r="L198" i="2"/>
  <c r="F198" i="2"/>
  <c r="G198" i="2" s="1"/>
  <c r="M197" i="2"/>
  <c r="L197" i="2"/>
  <c r="F197" i="2"/>
  <c r="G197" i="2" s="1"/>
  <c r="M196" i="2"/>
  <c r="L196" i="2"/>
  <c r="M195" i="2"/>
  <c r="L195" i="2"/>
  <c r="F195" i="2"/>
  <c r="M194" i="2"/>
  <c r="L194" i="2"/>
  <c r="F194" i="2"/>
  <c r="G194" i="2" s="1"/>
  <c r="C194" i="2"/>
  <c r="C202" i="2" s="1"/>
  <c r="M191" i="2"/>
  <c r="L191" i="2"/>
  <c r="F191" i="2"/>
  <c r="G191" i="2" s="1"/>
  <c r="M190" i="2"/>
  <c r="L190" i="2"/>
  <c r="F190" i="2"/>
  <c r="G190" i="2" s="1"/>
  <c r="M189" i="2"/>
  <c r="L189" i="2"/>
  <c r="F189" i="2"/>
  <c r="G189" i="2" s="1"/>
  <c r="M188" i="2"/>
  <c r="L188" i="2"/>
  <c r="F188" i="2"/>
  <c r="G188" i="2" s="1"/>
  <c r="M187" i="2"/>
  <c r="L187" i="2"/>
  <c r="F187" i="2"/>
  <c r="G187" i="2" s="1"/>
  <c r="M186" i="2"/>
  <c r="L186" i="2"/>
  <c r="F186" i="2"/>
  <c r="G186" i="2" s="1"/>
  <c r="M185" i="2"/>
  <c r="L185" i="2"/>
  <c r="M184" i="2"/>
  <c r="L184" i="2"/>
  <c r="F184" i="2"/>
  <c r="G184" i="2" s="1"/>
  <c r="C184" i="2"/>
  <c r="C192" i="2" s="1"/>
  <c r="M181" i="2"/>
  <c r="L181" i="2"/>
  <c r="F181" i="2"/>
  <c r="G181" i="2" s="1"/>
  <c r="M180" i="2"/>
  <c r="L180" i="2"/>
  <c r="F180" i="2"/>
  <c r="G180" i="2" s="1"/>
  <c r="M179" i="2"/>
  <c r="L179" i="2"/>
  <c r="F179" i="2"/>
  <c r="G179" i="2" s="1"/>
  <c r="M178" i="2"/>
  <c r="L178" i="2"/>
  <c r="F178" i="2"/>
  <c r="G178" i="2" s="1"/>
  <c r="M177" i="2"/>
  <c r="L177" i="2"/>
  <c r="F177" i="2"/>
  <c r="G177" i="2" s="1"/>
  <c r="M176" i="2"/>
  <c r="L176" i="2"/>
  <c r="M175" i="2"/>
  <c r="L175" i="2"/>
  <c r="F175" i="2"/>
  <c r="M174" i="2"/>
  <c r="L174" i="2"/>
  <c r="F174" i="2"/>
  <c r="G174" i="2" s="1"/>
  <c r="C174" i="2"/>
  <c r="C182" i="2" s="1"/>
  <c r="M171" i="2"/>
  <c r="L171" i="2"/>
  <c r="F171" i="2"/>
  <c r="G171" i="2" s="1"/>
  <c r="M170" i="2"/>
  <c r="L170" i="2"/>
  <c r="F170" i="2"/>
  <c r="G170" i="2" s="1"/>
  <c r="M169" i="2"/>
  <c r="L169" i="2"/>
  <c r="F169" i="2"/>
  <c r="G169" i="2" s="1"/>
  <c r="M168" i="2"/>
  <c r="L168" i="2"/>
  <c r="F168" i="2"/>
  <c r="G168" i="2" s="1"/>
  <c r="M167" i="2"/>
  <c r="L167" i="2"/>
  <c r="F167" i="2"/>
  <c r="G167" i="2" s="1"/>
  <c r="M166" i="2"/>
  <c r="L166" i="2"/>
  <c r="M165" i="2"/>
  <c r="L165" i="2"/>
  <c r="F165" i="2"/>
  <c r="M164" i="2"/>
  <c r="L164" i="2"/>
  <c r="F164" i="2"/>
  <c r="G164" i="2" s="1"/>
  <c r="C164" i="2"/>
  <c r="C172" i="2" s="1"/>
  <c r="M161" i="2"/>
  <c r="L161" i="2"/>
  <c r="F161" i="2"/>
  <c r="G161" i="2" s="1"/>
  <c r="M160" i="2"/>
  <c r="L160" i="2"/>
  <c r="F160" i="2"/>
  <c r="G160" i="2" s="1"/>
  <c r="M159" i="2"/>
  <c r="L159" i="2"/>
  <c r="F159" i="2"/>
  <c r="G159" i="2" s="1"/>
  <c r="M158" i="2"/>
  <c r="L158" i="2"/>
  <c r="F158" i="2"/>
  <c r="G158" i="2" s="1"/>
  <c r="M157" i="2"/>
  <c r="L157" i="2"/>
  <c r="F157" i="2"/>
  <c r="G157" i="2" s="1"/>
  <c r="M156" i="2"/>
  <c r="L156" i="2"/>
  <c r="F156" i="2"/>
  <c r="G156" i="2" s="1"/>
  <c r="M155" i="2"/>
  <c r="L155" i="2"/>
  <c r="M154" i="2"/>
  <c r="L154" i="2"/>
  <c r="F154" i="2"/>
  <c r="G154" i="2" s="1"/>
  <c r="C154" i="2"/>
  <c r="C162" i="2" s="1"/>
  <c r="M151" i="2"/>
  <c r="L151" i="2"/>
  <c r="F151" i="2"/>
  <c r="G151" i="2" s="1"/>
  <c r="M150" i="2"/>
  <c r="L150" i="2"/>
  <c r="F150" i="2"/>
  <c r="G150" i="2" s="1"/>
  <c r="M149" i="2"/>
  <c r="L149" i="2"/>
  <c r="F149" i="2"/>
  <c r="G149" i="2" s="1"/>
  <c r="M148" i="2"/>
  <c r="L148" i="2"/>
  <c r="F148" i="2"/>
  <c r="G148" i="2" s="1"/>
  <c r="M147" i="2"/>
  <c r="L147" i="2"/>
  <c r="F147" i="2"/>
  <c r="G147" i="2" s="1"/>
  <c r="M146" i="2"/>
  <c r="L146" i="2"/>
  <c r="F146" i="2"/>
  <c r="G146" i="2" s="1"/>
  <c r="M145" i="2"/>
  <c r="L145" i="2"/>
  <c r="M144" i="2"/>
  <c r="L144" i="2"/>
  <c r="F144" i="2"/>
  <c r="G144" i="2" s="1"/>
  <c r="C144" i="2"/>
  <c r="C152" i="2" s="1"/>
  <c r="M141" i="2"/>
  <c r="L141" i="2"/>
  <c r="F141" i="2"/>
  <c r="G141" i="2" s="1"/>
  <c r="M140" i="2"/>
  <c r="L140" i="2"/>
  <c r="F140" i="2"/>
  <c r="G140" i="2" s="1"/>
  <c r="M139" i="2"/>
  <c r="L139" i="2"/>
  <c r="F139" i="2"/>
  <c r="G139" i="2" s="1"/>
  <c r="M138" i="2"/>
  <c r="L138" i="2"/>
  <c r="F138" i="2"/>
  <c r="G138" i="2" s="1"/>
  <c r="M137" i="2"/>
  <c r="L137" i="2"/>
  <c r="F137" i="2"/>
  <c r="G137" i="2" s="1"/>
  <c r="M136" i="2"/>
  <c r="L136" i="2"/>
  <c r="M135" i="2"/>
  <c r="L135" i="2"/>
  <c r="F135" i="2"/>
  <c r="M134" i="2"/>
  <c r="L134" i="2"/>
  <c r="F134" i="2"/>
  <c r="G134" i="2" s="1"/>
  <c r="C134" i="2"/>
  <c r="C142" i="2" s="1"/>
  <c r="M131" i="2"/>
  <c r="L131" i="2"/>
  <c r="F131" i="2"/>
  <c r="G131" i="2" s="1"/>
  <c r="M130" i="2"/>
  <c r="L130" i="2"/>
  <c r="F130" i="2"/>
  <c r="G130" i="2" s="1"/>
  <c r="M129" i="2"/>
  <c r="L129" i="2"/>
  <c r="F129" i="2"/>
  <c r="G129" i="2" s="1"/>
  <c r="M128" i="2"/>
  <c r="L128" i="2"/>
  <c r="F128" i="2"/>
  <c r="G128" i="2" s="1"/>
  <c r="M127" i="2"/>
  <c r="L127" i="2"/>
  <c r="F127" i="2"/>
  <c r="G127" i="2" s="1"/>
  <c r="M126" i="2"/>
  <c r="L126" i="2"/>
  <c r="M125" i="2"/>
  <c r="L125" i="2"/>
  <c r="F125" i="2"/>
  <c r="M124" i="2"/>
  <c r="L124" i="2"/>
  <c r="F124" i="2"/>
  <c r="G124" i="2" s="1"/>
  <c r="C124" i="2"/>
  <c r="C132" i="2" s="1"/>
  <c r="M121" i="2"/>
  <c r="L121" i="2"/>
  <c r="F121" i="2"/>
  <c r="G121" i="2" s="1"/>
  <c r="M120" i="2"/>
  <c r="L120" i="2"/>
  <c r="F120" i="2"/>
  <c r="G120" i="2" s="1"/>
  <c r="M119" i="2"/>
  <c r="L119" i="2"/>
  <c r="F119" i="2"/>
  <c r="G119" i="2" s="1"/>
  <c r="M118" i="2"/>
  <c r="L118" i="2"/>
  <c r="F118" i="2"/>
  <c r="G118" i="2" s="1"/>
  <c r="M117" i="2"/>
  <c r="L117" i="2"/>
  <c r="F117" i="2"/>
  <c r="G117" i="2" s="1"/>
  <c r="M116" i="2"/>
  <c r="L116" i="2"/>
  <c r="F116" i="2"/>
  <c r="G116" i="2" s="1"/>
  <c r="M115" i="2"/>
  <c r="L115" i="2"/>
  <c r="M114" i="2"/>
  <c r="L114" i="2"/>
  <c r="F114" i="2"/>
  <c r="G114" i="2" s="1"/>
  <c r="C114" i="2"/>
  <c r="C122" i="2" s="1"/>
  <c r="M111" i="2"/>
  <c r="L111" i="2"/>
  <c r="F111" i="2"/>
  <c r="G111" i="2" s="1"/>
  <c r="M110" i="2"/>
  <c r="L110" i="2"/>
  <c r="F110" i="2"/>
  <c r="G110" i="2" s="1"/>
  <c r="M109" i="2"/>
  <c r="L109" i="2"/>
  <c r="F109" i="2"/>
  <c r="G109" i="2" s="1"/>
  <c r="M108" i="2"/>
  <c r="L108" i="2"/>
  <c r="F108" i="2"/>
  <c r="G108" i="2" s="1"/>
  <c r="M107" i="2"/>
  <c r="L107" i="2"/>
  <c r="F107" i="2"/>
  <c r="G107" i="2" s="1"/>
  <c r="M106" i="2"/>
  <c r="L106" i="2"/>
  <c r="M105" i="2"/>
  <c r="L105" i="2"/>
  <c r="F105" i="2"/>
  <c r="M104" i="2"/>
  <c r="L104" i="2"/>
  <c r="F104" i="2"/>
  <c r="G104" i="2" s="1"/>
  <c r="C104" i="2"/>
  <c r="C112" i="2" s="1"/>
  <c r="M101" i="2"/>
  <c r="L101" i="2"/>
  <c r="F101" i="2"/>
  <c r="G101" i="2" s="1"/>
  <c r="M100" i="2"/>
  <c r="L100" i="2"/>
  <c r="F100" i="2"/>
  <c r="G100" i="2" s="1"/>
  <c r="M99" i="2"/>
  <c r="L99" i="2"/>
  <c r="F99" i="2"/>
  <c r="G99" i="2" s="1"/>
  <c r="M98" i="2"/>
  <c r="L98" i="2"/>
  <c r="F98" i="2"/>
  <c r="G98" i="2" s="1"/>
  <c r="M97" i="2"/>
  <c r="L97" i="2"/>
  <c r="F97" i="2"/>
  <c r="G97" i="2" s="1"/>
  <c r="M96" i="2"/>
  <c r="L96" i="2"/>
  <c r="M95" i="2"/>
  <c r="L95" i="2"/>
  <c r="F95" i="2"/>
  <c r="M94" i="2"/>
  <c r="L94" i="2"/>
  <c r="F94" i="2"/>
  <c r="G94" i="2" s="1"/>
  <c r="C94" i="2"/>
  <c r="C102" i="2" s="1"/>
  <c r="M91" i="2"/>
  <c r="L91" i="2"/>
  <c r="F91" i="2"/>
  <c r="G91" i="2" s="1"/>
  <c r="M90" i="2"/>
  <c r="L90" i="2"/>
  <c r="F90" i="2"/>
  <c r="G90" i="2" s="1"/>
  <c r="M89" i="2"/>
  <c r="L89" i="2"/>
  <c r="F89" i="2"/>
  <c r="G89" i="2" s="1"/>
  <c r="M88" i="2"/>
  <c r="L88" i="2"/>
  <c r="F88" i="2"/>
  <c r="G88" i="2" s="1"/>
  <c r="M87" i="2"/>
  <c r="L87" i="2"/>
  <c r="F87" i="2"/>
  <c r="G87" i="2" s="1"/>
  <c r="M86" i="2"/>
  <c r="L86" i="2"/>
  <c r="F86" i="2"/>
  <c r="G86" i="2" s="1"/>
  <c r="M85" i="2"/>
  <c r="L85" i="2"/>
  <c r="M84" i="2"/>
  <c r="L84" i="2"/>
  <c r="F84" i="2"/>
  <c r="G84" i="2" s="1"/>
  <c r="C84" i="2"/>
  <c r="C92" i="2" s="1"/>
  <c r="M81" i="2"/>
  <c r="L81" i="2"/>
  <c r="F81" i="2"/>
  <c r="G81" i="2" s="1"/>
  <c r="M80" i="2"/>
  <c r="L80" i="2"/>
  <c r="F80" i="2"/>
  <c r="G80" i="2" s="1"/>
  <c r="M79" i="2"/>
  <c r="L79" i="2"/>
  <c r="F79" i="2"/>
  <c r="G79" i="2" s="1"/>
  <c r="M78" i="2"/>
  <c r="L78" i="2"/>
  <c r="F78" i="2"/>
  <c r="G78" i="2" s="1"/>
  <c r="M77" i="2"/>
  <c r="L77" i="2"/>
  <c r="F77" i="2"/>
  <c r="G77" i="2" s="1"/>
  <c r="M76" i="2"/>
  <c r="L76" i="2"/>
  <c r="F76" i="2"/>
  <c r="G76" i="2" s="1"/>
  <c r="M75" i="2"/>
  <c r="L75" i="2"/>
  <c r="M74" i="2"/>
  <c r="L74" i="2"/>
  <c r="F74" i="2"/>
  <c r="G74" i="2" s="1"/>
  <c r="C74" i="2"/>
  <c r="C82" i="2" s="1"/>
  <c r="M71" i="2"/>
  <c r="L71" i="2"/>
  <c r="F71" i="2"/>
  <c r="G71" i="2" s="1"/>
  <c r="M70" i="2"/>
  <c r="L70" i="2"/>
  <c r="F70" i="2"/>
  <c r="G70" i="2" s="1"/>
  <c r="M69" i="2"/>
  <c r="L69" i="2"/>
  <c r="F69" i="2"/>
  <c r="G69" i="2" s="1"/>
  <c r="M68" i="2"/>
  <c r="L68" i="2"/>
  <c r="F68" i="2"/>
  <c r="G68" i="2" s="1"/>
  <c r="M67" i="2"/>
  <c r="L67" i="2"/>
  <c r="F67" i="2"/>
  <c r="G67" i="2" s="1"/>
  <c r="M66" i="2"/>
  <c r="L66" i="2"/>
  <c r="M65" i="2"/>
  <c r="L65" i="2"/>
  <c r="F65" i="2"/>
  <c r="M64" i="2"/>
  <c r="L64" i="2"/>
  <c r="F64" i="2"/>
  <c r="G64" i="2" s="1"/>
  <c r="C64" i="2"/>
  <c r="C72" i="2" s="1"/>
  <c r="M61" i="2"/>
  <c r="L61" i="2"/>
  <c r="F61" i="2"/>
  <c r="G61" i="2" s="1"/>
  <c r="M60" i="2"/>
  <c r="L60" i="2"/>
  <c r="F60" i="2"/>
  <c r="G60" i="2" s="1"/>
  <c r="M59" i="2"/>
  <c r="L59" i="2"/>
  <c r="F59" i="2"/>
  <c r="G59" i="2" s="1"/>
  <c r="M58" i="2"/>
  <c r="L58" i="2"/>
  <c r="F58" i="2"/>
  <c r="G58" i="2" s="1"/>
  <c r="M57" i="2"/>
  <c r="L57" i="2"/>
  <c r="F57" i="2"/>
  <c r="G57" i="2" s="1"/>
  <c r="M56" i="2"/>
  <c r="L56" i="2"/>
  <c r="F56" i="2"/>
  <c r="G56" i="2" s="1"/>
  <c r="M55" i="2"/>
  <c r="L55" i="2"/>
  <c r="M54" i="2"/>
  <c r="L54" i="2"/>
  <c r="F54" i="2"/>
  <c r="G54" i="2" s="1"/>
  <c r="C54" i="2"/>
  <c r="C62" i="2" s="1"/>
  <c r="M51" i="2"/>
  <c r="L51" i="2"/>
  <c r="F51" i="2"/>
  <c r="G51" i="2" s="1"/>
  <c r="M50" i="2"/>
  <c r="L50" i="2"/>
  <c r="F50" i="2"/>
  <c r="G50" i="2" s="1"/>
  <c r="M49" i="2"/>
  <c r="L49" i="2"/>
  <c r="F49" i="2"/>
  <c r="G49" i="2" s="1"/>
  <c r="M48" i="2"/>
  <c r="L48" i="2"/>
  <c r="F48" i="2"/>
  <c r="G48" i="2" s="1"/>
  <c r="M47" i="2"/>
  <c r="L47" i="2"/>
  <c r="M46" i="2"/>
  <c r="L46" i="2"/>
  <c r="M45" i="2"/>
  <c r="L45" i="2"/>
  <c r="F45" i="2"/>
  <c r="G45" i="2" s="1"/>
  <c r="C45" i="2"/>
  <c r="C52" i="2" s="1"/>
  <c r="M42" i="2"/>
  <c r="L42" i="2"/>
  <c r="F42" i="2"/>
  <c r="G42" i="2" s="1"/>
  <c r="M41" i="2"/>
  <c r="L41" i="2"/>
  <c r="F41" i="2"/>
  <c r="G41" i="2" s="1"/>
  <c r="M40" i="2"/>
  <c r="L40" i="2"/>
  <c r="F40" i="2"/>
  <c r="G40" i="2" s="1"/>
  <c r="M39" i="2"/>
  <c r="L39" i="2"/>
  <c r="F39" i="2"/>
  <c r="G39" i="2" s="1"/>
  <c r="M38" i="2"/>
  <c r="L38" i="2"/>
  <c r="F38" i="2"/>
  <c r="G38" i="2" s="1"/>
  <c r="M37" i="2"/>
  <c r="L37" i="2"/>
  <c r="M36" i="2"/>
  <c r="L36" i="2"/>
  <c r="F36" i="2"/>
  <c r="G36" i="2" s="1"/>
  <c r="C36" i="2"/>
  <c r="C43" i="2" s="1"/>
  <c r="A34" i="2"/>
  <c r="A35" i="2"/>
  <c r="H314" i="2"/>
  <c r="F314" i="2" s="1"/>
  <c r="G314" i="2" s="1"/>
  <c r="L314" i="2"/>
  <c r="M314" i="2"/>
  <c r="A27" i="2"/>
  <c r="A319" i="2" s="1"/>
  <c r="A25" i="2"/>
  <c r="A26" i="2"/>
  <c r="A18" i="2"/>
  <c r="A318" i="2" s="1"/>
  <c r="M27" i="2"/>
  <c r="L27" i="2"/>
  <c r="F27" i="2"/>
  <c r="G27" i="2" s="1"/>
  <c r="C34" i="2"/>
  <c r="H38" i="3"/>
  <c r="L18" i="2"/>
  <c r="C282" i="2" l="1"/>
  <c r="C344" i="2"/>
  <c r="G266" i="2"/>
  <c r="G125" i="2"/>
  <c r="G165" i="2"/>
  <c r="G95" i="2"/>
  <c r="G135" i="2"/>
  <c r="G175" i="2"/>
  <c r="G215" i="2"/>
  <c r="G255" i="2"/>
  <c r="G295" i="2"/>
  <c r="G65" i="2"/>
  <c r="G105" i="2"/>
  <c r="G225" i="2"/>
  <c r="G195" i="2"/>
  <c r="G235" i="2"/>
  <c r="G245" i="2"/>
  <c r="L262" i="2"/>
  <c r="M252" i="2"/>
  <c r="L162" i="2"/>
  <c r="M102" i="2"/>
  <c r="L282" i="2"/>
  <c r="L344" i="2" s="1"/>
  <c r="L252" i="2"/>
  <c r="L132" i="2"/>
  <c r="M222" i="2"/>
  <c r="M172" i="2"/>
  <c r="L82" i="2"/>
  <c r="M152" i="2"/>
  <c r="M262" i="2"/>
  <c r="M272" i="2"/>
  <c r="L312" i="2"/>
  <c r="L222" i="2"/>
  <c r="M312" i="2"/>
  <c r="L212" i="2"/>
  <c r="L232" i="2"/>
  <c r="M242" i="2"/>
  <c r="M72" i="2"/>
  <c r="M232" i="2"/>
  <c r="L242" i="2"/>
  <c r="M282" i="2"/>
  <c r="M344" i="2" s="1"/>
  <c r="L292" i="2"/>
  <c r="M292" i="2"/>
  <c r="L182" i="2"/>
  <c r="L302" i="2"/>
  <c r="M182" i="2"/>
  <c r="L272" i="2"/>
  <c r="M302" i="2"/>
  <c r="M142" i="2"/>
  <c r="M212" i="2"/>
  <c r="M132" i="2"/>
  <c r="L62" i="2"/>
  <c r="L142" i="2"/>
  <c r="L152" i="2"/>
  <c r="L192" i="2"/>
  <c r="L122" i="2"/>
  <c r="M192" i="2"/>
  <c r="M122" i="2"/>
  <c r="M162" i="2"/>
  <c r="L172" i="2"/>
  <c r="L202" i="2"/>
  <c r="L72" i="2"/>
  <c r="M202" i="2"/>
  <c r="M82" i="2"/>
  <c r="L112" i="2"/>
  <c r="L92" i="2"/>
  <c r="M112" i="2"/>
  <c r="M92" i="2"/>
  <c r="L102" i="2"/>
  <c r="M62" i="2"/>
  <c r="M52" i="2"/>
  <c r="L52" i="2"/>
  <c r="M34" i="2"/>
  <c r="L43" i="2"/>
  <c r="M43" i="2"/>
  <c r="L34" i="2"/>
  <c r="H17" i="2" l="1"/>
  <c r="F17" i="2" s="1"/>
  <c r="G17" i="2" s="1"/>
  <c r="L17" i="2"/>
  <c r="M17" i="2"/>
  <c r="H18" i="2"/>
  <c r="M18" i="2" l="1"/>
  <c r="D353" i="2" l="1"/>
  <c r="F41" i="15" l="1"/>
  <c r="H17" i="15"/>
  <c r="L1" i="2" s="1"/>
  <c r="I7" i="3" l="1"/>
  <c r="D15" i="3"/>
  <c r="D14" i="3"/>
  <c r="H22" i="3"/>
  <c r="D18" i="3"/>
  <c r="B3" i="2" l="1"/>
  <c r="B2" i="2"/>
  <c r="A3" i="3"/>
  <c r="A2" i="3"/>
  <c r="B1" i="2"/>
  <c r="D28" i="3" l="1"/>
  <c r="H315" i="2" l="1"/>
  <c r="F315" i="2" s="1"/>
  <c r="L315" i="2"/>
  <c r="M315" i="2"/>
  <c r="C347" i="2"/>
  <c r="B347" i="2"/>
  <c r="C346" i="2"/>
  <c r="B346" i="2"/>
  <c r="C345" i="2"/>
  <c r="B345" i="2"/>
  <c r="C343" i="2"/>
  <c r="B343" i="2"/>
  <c r="C342" i="2"/>
  <c r="B342" i="2"/>
  <c r="C341" i="2"/>
  <c r="B341" i="2"/>
  <c r="I349" i="2"/>
  <c r="L317" i="2"/>
  <c r="L25" i="2"/>
  <c r="K349" i="2"/>
  <c r="M317" i="2"/>
  <c r="M25" i="2"/>
  <c r="G317" i="2"/>
  <c r="H371" i="2"/>
  <c r="F371" i="2" s="1"/>
  <c r="L316" i="2"/>
  <c r="G316" i="2"/>
  <c r="B340" i="2"/>
  <c r="B339" i="2"/>
  <c r="B338" i="2"/>
  <c r="B337" i="2"/>
  <c r="B336" i="2"/>
  <c r="C336" i="2"/>
  <c r="C340" i="2"/>
  <c r="C339" i="2"/>
  <c r="C338" i="2"/>
  <c r="C337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M31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G352" i="2"/>
  <c r="F26" i="3"/>
  <c r="C38" i="3"/>
  <c r="G38" i="3"/>
  <c r="F38" i="3"/>
  <c r="E38" i="3"/>
  <c r="D38" i="3"/>
  <c r="L6" i="2" l="1"/>
  <c r="M14" i="2"/>
  <c r="L12" i="2"/>
  <c r="L9" i="2"/>
  <c r="L7" i="2"/>
  <c r="M6" i="2"/>
  <c r="L14" i="2"/>
  <c r="M12" i="2"/>
  <c r="L13" i="2"/>
  <c r="L11" i="2"/>
  <c r="M9" i="2"/>
  <c r="L15" i="2"/>
  <c r="M10" i="2"/>
  <c r="M13" i="2"/>
  <c r="M7" i="2"/>
  <c r="L10" i="2"/>
  <c r="M11" i="2"/>
  <c r="M8" i="2"/>
  <c r="M15" i="2"/>
  <c r="L8" i="2"/>
  <c r="G315" i="2"/>
  <c r="L319" i="2"/>
  <c r="M318" i="2"/>
  <c r="M319" i="2"/>
  <c r="L318" i="2"/>
  <c r="G15" i="2"/>
  <c r="G12" i="2"/>
  <c r="G13" i="2"/>
  <c r="G14" i="2"/>
  <c r="G11" i="2"/>
  <c r="M16" i="2" l="1"/>
  <c r="L16" i="2"/>
  <c r="M321" i="2" l="1"/>
  <c r="M323" i="2"/>
  <c r="L320" i="2"/>
  <c r="M322" i="2"/>
  <c r="L322" i="2"/>
  <c r="L321" i="2"/>
  <c r="L323" i="2"/>
  <c r="M320" i="2"/>
  <c r="M324" i="2" l="1"/>
  <c r="L324" i="2"/>
  <c r="L326" i="2" l="1"/>
  <c r="M325" i="2"/>
  <c r="L325" i="2"/>
  <c r="M326" i="2"/>
  <c r="M328" i="2"/>
  <c r="L328" i="2"/>
  <c r="L327" i="2" l="1"/>
  <c r="M327" i="2"/>
  <c r="M339" i="2"/>
  <c r="M332" i="2" l="1"/>
  <c r="M335" i="2"/>
  <c r="L338" i="2"/>
  <c r="L330" i="2"/>
  <c r="L333" i="2"/>
  <c r="L329" i="2"/>
  <c r="M329" i="2"/>
  <c r="M330" i="2"/>
  <c r="L332" i="2"/>
  <c r="M338" i="2"/>
  <c r="L334" i="2"/>
  <c r="M331" i="2"/>
  <c r="M333" i="2"/>
  <c r="L337" i="2"/>
  <c r="M334" i="2"/>
  <c r="M337" i="2"/>
  <c r="L331" i="2"/>
  <c r="L336" i="2"/>
  <c r="L335" i="2"/>
  <c r="M336" i="2"/>
  <c r="M341" i="2"/>
  <c r="L339" i="2"/>
  <c r="L341" i="2" l="1"/>
  <c r="A315" i="2"/>
  <c r="M340" i="2"/>
  <c r="L340" i="2"/>
  <c r="M345" i="2" l="1"/>
  <c r="M342" i="2"/>
  <c r="M347" i="2"/>
  <c r="L343" i="2"/>
  <c r="L342" i="2"/>
  <c r="M343" i="2"/>
  <c r="L345" i="2" l="1"/>
  <c r="L347" i="2"/>
  <c r="G10" i="2" l="1"/>
  <c r="G8" i="2"/>
  <c r="G9" i="2" l="1"/>
  <c r="M346" i="2" l="1"/>
  <c r="L346" i="2"/>
  <c r="L349" i="2" l="1"/>
  <c r="B9" i="3" s="1"/>
  <c r="L378" i="2"/>
  <c r="L390" i="2" s="1"/>
  <c r="M349" i="2"/>
  <c r="B7" i="3" s="1"/>
  <c r="M378" i="2"/>
  <c r="M390" i="2" s="1"/>
  <c r="G39" i="3" l="1"/>
  <c r="E39" i="3"/>
  <c r="B8" i="3"/>
  <c r="F39" i="3"/>
  <c r="D39" i="3"/>
  <c r="C39" i="3"/>
  <c r="D10" i="3"/>
  <c r="G26" i="3" l="1"/>
  <c r="D26" i="3" s="1"/>
  <c r="G22" i="3"/>
  <c r="D24" i="3" l="1"/>
  <c r="D22" i="3"/>
  <c r="D30" i="3" l="1"/>
  <c r="H33" i="3" s="1"/>
  <c r="H39" i="3"/>
  <c r="F18" i="2"/>
  <c r="G18" i="2" s="1"/>
  <c r="G371" i="2"/>
  <c r="F383" i="2"/>
  <c r="G383" i="2" s="1"/>
  <c r="F296" i="2"/>
  <c r="F216" i="2"/>
  <c r="F136" i="2"/>
  <c r="F55" i="2"/>
  <c r="F305" i="2"/>
  <c r="F226" i="2"/>
  <c r="F145" i="2"/>
  <c r="F66" i="2"/>
  <c r="F46" i="2"/>
  <c r="F275" i="2"/>
  <c r="I344" i="2" s="1"/>
  <c r="F196" i="2"/>
  <c r="F115" i="2"/>
  <c r="F37" i="2"/>
  <c r="F285" i="2"/>
  <c r="F205" i="2"/>
  <c r="F126" i="2"/>
  <c r="F256" i="2"/>
  <c r="F176" i="2"/>
  <c r="F96" i="2"/>
  <c r="F265" i="2"/>
  <c r="F185" i="2"/>
  <c r="F106" i="2"/>
  <c r="F236" i="2"/>
  <c r="F155" i="2"/>
  <c r="F75" i="2"/>
  <c r="F246" i="2"/>
  <c r="F166" i="2"/>
  <c r="F85" i="2"/>
  <c r="H37" i="3" l="1"/>
  <c r="K13" i="2"/>
  <c r="K15" i="2"/>
  <c r="K8" i="2"/>
  <c r="K9" i="2"/>
  <c r="K11" i="2"/>
  <c r="K14" i="2"/>
  <c r="K6" i="2"/>
  <c r="K10" i="2"/>
  <c r="K12" i="2"/>
  <c r="F47" i="2"/>
  <c r="G47" i="2" s="1"/>
  <c r="G378" i="2"/>
  <c r="G379" i="2" s="1"/>
  <c r="G380" i="2" s="1"/>
  <c r="G390" i="2"/>
  <c r="G391" i="2" s="1"/>
  <c r="G392" i="2" s="1"/>
  <c r="G106" i="2"/>
  <c r="G112" i="2" s="1"/>
  <c r="G327" i="2" s="1"/>
  <c r="I327" i="2"/>
  <c r="I337" i="2"/>
  <c r="G205" i="2"/>
  <c r="G212" i="2" s="1"/>
  <c r="G337" i="2" s="1"/>
  <c r="G145" i="2"/>
  <c r="G152" i="2" s="1"/>
  <c r="G331" i="2" s="1"/>
  <c r="I331" i="2"/>
  <c r="G185" i="2"/>
  <c r="G192" i="2" s="1"/>
  <c r="G335" i="2" s="1"/>
  <c r="I335" i="2"/>
  <c r="G285" i="2"/>
  <c r="G292" i="2" s="1"/>
  <c r="G345" i="2" s="1"/>
  <c r="I345" i="2"/>
  <c r="G226" i="2"/>
  <c r="G232" i="2" s="1"/>
  <c r="G339" i="2" s="1"/>
  <c r="I339" i="2"/>
  <c r="G265" i="2"/>
  <c r="G272" i="2" s="1"/>
  <c r="I343" i="2"/>
  <c r="I320" i="2"/>
  <c r="G37" i="2"/>
  <c r="G43" i="2" s="1"/>
  <c r="G320" i="2" s="1"/>
  <c r="G305" i="2"/>
  <c r="G312" i="2" s="1"/>
  <c r="G347" i="2" s="1"/>
  <c r="I347" i="2"/>
  <c r="I328" i="2"/>
  <c r="G115" i="2"/>
  <c r="G122" i="2" s="1"/>
  <c r="G328" i="2" s="1"/>
  <c r="G96" i="2"/>
  <c r="G102" i="2" s="1"/>
  <c r="G326" i="2" s="1"/>
  <c r="I326" i="2"/>
  <c r="G196" i="2"/>
  <c r="G202" i="2" s="1"/>
  <c r="G336" i="2" s="1"/>
  <c r="I336" i="2"/>
  <c r="I322" i="2"/>
  <c r="G55" i="2"/>
  <c r="G62" i="2" s="1"/>
  <c r="G322" i="2" s="1"/>
  <c r="G85" i="2"/>
  <c r="G92" i="2" s="1"/>
  <c r="G325" i="2" s="1"/>
  <c r="I325" i="2"/>
  <c r="I324" i="2"/>
  <c r="G75" i="2"/>
  <c r="G82" i="2" s="1"/>
  <c r="G324" i="2" s="1"/>
  <c r="G176" i="2"/>
  <c r="G182" i="2" s="1"/>
  <c r="G334" i="2" s="1"/>
  <c r="I334" i="2"/>
  <c r="G275" i="2"/>
  <c r="G282" i="2" s="1"/>
  <c r="G344" i="2" s="1"/>
  <c r="G136" i="2"/>
  <c r="G142" i="2" s="1"/>
  <c r="G330" i="2" s="1"/>
  <c r="I330" i="2"/>
  <c r="G166" i="2"/>
  <c r="G172" i="2" s="1"/>
  <c r="G333" i="2" s="1"/>
  <c r="I333" i="2"/>
  <c r="G155" i="2"/>
  <c r="G162" i="2" s="1"/>
  <c r="G332" i="2" s="1"/>
  <c r="I332" i="2"/>
  <c r="G256" i="2"/>
  <c r="G262" i="2" s="1"/>
  <c r="G342" i="2" s="1"/>
  <c r="I342" i="2"/>
  <c r="G46" i="2"/>
  <c r="G216" i="2"/>
  <c r="G222" i="2" s="1"/>
  <c r="G338" i="2" s="1"/>
  <c r="I338" i="2"/>
  <c r="G246" i="2"/>
  <c r="G252" i="2" s="1"/>
  <c r="G341" i="2" s="1"/>
  <c r="I341" i="2"/>
  <c r="G236" i="2"/>
  <c r="G242" i="2" s="1"/>
  <c r="G340" i="2" s="1"/>
  <c r="I340" i="2"/>
  <c r="I329" i="2"/>
  <c r="G126" i="2"/>
  <c r="G132" i="2" s="1"/>
  <c r="G329" i="2" s="1"/>
  <c r="G66" i="2"/>
  <c r="G72" i="2" s="1"/>
  <c r="G323" i="2" s="1"/>
  <c r="I323" i="2"/>
  <c r="G296" i="2"/>
  <c r="G302" i="2" s="1"/>
  <c r="G346" i="2" s="1"/>
  <c r="I346" i="2"/>
  <c r="H34" i="3" l="1"/>
  <c r="H35" i="3"/>
  <c r="H36" i="3"/>
  <c r="G34" i="2"/>
  <c r="G319" i="2" s="1"/>
  <c r="I319" i="2"/>
  <c r="I321" i="2"/>
  <c r="G52" i="2"/>
  <c r="G321" i="2" s="1"/>
  <c r="G343" i="2"/>
  <c r="K343" i="2" s="1"/>
  <c r="K344" i="2"/>
  <c r="K320" i="2"/>
  <c r="K335" i="2"/>
  <c r="K331" i="2"/>
  <c r="K339" i="2"/>
  <c r="K329" i="2"/>
  <c r="K347" i="2"/>
  <c r="K345" i="2"/>
  <c r="K327" i="2"/>
  <c r="K340" i="2"/>
  <c r="K342" i="2"/>
  <c r="K322" i="2"/>
  <c r="K323" i="2"/>
  <c r="K328" i="2"/>
  <c r="K346" i="2"/>
  <c r="K338" i="2"/>
  <c r="K341" i="2"/>
  <c r="K332" i="2"/>
  <c r="K334" i="2"/>
  <c r="K336" i="2"/>
  <c r="K333" i="2"/>
  <c r="K324" i="2"/>
  <c r="K326" i="2"/>
  <c r="K337" i="2"/>
  <c r="K330" i="2"/>
  <c r="K325" i="2"/>
  <c r="K319" i="2" l="1"/>
  <c r="G6" i="2"/>
  <c r="G7" i="2"/>
  <c r="I350" i="2"/>
  <c r="G25" i="2"/>
  <c r="G318" i="2" s="1"/>
  <c r="G349" i="2" s="1"/>
  <c r="G350" i="2" s="1"/>
  <c r="G351" i="2" s="1"/>
  <c r="I318" i="2"/>
  <c r="K321" i="2"/>
  <c r="G16" i="2" l="1"/>
  <c r="K318" i="2"/>
  <c r="H40" i="3"/>
  <c r="I40" i="3" s="1"/>
  <c r="J40" i="3" s="1"/>
</calcChain>
</file>

<file path=xl/sharedStrings.xml><?xml version="1.0" encoding="utf-8"?>
<sst xmlns="http://schemas.openxmlformats.org/spreadsheetml/2006/main" count="264" uniqueCount="228">
  <si>
    <t>ARRONDI SUR PV:</t>
  </si>
  <si>
    <t xml:space="preserve"> </t>
  </si>
  <si>
    <t>COEFFICIENT SUR TEMPS :</t>
  </si>
  <si>
    <t>DESIGNATION DES OUVRAGES</t>
  </si>
  <si>
    <t>UNITE</t>
  </si>
  <si>
    <t>TOTAUX</t>
  </si>
  <si>
    <t>RECAPITULATIF</t>
  </si>
  <si>
    <t>Valeurs</t>
  </si>
  <si>
    <t>Unités</t>
  </si>
  <si>
    <t>Durée du chantier :</t>
  </si>
  <si>
    <t>Nombre d'heures</t>
  </si>
  <si>
    <t>Heures</t>
  </si>
  <si>
    <t>Nombre de jours ouvrés</t>
  </si>
  <si>
    <t>Jours</t>
  </si>
  <si>
    <t>Fourniture</t>
  </si>
  <si>
    <t>M/O horaire</t>
  </si>
  <si>
    <t>LOCATION</t>
  </si>
  <si>
    <t>TYPE</t>
  </si>
  <si>
    <t>Cabane/Bungalow</t>
  </si>
  <si>
    <t>Location de nacelle</t>
  </si>
  <si>
    <t>Véhicule chantier</t>
  </si>
  <si>
    <t>Organisme de controle</t>
  </si>
  <si>
    <t>KGV</t>
  </si>
  <si>
    <t>PRIX DE VENTE HORS FRAIS</t>
  </si>
  <si>
    <t>PRIX DE VENTE</t>
  </si>
  <si>
    <t>Coéfficient matériel</t>
  </si>
  <si>
    <t>Prix de vente MO</t>
  </si>
  <si>
    <r>
      <t xml:space="preserve">TOTAL GÉNÉRAL EN </t>
    </r>
    <r>
      <rPr>
        <b/>
        <sz val="10"/>
        <color indexed="10"/>
        <rFont val="MS Sans Serif"/>
        <family val="2"/>
      </rPr>
      <t>EUROS</t>
    </r>
    <r>
      <rPr>
        <b/>
        <sz val="10"/>
        <rFont val="MS Sans Serif"/>
        <family val="2"/>
      </rPr>
      <t xml:space="preserve"> H.T. </t>
    </r>
  </si>
  <si>
    <r>
      <t xml:space="preserve">TOTAL GÉNÉRAL EN </t>
    </r>
    <r>
      <rPr>
        <b/>
        <sz val="10"/>
        <color indexed="10"/>
        <rFont val="MS Sans Serif"/>
        <family val="2"/>
      </rPr>
      <t>EUROS</t>
    </r>
    <r>
      <rPr>
        <b/>
        <sz val="10"/>
        <rFont val="MS Sans Serif"/>
        <family val="2"/>
      </rPr>
      <t xml:space="preserve"> T.T.C. </t>
    </r>
  </si>
  <si>
    <t>II</t>
  </si>
  <si>
    <t>III</t>
  </si>
  <si>
    <t>IV</t>
  </si>
  <si>
    <t>V</t>
  </si>
  <si>
    <t>I.A</t>
  </si>
  <si>
    <t>I.B</t>
  </si>
  <si>
    <t>Zone</t>
  </si>
  <si>
    <t>Euro</t>
  </si>
  <si>
    <t>Euro/mois</t>
  </si>
  <si>
    <t>Euro/jour</t>
  </si>
  <si>
    <t>Suivant CCAP</t>
  </si>
  <si>
    <t>30 jours à la date du présent devis</t>
  </si>
  <si>
    <t>60 jours à la date du présent devis</t>
  </si>
  <si>
    <t>90 jours à la date du présent devis</t>
  </si>
  <si>
    <t xml:space="preserve">Durée de Validité de l'offre.......................................................... : </t>
  </si>
  <si>
    <t>Délai d'éxécution après approvisionnement :</t>
  </si>
  <si>
    <t>Modalités de paiement :</t>
  </si>
  <si>
    <t>Délai d'appro. après réception de commande :</t>
  </si>
  <si>
    <t>1 semaine</t>
  </si>
  <si>
    <t>2 semaines</t>
  </si>
  <si>
    <t>3 semaines</t>
  </si>
  <si>
    <t>2 mois</t>
  </si>
  <si>
    <t>3 mois</t>
  </si>
  <si>
    <t>4 mois</t>
  </si>
  <si>
    <t>5 mois</t>
  </si>
  <si>
    <t>6 mois</t>
  </si>
  <si>
    <t>1 an</t>
  </si>
  <si>
    <t>DELAIS de paiement :</t>
  </si>
  <si>
    <t>Billet à ordre</t>
  </si>
  <si>
    <t>Traite</t>
  </si>
  <si>
    <t>Prélèvement</t>
  </si>
  <si>
    <t>30 jours après la date d'émission de la facture</t>
  </si>
  <si>
    <t>45 jours après la date d'émission de la facture</t>
  </si>
  <si>
    <t>90 jours après la date d'émission de la facture</t>
  </si>
  <si>
    <t>Durée de Validité de l'offre :.........................................................</t>
  </si>
  <si>
    <t>Délai d'éxécution après approvisionnement :..............................</t>
  </si>
  <si>
    <t>Délai d'approvisionnement après réception de commande :.................</t>
  </si>
  <si>
    <t>Suivant conditions habituelles entre nous</t>
  </si>
  <si>
    <t>P. GLOBAL €</t>
  </si>
  <si>
    <t>P.U.  €</t>
  </si>
  <si>
    <t>Coefficient de vente n°3</t>
  </si>
  <si>
    <t>Coefficient de vente n°4</t>
  </si>
  <si>
    <t>Coefficient de vente n°6</t>
  </si>
  <si>
    <t>Coefficient de vente n°7</t>
  </si>
  <si>
    <t>Coefficient de vente n°8</t>
  </si>
  <si>
    <t>Coefficient de vente n°9</t>
  </si>
  <si>
    <t>Coefficient de vente n°10</t>
  </si>
  <si>
    <t>CODE NATURE</t>
  </si>
  <si>
    <t>DEPART</t>
  </si>
  <si>
    <t>OPTION 2</t>
  </si>
  <si>
    <t>Kms</t>
  </si>
  <si>
    <t>&gt;80</t>
  </si>
  <si>
    <t>0 à 5</t>
  </si>
  <si>
    <t>5 à 10</t>
  </si>
  <si>
    <t>10 à 20</t>
  </si>
  <si>
    <t>20 à 30</t>
  </si>
  <si>
    <t>30 à 40</t>
  </si>
  <si>
    <t>40 à 50</t>
  </si>
  <si>
    <t>50 à 65</t>
  </si>
  <si>
    <t>65 à 80</t>
  </si>
  <si>
    <t>Déplacement ouvriers</t>
  </si>
  <si>
    <t>VI</t>
  </si>
  <si>
    <t>VII</t>
  </si>
  <si>
    <t>Repas + Trajet</t>
  </si>
  <si>
    <t>Nacelle/Appareil manut.</t>
  </si>
  <si>
    <t xml:space="preserve">Véhicule chantier </t>
  </si>
  <si>
    <t>Mois</t>
  </si>
  <si>
    <t>Type</t>
  </si>
  <si>
    <t>Nombre jours</t>
  </si>
  <si>
    <t>Nombre d'ouvriers</t>
  </si>
  <si>
    <t>Coefficient de vente n°5</t>
  </si>
  <si>
    <t>Euro/km</t>
  </si>
  <si>
    <t xml:space="preserve">OPTION 1 : </t>
  </si>
  <si>
    <r>
      <t>T.V.A.</t>
    </r>
    <r>
      <rPr>
        <b/>
        <sz val="10"/>
        <color indexed="56"/>
        <rFont val="MS Sans Serif"/>
        <family val="2"/>
      </rPr>
      <t xml:space="preserve"> 20</t>
    </r>
    <r>
      <rPr>
        <b/>
        <sz val="10"/>
        <rFont val="MS Sans Serif"/>
        <family val="2"/>
      </rPr>
      <t xml:space="preserve"> % </t>
    </r>
  </si>
  <si>
    <t>GD</t>
  </si>
  <si>
    <t>Négo</t>
  </si>
  <si>
    <t>Responsable du projet :</t>
  </si>
  <si>
    <t>Prorata</t>
  </si>
  <si>
    <t>Date :</t>
  </si>
  <si>
    <t>30% à la commande</t>
  </si>
  <si>
    <t>le solde à la fin du chantier</t>
  </si>
  <si>
    <t>Conditions de règlement :.............................................................................</t>
  </si>
  <si>
    <t>A l'attention de Monsieur …</t>
  </si>
  <si>
    <t>00000 …</t>
  </si>
  <si>
    <t>QTES</t>
  </si>
  <si>
    <t>MARGE COMMERCIALE</t>
  </si>
  <si>
    <t xml:space="preserve">PRIX DE VENTE  HT </t>
  </si>
  <si>
    <t>Prix achat</t>
  </si>
  <si>
    <t>Distance aller/retour en Km :</t>
  </si>
  <si>
    <t>pour GD</t>
  </si>
  <si>
    <t>Péage chantier aller-retour</t>
  </si>
  <si>
    <t>Heures de conduite (GD)</t>
  </si>
  <si>
    <t>à renseigner</t>
  </si>
  <si>
    <r>
      <t xml:space="preserve">ANALYSE KGV </t>
    </r>
    <r>
      <rPr>
        <sz val="15"/>
        <rFont val="Arial"/>
        <family val="2"/>
      </rPr>
      <t>(Coefficient Global de Vente)</t>
    </r>
  </si>
  <si>
    <t>attention en plus</t>
  </si>
  <si>
    <t>durée du chantier à renseigner avec planning prévisionel</t>
  </si>
  <si>
    <t>distance aller-retour à renseigner avec mappy</t>
  </si>
  <si>
    <t>péage chantier aller-retour à renseigner avec mappy</t>
  </si>
  <si>
    <t>déplacement ouvriers (nbr ouvriers) à renseigner</t>
  </si>
  <si>
    <t>heure de conduite (GD) : à renseigner avec mappy</t>
  </si>
  <si>
    <t>(cases orange)</t>
  </si>
  <si>
    <t>zone à renseigner selon tableau ci-dessus</t>
  </si>
  <si>
    <t xml:space="preserve">N° devis : </t>
  </si>
  <si>
    <t xml:space="preserve">2018 - </t>
  </si>
  <si>
    <t>DEPLACEMENTS OUVRIERS (repas + trajet + hôtel si GD)</t>
  </si>
  <si>
    <t>Frais BE (externe)</t>
  </si>
  <si>
    <t>Distance aller-retour</t>
  </si>
  <si>
    <t>VEHICULE CHANTIER</t>
  </si>
  <si>
    <t>Quantité</t>
  </si>
  <si>
    <t>Numéro</t>
  </si>
  <si>
    <t>Initiales</t>
  </si>
  <si>
    <t>Nom Prénom</t>
  </si>
  <si>
    <t>Numéo de tél</t>
  </si>
  <si>
    <t>Mail</t>
  </si>
  <si>
    <t>Choix responsable projet :</t>
  </si>
  <si>
    <t xml:space="preserve">Fait au Mans, le </t>
  </si>
  <si>
    <t>1 mois</t>
  </si>
  <si>
    <t>21mois</t>
  </si>
  <si>
    <t>Désignation</t>
  </si>
  <si>
    <t>0</t>
  </si>
  <si>
    <t>Pourcentage</t>
  </si>
  <si>
    <t>Coef V</t>
  </si>
  <si>
    <t>FO Unit.</t>
  </si>
  <si>
    <t>R (%)</t>
  </si>
  <si>
    <t>MO Unit.</t>
  </si>
  <si>
    <t>FO Tot.</t>
  </si>
  <si>
    <t>MO Tot.</t>
  </si>
  <si>
    <t>xxxxx</t>
  </si>
  <si>
    <t>Devis N°</t>
  </si>
  <si>
    <t>N° §</t>
  </si>
  <si>
    <t>Afficher numéro tel</t>
  </si>
  <si>
    <t>oui</t>
  </si>
  <si>
    <t>non</t>
  </si>
  <si>
    <t>Choix</t>
  </si>
  <si>
    <t>Afficher mail</t>
  </si>
  <si>
    <t>Nbr / Véhicule</t>
  </si>
  <si>
    <t>Nombre trajet</t>
  </si>
  <si>
    <t xml:space="preserve">véhicule chantier (nbr trajet) = nbr de jours ouvrés </t>
  </si>
  <si>
    <t>véhicule chantier (nbr trajet) = nbr de jours ouvrés divisé par 4 et par nbr de compagnons dans le véhicule</t>
  </si>
  <si>
    <t>Base</t>
  </si>
  <si>
    <t>Sous traitance</t>
  </si>
  <si>
    <t>Chapitre 0 à ne pas suprimer.</t>
  </si>
  <si>
    <t>Il sert à l'insertion des futur chapitre</t>
  </si>
  <si>
    <t>Ne pas utiliser se chapitre</t>
  </si>
  <si>
    <t>INI 1</t>
  </si>
  <si>
    <t>Non Prénom 1</t>
  </si>
  <si>
    <t>Non Prénom 11</t>
  </si>
  <si>
    <t>Non Prénom 12</t>
  </si>
  <si>
    <t>Num 1</t>
  </si>
  <si>
    <t>Mail 1</t>
  </si>
  <si>
    <t>INI 2</t>
  </si>
  <si>
    <t>Non Prénom 2</t>
  </si>
  <si>
    <t>Num 2</t>
  </si>
  <si>
    <t>Mail 2</t>
  </si>
  <si>
    <t>INI 3</t>
  </si>
  <si>
    <t>Non Prénom 3</t>
  </si>
  <si>
    <t>Num 3</t>
  </si>
  <si>
    <t>Mail 3</t>
  </si>
  <si>
    <t>INI 4</t>
  </si>
  <si>
    <t>Non Prénom 4</t>
  </si>
  <si>
    <t>Num 4</t>
  </si>
  <si>
    <t>Mail 4</t>
  </si>
  <si>
    <t>INI 5</t>
  </si>
  <si>
    <t>Non Prénom 5</t>
  </si>
  <si>
    <t>Num 5</t>
  </si>
  <si>
    <t>Mail 5</t>
  </si>
  <si>
    <t>INI 6</t>
  </si>
  <si>
    <t>Non Prénom 6</t>
  </si>
  <si>
    <t>Num 6</t>
  </si>
  <si>
    <t>Mail 6</t>
  </si>
  <si>
    <t>INI 7</t>
  </si>
  <si>
    <t>Non Prénom 7</t>
  </si>
  <si>
    <t>Num 7</t>
  </si>
  <si>
    <t>Mail 7</t>
  </si>
  <si>
    <t>INI 8</t>
  </si>
  <si>
    <t>Non Prénom 8</t>
  </si>
  <si>
    <t>Num 8</t>
  </si>
  <si>
    <t>Mail 8</t>
  </si>
  <si>
    <t>INI 9</t>
  </si>
  <si>
    <t>Non Prénom 9</t>
  </si>
  <si>
    <t>Num 9</t>
  </si>
  <si>
    <t>Mail 9</t>
  </si>
  <si>
    <t>INI 10</t>
  </si>
  <si>
    <t>Non Prénom 10</t>
  </si>
  <si>
    <t>Num 10</t>
  </si>
  <si>
    <t>Mail 10</t>
  </si>
  <si>
    <t>INI 11</t>
  </si>
  <si>
    <t>Num 11</t>
  </si>
  <si>
    <t>Mail 11</t>
  </si>
  <si>
    <t>INI 12</t>
  </si>
  <si>
    <t>Num 12</t>
  </si>
  <si>
    <t>Mail 12</t>
  </si>
  <si>
    <t>Client</t>
  </si>
  <si>
    <t>chantier</t>
  </si>
  <si>
    <t>adresse</t>
  </si>
  <si>
    <t>Lot n°</t>
  </si>
  <si>
    <t>Prix de revient horaire moyen MO</t>
  </si>
  <si>
    <t>DEPLACEMENTS</t>
  </si>
  <si>
    <t>Logiciel devis version forum V2 (2018-08-20)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</si>
</sst>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164" formatCode="_(&quot;€&quot;* #,##0.00_);_(&quot;€&quot;* \(#,##0.00\);_(&quot;€&quot;* &quot;-&quot;??_);_(@_)"/>
    <numFmt numFmtId="165" formatCode="#,##0.00;[Red]\-#,##0.00"/>
    <numFmt numFmtId="166" formatCode="0.000"/>
    <numFmt numFmtId="167" formatCode="0.0000"/>
    <numFmt numFmtId="168" formatCode="dd\-mmmm\-yyyy"/>
    <numFmt numFmtId="169" formatCode="###\ ###\ ###.00"/>
    <numFmt numFmtId="170" formatCode="#,##0.00\ [$F-40C]"/>
    <numFmt numFmtId="171" formatCode="#,##0.00\ [$€-1]"/>
    <numFmt numFmtId="172" formatCode="#,##0\ [$€-1]"/>
    <numFmt numFmtId="173" formatCode="#,##0.00000\ [$€-1]"/>
    <numFmt numFmtId="174" formatCode="00"/>
    <numFmt numFmtId="175" formatCode="d\ mmmm\ yyyy"/>
    <numFmt numFmtId="176" formatCode="#,##0.00\ &quot;€&quot;"/>
    <numFmt numFmtId="177" formatCode="0.0%"/>
  </numFmts>
  <fonts count="49">
    <font>
      <sz val="10"/>
      <name val="MS Sans Serif"/>
    </font>
    <font>
      <b/>
      <sz val="10"/>
      <name val="MS Sans Serif"/>
      <family val="2"/>
    </font>
    <font>
      <sz val="10"/>
      <name val="MS Sans Serif"/>
      <family val="2"/>
    </font>
    <font>
      <b/>
      <sz val="10"/>
      <name val="Geneva"/>
    </font>
    <font>
      <b/>
      <u/>
      <sz val="10"/>
      <name val="MS Sans Serif"/>
      <family val="2"/>
    </font>
    <font>
      <b/>
      <u/>
      <sz val="10"/>
      <name val="MS Sans Serif"/>
      <family val="2"/>
    </font>
    <font>
      <sz val="10"/>
      <color indexed="10"/>
      <name val="MS Sans Serif"/>
      <family val="2"/>
    </font>
    <font>
      <b/>
      <sz val="10"/>
      <color indexed="10"/>
      <name val="MS Sans Serif"/>
      <family val="2"/>
    </font>
    <font>
      <sz val="10"/>
      <name val="Arial"/>
      <family val="2"/>
    </font>
    <font>
      <sz val="10"/>
      <name val="Times New Roman"/>
      <family val="1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color indexed="56"/>
      <name val="MS Sans Serif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MS Sans Serif"/>
      <family val="2"/>
    </font>
    <font>
      <b/>
      <sz val="10"/>
      <name val="MS Sans Serif"/>
      <family val="2"/>
    </font>
    <font>
      <sz val="10"/>
      <name val="MS Sans Serif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b/>
      <sz val="16"/>
      <color indexed="12"/>
      <name val="Arial"/>
      <family val="2"/>
    </font>
    <font>
      <b/>
      <sz val="10"/>
      <name val="Times New Roman"/>
      <family val="1"/>
    </font>
    <font>
      <u/>
      <sz val="10"/>
      <color indexed="12"/>
      <name val="MS Sans Serif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sz val="10"/>
      <color indexed="10"/>
      <name val="Arial"/>
      <family val="2"/>
    </font>
    <font>
      <i/>
      <sz val="10"/>
      <color indexed="10"/>
      <name val="Arial"/>
      <family val="2"/>
    </font>
    <font>
      <b/>
      <i/>
      <sz val="10"/>
      <color indexed="10"/>
      <name val="Arial"/>
      <family val="2"/>
    </font>
    <font>
      <b/>
      <sz val="15"/>
      <name val="Arial"/>
      <family val="2"/>
    </font>
    <font>
      <b/>
      <i/>
      <shadow/>
      <sz val="36"/>
      <color rgb="FFFF0000"/>
      <name val="Times New Roman"/>
      <family val="1"/>
    </font>
    <font>
      <u/>
      <sz val="10"/>
      <color indexed="12"/>
      <name val="Times New Roman"/>
      <family val="1"/>
    </font>
    <font>
      <sz val="10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u/>
      <sz val="12"/>
      <name val="MS Sans Serif"/>
      <family val="2"/>
    </font>
    <font>
      <b/>
      <sz val="22"/>
      <name val="Arial"/>
      <family val="2"/>
    </font>
    <font>
      <sz val="15"/>
      <name val="Arial"/>
      <family val="2"/>
    </font>
    <font>
      <u/>
      <sz val="12"/>
      <color indexed="12"/>
      <name val="MS Sans Serif"/>
      <family val="2"/>
    </font>
    <font>
      <b/>
      <sz val="16"/>
      <name val="Arial"/>
      <family val="2"/>
    </font>
    <font>
      <b/>
      <u/>
      <sz val="10"/>
      <name val="Arial"/>
      <family val="2"/>
    </font>
    <font>
      <b/>
      <sz val="12"/>
      <name val="MS Sans Serif"/>
      <family val="2"/>
    </font>
    <font>
      <b/>
      <sz val="16"/>
      <color rgb="FFFF0000"/>
      <name val="Arial"/>
      <family val="2"/>
    </font>
    <font>
      <sz val="10"/>
      <name val="MS Sans Serif"/>
    </font>
    <font>
      <b/>
      <i/>
      <u/>
      <sz val="10"/>
      <color indexed="10"/>
      <name val="Arial"/>
      <family val="2"/>
    </font>
    <font>
      <b/>
      <u/>
      <sz val="10"/>
      <color rgb="FFFF0000"/>
      <name val="Arial"/>
      <family val="2"/>
    </font>
    <font>
      <b/>
      <sz val="10"/>
      <color rgb="FF000000"/>
      <name val="Arial"/>
      <family val="2"/>
    </font>
    <font>
      <b/>
      <sz val="10"/>
      <color rgb="FFFF0000"/>
      <name val="Arial"/>
      <family val="2"/>
    </font>
  </fonts>
  <fills count="22">
    <fill>
      <patternFill patternType="none"/>
    </fill>
    <fill>
      <patternFill patternType="gray125"/>
    </fill>
    <fill>
      <patternFill patternType="gray125">
        <fgColor indexed="11"/>
        <bgColor indexed="9"/>
      </patternFill>
    </fill>
    <fill>
      <patternFill patternType="lightUp">
        <fgColor indexed="19"/>
        <bgColor indexed="19"/>
      </patternFill>
    </fill>
    <fill>
      <patternFill patternType="lightGray">
        <fgColor indexed="13"/>
        <bgColor indexed="19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14"/>
      </patternFill>
    </fill>
    <fill>
      <patternFill patternType="mediumGray">
        <fgColor indexed="9"/>
        <bgColor theme="9" tint="0.59999389629810485"/>
      </patternFill>
    </fill>
    <fill>
      <patternFill patternType="mediumGray">
        <fgColor indexed="9"/>
        <bgColor theme="6" tint="0.59999389629810485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auto="1"/>
      </patternFill>
    </fill>
    <fill>
      <patternFill patternType="solid">
        <fgColor theme="6" tint="0.59996337778862885"/>
        <bgColor indexed="11"/>
      </patternFill>
    </fill>
    <fill>
      <patternFill patternType="solid">
        <fgColor theme="6" tint="0.59996337778862885"/>
        <bgColor indexed="13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6" tint="0.59996337778862885"/>
        <bgColor auto="1"/>
      </patternFill>
    </fill>
    <fill>
      <patternFill patternType="solid">
        <fgColor theme="4" tint="0.79998168889431442"/>
        <bgColor auto="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14"/>
      </patternFill>
    </fill>
    <fill>
      <patternFill patternType="solid">
        <fgColor theme="0" tint="-0.14999847407452621"/>
        <bgColor indexed="13"/>
      </patternFill>
    </fill>
  </fills>
  <borders count="6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/>
      <bottom style="medium">
        <color indexed="64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theme="1"/>
      </left>
      <right/>
      <top/>
      <bottom/>
      <diagonal/>
    </border>
    <border>
      <left style="medium">
        <color indexed="64"/>
      </left>
      <right style="thick">
        <color theme="1"/>
      </right>
      <top/>
      <bottom/>
      <diagonal/>
    </border>
    <border>
      <left style="medium">
        <color indexed="64"/>
      </left>
      <right style="thick">
        <color theme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theme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0" fontId="24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0" fontId="8" fillId="0" borderId="0"/>
    <xf numFmtId="9" fontId="2" fillId="0" borderId="0" applyFont="0" applyFill="0" applyBorder="0" applyAlignment="0" applyProtection="0"/>
    <xf numFmtId="0" fontId="2" fillId="0" borderId="0"/>
    <xf numFmtId="0" fontId="33" fillId="0" borderId="0"/>
    <xf numFmtId="164" fontId="44" fillId="0" borderId="0" applyFont="0" applyFill="0" applyBorder="0" applyAlignment="0" applyProtection="0"/>
  </cellStyleXfs>
  <cellXfs count="454">
    <xf numFmtId="0" fontId="0" fillId="0" borderId="0" xfId="0"/>
    <xf numFmtId="171" fontId="12" fillId="0" borderId="0" xfId="0" applyNumberFormat="1" applyFont="1" applyBorder="1" applyProtection="1"/>
    <xf numFmtId="171" fontId="12" fillId="0" borderId="7" xfId="0" applyNumberFormat="1" applyFont="1" applyBorder="1" applyAlignment="1" applyProtection="1">
      <alignment horizontal="center"/>
    </xf>
    <xf numFmtId="171" fontId="12" fillId="0" borderId="25" xfId="0" applyNumberFormat="1" applyFont="1" applyBorder="1" applyProtection="1"/>
    <xf numFmtId="171" fontId="11" fillId="0" borderId="20" xfId="0" applyNumberFormat="1" applyFont="1" applyBorder="1" applyProtection="1"/>
    <xf numFmtId="171" fontId="11" fillId="0" borderId="26" xfId="0" applyNumberFormat="1" applyFont="1" applyBorder="1" applyProtection="1"/>
    <xf numFmtId="171" fontId="12" fillId="0" borderId="20" xfId="0" applyNumberFormat="1" applyFont="1" applyBorder="1" applyProtection="1"/>
    <xf numFmtId="171" fontId="12" fillId="0" borderId="27" xfId="0" applyNumberFormat="1" applyFont="1" applyBorder="1" applyProtection="1"/>
    <xf numFmtId="0" fontId="0" fillId="0" borderId="0" xfId="0" applyProtection="1">
      <protection locked="0"/>
    </xf>
    <xf numFmtId="0" fontId="6" fillId="0" borderId="0" xfId="0" applyFont="1" applyAlignment="1" applyProtection="1">
      <alignment wrapText="1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0" xfId="0" applyFill="1" applyBorder="1" applyAlignment="1" applyProtection="1">
      <alignment horizontal="left"/>
      <protection locked="0"/>
    </xf>
    <xf numFmtId="171" fontId="12" fillId="0" borderId="0" xfId="0" applyNumberFormat="1" applyFont="1" applyFill="1" applyBorder="1" applyProtection="1">
      <protection locked="0"/>
    </xf>
    <xf numFmtId="0" fontId="8" fillId="0" borderId="10" xfId="0" applyFont="1" applyBorder="1" applyProtection="1"/>
    <xf numFmtId="0" fontId="8" fillId="0" borderId="0" xfId="0" applyFont="1" applyBorder="1" applyProtection="1"/>
    <xf numFmtId="0" fontId="8" fillId="0" borderId="9" xfId="0" applyFont="1" applyBorder="1" applyAlignment="1" applyProtection="1">
      <alignment horizontal="right"/>
    </xf>
    <xf numFmtId="0" fontId="8" fillId="0" borderId="12" xfId="0" applyFont="1" applyBorder="1" applyAlignment="1" applyProtection="1">
      <alignment horizontal="right"/>
    </xf>
    <xf numFmtId="0" fontId="25" fillId="0" borderId="12" xfId="0" applyFont="1" applyBorder="1" applyAlignment="1" applyProtection="1">
      <alignment horizontal="right"/>
    </xf>
    <xf numFmtId="0" fontId="8" fillId="0" borderId="17" xfId="0" applyFont="1" applyBorder="1" applyAlignment="1" applyProtection="1">
      <alignment horizontal="right"/>
    </xf>
    <xf numFmtId="167" fontId="8" fillId="0" borderId="10" xfId="0" applyNumberFormat="1" applyFont="1" applyFill="1" applyBorder="1" applyProtection="1"/>
    <xf numFmtId="1" fontId="10" fillId="0" borderId="0" xfId="0" applyNumberFormat="1" applyFont="1" applyFill="1" applyBorder="1" applyAlignment="1" applyProtection="1">
      <alignment horizontal="center"/>
    </xf>
    <xf numFmtId="1" fontId="10" fillId="0" borderId="1" xfId="0" applyNumberFormat="1" applyFont="1" applyFill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9" fontId="8" fillId="0" borderId="0" xfId="0" applyNumberFormat="1" applyFont="1" applyBorder="1" applyAlignment="1" applyProtection="1">
      <alignment horizontal="center"/>
    </xf>
    <xf numFmtId="0" fontId="8" fillId="0" borderId="15" xfId="0" applyFont="1" applyBorder="1" applyAlignment="1" applyProtection="1">
      <alignment horizontal="centerContinuous"/>
    </xf>
    <xf numFmtId="0" fontId="8" fillId="0" borderId="0" xfId="0" applyFont="1" applyProtection="1"/>
    <xf numFmtId="0" fontId="8" fillId="0" borderId="16" xfId="0" applyFont="1" applyBorder="1" applyAlignment="1" applyProtection="1">
      <alignment horizontal="center"/>
    </xf>
    <xf numFmtId="0" fontId="8" fillId="0" borderId="18" xfId="0" applyFont="1" applyBorder="1" applyAlignment="1" applyProtection="1">
      <alignment horizontal="centerContinuous"/>
    </xf>
    <xf numFmtId="0" fontId="8" fillId="0" borderId="19" xfId="0" applyFont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2" fontId="12" fillId="7" borderId="0" xfId="0" applyNumberFormat="1" applyFont="1" applyFill="1" applyBorder="1" applyProtection="1">
      <protection locked="0"/>
    </xf>
    <xf numFmtId="1" fontId="12" fillId="9" borderId="0" xfId="0" applyNumberFormat="1" applyFont="1" applyFill="1" applyBorder="1" applyProtection="1"/>
    <xf numFmtId="3" fontId="12" fillId="10" borderId="0" xfId="0" applyNumberFormat="1" applyFont="1" applyFill="1" applyBorder="1" applyProtection="1">
      <protection locked="0"/>
    </xf>
    <xf numFmtId="176" fontId="12" fillId="10" borderId="0" xfId="0" applyNumberFormat="1" applyFont="1" applyFill="1" applyBorder="1" applyProtection="1">
      <protection locked="0"/>
    </xf>
    <xf numFmtId="1" fontId="8" fillId="0" borderId="0" xfId="0" applyNumberFormat="1" applyFont="1" applyFill="1" applyBorder="1" applyAlignment="1" applyProtection="1">
      <alignment horizontal="center"/>
    </xf>
    <xf numFmtId="0" fontId="8" fillId="0" borderId="0" xfId="0" applyFont="1" applyFill="1" applyBorder="1" applyProtection="1"/>
    <xf numFmtId="0" fontId="12" fillId="0" borderId="10" xfId="0" applyFont="1" applyBorder="1" applyAlignment="1" applyProtection="1">
      <alignment horizontal="center"/>
    </xf>
    <xf numFmtId="0" fontId="12" fillId="7" borderId="40" xfId="0" applyFont="1" applyFill="1" applyBorder="1" applyAlignment="1" applyProtection="1">
      <alignment horizontal="center"/>
      <protection locked="0"/>
    </xf>
    <xf numFmtId="0" fontId="41" fillId="0" borderId="12" xfId="0" applyFont="1" applyBorder="1" applyAlignment="1" applyProtection="1">
      <alignment horizontal="right"/>
    </xf>
    <xf numFmtId="2" fontId="12" fillId="0" borderId="40" xfId="0" applyNumberFormat="1" applyFont="1" applyBorder="1" applyAlignment="1" applyProtection="1">
      <alignment horizontal="center"/>
    </xf>
    <xf numFmtId="0" fontId="10" fillId="0" borderId="18" xfId="0" applyFont="1" applyBorder="1" applyAlignment="1" applyProtection="1">
      <alignment horizontal="centerContinuous"/>
    </xf>
    <xf numFmtId="2" fontId="11" fillId="7" borderId="31" xfId="0" applyNumberFormat="1" applyFont="1" applyFill="1" applyBorder="1" applyProtection="1">
      <protection locked="0"/>
    </xf>
    <xf numFmtId="0" fontId="12" fillId="7" borderId="6" xfId="0" applyFont="1" applyFill="1" applyBorder="1" applyAlignment="1" applyProtection="1">
      <alignment horizontal="center"/>
      <protection locked="0"/>
    </xf>
    <xf numFmtId="0" fontId="12" fillId="7" borderId="5" xfId="0" applyFont="1" applyFill="1" applyBorder="1" applyAlignment="1" applyProtection="1">
      <alignment horizontal="center"/>
      <protection locked="0"/>
    </xf>
    <xf numFmtId="0" fontId="24" fillId="0" borderId="21" xfId="1" applyBorder="1" applyAlignment="1" applyProtection="1">
      <alignment vertical="center"/>
    </xf>
    <xf numFmtId="164" fontId="12" fillId="7" borderId="0" xfId="7" applyFont="1" applyFill="1" applyBorder="1" applyProtection="1">
      <protection locked="0"/>
    </xf>
    <xf numFmtId="0" fontId="46" fillId="0" borderId="0" xfId="0" applyFont="1" applyBorder="1" applyAlignment="1" applyProtection="1">
      <alignment horizontal="right"/>
    </xf>
    <xf numFmtId="0" fontId="0" fillId="4" borderId="0" xfId="0" applyNumberFormat="1" applyFill="1" applyProtection="1">
      <protection locked="0"/>
    </xf>
    <xf numFmtId="171" fontId="15" fillId="0" borderId="0" xfId="0" applyNumberFormat="1" applyFont="1" applyFill="1" applyBorder="1" applyAlignment="1" applyProtection="1">
      <alignment horizontal="centerContinuous"/>
      <protection locked="0"/>
    </xf>
    <xf numFmtId="0" fontId="1" fillId="0" borderId="0" xfId="0" applyFont="1" applyFill="1" applyBorder="1" applyAlignment="1" applyProtection="1">
      <alignment horizontal="centerContinuous"/>
      <protection locked="0"/>
    </xf>
    <xf numFmtId="0" fontId="0" fillId="5" borderId="0" xfId="0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171" fontId="14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2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8" fillId="3" borderId="0" xfId="0" applyNumberFormat="1" applyFont="1" applyFill="1" applyProtection="1">
      <protection locked="0"/>
    </xf>
    <xf numFmtId="0" fontId="8" fillId="2" borderId="4" xfId="0" applyNumberFormat="1" applyFont="1" applyFill="1" applyBorder="1" applyAlignment="1" applyProtection="1">
      <alignment horizontal="centerContinuous" vertical="center"/>
      <protection locked="0"/>
    </xf>
    <xf numFmtId="0" fontId="8" fillId="2" borderId="3" xfId="0" applyFont="1" applyFill="1" applyBorder="1" applyAlignment="1" applyProtection="1">
      <alignment horizontal="centerContinuous" vertical="center"/>
      <protection locked="0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10" fillId="2" borderId="3" xfId="0" applyNumberFormat="1" applyFont="1" applyFill="1" applyBorder="1" applyAlignment="1" applyProtection="1">
      <alignment horizontal="center" vertical="center"/>
      <protection locked="0"/>
    </xf>
    <xf numFmtId="171" fontId="15" fillId="0" borderId="0" xfId="0" applyNumberFormat="1" applyFont="1" applyFill="1" applyBorder="1" applyAlignment="1" applyProtection="1">
      <alignment horizontal="center"/>
      <protection locked="0"/>
    </xf>
    <xf numFmtId="1" fontId="3" fillId="0" borderId="0" xfId="0" applyNumberFormat="1" applyFont="1" applyFill="1" applyBorder="1" applyAlignment="1" applyProtection="1">
      <alignment horizontal="center"/>
      <protection locked="0"/>
    </xf>
    <xf numFmtId="0" fontId="8" fillId="0" borderId="12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wrapText="1"/>
      <protection locked="0"/>
    </xf>
    <xf numFmtId="0" fontId="8" fillId="0" borderId="1" xfId="0" applyFont="1" applyBorder="1" applyAlignment="1" applyProtection="1">
      <alignment horizontal="center"/>
      <protection locked="0"/>
    </xf>
    <xf numFmtId="171" fontId="12" fillId="0" borderId="24" xfId="0" applyNumberFormat="1" applyFont="1" applyBorder="1" applyAlignment="1" applyProtection="1">
      <alignment horizontal="right"/>
      <protection locked="0"/>
    </xf>
    <xf numFmtId="171" fontId="12" fillId="0" borderId="1" xfId="0" applyNumberFormat="1" applyFont="1" applyBorder="1" applyAlignment="1" applyProtection="1">
      <alignment horizontal="right"/>
      <protection locked="0"/>
    </xf>
    <xf numFmtId="171" fontId="12" fillId="0" borderId="0" xfId="0" applyNumberFormat="1" applyFont="1" applyFill="1" applyBorder="1" applyAlignment="1" applyProtection="1">
      <alignment horizontal="center"/>
      <protection locked="0"/>
    </xf>
    <xf numFmtId="169" fontId="0" fillId="0" borderId="0" xfId="0" applyNumberFormat="1" applyFill="1" applyBorder="1" applyAlignment="1" applyProtection="1">
      <alignment horizontal="center"/>
      <protection locked="0"/>
    </xf>
    <xf numFmtId="0" fontId="18" fillId="5" borderId="0" xfId="0" applyFont="1" applyFill="1" applyAlignment="1" applyProtection="1">
      <alignment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8" fillId="3" borderId="49" xfId="0" applyNumberFormat="1" applyFont="1" applyFill="1" applyBorder="1" applyProtection="1">
      <protection locked="0"/>
    </xf>
    <xf numFmtId="0" fontId="0" fillId="3" borderId="0" xfId="0" applyNumberFormat="1" applyFill="1" applyProtection="1">
      <protection locked="0"/>
    </xf>
    <xf numFmtId="171" fontId="12" fillId="0" borderId="7" xfId="0" applyNumberFormat="1" applyFont="1" applyBorder="1" applyAlignment="1" applyProtection="1">
      <alignment horizontal="center"/>
      <protection locked="0"/>
    </xf>
    <xf numFmtId="171" fontId="12" fillId="0" borderId="0" xfId="0" applyNumberFormat="1" applyFont="1" applyBorder="1" applyAlignment="1" applyProtection="1">
      <alignment horizontal="center"/>
      <protection locked="0"/>
    </xf>
    <xf numFmtId="169" fontId="0" fillId="0" borderId="0" xfId="0" applyNumberFormat="1" applyBorder="1" applyAlignment="1" applyProtection="1">
      <alignment horizontal="center"/>
      <protection locked="0"/>
    </xf>
    <xf numFmtId="0" fontId="18" fillId="5" borderId="0" xfId="0" applyFont="1" applyFill="1" applyAlignment="1" applyProtection="1">
      <alignment horizontal="center"/>
      <protection locked="0"/>
    </xf>
    <xf numFmtId="0" fontId="10" fillId="0" borderId="12" xfId="0" applyNumberFormat="1" applyFont="1" applyBorder="1" applyAlignment="1" applyProtection="1">
      <alignment horizontal="center"/>
      <protection locked="0"/>
    </xf>
    <xf numFmtId="0" fontId="19" fillId="0" borderId="0" xfId="0" applyFont="1" applyProtection="1">
      <protection locked="0"/>
    </xf>
    <xf numFmtId="171" fontId="12" fillId="0" borderId="0" xfId="0" applyNumberFormat="1" applyFont="1" applyBorder="1" applyAlignment="1" applyProtection="1">
      <alignment horizontal="right"/>
      <protection locked="0"/>
    </xf>
    <xf numFmtId="169" fontId="0" fillId="0" borderId="0" xfId="0" applyNumberFormat="1" applyBorder="1" applyAlignment="1" applyProtection="1">
      <alignment horizontal="right"/>
      <protection locked="0"/>
    </xf>
    <xf numFmtId="0" fontId="2" fillId="0" borderId="12" xfId="0" applyNumberFormat="1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wrapText="1"/>
      <protection locked="0"/>
    </xf>
    <xf numFmtId="0" fontId="4" fillId="0" borderId="12" xfId="0" applyNumberFormat="1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9" fontId="0" fillId="0" borderId="5" xfId="0" applyNumberForma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wrapText="1"/>
      <protection locked="0"/>
    </xf>
    <xf numFmtId="0" fontId="2" fillId="0" borderId="0" xfId="0" applyFont="1" applyProtection="1">
      <protection locked="0"/>
    </xf>
    <xf numFmtId="0" fontId="5" fillId="0" borderId="0" xfId="0" applyFont="1" applyBorder="1" applyAlignment="1" applyProtection="1">
      <alignment wrapText="1"/>
      <protection locked="0"/>
    </xf>
    <xf numFmtId="0" fontId="5" fillId="0" borderId="0" xfId="0" applyFont="1" applyBorder="1" applyAlignment="1" applyProtection="1">
      <alignment horizontal="center" wrapText="1"/>
      <protection locked="0"/>
    </xf>
    <xf numFmtId="0" fontId="1" fillId="0" borderId="0" xfId="0" applyFont="1" applyBorder="1" applyAlignment="1" applyProtection="1">
      <alignment horizontal="right" wrapText="1"/>
      <protection locked="0"/>
    </xf>
    <xf numFmtId="171" fontId="11" fillId="0" borderId="0" xfId="0" applyNumberFormat="1" applyFont="1" applyBorder="1" applyAlignment="1" applyProtection="1">
      <alignment horizontal="right"/>
      <protection locked="0"/>
    </xf>
    <xf numFmtId="169" fontId="1" fillId="0" borderId="0" xfId="0" applyNumberFormat="1" applyFont="1" applyBorder="1" applyAlignment="1" applyProtection="1">
      <alignment horizontal="right"/>
      <protection locked="0"/>
    </xf>
    <xf numFmtId="0" fontId="2" fillId="0" borderId="17" xfId="0" applyNumberFormat="1" applyFont="1" applyBorder="1" applyAlignment="1" applyProtection="1">
      <alignment horizontal="center"/>
      <protection locked="0"/>
    </xf>
    <xf numFmtId="0" fontId="1" fillId="0" borderId="20" xfId="0" applyFont="1" applyBorder="1" applyAlignment="1" applyProtection="1">
      <alignment horizontal="right" wrapText="1"/>
      <protection locked="0"/>
    </xf>
    <xf numFmtId="0" fontId="0" fillId="0" borderId="28" xfId="0" applyBorder="1" applyAlignment="1" applyProtection="1">
      <alignment horizontal="center"/>
      <protection locked="0"/>
    </xf>
    <xf numFmtId="0" fontId="4" fillId="0" borderId="0" xfId="0" applyNumberFormat="1" applyFont="1" applyBorder="1" applyAlignment="1" applyProtection="1">
      <alignment horizontal="center"/>
      <protection locked="0"/>
    </xf>
    <xf numFmtId="49" fontId="2" fillId="0" borderId="0" xfId="0" applyNumberFormat="1" applyFont="1" applyBorder="1" applyAlignment="1" applyProtection="1">
      <alignment horizontal="left"/>
      <protection locked="0"/>
    </xf>
    <xf numFmtId="49" fontId="2" fillId="0" borderId="0" xfId="0" applyNumberFormat="1" applyFont="1" applyBorder="1" applyAlignment="1" applyProtection="1">
      <protection locked="0"/>
    </xf>
    <xf numFmtId="0" fontId="2" fillId="0" borderId="0" xfId="0" applyNumberFormat="1" applyFont="1" applyBorder="1" applyAlignment="1" applyProtection="1">
      <protection locked="0"/>
    </xf>
    <xf numFmtId="49" fontId="2" fillId="0" borderId="0" xfId="0" applyNumberFormat="1" applyFont="1" applyBorder="1" applyAlignment="1" applyProtection="1">
      <alignment wrapText="1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left"/>
      <protection locked="0"/>
    </xf>
    <xf numFmtId="0" fontId="17" fillId="0" borderId="0" xfId="0" applyFont="1" applyBorder="1" applyAlignment="1" applyProtection="1">
      <alignment horizontal="left"/>
      <protection locked="0"/>
    </xf>
    <xf numFmtId="0" fontId="4" fillId="0" borderId="32" xfId="0" applyNumberFormat="1" applyFont="1" applyBorder="1" applyAlignment="1" applyProtection="1">
      <alignment horizontal="center"/>
      <protection locked="0"/>
    </xf>
    <xf numFmtId="171" fontId="12" fillId="0" borderId="33" xfId="0" applyNumberFormat="1" applyFont="1" applyBorder="1" applyAlignment="1" applyProtection="1">
      <alignment horizontal="right"/>
      <protection locked="0"/>
    </xf>
    <xf numFmtId="0" fontId="18" fillId="0" borderId="0" xfId="0" applyFont="1" applyBorder="1" applyAlignment="1" applyProtection="1">
      <alignment horizontal="right" wrapText="1"/>
      <protection locked="0"/>
    </xf>
    <xf numFmtId="0" fontId="0" fillId="0" borderId="0" xfId="0" applyNumberFormat="1" applyProtection="1">
      <protection locked="0"/>
    </xf>
    <xf numFmtId="171" fontId="12" fillId="0" borderId="0" xfId="0" applyNumberFormat="1" applyFont="1" applyProtection="1">
      <protection locked="0"/>
    </xf>
    <xf numFmtId="2" fontId="0" fillId="0" borderId="0" xfId="0" applyNumberFormat="1" applyProtection="1">
      <protection locked="0"/>
    </xf>
    <xf numFmtId="171" fontId="12" fillId="0" borderId="0" xfId="0" applyNumberFormat="1" applyFont="1" applyBorder="1" applyProtection="1">
      <protection locked="0"/>
    </xf>
    <xf numFmtId="0" fontId="0" fillId="0" borderId="0" xfId="0" applyBorder="1" applyProtection="1">
      <protection locked="0"/>
    </xf>
    <xf numFmtId="171" fontId="12" fillId="2" borderId="3" xfId="0" applyNumberFormat="1" applyFont="1" applyFill="1" applyBorder="1" applyAlignment="1" applyProtection="1">
      <alignment horizontal="center" vertical="center"/>
    </xf>
    <xf numFmtId="171" fontId="12" fillId="0" borderId="24" xfId="0" applyNumberFormat="1" applyFont="1" applyBorder="1" applyAlignment="1" applyProtection="1">
      <alignment horizontal="right"/>
    </xf>
    <xf numFmtId="171" fontId="12" fillId="0" borderId="1" xfId="0" applyNumberFormat="1" applyFont="1" applyBorder="1" applyAlignment="1" applyProtection="1">
      <alignment horizontal="right"/>
    </xf>
    <xf numFmtId="171" fontId="12" fillId="0" borderId="51" xfId="0" applyNumberFormat="1" applyFont="1" applyBorder="1" applyAlignment="1" applyProtection="1">
      <alignment horizontal="right"/>
    </xf>
    <xf numFmtId="171" fontId="11" fillId="0" borderId="4" xfId="0" applyNumberFormat="1" applyFont="1" applyBorder="1" applyAlignment="1" applyProtection="1">
      <alignment horizontal="right"/>
    </xf>
    <xf numFmtId="171" fontId="12" fillId="0" borderId="4" xfId="0" applyNumberFormat="1" applyFont="1" applyBorder="1" applyAlignment="1" applyProtection="1">
      <alignment horizontal="right"/>
    </xf>
    <xf numFmtId="171" fontId="12" fillId="0" borderId="28" xfId="0" applyNumberFormat="1" applyFont="1" applyBorder="1" applyAlignment="1" applyProtection="1">
      <alignment horizontal="right"/>
    </xf>
    <xf numFmtId="171" fontId="12" fillId="0" borderId="30" xfId="0" applyNumberFormat="1" applyFont="1" applyFill="1" applyBorder="1" applyAlignment="1" applyProtection="1">
      <alignment horizontal="center"/>
    </xf>
    <xf numFmtId="169" fontId="8" fillId="0" borderId="56" xfId="0" applyNumberFormat="1" applyFont="1" applyFill="1" applyBorder="1" applyAlignment="1" applyProtection="1">
      <alignment horizontal="center"/>
    </xf>
    <xf numFmtId="171" fontId="12" fillId="0" borderId="21" xfId="0" applyNumberFormat="1" applyFont="1" applyFill="1" applyBorder="1" applyAlignment="1" applyProtection="1">
      <alignment horizontal="center"/>
    </xf>
    <xf numFmtId="169" fontId="8" fillId="0" borderId="47" xfId="0" applyNumberFormat="1" applyFont="1" applyFill="1" applyBorder="1" applyAlignment="1" applyProtection="1">
      <alignment horizontal="center"/>
    </xf>
    <xf numFmtId="171" fontId="12" fillId="0" borderId="29" xfId="0" applyNumberFormat="1" applyFont="1" applyFill="1" applyBorder="1" applyAlignment="1" applyProtection="1">
      <alignment horizontal="center"/>
    </xf>
    <xf numFmtId="169" fontId="8" fillId="0" borderId="59" xfId="0" applyNumberFormat="1" applyFont="1" applyFill="1" applyBorder="1" applyAlignment="1" applyProtection="1">
      <alignment horizontal="center"/>
    </xf>
    <xf numFmtId="171" fontId="11" fillId="0" borderId="51" xfId="0" applyNumberFormat="1" applyFont="1" applyFill="1" applyBorder="1" applyAlignment="1" applyProtection="1">
      <alignment horizontal="center"/>
    </xf>
    <xf numFmtId="169" fontId="10" fillId="0" borderId="51" xfId="0" applyNumberFormat="1" applyFont="1" applyFill="1" applyBorder="1" applyAlignment="1" applyProtection="1">
      <alignment horizontal="center"/>
    </xf>
    <xf numFmtId="169" fontId="10" fillId="0" borderId="51" xfId="0" applyNumberFormat="1" applyFont="1" applyBorder="1" applyAlignment="1" applyProtection="1">
      <alignment horizontal="right"/>
    </xf>
    <xf numFmtId="169" fontId="0" fillId="0" borderId="5" xfId="0" applyNumberFormat="1" applyBorder="1" applyAlignment="1" applyProtection="1">
      <alignment horizontal="center"/>
    </xf>
    <xf numFmtId="169" fontId="0" fillId="0" borderId="51" xfId="0" applyNumberFormat="1" applyBorder="1" applyAlignment="1" applyProtection="1">
      <alignment horizontal="right"/>
    </xf>
    <xf numFmtId="169" fontId="0" fillId="0" borderId="1" xfId="0" applyNumberFormat="1" applyBorder="1" applyAlignment="1" applyProtection="1">
      <alignment horizontal="right"/>
    </xf>
    <xf numFmtId="169" fontId="1" fillId="0" borderId="51" xfId="0" applyNumberFormat="1" applyFont="1" applyBorder="1" applyAlignment="1" applyProtection="1">
      <alignment horizontal="right"/>
    </xf>
    <xf numFmtId="0" fontId="8" fillId="0" borderId="4" xfId="0" applyFont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Continuous"/>
    </xf>
    <xf numFmtId="2" fontId="8" fillId="7" borderId="0" xfId="0" applyNumberFormat="1" applyFont="1" applyFill="1" applyBorder="1" applyProtection="1">
      <protection locked="0"/>
    </xf>
    <xf numFmtId="0" fontId="8" fillId="0" borderId="20" xfId="0" applyFont="1" applyBorder="1" applyProtection="1"/>
    <xf numFmtId="2" fontId="8" fillId="0" borderId="22" xfId="0" applyNumberFormat="1" applyFont="1" applyFill="1" applyBorder="1" applyProtection="1"/>
    <xf numFmtId="171" fontId="8" fillId="0" borderId="24" xfId="0" applyNumberFormat="1" applyFont="1" applyBorder="1" applyAlignment="1" applyProtection="1">
      <alignment horizontal="right"/>
    </xf>
    <xf numFmtId="171" fontId="8" fillId="0" borderId="1" xfId="0" applyNumberFormat="1" applyFont="1" applyBorder="1" applyAlignment="1" applyProtection="1">
      <alignment horizontal="right"/>
    </xf>
    <xf numFmtId="171" fontId="10" fillId="0" borderId="4" xfId="0" applyNumberFormat="1" applyFont="1" applyBorder="1" applyAlignment="1" applyProtection="1">
      <alignment horizontal="right"/>
    </xf>
    <xf numFmtId="0" fontId="28" fillId="0" borderId="0" xfId="0" applyFont="1" applyAlignment="1" applyProtection="1">
      <alignment horizontal="center"/>
    </xf>
    <xf numFmtId="0" fontId="8" fillId="0" borderId="29" xfId="0" applyFont="1" applyBorder="1" applyAlignment="1" applyProtection="1">
      <alignment horizontal="center"/>
    </xf>
    <xf numFmtId="0" fontId="45" fillId="0" borderId="55" xfId="0" applyFont="1" applyBorder="1" applyAlignment="1" applyProtection="1">
      <alignment horizontal="center"/>
    </xf>
    <xf numFmtId="1" fontId="8" fillId="0" borderId="30" xfId="0" applyNumberFormat="1" applyFont="1" applyFill="1" applyBorder="1" applyAlignment="1" applyProtection="1">
      <alignment horizontal="center"/>
    </xf>
    <xf numFmtId="0" fontId="8" fillId="0" borderId="2" xfId="0" applyFont="1" applyBorder="1" applyAlignment="1" applyProtection="1">
      <alignment horizontal="center"/>
    </xf>
    <xf numFmtId="0" fontId="8" fillId="0" borderId="21" xfId="0" applyFont="1" applyBorder="1" applyAlignment="1" applyProtection="1">
      <alignment horizontal="center"/>
    </xf>
    <xf numFmtId="2" fontId="12" fillId="8" borderId="0" xfId="0" applyNumberFormat="1" applyFont="1" applyFill="1" applyBorder="1" applyProtection="1"/>
    <xf numFmtId="0" fontId="45" fillId="0" borderId="44" xfId="0" applyFont="1" applyBorder="1" applyAlignment="1" applyProtection="1">
      <alignment horizontal="center"/>
    </xf>
    <xf numFmtId="171" fontId="12" fillId="0" borderId="7" xfId="0" applyNumberFormat="1" applyFont="1" applyFill="1" applyBorder="1" applyAlignment="1" applyProtection="1">
      <alignment horizontal="center"/>
    </xf>
    <xf numFmtId="171" fontId="12" fillId="0" borderId="24" xfId="0" applyNumberFormat="1" applyFont="1" applyFill="1" applyBorder="1" applyProtection="1"/>
    <xf numFmtId="0" fontId="29" fillId="0" borderId="44" xfId="0" applyFont="1" applyBorder="1" applyAlignment="1" applyProtection="1">
      <alignment horizontal="center"/>
    </xf>
    <xf numFmtId="0" fontId="8" fillId="0" borderId="24" xfId="0" applyFont="1" applyBorder="1" applyAlignment="1" applyProtection="1">
      <alignment horizontal="center"/>
    </xf>
    <xf numFmtId="171" fontId="12" fillId="0" borderId="24" xfId="0" applyNumberFormat="1" applyFont="1" applyBorder="1" applyProtection="1"/>
    <xf numFmtId="171" fontId="12" fillId="8" borderId="0" xfId="0" applyNumberFormat="1" applyFont="1" applyFill="1" applyBorder="1" applyProtection="1"/>
    <xf numFmtId="0" fontId="8" fillId="0" borderId="5" xfId="0" applyFont="1" applyFill="1" applyBorder="1" applyAlignment="1" applyProtection="1">
      <alignment horizontal="center"/>
    </xf>
    <xf numFmtId="170" fontId="26" fillId="0" borderId="0" xfId="0" applyNumberFormat="1" applyFont="1" applyProtection="1"/>
    <xf numFmtId="171" fontId="12" fillId="0" borderId="0" xfId="0" applyNumberFormat="1" applyFont="1" applyFill="1" applyBorder="1" applyProtection="1"/>
    <xf numFmtId="3" fontId="8" fillId="0" borderId="0" xfId="0" applyNumberFormat="1" applyFont="1" applyFill="1" applyBorder="1" applyAlignment="1" applyProtection="1">
      <alignment horizontal="center"/>
    </xf>
    <xf numFmtId="0" fontId="29" fillId="0" borderId="45" xfId="0" applyFont="1" applyBorder="1" applyAlignment="1" applyProtection="1">
      <alignment horizontal="center"/>
    </xf>
    <xf numFmtId="0" fontId="8" fillId="0" borderId="30" xfId="0" applyFont="1" applyBorder="1" applyAlignment="1" applyProtection="1">
      <alignment horizontal="center"/>
    </xf>
    <xf numFmtId="171" fontId="12" fillId="0" borderId="19" xfId="0" applyNumberFormat="1" applyFont="1" applyBorder="1" applyAlignment="1" applyProtection="1">
      <alignment horizontal="center"/>
    </xf>
    <xf numFmtId="171" fontId="12" fillId="0" borderId="30" xfId="0" applyNumberFormat="1" applyFont="1" applyBorder="1" applyProtection="1"/>
    <xf numFmtId="166" fontId="8" fillId="0" borderId="0" xfId="4" applyNumberFormat="1" applyFont="1" applyFill="1" applyBorder="1" applyProtection="1"/>
    <xf numFmtId="0" fontId="10" fillId="0" borderId="0" xfId="0" applyFont="1" applyFill="1" applyProtection="1"/>
    <xf numFmtId="0" fontId="10" fillId="0" borderId="0" xfId="0" applyFont="1" applyFill="1" applyAlignment="1" applyProtection="1">
      <alignment horizontal="center"/>
    </xf>
    <xf numFmtId="0" fontId="29" fillId="0" borderId="41" xfId="0" applyFont="1" applyBorder="1" applyAlignment="1" applyProtection="1">
      <alignment horizontal="center"/>
    </xf>
    <xf numFmtId="0" fontId="8" fillId="0" borderId="41" xfId="0" applyFont="1" applyBorder="1" applyProtection="1"/>
    <xf numFmtId="0" fontId="8" fillId="0" borderId="42" xfId="0" applyFont="1" applyBorder="1" applyProtection="1"/>
    <xf numFmtId="0" fontId="8" fillId="0" borderId="43" xfId="0" applyFont="1" applyBorder="1" applyProtection="1"/>
    <xf numFmtId="0" fontId="8" fillId="0" borderId="20" xfId="0" applyFont="1" applyFill="1" applyBorder="1" applyAlignment="1" applyProtection="1">
      <alignment horizontal="center"/>
    </xf>
    <xf numFmtId="0" fontId="8" fillId="0" borderId="44" xfId="0" applyFont="1" applyBorder="1" applyProtection="1"/>
    <xf numFmtId="0" fontId="8" fillId="0" borderId="7" xfId="0" applyFont="1" applyBorder="1" applyProtection="1"/>
    <xf numFmtId="0" fontId="28" fillId="0" borderId="44" xfId="0" applyFont="1" applyBorder="1" applyAlignment="1" applyProtection="1">
      <alignment horizontal="center"/>
    </xf>
    <xf numFmtId="0" fontId="29" fillId="0" borderId="24" xfId="0" applyFont="1" applyBorder="1" applyAlignment="1" applyProtection="1">
      <alignment horizontal="center"/>
    </xf>
    <xf numFmtId="0" fontId="12" fillId="0" borderId="10" xfId="0" applyFont="1" applyFill="1" applyBorder="1" applyProtection="1"/>
    <xf numFmtId="0" fontId="12" fillId="0" borderId="10" xfId="0" applyFont="1" applyFill="1" applyBorder="1" applyAlignment="1" applyProtection="1">
      <alignment horizontal="center"/>
    </xf>
    <xf numFmtId="0" fontId="28" fillId="0" borderId="45" xfId="0" applyFont="1" applyBorder="1" applyAlignment="1" applyProtection="1">
      <alignment horizontal="center"/>
    </xf>
    <xf numFmtId="0" fontId="8" fillId="0" borderId="45" xfId="0" applyFont="1" applyBorder="1" applyProtection="1"/>
    <xf numFmtId="0" fontId="8" fillId="0" borderId="46" xfId="0" applyFont="1" applyBorder="1" applyProtection="1"/>
    <xf numFmtId="0" fontId="8" fillId="0" borderId="19" xfId="0" applyFont="1" applyBorder="1" applyProtection="1"/>
    <xf numFmtId="0" fontId="28" fillId="0" borderId="0" xfId="0" applyFont="1" applyBorder="1" applyAlignment="1" applyProtection="1">
      <alignment horizontal="center"/>
    </xf>
    <xf numFmtId="176" fontId="12" fillId="0" borderId="0" xfId="0" applyNumberFormat="1" applyFont="1" applyFill="1" applyBorder="1" applyProtection="1"/>
    <xf numFmtId="1" fontId="12" fillId="8" borderId="7" xfId="0" applyNumberFormat="1" applyFont="1" applyFill="1" applyBorder="1" applyAlignment="1" applyProtection="1">
      <alignment horizontal="center"/>
    </xf>
    <xf numFmtId="0" fontId="12" fillId="0" borderId="7" xfId="0" applyFont="1" applyFill="1" applyBorder="1" applyAlignment="1" applyProtection="1">
      <alignment horizontal="center"/>
    </xf>
    <xf numFmtId="0" fontId="29" fillId="0" borderId="30" xfId="0" applyFont="1" applyBorder="1" applyAlignment="1" applyProtection="1">
      <alignment horizontal="center"/>
    </xf>
    <xf numFmtId="3" fontId="12" fillId="0" borderId="0" xfId="0" applyNumberFormat="1" applyFont="1" applyFill="1" applyBorder="1" applyProtection="1"/>
    <xf numFmtId="1" fontId="8" fillId="0" borderId="8" xfId="0" applyNumberFormat="1" applyFont="1" applyFill="1" applyBorder="1" applyProtection="1"/>
    <xf numFmtId="0" fontId="8" fillId="0" borderId="8" xfId="0" applyFont="1" applyFill="1" applyBorder="1" applyAlignment="1" applyProtection="1">
      <alignment horizontal="center"/>
    </xf>
    <xf numFmtId="0" fontId="8" fillId="0" borderId="6" xfId="0" applyFont="1" applyFill="1" applyBorder="1" applyAlignment="1" applyProtection="1">
      <alignment horizontal="center"/>
    </xf>
    <xf numFmtId="0" fontId="29" fillId="0" borderId="0" xfId="0" applyFont="1" applyBorder="1" applyAlignment="1" applyProtection="1">
      <alignment horizontal="center"/>
    </xf>
    <xf numFmtId="1" fontId="8" fillId="0" borderId="10" xfId="0" applyNumberFormat="1" applyFont="1" applyFill="1" applyBorder="1" applyProtection="1"/>
    <xf numFmtId="0" fontId="8" fillId="0" borderId="10" xfId="0" applyFont="1" applyFill="1" applyBorder="1" applyAlignment="1" applyProtection="1">
      <alignment horizontal="center"/>
    </xf>
    <xf numFmtId="1" fontId="8" fillId="0" borderId="0" xfId="0" applyNumberFormat="1" applyFont="1" applyFill="1" applyBorder="1" applyProtection="1"/>
    <xf numFmtId="0" fontId="11" fillId="0" borderId="10" xfId="0" applyNumberFormat="1" applyFont="1" applyFill="1" applyBorder="1" applyProtection="1"/>
    <xf numFmtId="0" fontId="10" fillId="0" borderId="0" xfId="0" applyFont="1" applyProtection="1"/>
    <xf numFmtId="0" fontId="8" fillId="0" borderId="0" xfId="0" applyFont="1" applyAlignment="1" applyProtection="1">
      <alignment horizontal="right"/>
    </xf>
    <xf numFmtId="0" fontId="8" fillId="0" borderId="0" xfId="0" applyFont="1" applyFill="1" applyProtection="1"/>
    <xf numFmtId="170" fontId="11" fillId="0" borderId="11" xfId="0" applyNumberFormat="1" applyFont="1" applyBorder="1" applyAlignment="1" applyProtection="1">
      <alignment horizontal="center"/>
    </xf>
    <xf numFmtId="171" fontId="16" fillId="0" borderId="4" xfId="2" applyNumberFormat="1" applyFont="1" applyBorder="1" applyProtection="1"/>
    <xf numFmtId="176" fontId="34" fillId="0" borderId="0" xfId="0" applyNumberFormat="1" applyFont="1" applyProtection="1"/>
    <xf numFmtId="2" fontId="8" fillId="0" borderId="0" xfId="0" applyNumberFormat="1" applyFont="1" applyProtection="1"/>
    <xf numFmtId="2" fontId="28" fillId="0" borderId="0" xfId="0" applyNumberFormat="1" applyFont="1" applyAlignment="1" applyProtection="1">
      <alignment horizontal="center"/>
    </xf>
    <xf numFmtId="171" fontId="12" fillId="0" borderId="0" xfId="0" applyNumberFormat="1" applyFont="1" applyProtection="1"/>
    <xf numFmtId="166" fontId="8" fillId="0" borderId="0" xfId="0" applyNumberFormat="1" applyFont="1" applyProtection="1"/>
    <xf numFmtId="0" fontId="8" fillId="0" borderId="36" xfId="0" applyFont="1" applyBorder="1" applyProtection="1"/>
    <xf numFmtId="1" fontId="11" fillId="10" borderId="60" xfId="0" applyNumberFormat="1" applyFont="1" applyFill="1" applyBorder="1" applyAlignment="1" applyProtection="1">
      <alignment horizontal="center"/>
      <protection locked="0"/>
    </xf>
    <xf numFmtId="1" fontId="8" fillId="0" borderId="0" xfId="0" applyNumberFormat="1" applyFont="1" applyBorder="1" applyProtection="1"/>
    <xf numFmtId="172" fontId="12" fillId="0" borderId="0" xfId="0" applyNumberFormat="1" applyFont="1" applyBorder="1" applyProtection="1"/>
    <xf numFmtId="172" fontId="12" fillId="0" borderId="0" xfId="0" applyNumberFormat="1" applyFont="1" applyFill="1" applyBorder="1" applyProtection="1"/>
    <xf numFmtId="172" fontId="11" fillId="11" borderId="49" xfId="0" applyNumberFormat="1" applyFont="1" applyFill="1" applyBorder="1" applyProtection="1"/>
    <xf numFmtId="0" fontId="8" fillId="0" borderId="20" xfId="0" applyFont="1" applyFill="1" applyBorder="1" applyAlignment="1" applyProtection="1">
      <alignment horizontal="right"/>
    </xf>
    <xf numFmtId="0" fontId="8" fillId="0" borderId="40" xfId="0" applyFont="1" applyBorder="1" applyProtection="1"/>
    <xf numFmtId="0" fontId="8" fillId="0" borderId="0" xfId="0" applyFont="1" applyFill="1" applyBorder="1" applyAlignment="1" applyProtection="1">
      <alignment horizontal="right"/>
    </xf>
    <xf numFmtId="0" fontId="41" fillId="0" borderId="0" xfId="0" applyFont="1" applyBorder="1" applyAlignment="1" applyProtection="1">
      <alignment horizontal="right" wrapText="1"/>
    </xf>
    <xf numFmtId="171" fontId="10" fillId="0" borderId="1" xfId="0" applyNumberFormat="1" applyFont="1" applyBorder="1" applyAlignment="1" applyProtection="1">
      <alignment horizontal="right"/>
    </xf>
    <xf numFmtId="169" fontId="10" fillId="0" borderId="5" xfId="0" applyNumberFormat="1" applyFont="1" applyBorder="1" applyAlignment="1" applyProtection="1">
      <alignment horizontal="right"/>
    </xf>
    <xf numFmtId="0" fontId="10" fillId="13" borderId="7" xfId="0" applyNumberFormat="1" applyFont="1" applyFill="1" applyBorder="1" applyAlignment="1" applyProtection="1">
      <alignment horizontal="center"/>
      <protection locked="0"/>
    </xf>
    <xf numFmtId="0" fontId="3" fillId="13" borderId="7" xfId="0" applyNumberFormat="1" applyFont="1" applyFill="1" applyBorder="1" applyAlignment="1" applyProtection="1">
      <alignment horizontal="center"/>
      <protection locked="0"/>
    </xf>
    <xf numFmtId="171" fontId="10" fillId="0" borderId="61" xfId="0" applyNumberFormat="1" applyFont="1" applyBorder="1" applyAlignment="1" applyProtection="1">
      <alignment horizontal="right"/>
    </xf>
    <xf numFmtId="0" fontId="0" fillId="3" borderId="0" xfId="0" applyNumberFormat="1" applyFill="1" applyProtection="1"/>
    <xf numFmtId="0" fontId="2" fillId="0" borderId="12" xfId="0" applyNumberFormat="1" applyFont="1" applyBorder="1" applyAlignment="1" applyProtection="1">
      <alignment horizontal="center"/>
    </xf>
    <xf numFmtId="0" fontId="2" fillId="0" borderId="0" xfId="0" applyFont="1" applyBorder="1" applyAlignment="1" applyProtection="1">
      <alignment wrapText="1"/>
    </xf>
    <xf numFmtId="0" fontId="0" fillId="0" borderId="1" xfId="0" applyBorder="1" applyAlignment="1" applyProtection="1">
      <alignment horizontal="center"/>
    </xf>
    <xf numFmtId="0" fontId="3" fillId="13" borderId="7" xfId="0" applyNumberFormat="1" applyFont="1" applyFill="1" applyBorder="1" applyAlignment="1" applyProtection="1">
      <alignment horizontal="center"/>
    </xf>
    <xf numFmtId="0" fontId="1" fillId="0" borderId="0" xfId="0" applyFont="1" applyBorder="1" applyAlignment="1" applyProtection="1">
      <alignment horizontal="right" wrapText="1"/>
    </xf>
    <xf numFmtId="171" fontId="11" fillId="0" borderId="34" xfId="0" applyNumberFormat="1" applyFont="1" applyBorder="1" applyAlignment="1" applyProtection="1">
      <alignment horizontal="right"/>
    </xf>
    <xf numFmtId="171" fontId="11" fillId="0" borderId="62" xfId="0" applyNumberFormat="1" applyFont="1" applyBorder="1" applyAlignment="1" applyProtection="1">
      <alignment horizontal="right"/>
    </xf>
    <xf numFmtId="0" fontId="8" fillId="0" borderId="12" xfId="0" applyNumberFormat="1" applyFont="1" applyBorder="1" applyAlignment="1" applyProtection="1">
      <alignment horizontal="center"/>
    </xf>
    <xf numFmtId="0" fontId="8" fillId="0" borderId="0" xfId="0" applyFont="1" applyBorder="1" applyAlignment="1" applyProtection="1">
      <alignment wrapText="1"/>
    </xf>
    <xf numFmtId="0" fontId="8" fillId="0" borderId="1" xfId="0" applyFont="1" applyBorder="1" applyAlignment="1" applyProtection="1">
      <alignment horizontal="center"/>
    </xf>
    <xf numFmtId="1" fontId="10" fillId="6" borderId="7" xfId="0" applyNumberFormat="1" applyFont="1" applyFill="1" applyBorder="1" applyAlignment="1" applyProtection="1">
      <alignment horizontal="center"/>
    </xf>
    <xf numFmtId="0" fontId="8" fillId="0" borderId="49" xfId="0" applyNumberFormat="1" applyFont="1" applyBorder="1" applyAlignment="1" applyProtection="1">
      <alignment horizontal="center"/>
    </xf>
    <xf numFmtId="0" fontId="8" fillId="0" borderId="48" xfId="0" applyFont="1" applyBorder="1" applyAlignment="1" applyProtection="1">
      <alignment wrapText="1"/>
    </xf>
    <xf numFmtId="2" fontId="8" fillId="14" borderId="3" xfId="0" applyNumberFormat="1" applyFont="1" applyFill="1" applyBorder="1" applyAlignment="1" applyProtection="1">
      <alignment horizontal="center" vertical="center"/>
      <protection locked="0"/>
    </xf>
    <xf numFmtId="2" fontId="10" fillId="16" borderId="51" xfId="0" applyNumberFormat="1" applyFont="1" applyFill="1" applyBorder="1" applyAlignment="1" applyProtection="1">
      <alignment horizontal="center"/>
    </xf>
    <xf numFmtId="2" fontId="8" fillId="17" borderId="7" xfId="0" applyNumberFormat="1" applyFont="1" applyFill="1" applyBorder="1" applyAlignment="1" applyProtection="1">
      <alignment horizontal="center"/>
      <protection locked="0"/>
    </xf>
    <xf numFmtId="2" fontId="0" fillId="17" borderId="7" xfId="0" applyNumberFormat="1" applyFill="1" applyBorder="1" applyAlignment="1" applyProtection="1">
      <alignment horizontal="center"/>
      <protection locked="0"/>
    </xf>
    <xf numFmtId="2" fontId="7" fillId="17" borderId="7" xfId="0" applyNumberFormat="1" applyFont="1" applyFill="1" applyBorder="1" applyAlignment="1" applyProtection="1">
      <alignment horizontal="center"/>
    </xf>
    <xf numFmtId="2" fontId="0" fillId="17" borderId="7" xfId="0" applyNumberFormat="1" applyFill="1" applyBorder="1" applyAlignment="1" applyProtection="1">
      <alignment horizontal="center"/>
    </xf>
    <xf numFmtId="2" fontId="0" fillId="17" borderId="2" xfId="0" applyNumberFormat="1" applyFill="1" applyBorder="1" applyAlignment="1" applyProtection="1">
      <alignment horizontal="center"/>
    </xf>
    <xf numFmtId="2" fontId="8" fillId="13" borderId="3" xfId="0" applyNumberFormat="1" applyFont="1" applyFill="1" applyBorder="1" applyAlignment="1" applyProtection="1">
      <alignment horizontal="center" vertical="center"/>
      <protection locked="0"/>
    </xf>
    <xf numFmtId="10" fontId="16" fillId="11" borderId="4" xfId="0" applyNumberFormat="1" applyFont="1" applyFill="1" applyBorder="1" applyAlignment="1" applyProtection="1">
      <alignment horizontal="center"/>
    </xf>
    <xf numFmtId="1" fontId="8" fillId="0" borderId="12" xfId="0" applyNumberFormat="1" applyFont="1" applyFill="1" applyBorder="1" applyAlignment="1" applyProtection="1">
      <alignment horizontal="center"/>
    </xf>
    <xf numFmtId="1" fontId="10" fillId="0" borderId="12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171" fontId="12" fillId="0" borderId="0" xfId="0" applyNumberFormat="1" applyFont="1" applyFill="1" applyBorder="1" applyAlignment="1" applyProtection="1">
      <alignment horizontal="center"/>
    </xf>
    <xf numFmtId="176" fontId="12" fillId="0" borderId="0" xfId="0" applyNumberFormat="1" applyFont="1" applyFill="1" applyBorder="1" applyAlignment="1" applyProtection="1">
      <alignment horizontal="center"/>
    </xf>
    <xf numFmtId="49" fontId="16" fillId="0" borderId="0" xfId="0" applyNumberFormat="1" applyFont="1" applyBorder="1" applyAlignment="1" applyProtection="1">
      <alignment horizontal="center"/>
    </xf>
    <xf numFmtId="49" fontId="16" fillId="0" borderId="0" xfId="0" applyNumberFormat="1" applyFont="1" applyBorder="1" applyAlignment="1" applyProtection="1">
      <alignment horizontal="left"/>
    </xf>
    <xf numFmtId="49" fontId="16" fillId="0" borderId="0" xfId="0" applyNumberFormat="1" applyFont="1" applyBorder="1" applyAlignment="1" applyProtection="1">
      <alignment horizontal="right"/>
    </xf>
    <xf numFmtId="171" fontId="12" fillId="10" borderId="0" xfId="0" applyNumberFormat="1" applyFont="1" applyFill="1" applyAlignment="1" applyProtection="1">
      <alignment horizontal="left"/>
      <protection locked="0"/>
    </xf>
    <xf numFmtId="171" fontId="15" fillId="10" borderId="14" xfId="0" applyNumberFormat="1" applyFont="1" applyFill="1" applyBorder="1" applyAlignment="1" applyProtection="1">
      <alignment horizontal="centerContinuous"/>
      <protection locked="0"/>
    </xf>
    <xf numFmtId="0" fontId="1" fillId="10" borderId="18" xfId="0" applyFont="1" applyFill="1" applyBorder="1" applyAlignment="1" applyProtection="1">
      <alignment horizontal="centerContinuous"/>
      <protection locked="0"/>
    </xf>
    <xf numFmtId="0" fontId="1" fillId="10" borderId="58" xfId="0" applyFont="1" applyFill="1" applyBorder="1" applyAlignment="1" applyProtection="1">
      <alignment horizontal="center" vertical="center"/>
      <protection locked="0"/>
    </xf>
    <xf numFmtId="49" fontId="8" fillId="10" borderId="23" xfId="0" applyNumberFormat="1" applyFont="1" applyFill="1" applyBorder="1" applyAlignment="1" applyProtection="1">
      <alignment horizontal="center"/>
      <protection locked="0"/>
    </xf>
    <xf numFmtId="0" fontId="0" fillId="10" borderId="21" xfId="0" applyFill="1" applyBorder="1" applyAlignment="1" applyProtection="1">
      <alignment horizontal="center"/>
      <protection locked="0"/>
    </xf>
    <xf numFmtId="0" fontId="0" fillId="10" borderId="47" xfId="0" applyFill="1" applyBorder="1" applyAlignment="1" applyProtection="1">
      <alignment horizontal="center"/>
      <protection locked="0"/>
    </xf>
    <xf numFmtId="171" fontId="11" fillId="10" borderId="20" xfId="0" applyNumberFormat="1" applyFont="1" applyFill="1" applyBorder="1" applyAlignment="1" applyProtection="1">
      <alignment horizontal="centerContinuous"/>
      <protection locked="0"/>
    </xf>
    <xf numFmtId="2" fontId="1" fillId="10" borderId="6" xfId="0" applyNumberFormat="1" applyFont="1" applyFill="1" applyBorder="1" applyAlignment="1" applyProtection="1">
      <alignment horizontal="centerContinuous"/>
      <protection locked="0"/>
    </xf>
    <xf numFmtId="2" fontId="0" fillId="10" borderId="39" xfId="0" applyNumberFormat="1" applyFill="1" applyBorder="1" applyAlignment="1" applyProtection="1">
      <alignment horizontal="center"/>
      <protection locked="0"/>
    </xf>
    <xf numFmtId="2" fontId="0" fillId="10" borderId="53" xfId="0" applyNumberFormat="1" applyFill="1" applyBorder="1" applyAlignment="1" applyProtection="1">
      <alignment horizontal="center"/>
      <protection locked="0"/>
    </xf>
    <xf numFmtId="0" fontId="0" fillId="10" borderId="57" xfId="0" applyFill="1" applyBorder="1" applyAlignment="1" applyProtection="1">
      <alignment horizontal="center"/>
      <protection locked="0"/>
    </xf>
    <xf numFmtId="171" fontId="12" fillId="10" borderId="20" xfId="0" applyNumberFormat="1" applyFont="1" applyFill="1" applyBorder="1" applyAlignment="1" applyProtection="1">
      <alignment horizontal="centerContinuous"/>
      <protection locked="0"/>
    </xf>
    <xf numFmtId="2" fontId="0" fillId="10" borderId="20" xfId="0" applyNumberFormat="1" applyFill="1" applyBorder="1" applyAlignment="1" applyProtection="1">
      <alignment horizontal="centerContinuous"/>
      <protection locked="0"/>
    </xf>
    <xf numFmtId="171" fontId="15" fillId="10" borderId="48" xfId="0" applyNumberFormat="1" applyFont="1" applyFill="1" applyBorder="1" applyAlignment="1" applyProtection="1">
      <alignment horizontal="right"/>
      <protection locked="0"/>
    </xf>
    <xf numFmtId="171" fontId="8" fillId="19" borderId="3" xfId="0" applyNumberFormat="1" applyFont="1" applyFill="1" applyBorder="1" applyAlignment="1" applyProtection="1">
      <alignment horizontal="center" vertical="center"/>
      <protection locked="0"/>
    </xf>
    <xf numFmtId="171" fontId="8" fillId="19" borderId="50" xfId="0" applyNumberFormat="1" applyFont="1" applyFill="1" applyBorder="1" applyAlignment="1" applyProtection="1">
      <alignment horizontal="center" vertical="center"/>
      <protection locked="0"/>
    </xf>
    <xf numFmtId="0" fontId="12" fillId="19" borderId="52" xfId="0" applyNumberFormat="1" applyFont="1" applyFill="1" applyBorder="1" applyAlignment="1" applyProtection="1">
      <alignment horizontal="center"/>
    </xf>
    <xf numFmtId="0" fontId="12" fillId="19" borderId="21" xfId="0" applyNumberFormat="1" applyFont="1" applyFill="1" applyBorder="1" applyAlignment="1" applyProtection="1">
      <alignment horizontal="center"/>
    </xf>
    <xf numFmtId="171" fontId="12" fillId="19" borderId="7" xfId="0" applyNumberFormat="1" applyFont="1" applyFill="1" applyBorder="1" applyAlignment="1" applyProtection="1">
      <alignment horizontal="center"/>
      <protection locked="0"/>
    </xf>
    <xf numFmtId="171" fontId="8" fillId="19" borderId="7" xfId="0" applyNumberFormat="1" applyFont="1" applyFill="1" applyBorder="1" applyAlignment="1" applyProtection="1">
      <alignment horizontal="center"/>
      <protection locked="0"/>
    </xf>
    <xf numFmtId="171" fontId="8" fillId="18" borderId="7" xfId="0" applyNumberFormat="1" applyFont="1" applyFill="1" applyBorder="1" applyAlignment="1" applyProtection="1">
      <alignment horizontal="center"/>
      <protection locked="0"/>
    </xf>
    <xf numFmtId="9" fontId="8" fillId="18" borderId="7" xfId="4" applyFont="1" applyFill="1" applyBorder="1" applyAlignment="1" applyProtection="1">
      <alignment horizontal="center"/>
      <protection locked="0"/>
    </xf>
    <xf numFmtId="171" fontId="12" fillId="18" borderId="7" xfId="0" applyNumberFormat="1" applyFont="1" applyFill="1" applyBorder="1" applyAlignment="1" applyProtection="1">
      <alignment horizontal="center"/>
      <protection locked="0"/>
    </xf>
    <xf numFmtId="171" fontId="12" fillId="18" borderId="7" xfId="0" applyNumberFormat="1" applyFont="1" applyFill="1" applyBorder="1" applyAlignment="1" applyProtection="1">
      <alignment horizontal="center"/>
    </xf>
    <xf numFmtId="171" fontId="12" fillId="18" borderId="21" xfId="0" applyNumberFormat="1" applyFont="1" applyFill="1" applyBorder="1" applyAlignment="1" applyProtection="1">
      <alignment horizontal="center"/>
    </xf>
    <xf numFmtId="171" fontId="12" fillId="18" borderId="4" xfId="0" applyNumberFormat="1" applyFont="1" applyFill="1" applyBorder="1" applyAlignment="1" applyProtection="1">
      <alignment horizontal="center"/>
      <protection locked="0"/>
    </xf>
    <xf numFmtId="9" fontId="12" fillId="18" borderId="7" xfId="4" applyFont="1" applyFill="1" applyBorder="1" applyAlignment="1" applyProtection="1">
      <alignment horizontal="center"/>
      <protection locked="0"/>
    </xf>
    <xf numFmtId="0" fontId="8" fillId="0" borderId="12" xfId="0" applyFont="1" applyFill="1" applyBorder="1" applyAlignment="1" applyProtection="1">
      <alignment horizontal="center"/>
    </xf>
    <xf numFmtId="0" fontId="20" fillId="0" borderId="0" xfId="0" applyFont="1" applyBorder="1" applyAlignment="1" applyProtection="1">
      <alignment horizontal="center"/>
    </xf>
    <xf numFmtId="174" fontId="20" fillId="0" borderId="0" xfId="0" applyNumberFormat="1" applyFont="1" applyBorder="1" applyAlignment="1" applyProtection="1">
      <alignment horizontal="center"/>
    </xf>
    <xf numFmtId="0" fontId="10" fillId="0" borderId="51" xfId="0" applyFont="1" applyBorder="1" applyAlignment="1" applyProtection="1">
      <alignment horizontal="center"/>
    </xf>
    <xf numFmtId="10" fontId="8" fillId="0" borderId="0" xfId="0" applyNumberFormat="1" applyFont="1" applyFill="1" applyBorder="1" applyAlignment="1" applyProtection="1">
      <alignment horizontal="right"/>
    </xf>
    <xf numFmtId="0" fontId="11" fillId="0" borderId="36" xfId="0" applyNumberFormat="1" applyFont="1" applyFill="1" applyBorder="1" applyProtection="1"/>
    <xf numFmtId="0" fontId="8" fillId="0" borderId="63" xfId="0" applyFont="1" applyBorder="1" applyProtection="1"/>
    <xf numFmtId="0" fontId="10" fillId="0" borderId="14" xfId="0" applyFont="1" applyBorder="1" applyAlignment="1" applyProtection="1">
      <alignment horizontal="centerContinuous"/>
    </xf>
    <xf numFmtId="0" fontId="8" fillId="0" borderId="64" xfId="0" applyFont="1" applyBorder="1" applyAlignment="1" applyProtection="1">
      <alignment horizontal="center"/>
    </xf>
    <xf numFmtId="0" fontId="8" fillId="0" borderId="35" xfId="0" applyFont="1" applyBorder="1" applyAlignment="1" applyProtection="1">
      <alignment horizontal="right"/>
    </xf>
    <xf numFmtId="0" fontId="8" fillId="0" borderId="63" xfId="0" applyFont="1" applyBorder="1" applyAlignment="1" applyProtection="1">
      <alignment horizontal="right"/>
    </xf>
    <xf numFmtId="172" fontId="11" fillId="0" borderId="36" xfId="0" applyNumberFormat="1" applyFont="1" applyFill="1" applyBorder="1" applyProtection="1"/>
    <xf numFmtId="0" fontId="8" fillId="0" borderId="48" xfId="0" applyFont="1" applyBorder="1" applyProtection="1"/>
    <xf numFmtId="0" fontId="0" fillId="0" borderId="0" xfId="0" applyNumberFormat="1" applyBorder="1" applyAlignment="1" applyProtection="1">
      <alignment horizontal="center"/>
      <protection locked="0"/>
    </xf>
    <xf numFmtId="0" fontId="41" fillId="0" borderId="0" xfId="0" applyFont="1" applyBorder="1" applyAlignment="1" applyProtection="1">
      <alignment wrapText="1"/>
      <protection locked="0"/>
    </xf>
    <xf numFmtId="2" fontId="10" fillId="2" borderId="6" xfId="0" applyNumberFormat="1" applyFont="1" applyFill="1" applyBorder="1" applyAlignment="1" applyProtection="1">
      <alignment horizontal="center" vertical="center"/>
      <protection locked="0"/>
    </xf>
    <xf numFmtId="0" fontId="1" fillId="10" borderId="51" xfId="0" applyNumberFormat="1" applyFont="1" applyFill="1" applyBorder="1" applyAlignment="1" applyProtection="1">
      <alignment horizontal="center"/>
      <protection locked="0"/>
    </xf>
    <xf numFmtId="0" fontId="36" fillId="0" borderId="0" xfId="1" applyFont="1" applyAlignment="1" applyProtection="1">
      <alignment horizontal="right" vertical="center" wrapText="1"/>
    </xf>
    <xf numFmtId="0" fontId="24" fillId="0" borderId="0" xfId="1" applyAlignment="1" applyProtection="1">
      <alignment horizontal="left" vertical="center" wrapText="1"/>
    </xf>
    <xf numFmtId="0" fontId="32" fillId="0" borderId="0" xfId="1" applyFont="1" applyAlignment="1" applyProtection="1">
      <alignment horizontal="left" vertical="center" wrapText="1"/>
    </xf>
    <xf numFmtId="0" fontId="8" fillId="0" borderId="0" xfId="3" applyAlignment="1" applyProtection="1">
      <alignment vertical="center"/>
    </xf>
    <xf numFmtId="0" fontId="10" fillId="0" borderId="0" xfId="3" applyFont="1" applyAlignment="1" applyProtection="1">
      <alignment horizontal="right" vertical="center"/>
    </xf>
    <xf numFmtId="0" fontId="43" fillId="0" borderId="49" xfId="3" applyFont="1" applyBorder="1" applyAlignment="1" applyProtection="1">
      <alignment horizontal="center" vertical="center"/>
    </xf>
    <xf numFmtId="0" fontId="10" fillId="12" borderId="21" xfId="3" applyFont="1" applyFill="1" applyBorder="1" applyAlignment="1" applyProtection="1">
      <alignment horizontal="center" vertical="center"/>
    </xf>
    <xf numFmtId="0" fontId="8" fillId="0" borderId="21" xfId="3" applyBorder="1" applyAlignment="1" applyProtection="1">
      <alignment horizontal="center" vertical="center"/>
    </xf>
    <xf numFmtId="0" fontId="8" fillId="0" borderId="21" xfId="3" applyBorder="1" applyAlignment="1" applyProtection="1">
      <alignment vertical="center"/>
    </xf>
    <xf numFmtId="0" fontId="21" fillId="0" borderId="0" xfId="0" applyFont="1" applyAlignment="1" applyProtection="1">
      <alignment vertical="center"/>
    </xf>
    <xf numFmtId="0" fontId="23" fillId="0" borderId="0" xfId="3" applyFont="1" applyAlignment="1" applyProtection="1">
      <alignment horizontal="center" vertical="center"/>
    </xf>
    <xf numFmtId="0" fontId="23" fillId="0" borderId="0" xfId="3" applyFont="1" applyAlignment="1" applyProtection="1">
      <alignment horizontal="left" vertical="center"/>
    </xf>
    <xf numFmtId="0" fontId="9" fillId="0" borderId="0" xfId="0" applyFont="1" applyAlignment="1" applyProtection="1">
      <alignment vertical="center"/>
    </xf>
    <xf numFmtId="0" fontId="23" fillId="0" borderId="0" xfId="0" applyFont="1" applyAlignment="1" applyProtection="1">
      <alignment vertical="center"/>
    </xf>
    <xf numFmtId="168" fontId="23" fillId="0" borderId="0" xfId="3" applyNumberFormat="1" applyFont="1" applyAlignment="1" applyProtection="1">
      <alignment horizontal="right" vertical="center"/>
    </xf>
    <xf numFmtId="175" fontId="23" fillId="0" borderId="0" xfId="3" applyNumberFormat="1" applyFont="1" applyAlignment="1" applyProtection="1">
      <alignment horizontal="center" vertical="center"/>
    </xf>
    <xf numFmtId="0" fontId="9" fillId="0" borderId="0" xfId="3" applyFont="1" applyAlignment="1" applyProtection="1">
      <alignment vertical="center"/>
    </xf>
    <xf numFmtId="0" fontId="23" fillId="0" borderId="0" xfId="3" applyFont="1" applyAlignment="1" applyProtection="1">
      <alignment horizontal="centerContinuous" vertical="center"/>
    </xf>
    <xf numFmtId="0" fontId="9" fillId="0" borderId="0" xfId="0" applyFont="1" applyAlignment="1" applyProtection="1">
      <alignment horizontal="justify" vertical="center" wrapText="1"/>
    </xf>
    <xf numFmtId="0" fontId="22" fillId="0" borderId="0" xfId="0" applyFont="1" applyAlignment="1" applyProtection="1">
      <alignment vertical="center"/>
    </xf>
    <xf numFmtId="168" fontId="9" fillId="0" borderId="0" xfId="3" applyNumberFormat="1" applyFont="1" applyAlignment="1" applyProtection="1">
      <alignment horizontal="right" vertical="center"/>
    </xf>
    <xf numFmtId="175" fontId="9" fillId="0" borderId="0" xfId="3" applyNumberFormat="1" applyFont="1" applyAlignment="1" applyProtection="1">
      <alignment horizontal="right" vertical="center"/>
    </xf>
    <xf numFmtId="0" fontId="23" fillId="0" borderId="0" xfId="0" applyFont="1" applyAlignment="1" applyProtection="1">
      <alignment vertical="center" wrapText="1"/>
    </xf>
    <xf numFmtId="0" fontId="11" fillId="0" borderId="0" xfId="3" applyFont="1" applyAlignment="1" applyProtection="1">
      <alignment horizontal="center" vertical="center"/>
    </xf>
    <xf numFmtId="0" fontId="11" fillId="0" borderId="0" xfId="3" applyFont="1" applyAlignment="1" applyProtection="1">
      <alignment horizontal="right" vertical="center"/>
    </xf>
    <xf numFmtId="0" fontId="23" fillId="0" borderId="0" xfId="0" applyFont="1" applyAlignment="1" applyProtection="1">
      <alignment horizontal="right" vertical="center" wrapText="1"/>
    </xf>
    <xf numFmtId="0" fontId="8" fillId="0" borderId="0" xfId="3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 wrapText="1"/>
    </xf>
    <xf numFmtId="0" fontId="9" fillId="0" borderId="0" xfId="3" applyFont="1" applyAlignment="1" applyProtection="1">
      <alignment horizontal="center" vertical="center"/>
    </xf>
    <xf numFmtId="0" fontId="16" fillId="0" borderId="0" xfId="3" applyFont="1" applyFill="1" applyAlignment="1" applyProtection="1">
      <alignment horizontal="center" vertical="center"/>
    </xf>
    <xf numFmtId="49" fontId="16" fillId="0" borderId="0" xfId="3" applyNumberFormat="1" applyFont="1" applyFill="1" applyBorder="1" applyAlignment="1" applyProtection="1">
      <alignment horizontal="right" vertical="center"/>
    </xf>
    <xf numFmtId="0" fontId="16" fillId="0" borderId="0" xfId="3" applyFont="1" applyFill="1" applyBorder="1" applyAlignment="1" applyProtection="1">
      <alignment horizontal="center" vertical="center"/>
    </xf>
    <xf numFmtId="49" fontId="16" fillId="0" borderId="0" xfId="3" applyNumberFormat="1" applyFont="1" applyFill="1" applyBorder="1" applyAlignment="1" applyProtection="1">
      <alignment vertical="center"/>
    </xf>
    <xf numFmtId="0" fontId="16" fillId="0" borderId="0" xfId="3" applyNumberFormat="1" applyFont="1" applyFill="1" applyBorder="1" applyAlignment="1" applyProtection="1">
      <alignment horizontal="left" vertical="center"/>
    </xf>
    <xf numFmtId="0" fontId="8" fillId="0" borderId="0" xfId="3" applyFont="1" applyFill="1" applyBorder="1" applyAlignment="1" applyProtection="1">
      <alignment vertical="center"/>
    </xf>
    <xf numFmtId="0" fontId="8" fillId="0" borderId="38" xfId="3" applyFont="1" applyFill="1" applyBorder="1" applyAlignment="1" applyProtection="1">
      <alignment vertical="center"/>
    </xf>
    <xf numFmtId="0" fontId="8" fillId="0" borderId="36" xfId="3" applyFont="1" applyFill="1" applyBorder="1" applyAlignment="1" applyProtection="1">
      <alignment vertical="center"/>
    </xf>
    <xf numFmtId="0" fontId="8" fillId="0" borderId="37" xfId="3" applyFont="1" applyFill="1" applyBorder="1" applyAlignment="1" applyProtection="1">
      <alignment vertical="center"/>
    </xf>
    <xf numFmtId="0" fontId="8" fillId="0" borderId="17" xfId="3" applyFont="1" applyFill="1" applyBorder="1" applyAlignment="1" applyProtection="1">
      <alignment vertical="center"/>
    </xf>
    <xf numFmtId="0" fontId="8" fillId="0" borderId="20" xfId="3" applyFont="1" applyFill="1" applyBorder="1" applyAlignment="1" applyProtection="1">
      <alignment vertical="center"/>
    </xf>
    <xf numFmtId="0" fontId="8" fillId="0" borderId="6" xfId="3" applyFont="1" applyFill="1" applyBorder="1" applyAlignment="1" applyProtection="1">
      <alignment vertical="center"/>
    </xf>
    <xf numFmtId="0" fontId="10" fillId="0" borderId="0" xfId="3" applyFont="1" applyFill="1" applyBorder="1" applyAlignment="1" applyProtection="1">
      <alignment vertical="center"/>
    </xf>
    <xf numFmtId="0" fontId="8" fillId="0" borderId="0" xfId="3" applyFill="1" applyBorder="1" applyAlignment="1" applyProtection="1">
      <alignment vertical="center"/>
    </xf>
    <xf numFmtId="0" fontId="16" fillId="0" borderId="0" xfId="3" applyFont="1" applyFill="1" applyBorder="1" applyAlignment="1" applyProtection="1">
      <alignment vertical="center"/>
    </xf>
    <xf numFmtId="0" fontId="23" fillId="0" borderId="0" xfId="0" applyFont="1" applyAlignment="1" applyProtection="1">
      <alignment horizontal="left" vertical="center" wrapText="1"/>
    </xf>
    <xf numFmtId="0" fontId="35" fillId="0" borderId="0" xfId="3" applyFont="1" applyFill="1" applyBorder="1" applyAlignment="1" applyProtection="1">
      <alignment vertical="center"/>
    </xf>
    <xf numFmtId="0" fontId="8" fillId="0" borderId="0" xfId="3" applyFont="1" applyAlignment="1" applyProtection="1">
      <alignment horizontal="center" vertical="center"/>
    </xf>
    <xf numFmtId="0" fontId="8" fillId="0" borderId="0" xfId="3" applyFont="1" applyAlignment="1" applyProtection="1">
      <alignment vertical="center"/>
    </xf>
    <xf numFmtId="0" fontId="42" fillId="0" borderId="10" xfId="0" applyNumberFormat="1" applyFont="1" applyFill="1" applyBorder="1" applyAlignment="1" applyProtection="1">
      <protection locked="0"/>
    </xf>
    <xf numFmtId="0" fontId="42" fillId="0" borderId="11" xfId="0" applyNumberFormat="1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5" xfId="0" applyFont="1" applyFill="1" applyBorder="1" applyAlignment="1" applyProtection="1">
      <protection locked="0"/>
    </xf>
    <xf numFmtId="0" fontId="1" fillId="0" borderId="20" xfId="0" applyFont="1" applyFill="1" applyBorder="1" applyAlignment="1" applyProtection="1">
      <protection locked="0"/>
    </xf>
    <xf numFmtId="0" fontId="1" fillId="0" borderId="6" xfId="0" applyFont="1" applyFill="1" applyBorder="1" applyAlignment="1" applyProtection="1">
      <protection locked="0"/>
    </xf>
    <xf numFmtId="10" fontId="12" fillId="7" borderId="0" xfId="4" applyNumberFormat="1" applyFont="1" applyFill="1" applyBorder="1" applyProtection="1">
      <protection locked="0"/>
    </xf>
    <xf numFmtId="171" fontId="12" fillId="0" borderId="7" xfId="0" applyNumberFormat="1" applyFont="1" applyBorder="1" applyAlignment="1" applyProtection="1">
      <alignment horizontal="right"/>
    </xf>
    <xf numFmtId="171" fontId="8" fillId="0" borderId="7" xfId="0" applyNumberFormat="1" applyFont="1" applyBorder="1" applyAlignment="1" applyProtection="1">
      <alignment horizontal="right"/>
    </xf>
    <xf numFmtId="169" fontId="8" fillId="0" borderId="5" xfId="0" applyNumberFormat="1" applyFont="1" applyBorder="1" applyAlignment="1" applyProtection="1">
      <alignment horizontal="right"/>
    </xf>
    <xf numFmtId="171" fontId="10" fillId="0" borderId="61" xfId="0" applyNumberFormat="1" applyFont="1" applyBorder="1" applyAlignment="1" applyProtection="1"/>
    <xf numFmtId="171" fontId="8" fillId="0" borderId="7" xfId="0" applyNumberFormat="1" applyFont="1" applyBorder="1" applyAlignment="1" applyProtection="1"/>
    <xf numFmtId="169" fontId="10" fillId="0" borderId="5" xfId="0" applyNumberFormat="1" applyFont="1" applyBorder="1" applyAlignment="1" applyProtection="1"/>
    <xf numFmtId="169" fontId="8" fillId="0" borderId="5" xfId="0" applyNumberFormat="1" applyFont="1" applyBorder="1" applyAlignment="1" applyProtection="1"/>
    <xf numFmtId="169" fontId="0" fillId="0" borderId="5" xfId="0" applyNumberFormat="1" applyBorder="1" applyAlignment="1" applyProtection="1">
      <alignment horizontal="right"/>
    </xf>
    <xf numFmtId="171" fontId="12" fillId="0" borderId="7" xfId="0" applyNumberFormat="1" applyFont="1" applyBorder="1" applyAlignment="1" applyProtection="1">
      <alignment horizontal="right"/>
      <protection locked="0"/>
    </xf>
    <xf numFmtId="169" fontId="0" fillId="0" borderId="5" xfId="0" applyNumberFormat="1" applyBorder="1" applyAlignment="1" applyProtection="1">
      <alignment horizontal="right"/>
      <protection locked="0"/>
    </xf>
    <xf numFmtId="176" fontId="11" fillId="0" borderId="0" xfId="7" applyNumberFormat="1" applyFont="1" applyFill="1" applyBorder="1" applyAlignment="1" applyProtection="1">
      <alignment horizontal="center"/>
    </xf>
    <xf numFmtId="176" fontId="11" fillId="0" borderId="30" xfId="7" applyNumberFormat="1" applyFont="1" applyFill="1" applyBorder="1" applyAlignment="1" applyProtection="1">
      <alignment horizontal="center"/>
    </xf>
    <xf numFmtId="171" fontId="8" fillId="0" borderId="33" xfId="0" applyNumberFormat="1" applyFont="1" applyBorder="1" applyAlignment="1" applyProtection="1">
      <alignment horizontal="right"/>
    </xf>
    <xf numFmtId="0" fontId="8" fillId="0" borderId="0" xfId="0" applyFont="1" applyBorder="1" applyAlignment="1" applyProtection="1">
      <alignment horizontal="left" wrapText="1"/>
      <protection locked="0"/>
    </xf>
    <xf numFmtId="177" fontId="12" fillId="19" borderId="7" xfId="4" applyNumberFormat="1" applyFont="1" applyFill="1" applyBorder="1" applyAlignment="1" applyProtection="1">
      <alignment horizontal="center"/>
      <protection locked="0"/>
    </xf>
    <xf numFmtId="177" fontId="8" fillId="19" borderId="7" xfId="4" applyNumberFormat="1" applyFont="1" applyFill="1" applyBorder="1" applyAlignment="1" applyProtection="1">
      <alignment horizontal="center"/>
      <protection locked="0"/>
    </xf>
    <xf numFmtId="177" fontId="8" fillId="18" borderId="7" xfId="4" applyNumberFormat="1" applyFont="1" applyFill="1" applyBorder="1" applyAlignment="1" applyProtection="1">
      <alignment horizontal="center"/>
      <protection locked="0"/>
    </xf>
    <xf numFmtId="177" fontId="8" fillId="18" borderId="7" xfId="0" applyNumberFormat="1" applyFont="1" applyFill="1" applyBorder="1" applyAlignment="1" applyProtection="1">
      <alignment horizontal="center"/>
      <protection locked="0"/>
    </xf>
    <xf numFmtId="177" fontId="12" fillId="18" borderId="7" xfId="0" applyNumberFormat="1" applyFont="1" applyFill="1" applyBorder="1" applyAlignment="1" applyProtection="1">
      <alignment horizontal="center"/>
      <protection locked="0"/>
    </xf>
    <xf numFmtId="177" fontId="12" fillId="18" borderId="7" xfId="0" applyNumberFormat="1" applyFont="1" applyFill="1" applyBorder="1" applyAlignment="1" applyProtection="1">
      <alignment horizontal="center"/>
    </xf>
    <xf numFmtId="177" fontId="12" fillId="18" borderId="2" xfId="0" applyNumberFormat="1" applyFont="1" applyFill="1" applyBorder="1" applyAlignment="1" applyProtection="1">
      <alignment horizontal="center"/>
    </xf>
    <xf numFmtId="177" fontId="12" fillId="18" borderId="35" xfId="0" applyNumberFormat="1" applyFont="1" applyFill="1" applyBorder="1" applyAlignment="1" applyProtection="1">
      <alignment horizontal="center"/>
      <protection locked="0"/>
    </xf>
    <xf numFmtId="177" fontId="12" fillId="18" borderId="7" xfId="4" applyNumberFormat="1" applyFont="1" applyFill="1" applyBorder="1" applyAlignment="1" applyProtection="1">
      <alignment horizontal="center"/>
      <protection locked="0"/>
    </xf>
    <xf numFmtId="2" fontId="12" fillId="19" borderId="65" xfId="0" applyNumberFormat="1" applyFont="1" applyFill="1" applyBorder="1" applyAlignment="1" applyProtection="1">
      <alignment horizontal="center"/>
    </xf>
    <xf numFmtId="171" fontId="12" fillId="15" borderId="36" xfId="0" applyNumberFormat="1" applyFont="1" applyFill="1" applyBorder="1" applyAlignment="1" applyProtection="1">
      <alignment horizontal="center"/>
    </xf>
    <xf numFmtId="2" fontId="12" fillId="19" borderId="35" xfId="0" applyNumberFormat="1" applyFont="1" applyFill="1" applyBorder="1" applyAlignment="1" applyProtection="1">
      <alignment horizontal="center"/>
    </xf>
    <xf numFmtId="171" fontId="12" fillId="15" borderId="43" xfId="0" applyNumberFormat="1" applyFont="1" applyFill="1" applyBorder="1" applyAlignment="1" applyProtection="1">
      <alignment horizontal="center"/>
    </xf>
    <xf numFmtId="1" fontId="10" fillId="20" borderId="7" xfId="0" applyNumberFormat="1" applyFont="1" applyFill="1" applyBorder="1" applyAlignment="1" applyProtection="1">
      <alignment horizontal="center"/>
    </xf>
    <xf numFmtId="0" fontId="12" fillId="12" borderId="21" xfId="0" applyNumberFormat="1" applyFont="1" applyFill="1" applyBorder="1" applyAlignment="1" applyProtection="1">
      <alignment horizontal="center"/>
    </xf>
    <xf numFmtId="171" fontId="12" fillId="21" borderId="2" xfId="0" applyNumberFormat="1" applyFont="1" applyFill="1" applyBorder="1" applyAlignment="1" applyProtection="1">
      <alignment horizontal="center"/>
    </xf>
    <xf numFmtId="171" fontId="12" fillId="21" borderId="19" xfId="0" applyNumberFormat="1" applyFont="1" applyFill="1" applyBorder="1" applyAlignment="1" applyProtection="1">
      <alignment horizontal="center"/>
    </xf>
    <xf numFmtId="0" fontId="12" fillId="12" borderId="29" xfId="0" applyNumberFormat="1" applyFont="1" applyFill="1" applyBorder="1" applyAlignment="1" applyProtection="1">
      <alignment horizontal="center"/>
    </xf>
    <xf numFmtId="171" fontId="12" fillId="21" borderId="46" xfId="0" applyNumberFormat="1" applyFont="1" applyFill="1" applyBorder="1" applyAlignment="1" applyProtection="1">
      <alignment horizontal="center"/>
    </xf>
    <xf numFmtId="2" fontId="12" fillId="12" borderId="23" xfId="0" applyNumberFormat="1" applyFont="1" applyFill="1" applyBorder="1" applyAlignment="1" applyProtection="1">
      <alignment horizontal="center"/>
      <protection locked="0"/>
    </xf>
    <xf numFmtId="2" fontId="12" fillId="12" borderId="64" xfId="0" applyNumberFormat="1" applyFont="1" applyFill="1" applyBorder="1" applyAlignment="1" applyProtection="1">
      <alignment horizontal="center"/>
      <protection locked="0"/>
    </xf>
    <xf numFmtId="173" fontId="12" fillId="0" borderId="48" xfId="0" applyNumberFormat="1" applyFont="1" applyFill="1" applyBorder="1" applyAlignment="1" applyProtection="1">
      <alignment horizontal="center"/>
    </xf>
    <xf numFmtId="0" fontId="8" fillId="0" borderId="48" xfId="0" applyFont="1" applyBorder="1" applyAlignment="1" applyProtection="1">
      <alignment horizontal="center"/>
    </xf>
    <xf numFmtId="171" fontId="12" fillId="0" borderId="48" xfId="0" applyNumberFormat="1" applyFont="1" applyBorder="1" applyAlignment="1" applyProtection="1">
      <alignment horizontal="right"/>
    </xf>
    <xf numFmtId="2" fontId="8" fillId="0" borderId="48" xfId="0" applyNumberFormat="1" applyFont="1" applyFill="1" applyBorder="1" applyAlignment="1" applyProtection="1">
      <alignment horizontal="center"/>
    </xf>
    <xf numFmtId="0" fontId="23" fillId="0" borderId="0" xfId="0" applyFont="1" applyAlignment="1" applyProtection="1">
      <alignment horizontal="center" vertical="center" wrapText="1"/>
    </xf>
    <xf numFmtId="0" fontId="24" fillId="0" borderId="0" xfId="1" applyAlignment="1" applyProtection="1">
      <alignment horizontal="left" vertical="center" wrapText="1"/>
    </xf>
    <xf numFmtId="0" fontId="32" fillId="0" borderId="0" xfId="1" applyFont="1" applyAlignment="1" applyProtection="1">
      <alignment horizontal="left" vertical="center" wrapText="1"/>
    </xf>
    <xf numFmtId="0" fontId="8" fillId="0" borderId="17" xfId="3" applyFont="1" applyFill="1" applyBorder="1" applyAlignment="1" applyProtection="1">
      <alignment horizontal="center" vertical="center"/>
    </xf>
    <xf numFmtId="0" fontId="8" fillId="0" borderId="20" xfId="3" applyFont="1" applyFill="1" applyBorder="1" applyAlignment="1" applyProtection="1">
      <alignment horizontal="center" vertical="center"/>
    </xf>
    <xf numFmtId="0" fontId="8" fillId="0" borderId="6" xfId="3" applyFont="1" applyFill="1" applyBorder="1" applyAlignment="1" applyProtection="1">
      <alignment horizontal="center" vertical="center"/>
    </xf>
    <xf numFmtId="0" fontId="16" fillId="0" borderId="12" xfId="3" applyFont="1" applyBorder="1" applyAlignment="1" applyProtection="1">
      <alignment horizontal="center" vertical="center"/>
    </xf>
    <xf numFmtId="0" fontId="16" fillId="0" borderId="0" xfId="3" applyFont="1" applyBorder="1" applyAlignment="1" applyProtection="1">
      <alignment horizontal="center" vertical="center"/>
    </xf>
    <xf numFmtId="0" fontId="16" fillId="0" borderId="5" xfId="3" applyFont="1" applyBorder="1" applyAlignment="1" applyProtection="1">
      <alignment horizontal="center" vertical="center"/>
    </xf>
    <xf numFmtId="0" fontId="16" fillId="0" borderId="12" xfId="3" applyFont="1" applyFill="1" applyBorder="1" applyAlignment="1" applyProtection="1">
      <alignment horizontal="center" vertical="center"/>
    </xf>
    <xf numFmtId="0" fontId="16" fillId="0" borderId="0" xfId="3" applyFont="1" applyFill="1" applyBorder="1" applyAlignment="1" applyProtection="1">
      <alignment horizontal="center" vertical="center"/>
    </xf>
    <xf numFmtId="0" fontId="16" fillId="0" borderId="5" xfId="3" applyFont="1" applyFill="1" applyBorder="1" applyAlignment="1" applyProtection="1">
      <alignment horizontal="center" vertical="center"/>
    </xf>
    <xf numFmtId="0" fontId="40" fillId="0" borderId="12" xfId="3" applyFont="1" applyFill="1" applyBorder="1" applyAlignment="1" applyProtection="1">
      <alignment horizontal="center" vertical="center"/>
    </xf>
    <xf numFmtId="0" fontId="40" fillId="0" borderId="0" xfId="3" applyFont="1" applyFill="1" applyBorder="1" applyAlignment="1" applyProtection="1">
      <alignment horizontal="center" vertical="center"/>
    </xf>
    <xf numFmtId="0" fontId="40" fillId="0" borderId="5" xfId="3" applyFont="1" applyFill="1" applyBorder="1" applyAlignment="1" applyProtection="1">
      <alignment horizontal="center" vertical="center"/>
    </xf>
    <xf numFmtId="0" fontId="37" fillId="0" borderId="12" xfId="3" applyFont="1" applyFill="1" applyBorder="1" applyAlignment="1" applyProtection="1">
      <alignment horizontal="center" vertical="center"/>
    </xf>
    <xf numFmtId="0" fontId="37" fillId="0" borderId="0" xfId="3" applyFont="1" applyFill="1" applyBorder="1" applyAlignment="1" applyProtection="1">
      <alignment horizontal="center" vertical="center"/>
    </xf>
    <xf numFmtId="0" fontId="37" fillId="0" borderId="5" xfId="3" applyFont="1" applyFill="1" applyBorder="1" applyAlignment="1" applyProtection="1">
      <alignment horizontal="center" vertical="center"/>
    </xf>
    <xf numFmtId="0" fontId="35" fillId="0" borderId="12" xfId="3" applyFont="1" applyFill="1" applyBorder="1" applyAlignment="1" applyProtection="1">
      <alignment horizontal="center" vertical="center"/>
    </xf>
    <xf numFmtId="0" fontId="35" fillId="0" borderId="0" xfId="3" applyFont="1" applyFill="1" applyBorder="1" applyAlignment="1" applyProtection="1">
      <alignment horizontal="center" vertical="center"/>
    </xf>
    <xf numFmtId="0" fontId="35" fillId="0" borderId="5" xfId="3" applyFont="1" applyFill="1" applyBorder="1" applyAlignment="1" applyProtection="1">
      <alignment horizontal="center" vertical="center"/>
    </xf>
    <xf numFmtId="0" fontId="31" fillId="0" borderId="0" xfId="0" applyFont="1" applyAlignment="1" applyProtection="1">
      <alignment horizontal="center" vertical="center"/>
    </xf>
    <xf numFmtId="49" fontId="11" fillId="0" borderId="0" xfId="3" applyNumberFormat="1" applyFont="1" applyAlignment="1" applyProtection="1">
      <alignment horizontal="center" vertical="center"/>
    </xf>
    <xf numFmtId="14" fontId="11" fillId="0" borderId="0" xfId="3" applyNumberFormat="1" applyFont="1" applyAlignment="1" applyProtection="1">
      <alignment horizontal="left"/>
    </xf>
    <xf numFmtId="0" fontId="39" fillId="0" borderId="0" xfId="1" applyFont="1" applyAlignment="1" applyProtection="1">
      <alignment horizontal="center" vertical="center" wrapText="1"/>
    </xf>
    <xf numFmtId="0" fontId="11" fillId="0" borderId="0" xfId="3" applyFont="1" applyFill="1" applyBorder="1" applyAlignment="1" applyProtection="1">
      <alignment horizontal="right" vertical="center"/>
    </xf>
    <xf numFmtId="0" fontId="8" fillId="0" borderId="0" xfId="3" applyAlignment="1" applyProtection="1">
      <alignment horizontal="center" vertical="center"/>
    </xf>
    <xf numFmtId="0" fontId="11" fillId="0" borderId="0" xfId="3" applyFont="1" applyFill="1" applyBorder="1" applyAlignment="1" applyProtection="1">
      <alignment horizontal="center" vertical="center"/>
    </xf>
    <xf numFmtId="0" fontId="36" fillId="0" borderId="0" xfId="1" applyFont="1" applyAlignment="1" applyProtection="1">
      <alignment horizontal="right" vertical="center" wrapText="1"/>
    </xf>
    <xf numFmtId="0" fontId="1" fillId="0" borderId="12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42" fillId="0" borderId="38" xfId="0" applyNumberFormat="1" applyFont="1" applyFill="1" applyBorder="1" applyAlignment="1" applyProtection="1">
      <alignment horizontal="center"/>
      <protection locked="0"/>
    </xf>
    <xf numFmtId="0" fontId="42" fillId="0" borderId="36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8" fillId="5" borderId="0" xfId="0" applyFont="1" applyFill="1" applyAlignment="1" applyProtection="1">
      <alignment horizontal="center" wrapText="1"/>
      <protection locked="0"/>
    </xf>
    <xf numFmtId="0" fontId="2" fillId="0" borderId="0" xfId="0" applyFont="1" applyAlignment="1" applyProtection="1">
      <alignment horizontal="left"/>
      <protection locked="0"/>
    </xf>
    <xf numFmtId="14" fontId="11" fillId="10" borderId="49" xfId="3" applyNumberFormat="1" applyFont="1" applyFill="1" applyBorder="1" applyAlignment="1" applyProtection="1">
      <alignment horizontal="center" vertical="center"/>
    </xf>
    <xf numFmtId="14" fontId="11" fillId="10" borderId="37" xfId="3" applyNumberFormat="1" applyFont="1" applyFill="1" applyBorder="1" applyAlignment="1" applyProtection="1">
      <alignment horizontal="center" vertical="center"/>
    </xf>
    <xf numFmtId="171" fontId="11" fillId="10" borderId="12" xfId="0" applyNumberFormat="1" applyFont="1" applyFill="1" applyBorder="1" applyAlignment="1" applyProtection="1">
      <alignment horizontal="center"/>
      <protection locked="0"/>
    </xf>
    <xf numFmtId="171" fontId="11" fillId="10" borderId="5" xfId="0" applyNumberFormat="1" applyFont="1" applyFill="1" applyBorder="1" applyAlignment="1" applyProtection="1">
      <alignment horizontal="center"/>
      <protection locked="0"/>
    </xf>
    <xf numFmtId="0" fontId="1" fillId="0" borderId="17" xfId="0" applyFont="1" applyFill="1" applyBorder="1" applyAlignment="1" applyProtection="1">
      <alignment horizontal="center"/>
      <protection locked="0"/>
    </xf>
    <xf numFmtId="0" fontId="1" fillId="0" borderId="20" xfId="0" applyFont="1" applyFill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</xf>
    <xf numFmtId="10" fontId="27" fillId="0" borderId="0" xfId="0" applyNumberFormat="1" applyFont="1" applyAlignment="1" applyProtection="1">
      <alignment horizontal="center"/>
    </xf>
    <xf numFmtId="170" fontId="11" fillId="0" borderId="13" xfId="0" applyNumberFormat="1" applyFont="1" applyBorder="1" applyAlignment="1" applyProtection="1">
      <alignment horizontal="center"/>
    </xf>
    <xf numFmtId="170" fontId="11" fillId="0" borderId="3" xfId="0" applyNumberFormat="1" applyFont="1" applyBorder="1" applyAlignment="1" applyProtection="1">
      <alignment horizontal="center"/>
    </xf>
    <xf numFmtId="0" fontId="8" fillId="0" borderId="41" xfId="0" applyFont="1" applyBorder="1" applyAlignment="1" applyProtection="1">
      <alignment horizontal="left" wrapText="1"/>
    </xf>
    <xf numFmtId="0" fontId="8" fillId="0" borderId="42" xfId="0" applyFont="1" applyBorder="1" applyAlignment="1" applyProtection="1">
      <alignment horizontal="left" wrapText="1"/>
    </xf>
    <xf numFmtId="0" fontId="8" fillId="0" borderId="43" xfId="0" applyFont="1" applyBorder="1" applyAlignment="1" applyProtection="1">
      <alignment horizontal="left" wrapText="1"/>
    </xf>
    <xf numFmtId="0" fontId="8" fillId="0" borderId="44" xfId="0" applyFont="1" applyBorder="1" applyAlignment="1" applyProtection="1">
      <alignment horizontal="left" wrapText="1"/>
    </xf>
    <xf numFmtId="0" fontId="8" fillId="0" borderId="0" xfId="0" applyFont="1" applyBorder="1" applyAlignment="1" applyProtection="1">
      <alignment horizontal="left" wrapText="1"/>
    </xf>
    <xf numFmtId="0" fontId="8" fillId="0" borderId="7" xfId="0" applyFont="1" applyBorder="1" applyAlignment="1" applyProtection="1">
      <alignment horizontal="left" wrapText="1"/>
    </xf>
    <xf numFmtId="0" fontId="30" fillId="0" borderId="0" xfId="0" applyFont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11" fillId="0" borderId="0" xfId="0" applyFont="1" applyFill="1" applyAlignment="1" applyProtection="1">
      <alignment horizontal="center"/>
    </xf>
    <xf numFmtId="0" fontId="8" fillId="0" borderId="49" xfId="0" applyFont="1" applyBorder="1" applyAlignment="1" applyProtection="1">
      <alignment horizontal="center"/>
    </xf>
    <xf numFmtId="0" fontId="8" fillId="0" borderId="50" xfId="0" applyFont="1" applyBorder="1" applyAlignment="1" applyProtection="1">
      <alignment horizontal="center"/>
    </xf>
    <xf numFmtId="0" fontId="8" fillId="0" borderId="55" xfId="0" applyFont="1" applyBorder="1" applyAlignment="1" applyProtection="1">
      <alignment horizontal="center"/>
    </xf>
    <xf numFmtId="0" fontId="8" fillId="0" borderId="54" xfId="0" applyFont="1" applyBorder="1" applyAlignment="1" applyProtection="1">
      <alignment horizontal="center"/>
    </xf>
    <xf numFmtId="0" fontId="8" fillId="0" borderId="2" xfId="0" applyFont="1" applyBorder="1" applyAlignment="1" applyProtection="1">
      <alignment horizontal="center"/>
    </xf>
    <xf numFmtId="0" fontId="27" fillId="0" borderId="49" xfId="0" applyFont="1" applyBorder="1" applyAlignment="1" applyProtection="1">
      <alignment horizontal="center"/>
    </xf>
    <xf numFmtId="0" fontId="27" fillId="0" borderId="48" xfId="0" applyFont="1" applyBorder="1" applyAlignment="1" applyProtection="1">
      <alignment horizontal="center"/>
    </xf>
    <xf numFmtId="0" fontId="27" fillId="0" borderId="50" xfId="0" applyFont="1" applyBorder="1" applyAlignment="1" applyProtection="1">
      <alignment horizontal="center"/>
    </xf>
  </cellXfs>
  <cellStyles count="8">
    <cellStyle name="Lien hypertexte" xfId="1" builtinId="8"/>
    <cellStyle name="Milliers" xfId="2" builtinId="3"/>
    <cellStyle name="Monétaire" xfId="7" builtinId="4"/>
    <cellStyle name="Normal" xfId="0" builtinId="0"/>
    <cellStyle name="Normal 2" xfId="5" xr:uid="{00000000-0005-0000-0000-000004000000}"/>
    <cellStyle name="Normal 3" xfId="6" xr:uid="{00000000-0005-0000-0000-000005000000}"/>
    <cellStyle name="Normal_Modèle" xfId="3" xr:uid="{00000000-0005-0000-0000-000006000000}"/>
    <cellStyle name="Pourcentage" xfId="4" builtinId="5"/>
  </cellStyles>
  <dxfs count="1">
    <dxf>
      <font>
        <b/>
        <i val="0"/>
        <condense val="0"/>
        <extend val="0"/>
        <color indexed="10"/>
      </font>
      <fill>
        <patternFill>
          <bgColor indexed="13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CC"/>
      <color rgb="FFFFFF99"/>
      <color rgb="FFDEF6D8"/>
      <color rgb="FF66FF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attachedToolbars" Target="attachedToolbar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3152775</xdr:colOff>
      <xdr:row>361</xdr:row>
      <xdr:rowOff>76200</xdr:rowOff>
    </xdr:from>
    <xdr:to>
      <xdr:col>6</xdr:col>
      <xdr:colOff>647700</xdr:colOff>
      <xdr:row>368</xdr:row>
      <xdr:rowOff>123825</xdr:rowOff>
    </xdr:to>
    <xdr:sp macro="" textlink="">
      <xdr:nvSpPr>
        <xdr:cNvPr id="1058" name="Text Box 34">
          <a:extLst>
            <a:ext uri="{FF2B5EF4-FFF2-40B4-BE49-F238E27FC236}">
              <a16:creationId xmlns:a16="http://schemas.microsoft.com/office/drawing/2014/main" id="{00000000-0008-0000-0100-000022040000}"/>
            </a:ext>
          </a:extLst>
        </xdr:cNvPr>
        <xdr:cNvSpPr txBox="1">
          <a:spLocks noChangeArrowheads="1"/>
        </xdr:cNvSpPr>
      </xdr:nvSpPr>
      <xdr:spPr bwMode="auto">
        <a:xfrm>
          <a:off x="3724275" y="187404375"/>
          <a:ext cx="3009900" cy="1381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MS Sans Serif"/>
            </a:rPr>
            <a:t>Pour l'entreprise</a:t>
          </a:r>
        </a:p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MS Sans Serif"/>
            </a:rPr>
            <a:t>(Signature et cachet)</a:t>
          </a:r>
        </a:p>
      </xdr:txBody>
    </xdr:sp>
    <xdr:clientData/>
  </xdr:twoCellAnchor>
  <xdr:twoCellAnchor>
    <xdr:from>
      <xdr:col>1</xdr:col>
      <xdr:colOff>161925</xdr:colOff>
      <xdr:row>361</xdr:row>
      <xdr:rowOff>76200</xdr:rowOff>
    </xdr:from>
    <xdr:to>
      <xdr:col>2</xdr:col>
      <xdr:colOff>2609850</xdr:colOff>
      <xdr:row>368</xdr:row>
      <xdr:rowOff>123825</xdr:rowOff>
    </xdr:to>
    <xdr:sp macro="" textlink="">
      <xdr:nvSpPr>
        <xdr:cNvPr id="1059" name="Text Box 35">
          <a:extLst>
            <a:ext uri="{FF2B5EF4-FFF2-40B4-BE49-F238E27FC236}">
              <a16:creationId xmlns:a16="http://schemas.microsoft.com/office/drawing/2014/main" id="{00000000-0008-0000-0100-000023040000}"/>
            </a:ext>
          </a:extLst>
        </xdr:cNvPr>
        <xdr:cNvSpPr txBox="1">
          <a:spLocks noChangeArrowheads="1"/>
        </xdr:cNvSpPr>
      </xdr:nvSpPr>
      <xdr:spPr bwMode="auto">
        <a:xfrm>
          <a:off x="381000" y="187404375"/>
          <a:ext cx="2800350" cy="1381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MS Sans Serif"/>
            </a:rPr>
            <a:t>Pour le client</a:t>
          </a:r>
        </a:p>
        <a:p>
          <a:pPr algn="ctr" rtl="0">
            <a:defRPr sz="1000"/>
          </a:pPr>
          <a:r>
            <a:rPr lang="fr-FR" sz="850" b="1" i="0" strike="noStrike">
              <a:solidFill>
                <a:srgbClr val="000000"/>
              </a:solidFill>
              <a:latin typeface="MS Sans Serif"/>
            </a:rPr>
            <a:t>(Signature précédée de la mention: "lu et approuvé, bon pour travaux")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362</xdr:row>
          <xdr:rowOff>180975</xdr:rowOff>
        </xdr:from>
        <xdr:to>
          <xdr:col>11</xdr:col>
          <xdr:colOff>933450</xdr:colOff>
          <xdr:row>368</xdr:row>
          <xdr:rowOff>19050</xdr:rowOff>
        </xdr:to>
        <xdr:sp macro="" textlink="">
          <xdr:nvSpPr>
            <xdr:cNvPr id="1072" name="TextBox1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</xdr:colOff>
          <xdr:row>2</xdr:row>
          <xdr:rowOff>114300</xdr:rowOff>
        </xdr:from>
        <xdr:to>
          <xdr:col>14</xdr:col>
          <xdr:colOff>600075</xdr:colOff>
          <xdr:row>4</xdr:row>
          <xdr:rowOff>180975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détails (ctrl + D)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</xdr:colOff>
          <xdr:row>0</xdr:row>
          <xdr:rowOff>19050</xdr:rowOff>
        </xdr:from>
        <xdr:to>
          <xdr:col>14</xdr:col>
          <xdr:colOff>600075</xdr:colOff>
          <xdr:row>2</xdr:row>
          <xdr:rowOff>57150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lignes (ctrl + L)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85725</xdr:colOff>
          <xdr:row>0</xdr:row>
          <xdr:rowOff>133350</xdr:rowOff>
        </xdr:from>
        <xdr:to>
          <xdr:col>16</xdr:col>
          <xdr:colOff>638175</xdr:colOff>
          <xdr:row>4</xdr:row>
          <xdr:rowOff>57150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Suppression des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lignes sélectionnées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104775</xdr:colOff>
          <xdr:row>0</xdr:row>
          <xdr:rowOff>57150</xdr:rowOff>
        </xdr:from>
        <xdr:to>
          <xdr:col>18</xdr:col>
          <xdr:colOff>561975</xdr:colOff>
          <xdr:row>2</xdr:row>
          <xdr:rowOff>85725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104775</xdr:colOff>
          <xdr:row>2</xdr:row>
          <xdr:rowOff>133350</xdr:rowOff>
        </xdr:from>
        <xdr:to>
          <xdr:col>18</xdr:col>
          <xdr:colOff>561975</xdr:colOff>
          <xdr:row>4</xdr:row>
          <xdr:rowOff>171450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Minutes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180975</xdr:colOff>
          <xdr:row>27</xdr:row>
          <xdr:rowOff>142875</xdr:rowOff>
        </xdr:from>
        <xdr:to>
          <xdr:col>12</xdr:col>
          <xdr:colOff>28575</xdr:colOff>
          <xdr:row>30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KGV</a:t>
              </a:r>
            </a:p>
          </xdr:txBody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blipFill dpi="0" rotWithShape="0">
          <a:blip xmlns:r="http://schemas.openxmlformats.org/officeDocument/2006/relationships" r:embed="rId1"/>
          <a:srcRect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blipFill dpi="0" rotWithShape="0">
          <a:blip xmlns:r="http://schemas.openxmlformats.org/officeDocument/2006/relationships" r:embed="rId1"/>
          <a:srcRect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co@delaboudiniere.fr" TargetMode="External"/><Relationship Id="rId13" Type="http://schemas.openxmlformats.org/officeDocument/2006/relationships/hyperlink" Target="mailto:dco@delaboudiniere.fr" TargetMode="External"/><Relationship Id="rId3" Type="http://schemas.openxmlformats.org/officeDocument/2006/relationships/hyperlink" Target="mailto:dco@delaboudiniere.fr" TargetMode="External"/><Relationship Id="rId7" Type="http://schemas.openxmlformats.org/officeDocument/2006/relationships/hyperlink" Target="mailto:dco@delaboudiniere.fr" TargetMode="External"/><Relationship Id="rId12" Type="http://schemas.openxmlformats.org/officeDocument/2006/relationships/hyperlink" Target="mailto:dco@delaboudiniere.fr" TargetMode="External"/><Relationship Id="rId2" Type="http://schemas.openxmlformats.org/officeDocument/2006/relationships/hyperlink" Target="mailto:dco@delaboudiniere.fr" TargetMode="External"/><Relationship Id="rId1" Type="http://schemas.openxmlformats.org/officeDocument/2006/relationships/hyperlink" Target="mailto:gp@delaboudiniere.fr" TargetMode="External"/><Relationship Id="rId6" Type="http://schemas.openxmlformats.org/officeDocument/2006/relationships/hyperlink" Target="mailto:dco@delaboudiniere.fr" TargetMode="External"/><Relationship Id="rId11" Type="http://schemas.openxmlformats.org/officeDocument/2006/relationships/hyperlink" Target="mailto:dco@delaboudiniere.fr" TargetMode="External"/><Relationship Id="rId5" Type="http://schemas.openxmlformats.org/officeDocument/2006/relationships/hyperlink" Target="mailto:dco@delaboudiniere.fr" TargetMode="External"/><Relationship Id="rId10" Type="http://schemas.openxmlformats.org/officeDocument/2006/relationships/hyperlink" Target="mailto:dco@delaboudiniere.fr" TargetMode="External"/><Relationship Id="rId4" Type="http://schemas.openxmlformats.org/officeDocument/2006/relationships/hyperlink" Target="mailto:dco@delaboudiniere.fr" TargetMode="External"/><Relationship Id="rId9" Type="http://schemas.openxmlformats.org/officeDocument/2006/relationships/hyperlink" Target="mailto:dco@delaboudiniere.fr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  <pageSetUpPr fitToPage="1"/>
  </sheetPr>
  <dimension ref="B1:V1096"/>
  <sheetViews>
    <sheetView view="pageBreakPreview" zoomScaleNormal="100" zoomScaleSheetLayoutView="100" workbookViewId="0">
      <selection activeCell="B36" sqref="B36:H36"/>
    </sheetView>
  </sheetViews>
  <sheetFormatPr baseColWidth="10" defaultRowHeight="12.75"/>
  <cols>
    <col min="1" max="1" width="4.140625" style="300" customWidth="1"/>
    <col min="2" max="2" width="11.140625" style="300" customWidth="1"/>
    <col min="3" max="3" width="14.7109375" style="300" customWidth="1"/>
    <col min="4" max="4" width="11.42578125" style="300"/>
    <col min="5" max="5" width="18" style="300" customWidth="1"/>
    <col min="6" max="6" width="12.7109375" style="300" bestFit="1" customWidth="1"/>
    <col min="7" max="7" width="11.42578125" style="300"/>
    <col min="8" max="8" width="8.7109375" style="300" customWidth="1"/>
    <col min="9" max="9" width="4.140625" style="300" customWidth="1"/>
    <col min="10" max="15" width="11.42578125" style="300"/>
    <col min="16" max="16" width="11.42578125" style="323"/>
    <col min="17" max="17" width="21" style="300" bestFit="1" customWidth="1"/>
    <col min="18" max="18" width="22.42578125" style="300" customWidth="1"/>
    <col min="19" max="19" width="20.85546875" style="300" bestFit="1" customWidth="1"/>
    <col min="20" max="16384" width="11.42578125" style="300"/>
  </cols>
  <sheetData>
    <row r="1" spans="2:22" ht="17.850000000000001" customHeight="1" thickBot="1">
      <c r="B1" s="412"/>
      <c r="C1" s="412"/>
      <c r="D1" s="412"/>
      <c r="E1" s="412"/>
      <c r="F1" s="412"/>
      <c r="G1" s="412"/>
      <c r="H1" s="412"/>
      <c r="M1" s="301" t="s">
        <v>143</v>
      </c>
      <c r="N1" s="302">
        <v>3</v>
      </c>
      <c r="O1" s="303" t="s">
        <v>138</v>
      </c>
      <c r="P1" s="303" t="s">
        <v>139</v>
      </c>
      <c r="Q1" s="303" t="s">
        <v>140</v>
      </c>
      <c r="R1" s="303" t="s">
        <v>141</v>
      </c>
      <c r="S1" s="303" t="s">
        <v>142</v>
      </c>
      <c r="V1" s="300" t="s">
        <v>162</v>
      </c>
    </row>
    <row r="2" spans="2:22" ht="17.850000000000001" customHeight="1" thickBot="1">
      <c r="M2" s="301" t="s">
        <v>159</v>
      </c>
      <c r="N2" s="302" t="s">
        <v>160</v>
      </c>
      <c r="O2" s="303">
        <v>1</v>
      </c>
      <c r="P2" s="304" t="s">
        <v>173</v>
      </c>
      <c r="Q2" s="305" t="s">
        <v>174</v>
      </c>
      <c r="R2" s="305" t="s">
        <v>177</v>
      </c>
      <c r="S2" s="44" t="s">
        <v>178</v>
      </c>
      <c r="V2" s="300" t="s">
        <v>160</v>
      </c>
    </row>
    <row r="3" spans="2:22" ht="17.850000000000001" customHeight="1" thickBot="1">
      <c r="M3" s="301" t="s">
        <v>163</v>
      </c>
      <c r="N3" s="302" t="s">
        <v>160</v>
      </c>
      <c r="O3" s="303">
        <v>2</v>
      </c>
      <c r="P3" s="304" t="s">
        <v>179</v>
      </c>
      <c r="Q3" s="305" t="s">
        <v>180</v>
      </c>
      <c r="R3" s="305" t="s">
        <v>181</v>
      </c>
      <c r="S3" s="44" t="s">
        <v>182</v>
      </c>
      <c r="V3" s="300" t="s">
        <v>161</v>
      </c>
    </row>
    <row r="4" spans="2:22" ht="17.850000000000001" customHeight="1">
      <c r="M4" s="306"/>
      <c r="N4" s="306"/>
      <c r="O4" s="303">
        <v>3</v>
      </c>
      <c r="P4" s="304" t="s">
        <v>183</v>
      </c>
      <c r="Q4" s="305" t="s">
        <v>184</v>
      </c>
      <c r="R4" s="305" t="s">
        <v>185</v>
      </c>
      <c r="S4" s="44" t="s">
        <v>186</v>
      </c>
    </row>
    <row r="5" spans="2:22" s="313" customFormat="1" ht="17.850000000000001" customHeight="1">
      <c r="B5" s="307"/>
      <c r="C5" s="307"/>
      <c r="D5" s="308"/>
      <c r="E5" s="309"/>
      <c r="F5" s="310"/>
      <c r="G5" s="311"/>
      <c r="H5" s="312"/>
      <c r="O5" s="303">
        <v>4</v>
      </c>
      <c r="P5" s="304" t="s">
        <v>187</v>
      </c>
      <c r="Q5" s="305" t="s">
        <v>188</v>
      </c>
      <c r="R5" s="305" t="s">
        <v>189</v>
      </c>
      <c r="S5" s="44" t="s">
        <v>190</v>
      </c>
    </row>
    <row r="6" spans="2:22" s="313" customFormat="1" ht="17.850000000000001" customHeight="1">
      <c r="B6" s="307"/>
      <c r="C6" s="314"/>
      <c r="D6" s="315"/>
      <c r="E6" s="309"/>
      <c r="F6" s="310"/>
      <c r="G6" s="311"/>
      <c r="H6" s="312"/>
      <c r="N6" s="316"/>
      <c r="O6" s="303">
        <v>5</v>
      </c>
      <c r="P6" s="304" t="s">
        <v>191</v>
      </c>
      <c r="Q6" s="305" t="s">
        <v>192</v>
      </c>
      <c r="R6" s="305" t="s">
        <v>193</v>
      </c>
      <c r="S6" s="44" t="s">
        <v>194</v>
      </c>
    </row>
    <row r="7" spans="2:22" ht="17.850000000000001" customHeight="1">
      <c r="B7" s="313"/>
      <c r="C7" s="313"/>
      <c r="D7" s="313"/>
      <c r="E7" s="313"/>
      <c r="F7" s="317"/>
      <c r="G7" s="317"/>
      <c r="H7" s="318"/>
      <c r="O7" s="303">
        <v>6</v>
      </c>
      <c r="P7" s="304" t="s">
        <v>195</v>
      </c>
      <c r="Q7" s="305" t="s">
        <v>196</v>
      </c>
      <c r="R7" s="305" t="s">
        <v>197</v>
      </c>
      <c r="S7" s="44" t="s">
        <v>198</v>
      </c>
    </row>
    <row r="8" spans="2:22" ht="17.850000000000001" customHeight="1">
      <c r="B8" s="319"/>
      <c r="C8" s="319"/>
      <c r="D8" s="319"/>
      <c r="E8" s="319"/>
      <c r="F8" s="319"/>
      <c r="G8" s="319"/>
      <c r="H8" s="319"/>
      <c r="O8" s="303">
        <v>7</v>
      </c>
      <c r="P8" s="304" t="s">
        <v>199</v>
      </c>
      <c r="Q8" s="305" t="s">
        <v>200</v>
      </c>
      <c r="R8" s="305" t="s">
        <v>201</v>
      </c>
      <c r="S8" s="44" t="s">
        <v>202</v>
      </c>
    </row>
    <row r="9" spans="2:22" ht="17.850000000000001" customHeight="1">
      <c r="B9" s="319"/>
      <c r="C9" s="319"/>
      <c r="D9" s="319"/>
      <c r="E9" s="319"/>
      <c r="F9" s="319"/>
      <c r="G9" s="319"/>
      <c r="H9" s="319"/>
      <c r="O9" s="303">
        <v>8</v>
      </c>
      <c r="P9" s="304" t="s">
        <v>203</v>
      </c>
      <c r="Q9" s="305" t="s">
        <v>204</v>
      </c>
      <c r="R9" s="305" t="s">
        <v>205</v>
      </c>
      <c r="S9" s="44" t="s">
        <v>206</v>
      </c>
    </row>
    <row r="10" spans="2:22" ht="17.850000000000001" customHeight="1">
      <c r="B10" s="319"/>
      <c r="C10" s="319"/>
      <c r="D10" s="319"/>
      <c r="E10" s="319"/>
      <c r="F10" s="319"/>
      <c r="G10" s="319"/>
      <c r="H10" s="319"/>
      <c r="O10" s="303">
        <v>9</v>
      </c>
      <c r="P10" s="304" t="s">
        <v>207</v>
      </c>
      <c r="Q10" s="305" t="s">
        <v>208</v>
      </c>
      <c r="R10" s="305" t="s">
        <v>209</v>
      </c>
      <c r="S10" s="44" t="s">
        <v>210</v>
      </c>
    </row>
    <row r="11" spans="2:22" ht="17.850000000000001" customHeight="1">
      <c r="B11" s="319"/>
      <c r="C11" s="319"/>
      <c r="D11" s="319"/>
      <c r="E11" s="319"/>
      <c r="F11" s="319"/>
      <c r="G11" s="319"/>
      <c r="H11" s="319"/>
      <c r="O11" s="303">
        <v>10</v>
      </c>
      <c r="P11" s="304" t="s">
        <v>211</v>
      </c>
      <c r="Q11" s="305" t="s">
        <v>212</v>
      </c>
      <c r="R11" s="305" t="s">
        <v>213</v>
      </c>
      <c r="S11" s="44" t="s">
        <v>214</v>
      </c>
    </row>
    <row r="12" spans="2:22" ht="17.850000000000001" customHeight="1">
      <c r="B12" s="313"/>
      <c r="C12" s="313"/>
      <c r="D12" s="313"/>
      <c r="E12" s="313"/>
      <c r="F12" s="320"/>
      <c r="G12" s="413"/>
      <c r="H12" s="413"/>
      <c r="O12" s="303">
        <v>11</v>
      </c>
      <c r="P12" s="304" t="s">
        <v>215</v>
      </c>
      <c r="Q12" s="305" t="s">
        <v>175</v>
      </c>
      <c r="R12" s="305" t="s">
        <v>216</v>
      </c>
      <c r="S12" s="44" t="s">
        <v>217</v>
      </c>
    </row>
    <row r="13" spans="2:22" ht="17.850000000000001" customHeight="1">
      <c r="B13" s="313"/>
      <c r="C13" s="313"/>
      <c r="D13" s="313"/>
      <c r="E13" s="313"/>
      <c r="F13" s="321" t="s">
        <v>107</v>
      </c>
      <c r="G13" s="414"/>
      <c r="H13" s="414"/>
      <c r="O13" s="303">
        <v>12</v>
      </c>
      <c r="P13" s="304" t="s">
        <v>218</v>
      </c>
      <c r="Q13" s="305" t="s">
        <v>176</v>
      </c>
      <c r="R13" s="305" t="s">
        <v>219</v>
      </c>
      <c r="S13" s="44" t="s">
        <v>220</v>
      </c>
    </row>
    <row r="14" spans="2:22" ht="12.75" customHeight="1">
      <c r="B14" s="391"/>
      <c r="C14" s="391"/>
      <c r="D14" s="391"/>
      <c r="E14" s="391"/>
      <c r="F14" s="322"/>
      <c r="G14" s="392"/>
      <c r="H14" s="393"/>
      <c r="T14" s="313"/>
      <c r="U14" s="313"/>
      <c r="V14" s="313"/>
    </row>
    <row r="15" spans="2:22" ht="12.75" customHeight="1">
      <c r="B15" s="324"/>
      <c r="C15" s="324"/>
      <c r="D15" s="324"/>
      <c r="E15" s="321"/>
      <c r="F15" s="320"/>
      <c r="G15" s="413"/>
      <c r="H15" s="413"/>
      <c r="P15" s="325"/>
      <c r="Q15" s="313"/>
      <c r="R15" s="313"/>
      <c r="S15" s="313"/>
      <c r="T15" s="313"/>
      <c r="U15" s="313"/>
      <c r="V15" s="313"/>
    </row>
    <row r="16" spans="2:22" ht="12.75" customHeight="1">
      <c r="B16" s="324"/>
      <c r="C16" s="324"/>
      <c r="D16" s="324"/>
      <c r="E16" s="326"/>
      <c r="F16" s="327"/>
      <c r="G16" s="328"/>
      <c r="H16" s="329"/>
      <c r="P16" s="325"/>
      <c r="Q16" s="313"/>
      <c r="R16" s="313"/>
      <c r="S16" s="313"/>
      <c r="T16" s="313"/>
      <c r="U16" s="313"/>
      <c r="V16" s="313"/>
    </row>
    <row r="17" spans="2:22" ht="18">
      <c r="E17" s="326" t="s">
        <v>131</v>
      </c>
      <c r="F17" s="327" t="s">
        <v>132</v>
      </c>
      <c r="G17" s="328" t="s">
        <v>156</v>
      </c>
      <c r="H17" s="330" t="str">
        <f>"- "&amp;LOOKUP(N1,O2:S13,P2:P13)</f>
        <v>- INI 3</v>
      </c>
      <c r="P17" s="391"/>
      <c r="Q17" s="391"/>
      <c r="R17" s="391"/>
      <c r="S17" s="391"/>
      <c r="T17" s="322"/>
      <c r="U17" s="392"/>
      <c r="V17" s="393"/>
    </row>
    <row r="18" spans="2:22">
      <c r="P18" s="324"/>
      <c r="Q18" s="324"/>
      <c r="R18" s="324"/>
      <c r="S18" s="324"/>
      <c r="T18" s="322"/>
      <c r="U18" s="298"/>
      <c r="V18" s="299"/>
    </row>
    <row r="19" spans="2:22" ht="18">
      <c r="B19" s="331"/>
      <c r="C19" s="331"/>
      <c r="D19" s="331"/>
      <c r="E19" s="326"/>
      <c r="F19" s="327"/>
      <c r="G19" s="328"/>
      <c r="H19" s="329"/>
    </row>
    <row r="20" spans="2:22" ht="27.75" customHeight="1" thickBot="1"/>
    <row r="21" spans="2:22" ht="7.5" customHeight="1">
      <c r="B21" s="332"/>
      <c r="C21" s="333"/>
      <c r="D21" s="333"/>
      <c r="E21" s="333"/>
      <c r="F21" s="333"/>
      <c r="G21" s="333"/>
      <c r="H21" s="334"/>
    </row>
    <row r="22" spans="2:22" ht="27.75">
      <c r="B22" s="406" t="s">
        <v>221</v>
      </c>
      <c r="C22" s="407"/>
      <c r="D22" s="407"/>
      <c r="E22" s="407"/>
      <c r="F22" s="407"/>
      <c r="G22" s="407"/>
      <c r="H22" s="408"/>
    </row>
    <row r="23" spans="2:22" ht="18">
      <c r="B23" s="409" t="s">
        <v>111</v>
      </c>
      <c r="C23" s="410"/>
      <c r="D23" s="410"/>
      <c r="E23" s="410"/>
      <c r="F23" s="410"/>
      <c r="G23" s="410"/>
      <c r="H23" s="411"/>
    </row>
    <row r="24" spans="2:22" ht="18">
      <c r="B24" s="400"/>
      <c r="C24" s="401"/>
      <c r="D24" s="401"/>
      <c r="E24" s="401"/>
      <c r="F24" s="401"/>
      <c r="G24" s="401"/>
      <c r="H24" s="402"/>
    </row>
    <row r="25" spans="2:22" ht="18">
      <c r="B25" s="400" t="s">
        <v>112</v>
      </c>
      <c r="C25" s="401"/>
      <c r="D25" s="401"/>
      <c r="E25" s="401"/>
      <c r="F25" s="401"/>
      <c r="G25" s="401"/>
      <c r="H25" s="402"/>
    </row>
    <row r="26" spans="2:22" ht="7.5" customHeight="1" thickBot="1">
      <c r="B26" s="335"/>
      <c r="C26" s="336"/>
      <c r="D26" s="336"/>
      <c r="E26" s="336"/>
      <c r="F26" s="336"/>
      <c r="G26" s="336"/>
      <c r="H26" s="337"/>
    </row>
    <row r="27" spans="2:22" ht="12.75" customHeight="1">
      <c r="B27" s="331"/>
      <c r="C27" s="331"/>
      <c r="D27" s="331"/>
      <c r="E27" s="331"/>
      <c r="F27" s="331"/>
      <c r="G27" s="331"/>
      <c r="H27" s="331"/>
    </row>
    <row r="28" spans="2:22" ht="12.75" customHeight="1">
      <c r="B28" s="331"/>
      <c r="C28" s="331"/>
      <c r="D28" s="331"/>
      <c r="E28" s="331"/>
      <c r="F28" s="331"/>
      <c r="G28" s="331"/>
      <c r="H28" s="331"/>
    </row>
    <row r="29" spans="2:22" ht="13.5" thickBot="1">
      <c r="B29" s="313"/>
      <c r="C29" s="313"/>
      <c r="D29" s="313"/>
      <c r="E29" s="313"/>
      <c r="F29" s="313"/>
      <c r="G29" s="313"/>
      <c r="H29" s="313"/>
    </row>
    <row r="30" spans="2:22" ht="7.5" customHeight="1">
      <c r="B30" s="332"/>
      <c r="C30" s="333"/>
      <c r="D30" s="333"/>
      <c r="E30" s="333"/>
      <c r="F30" s="333"/>
      <c r="G30" s="333"/>
      <c r="H30" s="334"/>
    </row>
    <row r="31" spans="2:22" ht="20.25">
      <c r="B31" s="403" t="s">
        <v>222</v>
      </c>
      <c r="C31" s="404"/>
      <c r="D31" s="404"/>
      <c r="E31" s="404"/>
      <c r="F31" s="404"/>
      <c r="G31" s="404"/>
      <c r="H31" s="405"/>
    </row>
    <row r="32" spans="2:22" ht="7.5" customHeight="1">
      <c r="B32" s="400"/>
      <c r="C32" s="401"/>
      <c r="D32" s="401"/>
      <c r="E32" s="401"/>
      <c r="F32" s="401"/>
      <c r="G32" s="401"/>
      <c r="H32" s="402"/>
    </row>
    <row r="33" spans="2:11" ht="18" customHeight="1">
      <c r="B33" s="397" t="s">
        <v>223</v>
      </c>
      <c r="C33" s="398"/>
      <c r="D33" s="398"/>
      <c r="E33" s="398"/>
      <c r="F33" s="398"/>
      <c r="G33" s="398"/>
      <c r="H33" s="399"/>
    </row>
    <row r="34" spans="2:11" ht="7.5" customHeight="1">
      <c r="B34" s="400"/>
      <c r="C34" s="401"/>
      <c r="D34" s="401"/>
      <c r="E34" s="401"/>
      <c r="F34" s="401"/>
      <c r="G34" s="401"/>
      <c r="H34" s="402"/>
    </row>
    <row r="35" spans="2:11" ht="18" customHeight="1">
      <c r="B35" s="397" t="s">
        <v>224</v>
      </c>
      <c r="C35" s="398"/>
      <c r="D35" s="398"/>
      <c r="E35" s="398"/>
      <c r="F35" s="398"/>
      <c r="G35" s="398"/>
      <c r="H35" s="399"/>
    </row>
    <row r="36" spans="2:11" ht="7.5" customHeight="1" thickBot="1">
      <c r="B36" s="394"/>
      <c r="C36" s="395"/>
      <c r="D36" s="395"/>
      <c r="E36" s="395"/>
      <c r="F36" s="395"/>
      <c r="G36" s="395"/>
      <c r="H36" s="396"/>
    </row>
    <row r="37" spans="2:11">
      <c r="B37" s="331"/>
      <c r="C37" s="338"/>
      <c r="D37" s="331"/>
      <c r="E37" s="331"/>
      <c r="F37" s="331"/>
      <c r="G37" s="331"/>
      <c r="H37" s="331"/>
    </row>
    <row r="38" spans="2:11">
      <c r="B38" s="331"/>
      <c r="C38" s="338"/>
      <c r="D38" s="331"/>
      <c r="E38" s="331"/>
      <c r="F38" s="331"/>
      <c r="G38" s="331"/>
      <c r="H38" s="331"/>
    </row>
    <row r="39" spans="2:11">
      <c r="B39" s="331"/>
      <c r="C39" s="338"/>
      <c r="D39" s="331"/>
      <c r="E39" s="331"/>
      <c r="F39" s="331"/>
      <c r="G39" s="331"/>
      <c r="H39" s="331"/>
    </row>
    <row r="40" spans="2:11">
      <c r="B40" s="331"/>
      <c r="C40" s="338"/>
      <c r="D40" s="331"/>
      <c r="E40" s="331"/>
      <c r="F40" s="331"/>
      <c r="G40" s="331"/>
      <c r="H40" s="331"/>
    </row>
    <row r="41" spans="2:11" ht="18" customHeight="1">
      <c r="B41" s="331"/>
      <c r="C41" s="416" t="s">
        <v>105</v>
      </c>
      <c r="D41" s="416"/>
      <c r="E41" s="416"/>
      <c r="F41" s="401" t="str">
        <f>LOOKUP(N1,O2:S13,Q2:Q13)</f>
        <v>Non Prénom 3</v>
      </c>
      <c r="G41" s="401"/>
      <c r="H41" s="401"/>
    </row>
    <row r="42" spans="2:11" ht="18">
      <c r="B42" s="339"/>
      <c r="C42" s="339"/>
      <c r="D42" s="339"/>
      <c r="E42" s="340"/>
      <c r="F42" s="415" t="str">
        <f>IF(N3&lt;&gt;"oui","mail général",LOOKUP(N1,O2:S13,S2:S13))</f>
        <v>Mail 3</v>
      </c>
      <c r="G42" s="415"/>
      <c r="H42" s="415"/>
      <c r="I42" s="341"/>
      <c r="J42" s="341"/>
      <c r="K42" s="341"/>
    </row>
    <row r="43" spans="2:11" ht="18" customHeight="1">
      <c r="B43" s="339"/>
      <c r="C43" s="339"/>
      <c r="D43" s="339"/>
      <c r="E43" s="342"/>
      <c r="F43" s="401" t="str">
        <f>IF(N2&lt;&gt;"oui","tel général","Tel : "&amp;LOOKUP(N1,O2:S13,R2:R13))</f>
        <v>Tel : Num 3</v>
      </c>
      <c r="G43" s="401"/>
      <c r="H43" s="401"/>
      <c r="I43" s="341"/>
      <c r="J43" s="341"/>
      <c r="K43" s="341"/>
    </row>
    <row r="44" spans="2:11">
      <c r="B44" s="331"/>
      <c r="C44" s="331"/>
      <c r="D44" s="331"/>
      <c r="E44" s="331"/>
      <c r="F44" s="331"/>
      <c r="G44" s="331"/>
      <c r="H44" s="331"/>
    </row>
    <row r="45" spans="2:11">
      <c r="B45" s="331"/>
      <c r="C45" s="331"/>
      <c r="D45" s="331"/>
      <c r="E45" s="331"/>
      <c r="F45" s="331"/>
      <c r="G45" s="331"/>
      <c r="H45" s="331"/>
    </row>
    <row r="46" spans="2:11">
      <c r="B46" s="331"/>
      <c r="C46" s="331"/>
      <c r="D46" s="331"/>
      <c r="E46" s="331"/>
      <c r="F46" s="331"/>
      <c r="G46" s="331"/>
      <c r="H46" s="331"/>
    </row>
    <row r="47" spans="2:11">
      <c r="B47" s="331"/>
      <c r="C47" s="331"/>
      <c r="D47" s="331"/>
      <c r="E47" s="331"/>
      <c r="F47" s="331"/>
      <c r="G47" s="331"/>
      <c r="H47" s="331"/>
    </row>
    <row r="48" spans="2:11">
      <c r="B48" s="331"/>
      <c r="C48" s="331"/>
      <c r="D48" s="331"/>
      <c r="E48" s="331"/>
      <c r="F48" s="331"/>
      <c r="G48" s="331"/>
      <c r="H48" s="331"/>
    </row>
    <row r="49" spans="2:8">
      <c r="B49" s="331"/>
      <c r="C49" s="331"/>
      <c r="D49" s="331"/>
      <c r="E49" s="331"/>
      <c r="F49" s="331"/>
      <c r="G49" s="331"/>
      <c r="H49" s="331"/>
    </row>
    <row r="50" spans="2:8" ht="18">
      <c r="B50" s="339"/>
      <c r="C50" s="339"/>
      <c r="D50" s="339"/>
      <c r="E50" s="418"/>
      <c r="F50" s="418"/>
      <c r="G50" s="401"/>
      <c r="H50" s="401"/>
    </row>
    <row r="51" spans="2:8" ht="18">
      <c r="B51" s="339"/>
      <c r="C51" s="339"/>
      <c r="D51" s="339"/>
      <c r="E51" s="340"/>
      <c r="F51" s="340"/>
      <c r="G51" s="401"/>
      <c r="H51" s="401"/>
    </row>
    <row r="52" spans="2:8" ht="18" customHeight="1">
      <c r="B52" s="339"/>
      <c r="C52" s="339"/>
      <c r="D52" s="339"/>
      <c r="E52" s="342"/>
      <c r="F52" s="419"/>
      <c r="G52" s="419"/>
      <c r="H52" s="419"/>
    </row>
    <row r="53" spans="2:8" ht="18" customHeight="1">
      <c r="B53" s="339"/>
      <c r="C53" s="339"/>
      <c r="D53" s="339"/>
      <c r="E53" s="342"/>
      <c r="F53" s="297"/>
      <c r="G53" s="297"/>
      <c r="H53" s="297"/>
    </row>
    <row r="152" spans="16:16" s="344" customFormat="1">
      <c r="P152" s="343"/>
    </row>
    <row r="153" spans="16:16" s="344" customFormat="1">
      <c r="P153" s="343"/>
    </row>
    <row r="1016" spans="4:8">
      <c r="D1016" s="344"/>
      <c r="E1016" s="344"/>
      <c r="F1016" s="344"/>
      <c r="G1016" s="344"/>
      <c r="H1016" s="344"/>
    </row>
    <row r="1017" spans="4:8">
      <c r="D1017" s="344"/>
      <c r="E1017" s="344"/>
      <c r="F1017" s="344"/>
      <c r="G1017" s="344"/>
      <c r="H1017" s="344"/>
    </row>
    <row r="1018" spans="4:8">
      <c r="D1018" s="344"/>
      <c r="E1018" s="344"/>
      <c r="F1018" s="344"/>
      <c r="G1018" s="344"/>
      <c r="H1018" s="344"/>
    </row>
    <row r="1019" spans="4:8">
      <c r="D1019" s="344"/>
      <c r="E1019" s="344"/>
      <c r="F1019" s="344"/>
      <c r="G1019" s="344"/>
      <c r="H1019" s="344"/>
    </row>
    <row r="1020" spans="4:8">
      <c r="D1020" s="344"/>
      <c r="E1020" s="344"/>
      <c r="F1020" s="344"/>
      <c r="G1020" s="344"/>
      <c r="H1020" s="344"/>
    </row>
    <row r="1021" spans="4:8">
      <c r="D1021" s="344" t="s">
        <v>110</v>
      </c>
      <c r="E1021" s="344"/>
      <c r="F1021" s="344"/>
      <c r="G1021" s="344"/>
      <c r="H1021" s="344"/>
    </row>
    <row r="1022" spans="4:8">
      <c r="D1022" s="344"/>
      <c r="E1022" s="344"/>
      <c r="F1022" s="344"/>
      <c r="G1022" s="344"/>
      <c r="H1022" s="344"/>
    </row>
    <row r="1065" ht="56.25" customHeight="1"/>
    <row r="1076" ht="29.25" customHeight="1"/>
    <row r="1087" ht="55.5" customHeight="1"/>
    <row r="1089" spans="3:8" ht="40.5" customHeight="1"/>
    <row r="1093" spans="3:8" ht="65.25" customHeight="1"/>
    <row r="1096" spans="3:8">
      <c r="C1096" s="417"/>
      <c r="D1096" s="417"/>
      <c r="E1096" s="417"/>
      <c r="F1096" s="417"/>
      <c r="G1096" s="417"/>
      <c r="H1096" s="417"/>
    </row>
  </sheetData>
  <mergeCells count="29">
    <mergeCell ref="F43:H43"/>
    <mergeCell ref="F42:H42"/>
    <mergeCell ref="C41:E41"/>
    <mergeCell ref="F41:H41"/>
    <mergeCell ref="C1096:H1096"/>
    <mergeCell ref="E50:F50"/>
    <mergeCell ref="G50:H50"/>
    <mergeCell ref="G51:H51"/>
    <mergeCell ref="F52:H52"/>
    <mergeCell ref="B1:H1"/>
    <mergeCell ref="G15:H15"/>
    <mergeCell ref="B14:C14"/>
    <mergeCell ref="G14:H14"/>
    <mergeCell ref="D14:E14"/>
    <mergeCell ref="G12:H12"/>
    <mergeCell ref="G13:H13"/>
    <mergeCell ref="P17:Q17"/>
    <mergeCell ref="R17:S17"/>
    <mergeCell ref="U17:V17"/>
    <mergeCell ref="B36:H36"/>
    <mergeCell ref="B33:H33"/>
    <mergeCell ref="B25:H25"/>
    <mergeCell ref="B31:H31"/>
    <mergeCell ref="B35:H35"/>
    <mergeCell ref="B22:H22"/>
    <mergeCell ref="B23:H23"/>
    <mergeCell ref="B34:H34"/>
    <mergeCell ref="B32:H32"/>
    <mergeCell ref="B24:H24"/>
  </mergeCells>
  <phoneticPr fontId="0" type="noConversion"/>
  <dataValidations count="1">
    <dataValidation type="list" showInputMessage="1" showErrorMessage="1" sqref="N2:N3" xr:uid="{00000000-0002-0000-0000-000000000000}">
      <formula1>$V$2:$V$3</formula1>
    </dataValidation>
  </dataValidations>
  <hyperlinks>
    <hyperlink ref="F42" r:id="rId1" display="gp@delaboudiniere.fr" xr:uid="{00000000-0004-0000-0000-000000000000}"/>
    <hyperlink ref="S2" r:id="rId2" display="dco@delaboudiniere.fr" xr:uid="{00000000-0004-0000-0000-000001000000}"/>
    <hyperlink ref="S3" r:id="rId3" display="dco@delaboudiniere.fr" xr:uid="{F9D7C6B3-AF63-42E8-8236-2AFFE5D18D3F}"/>
    <hyperlink ref="S4" r:id="rId4" display="dco@delaboudiniere.fr" xr:uid="{E89E98BA-6724-48BC-BC51-7D67E060D95C}"/>
    <hyperlink ref="S5" r:id="rId5" display="dco@delaboudiniere.fr" xr:uid="{8067FE3A-20B6-4EEC-8229-118FCF425EA7}"/>
    <hyperlink ref="S6" r:id="rId6" display="dco@delaboudiniere.fr" xr:uid="{DF72131D-92F3-45E9-ACA1-2EC282BEFBA2}"/>
    <hyperlink ref="S7" r:id="rId7" display="dco@delaboudiniere.fr" xr:uid="{0382F3E1-775D-4D65-A3F0-A23C75DAD3F8}"/>
    <hyperlink ref="S8" r:id="rId8" display="dco@delaboudiniere.fr" xr:uid="{ADBBC776-C5B3-43A1-A6D8-501B900C373D}"/>
    <hyperlink ref="S9" r:id="rId9" display="dco@delaboudiniere.fr" xr:uid="{13287669-E3B2-486F-931E-5303A5766572}"/>
    <hyperlink ref="S10" r:id="rId10" display="dco@delaboudiniere.fr" xr:uid="{B3AC11C1-3A22-48F7-9CD8-450992E25BD2}"/>
    <hyperlink ref="S11" r:id="rId11" display="dco@delaboudiniere.fr" xr:uid="{96212334-8B0E-42E9-A778-3E55B03BF420}"/>
    <hyperlink ref="S12" r:id="rId12" display="dco@delaboudiniere.fr" xr:uid="{B9D08536-2200-4B15-8248-6AB1313A94B4}"/>
    <hyperlink ref="S13" r:id="rId13" display="dco@delaboudiniere.fr" xr:uid="{279D1FA8-CEE6-4D2C-ABB3-9348FD2C7C09}"/>
  </hyperlinks>
  <printOptions horizontalCentered="1" verticalCentered="1"/>
  <pageMargins left="0.23622047244094491" right="0.23622047244094491" top="0.39370078740157483" bottom="0.35433070866141736" header="0.43307086614173229" footer="0.31496062992125984"/>
  <pageSetup paperSize="9" orientation="portrait" horizontalDpi="300" verticalDpi="300" r:id="rId14"/>
  <headerFooter alignWithMargins="0"/>
  <rowBreaks count="1" manualBreakCount="1">
    <brk id="99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  <pageSetUpPr fitToPage="1"/>
  </sheetPr>
  <dimension ref="A1:AL393"/>
  <sheetViews>
    <sheetView showZeros="0" tabSelected="1" zoomScaleNormal="100" workbookViewId="0">
      <pane ySplit="5" topLeftCell="A6" activePane="bottomLeft" state="frozen"/>
      <selection activeCell="R10" sqref="R10"/>
      <selection pane="bottomLeft" activeCell="C21" sqref="C21"/>
    </sheetView>
  </sheetViews>
  <sheetFormatPr baseColWidth="10" defaultRowHeight="15" outlineLevelRow="1" outlineLevelCol="1"/>
  <cols>
    <col min="1" max="1" width="3.28515625" style="108" customWidth="1"/>
    <col min="2" max="2" width="5.28515625" style="51" customWidth="1"/>
    <col min="3" max="3" width="48.140625" style="8" customWidth="1"/>
    <col min="4" max="4" width="9.140625" style="8" customWidth="1"/>
    <col min="5" max="5" width="10" style="8" customWidth="1"/>
    <col min="6" max="6" width="15.42578125" style="109" customWidth="1"/>
    <col min="7" max="7" width="17.7109375" style="109" customWidth="1"/>
    <col min="8" max="8" width="6.7109375" style="88" customWidth="1" outlineLevel="1" collapsed="1"/>
    <col min="9" max="9" width="15" style="109" customWidth="1" outlineLevel="1"/>
    <col min="10" max="10" width="5.7109375" style="109" customWidth="1" outlineLevel="1"/>
    <col min="11" max="11" width="11.7109375" style="110" customWidth="1" outlineLevel="1"/>
    <col min="12" max="12" width="17.7109375" style="109" customWidth="1" outlineLevel="1"/>
    <col min="13" max="13" width="12.7109375" style="8" customWidth="1" outlineLevel="1"/>
    <col min="14" max="14" width="10.42578125" style="109" customWidth="1"/>
    <col min="15" max="19" width="10.42578125" style="8" customWidth="1"/>
    <col min="20" max="20" width="11.7109375" style="8" customWidth="1"/>
    <col min="21" max="16384" width="11.42578125" style="8"/>
  </cols>
  <sheetData>
    <row r="1" spans="1:38" ht="16.5" customHeight="1">
      <c r="A1" s="47"/>
      <c r="B1" s="422" t="str">
        <f>'Page de Garde'!B22</f>
        <v>Client</v>
      </c>
      <c r="C1" s="423"/>
      <c r="D1" s="423"/>
      <c r="E1" s="423"/>
      <c r="F1" s="345"/>
      <c r="G1" s="346"/>
      <c r="H1" s="252"/>
      <c r="I1" s="253" t="s">
        <v>0</v>
      </c>
      <c r="J1" s="254"/>
      <c r="K1" s="255">
        <v>2</v>
      </c>
      <c r="L1" s="429" t="str">
        <f>CONCATENATE('Page de Garde'!F17,'Page de Garde'!G17,'Page de Garde'!H17)</f>
        <v>2018 - xxxxx- INI 3</v>
      </c>
      <c r="M1" s="430"/>
      <c r="N1" s="48"/>
      <c r="O1" s="49"/>
      <c r="P1" s="49"/>
      <c r="Q1" s="49"/>
      <c r="R1" s="49"/>
      <c r="S1" s="49"/>
      <c r="T1" s="50"/>
      <c r="U1" s="9" t="s">
        <v>43</v>
      </c>
      <c r="V1" s="9" t="s">
        <v>46</v>
      </c>
      <c r="W1" s="9" t="s">
        <v>44</v>
      </c>
      <c r="X1" s="9" t="s">
        <v>45</v>
      </c>
      <c r="Y1" s="9" t="s">
        <v>56</v>
      </c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</row>
    <row r="2" spans="1:38" ht="16.5" thickBot="1">
      <c r="A2" s="47"/>
      <c r="B2" s="420" t="str">
        <f>'Page de Garde'!B31</f>
        <v>chantier</v>
      </c>
      <c r="C2" s="421"/>
      <c r="D2" s="421"/>
      <c r="E2" s="421"/>
      <c r="F2" s="347"/>
      <c r="G2" s="348"/>
      <c r="H2" s="252"/>
      <c r="I2" s="256" t="s">
        <v>148</v>
      </c>
      <c r="J2" s="257">
        <v>1</v>
      </c>
      <c r="K2" s="258">
        <v>2</v>
      </c>
      <c r="L2" s="259"/>
      <c r="M2" s="260"/>
      <c r="N2" s="52"/>
      <c r="O2" s="53"/>
      <c r="P2" s="53"/>
      <c r="Q2" s="53"/>
      <c r="R2" s="53"/>
      <c r="S2" s="53"/>
      <c r="T2" s="50"/>
      <c r="U2" s="10" t="s">
        <v>39</v>
      </c>
      <c r="V2" s="10" t="s">
        <v>39</v>
      </c>
      <c r="W2" s="10" t="s">
        <v>39</v>
      </c>
      <c r="X2" s="10" t="s">
        <v>108</v>
      </c>
      <c r="Y2" s="10" t="s">
        <v>109</v>
      </c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</row>
    <row r="3" spans="1:38" ht="16.5" customHeight="1" thickBot="1">
      <c r="A3" s="47"/>
      <c r="B3" s="420" t="str">
        <f>'Page de Garde'!B35</f>
        <v>Lot n°</v>
      </c>
      <c r="C3" s="421"/>
      <c r="D3" s="421"/>
      <c r="E3" s="421"/>
      <c r="F3" s="347"/>
      <c r="G3" s="348"/>
      <c r="H3" s="252"/>
      <c r="I3" s="261">
        <v>10</v>
      </c>
      <c r="J3" s="262">
        <v>10.3</v>
      </c>
      <c r="K3" s="263">
        <v>10.32</v>
      </c>
      <c r="L3" s="427"/>
      <c r="M3" s="428"/>
      <c r="N3" s="54"/>
      <c r="O3" s="54"/>
      <c r="P3" s="54"/>
      <c r="Q3" s="54"/>
      <c r="R3" s="54"/>
      <c r="S3" s="54"/>
      <c r="T3" s="50"/>
      <c r="U3" s="10" t="s">
        <v>40</v>
      </c>
      <c r="V3" s="8" t="s">
        <v>47</v>
      </c>
      <c r="W3" s="8" t="s">
        <v>47</v>
      </c>
      <c r="X3" s="8" t="s">
        <v>66</v>
      </c>
      <c r="Y3" s="8" t="s">
        <v>66</v>
      </c>
    </row>
    <row r="4" spans="1:38" ht="15.75" thickBot="1">
      <c r="A4" s="47"/>
      <c r="B4" s="431"/>
      <c r="C4" s="432"/>
      <c r="D4" s="432"/>
      <c r="E4" s="432"/>
      <c r="F4" s="349"/>
      <c r="G4" s="350"/>
      <c r="H4" s="252" t="s">
        <v>1</v>
      </c>
      <c r="I4" s="264"/>
      <c r="J4" s="264"/>
      <c r="K4" s="265"/>
      <c r="L4" s="266" t="s">
        <v>2</v>
      </c>
      <c r="M4" s="296">
        <v>1</v>
      </c>
      <c r="N4" s="12"/>
      <c r="O4" s="55"/>
      <c r="P4" s="55"/>
      <c r="Q4" s="55"/>
      <c r="R4" s="55"/>
      <c r="S4" s="55"/>
      <c r="T4" s="425" t="s">
        <v>76</v>
      </c>
      <c r="U4" s="10" t="s">
        <v>41</v>
      </c>
      <c r="V4" s="8" t="s">
        <v>48</v>
      </c>
      <c r="W4" s="8" t="s">
        <v>48</v>
      </c>
      <c r="X4" s="8" t="s">
        <v>57</v>
      </c>
      <c r="Y4" s="11" t="s">
        <v>60</v>
      </c>
    </row>
    <row r="5" spans="1:38" ht="15.75" customHeight="1" thickBot="1">
      <c r="A5" s="56"/>
      <c r="B5" s="57" t="s">
        <v>158</v>
      </c>
      <c r="C5" s="58" t="s">
        <v>3</v>
      </c>
      <c r="D5" s="59" t="s">
        <v>4</v>
      </c>
      <c r="E5" s="59" t="s">
        <v>113</v>
      </c>
      <c r="F5" s="113" t="s">
        <v>68</v>
      </c>
      <c r="G5" s="113" t="s">
        <v>67</v>
      </c>
      <c r="H5" s="241" t="s">
        <v>150</v>
      </c>
      <c r="I5" s="267" t="s">
        <v>151</v>
      </c>
      <c r="J5" s="268" t="s">
        <v>152</v>
      </c>
      <c r="K5" s="234" t="s">
        <v>153</v>
      </c>
      <c r="L5" s="60" t="s">
        <v>154</v>
      </c>
      <c r="M5" s="295" t="s">
        <v>155</v>
      </c>
      <c r="N5" s="61"/>
      <c r="O5" s="62"/>
      <c r="P5" s="62"/>
      <c r="Q5" s="62"/>
      <c r="R5" s="62"/>
      <c r="S5" s="62"/>
      <c r="T5" s="425"/>
      <c r="U5" s="10" t="s">
        <v>42</v>
      </c>
      <c r="V5" s="8" t="s">
        <v>49</v>
      </c>
      <c r="W5" s="8" t="s">
        <v>49</v>
      </c>
      <c r="X5" s="8" t="s">
        <v>58</v>
      </c>
      <c r="Y5" s="11" t="s">
        <v>61</v>
      </c>
    </row>
    <row r="6" spans="1:38" outlineLevel="1">
      <c r="A6" s="56"/>
      <c r="B6" s="228"/>
      <c r="C6" s="229" t="s">
        <v>168</v>
      </c>
      <c r="D6" s="230"/>
      <c r="E6" s="230"/>
      <c r="F6" s="114"/>
      <c r="G6" s="115">
        <f t="shared" ref="G6:G15" si="0">SUMIF($H$17:$H$315,H6,$G$17:$G$315)</f>
        <v>0</v>
      </c>
      <c r="H6" s="231">
        <v>1</v>
      </c>
      <c r="I6" s="375">
        <f>KGV!$H$38</f>
        <v>1.3</v>
      </c>
      <c r="J6" s="269"/>
      <c r="K6" s="376">
        <f>KGV!$H$39</f>
        <v>0</v>
      </c>
      <c r="L6" s="120">
        <f t="shared" ref="L6:L15" si="1">SUMIF($H$17:$H$315,H6,$L$17:$L$315)</f>
        <v>0</v>
      </c>
      <c r="M6" s="121">
        <f t="shared" ref="M6:M15" si="2">SUMIF($H$17:$H$315,H6,$M$17:$M$315)</f>
        <v>0</v>
      </c>
      <c r="N6" s="68"/>
      <c r="O6" s="69"/>
      <c r="P6" s="69"/>
      <c r="Q6" s="69"/>
      <c r="R6" s="69"/>
      <c r="S6" s="69"/>
      <c r="T6" s="70"/>
      <c r="V6" s="8" t="s">
        <v>145</v>
      </c>
      <c r="W6" s="8" t="s">
        <v>146</v>
      </c>
      <c r="X6" s="8" t="s">
        <v>59</v>
      </c>
      <c r="Y6" s="11" t="s">
        <v>62</v>
      </c>
    </row>
    <row r="7" spans="1:38" outlineLevel="1">
      <c r="A7" s="56"/>
      <c r="B7" s="228"/>
      <c r="C7" s="229" t="s">
        <v>169</v>
      </c>
      <c r="D7" s="230"/>
      <c r="E7" s="230"/>
      <c r="F7" s="114"/>
      <c r="G7" s="115">
        <f t="shared" si="0"/>
        <v>0</v>
      </c>
      <c r="H7" s="231">
        <v>2</v>
      </c>
      <c r="I7" s="377">
        <f>KGV!$H$38</f>
        <v>1.3</v>
      </c>
      <c r="J7" s="270"/>
      <c r="K7" s="378"/>
      <c r="L7" s="122">
        <f t="shared" si="1"/>
        <v>0</v>
      </c>
      <c r="M7" s="123">
        <f t="shared" si="2"/>
        <v>0</v>
      </c>
      <c r="N7" s="68"/>
      <c r="O7" s="69"/>
      <c r="P7" s="69"/>
      <c r="Q7" s="69"/>
      <c r="R7" s="69"/>
      <c r="S7" s="69"/>
      <c r="T7" s="50"/>
      <c r="V7" s="8" t="s">
        <v>50</v>
      </c>
      <c r="W7" s="8" t="s">
        <v>50</v>
      </c>
    </row>
    <row r="8" spans="1:38" outlineLevel="1">
      <c r="A8" s="56"/>
      <c r="B8" s="228"/>
      <c r="C8" s="229" t="s">
        <v>69</v>
      </c>
      <c r="D8" s="230"/>
      <c r="E8" s="230"/>
      <c r="F8" s="114"/>
      <c r="G8" s="115">
        <f t="shared" si="0"/>
        <v>0</v>
      </c>
      <c r="H8" s="379">
        <v>3</v>
      </c>
      <c r="I8" s="385">
        <f>KGV!$H$38</f>
        <v>1.3</v>
      </c>
      <c r="J8" s="380"/>
      <c r="K8" s="381">
        <f>KGV!$H$39</f>
        <v>0</v>
      </c>
      <c r="L8" s="122">
        <f t="shared" si="1"/>
        <v>0</v>
      </c>
      <c r="M8" s="123">
        <f t="shared" si="2"/>
        <v>0</v>
      </c>
      <c r="N8" s="68"/>
      <c r="O8" s="69"/>
      <c r="P8" s="69"/>
      <c r="Q8" s="69"/>
      <c r="R8" s="69"/>
      <c r="S8" s="69"/>
      <c r="T8" s="50"/>
      <c r="V8" s="8" t="s">
        <v>51</v>
      </c>
      <c r="W8" s="8" t="s">
        <v>51</v>
      </c>
    </row>
    <row r="9" spans="1:38" outlineLevel="1">
      <c r="A9" s="56"/>
      <c r="B9" s="228"/>
      <c r="C9" s="229" t="s">
        <v>70</v>
      </c>
      <c r="D9" s="230"/>
      <c r="E9" s="230"/>
      <c r="F9" s="114"/>
      <c r="G9" s="115">
        <f t="shared" si="0"/>
        <v>0</v>
      </c>
      <c r="H9" s="379">
        <v>4</v>
      </c>
      <c r="I9" s="385">
        <f>KGV!$H$38</f>
        <v>1.3</v>
      </c>
      <c r="J9" s="380"/>
      <c r="K9" s="381">
        <f>KGV!$H$39</f>
        <v>0</v>
      </c>
      <c r="L9" s="122">
        <f t="shared" si="1"/>
        <v>0</v>
      </c>
      <c r="M9" s="123">
        <f t="shared" si="2"/>
        <v>0</v>
      </c>
      <c r="N9" s="68"/>
      <c r="O9" s="69"/>
      <c r="P9" s="69"/>
      <c r="Q9" s="69"/>
      <c r="R9" s="69"/>
      <c r="S9" s="69"/>
      <c r="T9" s="50"/>
      <c r="V9" s="8" t="s">
        <v>52</v>
      </c>
      <c r="W9" s="8" t="s">
        <v>52</v>
      </c>
    </row>
    <row r="10" spans="1:38" outlineLevel="1">
      <c r="A10" s="56"/>
      <c r="B10" s="228"/>
      <c r="C10" s="229" t="s">
        <v>99</v>
      </c>
      <c r="D10" s="230"/>
      <c r="E10" s="230"/>
      <c r="F10" s="114"/>
      <c r="G10" s="115">
        <f t="shared" si="0"/>
        <v>0</v>
      </c>
      <c r="H10" s="379">
        <v>5</v>
      </c>
      <c r="I10" s="385">
        <f>KGV!$H$38</f>
        <v>1.3</v>
      </c>
      <c r="J10" s="380"/>
      <c r="K10" s="381">
        <f>KGV!$H$39</f>
        <v>0</v>
      </c>
      <c r="L10" s="122">
        <f t="shared" si="1"/>
        <v>0</v>
      </c>
      <c r="M10" s="123">
        <f t="shared" si="2"/>
        <v>0</v>
      </c>
      <c r="N10" s="68"/>
      <c r="O10" s="69"/>
      <c r="P10" s="69"/>
      <c r="Q10" s="69"/>
      <c r="R10" s="69"/>
      <c r="S10" s="69"/>
      <c r="T10" s="50"/>
      <c r="V10" s="8" t="s">
        <v>53</v>
      </c>
      <c r="W10" s="8" t="s">
        <v>53</v>
      </c>
    </row>
    <row r="11" spans="1:38" outlineLevel="1">
      <c r="A11" s="56"/>
      <c r="B11" s="228"/>
      <c r="C11" s="229" t="s">
        <v>71</v>
      </c>
      <c r="D11" s="230"/>
      <c r="E11" s="230"/>
      <c r="F11" s="114"/>
      <c r="G11" s="115">
        <f t="shared" si="0"/>
        <v>0</v>
      </c>
      <c r="H11" s="379">
        <v>6</v>
      </c>
      <c r="I11" s="385">
        <f>KGV!$H$38</f>
        <v>1.3</v>
      </c>
      <c r="J11" s="380"/>
      <c r="K11" s="381">
        <f>KGV!$H$39</f>
        <v>0</v>
      </c>
      <c r="L11" s="122">
        <f t="shared" si="1"/>
        <v>0</v>
      </c>
      <c r="M11" s="123">
        <f t="shared" si="2"/>
        <v>0</v>
      </c>
      <c r="N11" s="68"/>
      <c r="O11" s="69"/>
      <c r="P11" s="69"/>
      <c r="Q11" s="69"/>
      <c r="R11" s="69"/>
      <c r="S11" s="69"/>
      <c r="T11" s="50"/>
      <c r="V11" s="8" t="s">
        <v>54</v>
      </c>
      <c r="W11" s="8" t="s">
        <v>54</v>
      </c>
    </row>
    <row r="12" spans="1:38" outlineLevel="1">
      <c r="A12" s="56"/>
      <c r="B12" s="228"/>
      <c r="C12" s="229" t="s">
        <v>72</v>
      </c>
      <c r="D12" s="230"/>
      <c r="E12" s="230"/>
      <c r="F12" s="114"/>
      <c r="G12" s="115">
        <f t="shared" si="0"/>
        <v>0</v>
      </c>
      <c r="H12" s="379">
        <v>7</v>
      </c>
      <c r="I12" s="385">
        <f>KGV!$H$38</f>
        <v>1.3</v>
      </c>
      <c r="J12" s="380"/>
      <c r="K12" s="381">
        <f>KGV!$H$39</f>
        <v>0</v>
      </c>
      <c r="L12" s="122">
        <f t="shared" si="1"/>
        <v>0</v>
      </c>
      <c r="M12" s="123">
        <f t="shared" si="2"/>
        <v>0</v>
      </c>
      <c r="N12" s="68"/>
      <c r="O12" s="69"/>
      <c r="P12" s="69"/>
      <c r="Q12" s="69"/>
      <c r="R12" s="69"/>
      <c r="S12" s="69"/>
      <c r="T12" s="50"/>
      <c r="V12" s="8" t="s">
        <v>55</v>
      </c>
      <c r="W12" s="8" t="s">
        <v>55</v>
      </c>
    </row>
    <row r="13" spans="1:38" outlineLevel="1">
      <c r="A13" s="56"/>
      <c r="B13" s="228"/>
      <c r="C13" s="229" t="s">
        <v>73</v>
      </c>
      <c r="D13" s="230"/>
      <c r="E13" s="230"/>
      <c r="F13" s="114"/>
      <c r="G13" s="115">
        <f t="shared" si="0"/>
        <v>0</v>
      </c>
      <c r="H13" s="379">
        <v>8</v>
      </c>
      <c r="I13" s="385">
        <f>KGV!$H$38</f>
        <v>1.3</v>
      </c>
      <c r="J13" s="380"/>
      <c r="K13" s="381">
        <f>KGV!$H$39</f>
        <v>0</v>
      </c>
      <c r="L13" s="122">
        <f t="shared" si="1"/>
        <v>0</v>
      </c>
      <c r="M13" s="123">
        <f t="shared" si="2"/>
        <v>0</v>
      </c>
      <c r="N13" s="68"/>
      <c r="O13" s="69"/>
      <c r="P13" s="69"/>
      <c r="Q13" s="69"/>
      <c r="R13" s="69"/>
      <c r="S13" s="69"/>
      <c r="T13" s="50"/>
    </row>
    <row r="14" spans="1:38" outlineLevel="1">
      <c r="A14" s="56"/>
      <c r="B14" s="228"/>
      <c r="C14" s="229" t="s">
        <v>74</v>
      </c>
      <c r="D14" s="230"/>
      <c r="E14" s="230"/>
      <c r="F14" s="114"/>
      <c r="G14" s="115">
        <f t="shared" si="0"/>
        <v>0</v>
      </c>
      <c r="H14" s="379">
        <v>9</v>
      </c>
      <c r="I14" s="386">
        <f>KGV!$H$38</f>
        <v>1.3</v>
      </c>
      <c r="J14" s="380"/>
      <c r="K14" s="382">
        <f>KGV!$H$39</f>
        <v>0</v>
      </c>
      <c r="L14" s="122">
        <f t="shared" si="1"/>
        <v>0</v>
      </c>
      <c r="M14" s="123">
        <f t="shared" si="2"/>
        <v>0</v>
      </c>
      <c r="N14" s="68"/>
      <c r="O14" s="69"/>
      <c r="P14" s="69"/>
      <c r="Q14" s="69"/>
      <c r="R14" s="69"/>
      <c r="S14" s="69"/>
      <c r="T14" s="50"/>
    </row>
    <row r="15" spans="1:38" ht="15.75" outlineLevel="1" thickBot="1">
      <c r="A15" s="56"/>
      <c r="B15" s="228"/>
      <c r="C15" s="229" t="s">
        <v>75</v>
      </c>
      <c r="D15" s="230"/>
      <c r="E15" s="230"/>
      <c r="F15" s="114"/>
      <c r="G15" s="115">
        <f t="shared" si="0"/>
        <v>0</v>
      </c>
      <c r="H15" s="379">
        <v>10</v>
      </c>
      <c r="I15" s="386">
        <f>KGV!$H$38</f>
        <v>1.3</v>
      </c>
      <c r="J15" s="383"/>
      <c r="K15" s="384">
        <f>KGV!$H$39</f>
        <v>0</v>
      </c>
      <c r="L15" s="124">
        <f t="shared" si="1"/>
        <v>0</v>
      </c>
      <c r="M15" s="125">
        <f t="shared" si="2"/>
        <v>0</v>
      </c>
      <c r="N15" s="68"/>
      <c r="O15" s="69"/>
      <c r="P15" s="69"/>
      <c r="Q15" s="69"/>
      <c r="R15" s="69"/>
      <c r="S15" s="69"/>
      <c r="T15" s="50"/>
    </row>
    <row r="16" spans="1:38" ht="16.5" outlineLevel="1" thickBot="1">
      <c r="A16" s="72"/>
      <c r="B16" s="232"/>
      <c r="C16" s="233"/>
      <c r="D16" s="388"/>
      <c r="E16" s="388"/>
      <c r="F16" s="389"/>
      <c r="G16" s="116">
        <f>SUM(G6:G15)</f>
        <v>0</v>
      </c>
      <c r="H16" s="390"/>
      <c r="I16" s="387"/>
      <c r="J16" s="387"/>
      <c r="K16" s="235" t="s">
        <v>5</v>
      </c>
      <c r="L16" s="126">
        <f>SUM(L6:L15)</f>
        <v>0</v>
      </c>
      <c r="M16" s="127">
        <f>SUM(M6:M15)</f>
        <v>0</v>
      </c>
      <c r="N16" s="68"/>
      <c r="O16" s="69"/>
      <c r="P16" s="69"/>
      <c r="Q16" s="69"/>
      <c r="R16" s="69"/>
      <c r="S16" s="69"/>
      <c r="T16" s="50"/>
    </row>
    <row r="17" spans="1:23">
      <c r="A17" s="73"/>
      <c r="B17" s="63"/>
      <c r="C17" s="64"/>
      <c r="D17" s="65"/>
      <c r="E17" s="65"/>
      <c r="F17" s="114">
        <f t="shared" ref="F17" si="3">IF(H17=0,,ROUND((VLOOKUP(H17,$H$6:$K$15,2)*L17+VLOOKUP(H17,$H$6:$K$15,4)*M17)/E17,$K$1))</f>
        <v>0</v>
      </c>
      <c r="G17" s="115">
        <f t="shared" ref="G17" si="4">F17*E17</f>
        <v>0</v>
      </c>
      <c r="H17" s="217">
        <f t="shared" ref="H17" si="5">IF(E17&lt;&gt;0,1,)</f>
        <v>0</v>
      </c>
      <c r="I17" s="271"/>
      <c r="J17" s="366"/>
      <c r="K17" s="236"/>
      <c r="L17" s="352">
        <f t="shared" ref="L17" si="6">I17-(I17*J17)*E17</f>
        <v>0</v>
      </c>
      <c r="M17" s="354">
        <f t="shared" ref="M17" si="7">$M$4*K17*E17</f>
        <v>0</v>
      </c>
      <c r="N17" s="75"/>
      <c r="O17" s="76"/>
      <c r="P17" s="76"/>
      <c r="Q17" s="76"/>
      <c r="R17" s="76"/>
      <c r="S17" s="76"/>
      <c r="T17" s="77"/>
    </row>
    <row r="18" spans="1:23" outlineLevel="1">
      <c r="A18" s="73">
        <f>$B$18</f>
        <v>1</v>
      </c>
      <c r="B18" s="78">
        <v>1</v>
      </c>
      <c r="C18" s="294" t="str">
        <f>CONCATENATE("CHAPITRE ",B18)</f>
        <v>CHAPITRE 1</v>
      </c>
      <c r="D18" s="65"/>
      <c r="E18" s="65"/>
      <c r="F18" s="138">
        <f t="shared" ref="F18:F21" si="8">IF(H18=0,,ROUND((VLOOKUP(H18,$H$6:$K$15,2)*L18+VLOOKUP(H18,$H$6:$K$15,4)*M18)/E18,$K$1))</f>
        <v>0</v>
      </c>
      <c r="G18" s="139">
        <f t="shared" ref="G18:G21" si="9">F18*E18</f>
        <v>0</v>
      </c>
      <c r="H18" s="217">
        <f t="shared" ref="H18:H77" si="10">IF(E18&lt;&gt;0,1,)</f>
        <v>0</v>
      </c>
      <c r="I18" s="272"/>
      <c r="J18" s="367"/>
      <c r="K18" s="236"/>
      <c r="L18" s="353">
        <f t="shared" ref="L18:L24" si="11">(I18-(I18*J18))*E18</f>
        <v>0</v>
      </c>
      <c r="M18" s="354">
        <f t="shared" ref="M18:M21" si="12">$M$4*K18*E18</f>
        <v>0</v>
      </c>
      <c r="N18" s="75"/>
      <c r="O18" s="76"/>
      <c r="P18" s="293"/>
      <c r="Q18" s="293"/>
      <c r="R18" s="293"/>
      <c r="S18" s="76"/>
      <c r="T18" s="77"/>
    </row>
    <row r="19" spans="1:23" outlineLevel="1">
      <c r="A19" s="73">
        <f t="shared" ref="A19:A21" si="13">$B$18</f>
        <v>1</v>
      </c>
      <c r="B19" s="78"/>
      <c r="C19" s="64" t="s">
        <v>170</v>
      </c>
      <c r="D19" s="65"/>
      <c r="E19" s="65"/>
      <c r="F19" s="138">
        <f t="shared" si="8"/>
        <v>0</v>
      </c>
      <c r="G19" s="139">
        <f t="shared" si="9"/>
        <v>0</v>
      </c>
      <c r="H19" s="217">
        <f t="shared" si="10"/>
        <v>0</v>
      </c>
      <c r="I19" s="272"/>
      <c r="J19" s="367"/>
      <c r="K19" s="236"/>
      <c r="L19" s="353">
        <f t="shared" si="11"/>
        <v>0</v>
      </c>
      <c r="M19" s="354">
        <f t="shared" si="12"/>
        <v>0</v>
      </c>
      <c r="N19" s="75"/>
      <c r="O19" s="76"/>
      <c r="P19" s="293"/>
      <c r="Q19" s="293"/>
      <c r="R19" s="293"/>
      <c r="S19" s="76"/>
      <c r="T19" s="77"/>
    </row>
    <row r="20" spans="1:23" outlineLevel="1">
      <c r="A20" s="73">
        <f t="shared" si="13"/>
        <v>1</v>
      </c>
      <c r="B20" s="78"/>
      <c r="C20" s="64" t="s">
        <v>171</v>
      </c>
      <c r="D20" s="65"/>
      <c r="E20" s="65"/>
      <c r="F20" s="138">
        <f t="shared" si="8"/>
        <v>0</v>
      </c>
      <c r="G20" s="139">
        <f t="shared" si="9"/>
        <v>0</v>
      </c>
      <c r="H20" s="217">
        <f t="shared" si="10"/>
        <v>0</v>
      </c>
      <c r="I20" s="272"/>
      <c r="J20" s="367"/>
      <c r="K20" s="236"/>
      <c r="L20" s="353">
        <f t="shared" si="11"/>
        <v>0</v>
      </c>
      <c r="M20" s="354">
        <f t="shared" si="12"/>
        <v>0</v>
      </c>
      <c r="N20" s="75"/>
      <c r="O20" s="76"/>
      <c r="P20" s="293"/>
      <c r="Q20" s="293"/>
      <c r="R20" s="293"/>
      <c r="S20" s="76"/>
      <c r="T20" s="77"/>
    </row>
    <row r="21" spans="1:23" outlineLevel="1">
      <c r="A21" s="73">
        <f t="shared" si="13"/>
        <v>1</v>
      </c>
      <c r="B21" s="78"/>
      <c r="C21" s="64" t="s">
        <v>172</v>
      </c>
      <c r="D21" s="65"/>
      <c r="E21" s="65"/>
      <c r="F21" s="138">
        <f t="shared" si="8"/>
        <v>0</v>
      </c>
      <c r="G21" s="139">
        <f t="shared" si="9"/>
        <v>0</v>
      </c>
      <c r="H21" s="217">
        <f t="shared" si="10"/>
        <v>0</v>
      </c>
      <c r="I21" s="272"/>
      <c r="J21" s="367"/>
      <c r="K21" s="236"/>
      <c r="L21" s="353">
        <f t="shared" si="11"/>
        <v>0</v>
      </c>
      <c r="M21" s="354">
        <f t="shared" si="12"/>
        <v>0</v>
      </c>
      <c r="N21" s="75"/>
      <c r="O21" s="76"/>
      <c r="P21" s="293"/>
      <c r="Q21" s="293"/>
      <c r="R21" s="293"/>
      <c r="S21" s="76"/>
      <c r="T21" s="77"/>
    </row>
    <row r="22" spans="1:23" outlineLevel="1">
      <c r="A22" s="73">
        <f t="shared" ref="A22:A26" si="14">$B$18</f>
        <v>1</v>
      </c>
      <c r="B22" s="63"/>
      <c r="C22" s="64"/>
      <c r="D22" s="65"/>
      <c r="E22" s="65"/>
      <c r="F22" s="138">
        <f t="shared" ref="F22:F24" si="15">IF(H22=0,,ROUND((VLOOKUP(H22,$H$6:$K$15,2)*L22+VLOOKUP(H22,$H$6:$K$15,4)*M22)/E22,$K$1))</f>
        <v>0</v>
      </c>
      <c r="G22" s="139">
        <f t="shared" ref="G22:G24" si="16">F22*E22</f>
        <v>0</v>
      </c>
      <c r="H22" s="217">
        <f t="shared" si="10"/>
        <v>0</v>
      </c>
      <c r="I22" s="273"/>
      <c r="J22" s="368"/>
      <c r="K22" s="236"/>
      <c r="L22" s="353">
        <f t="shared" si="11"/>
        <v>0</v>
      </c>
      <c r="M22" s="354">
        <f t="shared" ref="M22:M24" si="17">$M$4*K22*E22</f>
        <v>0</v>
      </c>
      <c r="N22" s="75"/>
      <c r="O22" s="76"/>
      <c r="P22" s="76"/>
      <c r="Q22" s="76"/>
      <c r="R22" s="76"/>
      <c r="S22" s="76"/>
      <c r="T22" s="77"/>
    </row>
    <row r="23" spans="1:23" outlineLevel="1">
      <c r="A23" s="73">
        <f t="shared" si="14"/>
        <v>1</v>
      </c>
      <c r="B23" s="63"/>
      <c r="C23" s="64"/>
      <c r="D23" s="65"/>
      <c r="E23" s="65"/>
      <c r="F23" s="138">
        <f t="shared" si="15"/>
        <v>0</v>
      </c>
      <c r="G23" s="139">
        <f t="shared" si="16"/>
        <v>0</v>
      </c>
      <c r="H23" s="217">
        <f t="shared" si="10"/>
        <v>0</v>
      </c>
      <c r="I23" s="273"/>
      <c r="J23" s="368"/>
      <c r="K23" s="236"/>
      <c r="L23" s="353">
        <f t="shared" si="11"/>
        <v>0</v>
      </c>
      <c r="M23" s="354">
        <f t="shared" si="17"/>
        <v>0</v>
      </c>
      <c r="N23" s="75"/>
      <c r="O23" s="76"/>
      <c r="P23" s="76"/>
      <c r="Q23" s="76"/>
      <c r="R23" s="76"/>
      <c r="S23" s="76"/>
      <c r="T23" s="77"/>
    </row>
    <row r="24" spans="1:23" ht="15.75" outlineLevel="1" thickBot="1">
      <c r="A24" s="73">
        <f t="shared" si="14"/>
        <v>1</v>
      </c>
      <c r="B24" s="63"/>
      <c r="C24" s="64"/>
      <c r="D24" s="65"/>
      <c r="E24" s="65"/>
      <c r="F24" s="138">
        <f t="shared" si="15"/>
        <v>0</v>
      </c>
      <c r="G24" s="139">
        <f t="shared" si="16"/>
        <v>0</v>
      </c>
      <c r="H24" s="217">
        <f t="shared" si="10"/>
        <v>0</v>
      </c>
      <c r="I24" s="273"/>
      <c r="J24" s="368"/>
      <c r="K24" s="236"/>
      <c r="L24" s="353">
        <f t="shared" si="11"/>
        <v>0</v>
      </c>
      <c r="M24" s="354">
        <f t="shared" si="17"/>
        <v>0</v>
      </c>
      <c r="N24" s="75"/>
      <c r="O24" s="76"/>
      <c r="P24" s="76"/>
      <c r="Q24" s="76"/>
      <c r="R24" s="76"/>
      <c r="S24" s="76"/>
      <c r="T24" s="77"/>
    </row>
    <row r="25" spans="1:23" ht="18.75" customHeight="1" outlineLevel="1" thickBot="1">
      <c r="A25" s="73">
        <f t="shared" si="14"/>
        <v>1</v>
      </c>
      <c r="B25" s="63"/>
      <c r="C25" s="214" t="str">
        <f>CONCATENATE(B18," - TOTAL HT ",C18)</f>
        <v>1 - TOTAL HT CHAPITRE 1</v>
      </c>
      <c r="D25" s="65"/>
      <c r="E25" s="65"/>
      <c r="F25" s="138"/>
      <c r="G25" s="140">
        <f>SUM(G18:G24)</f>
        <v>0</v>
      </c>
      <c r="H25" s="217">
        <f t="shared" si="10"/>
        <v>0</v>
      </c>
      <c r="I25" s="273"/>
      <c r="J25" s="369"/>
      <c r="K25" s="236"/>
      <c r="L25" s="140">
        <f>SUM(L18:L24)</f>
        <v>0</v>
      </c>
      <c r="M25" s="128">
        <f>SUM(M18:M24)</f>
        <v>0</v>
      </c>
      <c r="N25" s="80"/>
      <c r="O25" s="81"/>
      <c r="P25" s="81"/>
      <c r="Q25" s="81"/>
      <c r="R25" s="81"/>
      <c r="S25" s="81"/>
      <c r="T25" s="77"/>
      <c r="V25" s="79"/>
      <c r="W25" s="79"/>
    </row>
    <row r="26" spans="1:23" ht="18.75" customHeight="1">
      <c r="A26" s="73">
        <f t="shared" si="14"/>
        <v>1</v>
      </c>
      <c r="B26" s="63"/>
      <c r="C26" s="214"/>
      <c r="D26" s="65"/>
      <c r="E26" s="65"/>
      <c r="F26" s="138"/>
      <c r="G26" s="215"/>
      <c r="H26" s="217">
        <f t="shared" si="10"/>
        <v>0</v>
      </c>
      <c r="I26" s="273"/>
      <c r="J26" s="369"/>
      <c r="K26" s="236"/>
      <c r="L26" s="355"/>
      <c r="M26" s="357"/>
      <c r="N26" s="80"/>
      <c r="O26" s="81"/>
      <c r="P26" s="81"/>
      <c r="Q26" s="81"/>
      <c r="R26" s="81"/>
      <c r="S26" s="81"/>
      <c r="T26" s="77"/>
      <c r="V26" s="79"/>
      <c r="W26" s="79"/>
    </row>
    <row r="27" spans="1:23" outlineLevel="1">
      <c r="A27" s="73">
        <f t="shared" ref="A27:A35" si="18">$B$27</f>
        <v>2</v>
      </c>
      <c r="B27" s="78">
        <v>2</v>
      </c>
      <c r="C27" s="294" t="str">
        <f>CONCATENATE("CHAPITRE ",B27)</f>
        <v>CHAPITRE 2</v>
      </c>
      <c r="D27" s="65"/>
      <c r="E27" s="65"/>
      <c r="F27" s="138">
        <f t="shared" ref="F27:F33" si="19">IF(H27=0,,ROUND((VLOOKUP(H27,$H$6:$K$15,2)*L27+VLOOKUP(H27,$H$6:$K$15,4)*M27)/E27,$K$1))</f>
        <v>0</v>
      </c>
      <c r="G27" s="139">
        <f t="shared" ref="G27:G33" si="20">F27*E27</f>
        <v>0</v>
      </c>
      <c r="H27" s="217">
        <f t="shared" si="10"/>
        <v>0</v>
      </c>
      <c r="I27" s="273"/>
      <c r="J27" s="368"/>
      <c r="K27" s="236"/>
      <c r="L27" s="356">
        <f t="shared" ref="L27:L33" si="21">(I27-(I27*J27))*E27</f>
        <v>0</v>
      </c>
      <c r="M27" s="358">
        <f t="shared" ref="M27:M33" si="22">$M$4*K27*E27</f>
        <v>0</v>
      </c>
      <c r="N27" s="75"/>
      <c r="O27" s="76"/>
      <c r="P27" s="76"/>
      <c r="Q27" s="76"/>
      <c r="R27" s="76"/>
      <c r="S27" s="76"/>
      <c r="T27" s="77"/>
    </row>
    <row r="28" spans="1:23" outlineLevel="1">
      <c r="A28" s="73">
        <f t="shared" si="18"/>
        <v>2</v>
      </c>
      <c r="B28" s="63"/>
      <c r="C28" s="64"/>
      <c r="D28" s="65"/>
      <c r="E28" s="65"/>
      <c r="F28" s="138">
        <f t="shared" si="19"/>
        <v>0</v>
      </c>
      <c r="G28" s="139">
        <f t="shared" si="20"/>
        <v>0</v>
      </c>
      <c r="H28" s="217">
        <f t="shared" si="10"/>
        <v>0</v>
      </c>
      <c r="I28" s="273"/>
      <c r="J28" s="368"/>
      <c r="K28" s="236"/>
      <c r="L28" s="356">
        <f t="shared" si="21"/>
        <v>0</v>
      </c>
      <c r="M28" s="358">
        <f t="shared" si="22"/>
        <v>0</v>
      </c>
      <c r="N28" s="75"/>
      <c r="O28" s="76"/>
      <c r="P28" s="76"/>
      <c r="Q28" s="76"/>
      <c r="R28" s="76"/>
      <c r="S28" s="76"/>
      <c r="T28" s="77"/>
    </row>
    <row r="29" spans="1:23" outlineLevel="1">
      <c r="A29" s="73">
        <f t="shared" si="18"/>
        <v>2</v>
      </c>
      <c r="B29" s="63"/>
      <c r="C29" s="365"/>
      <c r="D29" s="65"/>
      <c r="E29" s="65"/>
      <c r="F29" s="138">
        <f t="shared" si="19"/>
        <v>0</v>
      </c>
      <c r="G29" s="139">
        <f t="shared" si="20"/>
        <v>0</v>
      </c>
      <c r="H29" s="217">
        <f t="shared" si="10"/>
        <v>0</v>
      </c>
      <c r="I29" s="273"/>
      <c r="J29" s="368"/>
      <c r="K29" s="236"/>
      <c r="L29" s="356">
        <f t="shared" si="21"/>
        <v>0</v>
      </c>
      <c r="M29" s="358">
        <f t="shared" si="22"/>
        <v>0</v>
      </c>
      <c r="N29" s="75"/>
      <c r="O29" s="76"/>
      <c r="P29" s="76"/>
      <c r="Q29" s="76"/>
      <c r="R29" s="76"/>
      <c r="S29" s="76"/>
      <c r="T29" s="77"/>
    </row>
    <row r="30" spans="1:23" outlineLevel="1">
      <c r="A30" s="73">
        <f t="shared" si="18"/>
        <v>2</v>
      </c>
      <c r="B30" s="63"/>
      <c r="C30" s="64"/>
      <c r="D30" s="65"/>
      <c r="E30" s="65"/>
      <c r="F30" s="138">
        <f t="shared" si="19"/>
        <v>0</v>
      </c>
      <c r="G30" s="139">
        <f t="shared" si="20"/>
        <v>0</v>
      </c>
      <c r="H30" s="217">
        <f t="shared" si="10"/>
        <v>0</v>
      </c>
      <c r="I30" s="273"/>
      <c r="J30" s="368"/>
      <c r="K30" s="236"/>
      <c r="L30" s="356">
        <f t="shared" si="21"/>
        <v>0</v>
      </c>
      <c r="M30" s="358">
        <f t="shared" si="22"/>
        <v>0</v>
      </c>
      <c r="N30" s="75"/>
      <c r="O30" s="76"/>
      <c r="P30" s="76"/>
      <c r="Q30" s="76"/>
      <c r="R30" s="76"/>
      <c r="S30" s="76"/>
      <c r="T30" s="77"/>
    </row>
    <row r="31" spans="1:23" outlineLevel="1">
      <c r="A31" s="73">
        <f t="shared" si="18"/>
        <v>2</v>
      </c>
      <c r="B31" s="63"/>
      <c r="C31" s="64"/>
      <c r="D31" s="65"/>
      <c r="E31" s="65"/>
      <c r="F31" s="138">
        <f t="shared" si="19"/>
        <v>0</v>
      </c>
      <c r="G31" s="139">
        <f t="shared" si="20"/>
        <v>0</v>
      </c>
      <c r="H31" s="217">
        <f t="shared" si="10"/>
        <v>0</v>
      </c>
      <c r="I31" s="273"/>
      <c r="J31" s="368"/>
      <c r="K31" s="236"/>
      <c r="L31" s="356">
        <f t="shared" si="21"/>
        <v>0</v>
      </c>
      <c r="M31" s="358">
        <f t="shared" si="22"/>
        <v>0</v>
      </c>
      <c r="N31" s="75"/>
      <c r="O31" s="76"/>
      <c r="P31" s="76"/>
      <c r="Q31" s="76"/>
      <c r="R31" s="76"/>
      <c r="S31" s="76"/>
      <c r="T31" s="77"/>
    </row>
    <row r="32" spans="1:23" outlineLevel="1">
      <c r="A32" s="73">
        <f t="shared" si="18"/>
        <v>2</v>
      </c>
      <c r="B32" s="63"/>
      <c r="C32" s="64"/>
      <c r="D32" s="65"/>
      <c r="E32" s="65"/>
      <c r="F32" s="138">
        <f t="shared" si="19"/>
        <v>0</v>
      </c>
      <c r="G32" s="139">
        <f t="shared" si="20"/>
        <v>0</v>
      </c>
      <c r="H32" s="217">
        <f t="shared" si="10"/>
        <v>0</v>
      </c>
      <c r="I32" s="273"/>
      <c r="J32" s="368"/>
      <c r="K32" s="236"/>
      <c r="L32" s="356">
        <f t="shared" si="21"/>
        <v>0</v>
      </c>
      <c r="M32" s="358">
        <f t="shared" si="22"/>
        <v>0</v>
      </c>
      <c r="N32" s="75"/>
      <c r="O32" s="76"/>
      <c r="P32" s="76"/>
      <c r="Q32" s="76"/>
      <c r="R32" s="76"/>
      <c r="S32" s="76"/>
      <c r="T32" s="77"/>
    </row>
    <row r="33" spans="1:23" ht="15.75" outlineLevel="1" thickBot="1">
      <c r="A33" s="73">
        <f t="shared" si="18"/>
        <v>2</v>
      </c>
      <c r="B33" s="63"/>
      <c r="C33" s="64"/>
      <c r="D33" s="65"/>
      <c r="E33" s="65"/>
      <c r="F33" s="138">
        <f t="shared" si="19"/>
        <v>0</v>
      </c>
      <c r="G33" s="139">
        <f t="shared" si="20"/>
        <v>0</v>
      </c>
      <c r="H33" s="217">
        <f t="shared" si="10"/>
        <v>0</v>
      </c>
      <c r="I33" s="273"/>
      <c r="J33" s="368"/>
      <c r="K33" s="236"/>
      <c r="L33" s="356">
        <f t="shared" si="21"/>
        <v>0</v>
      </c>
      <c r="M33" s="358">
        <f t="shared" si="22"/>
        <v>0</v>
      </c>
      <c r="N33" s="75"/>
      <c r="O33" s="76"/>
      <c r="P33" s="76"/>
      <c r="Q33" s="76"/>
      <c r="R33" s="76"/>
      <c r="S33" s="76"/>
      <c r="T33" s="77"/>
    </row>
    <row r="34" spans="1:23" ht="18.75" customHeight="1" outlineLevel="1" thickBot="1">
      <c r="A34" s="73">
        <f t="shared" si="18"/>
        <v>2</v>
      </c>
      <c r="B34" s="63"/>
      <c r="C34" s="214" t="str">
        <f>CONCATENATE(B27," - TOTAL HT ",C27)</f>
        <v>2 - TOTAL HT CHAPITRE 2</v>
      </c>
      <c r="D34" s="65"/>
      <c r="E34" s="65"/>
      <c r="F34" s="138"/>
      <c r="G34" s="140">
        <f>SUM(G27:G33)</f>
        <v>0</v>
      </c>
      <c r="H34" s="217">
        <f t="shared" si="10"/>
        <v>0</v>
      </c>
      <c r="I34" s="273"/>
      <c r="J34" s="369"/>
      <c r="K34" s="236"/>
      <c r="L34" s="140">
        <f>SUM(L27:L33)</f>
        <v>0</v>
      </c>
      <c r="M34" s="128">
        <f>SUM(M27:M33)</f>
        <v>0</v>
      </c>
      <c r="N34" s="80"/>
      <c r="O34" s="81"/>
      <c r="P34" s="81"/>
      <c r="Q34" s="81"/>
      <c r="R34" s="81"/>
      <c r="S34" s="81"/>
      <c r="T34" s="77"/>
      <c r="V34" s="79"/>
      <c r="W34" s="79"/>
    </row>
    <row r="35" spans="1:23" ht="18.75" customHeight="1">
      <c r="A35" s="73">
        <f t="shared" si="18"/>
        <v>2</v>
      </c>
      <c r="B35" s="63"/>
      <c r="C35" s="214"/>
      <c r="D35" s="65"/>
      <c r="E35" s="65"/>
      <c r="F35" s="138"/>
      <c r="G35" s="215"/>
      <c r="H35" s="217">
        <f t="shared" si="10"/>
        <v>0</v>
      </c>
      <c r="I35" s="273"/>
      <c r="J35" s="369"/>
      <c r="K35" s="236"/>
      <c r="L35" s="219"/>
      <c r="M35" s="216"/>
      <c r="N35" s="80"/>
      <c r="O35" s="81"/>
      <c r="P35" s="81"/>
      <c r="Q35" s="81"/>
      <c r="R35" s="81"/>
      <c r="S35" s="81"/>
      <c r="T35" s="77"/>
      <c r="V35" s="79"/>
      <c r="W35" s="79"/>
    </row>
    <row r="36" spans="1:23" outlineLevel="1">
      <c r="A36" s="73">
        <f>$B$36</f>
        <v>0</v>
      </c>
      <c r="B36" s="78"/>
      <c r="C36" s="294" t="str">
        <f>CONCATENATE("CHAPITRE ",B36)</f>
        <v xml:space="preserve">CHAPITRE </v>
      </c>
      <c r="D36" s="65"/>
      <c r="E36" s="65"/>
      <c r="F36" s="138">
        <f t="shared" ref="F36:F42" si="23">IF(H36=0,,ROUND((VLOOKUP(H36,$H$6:$K$15,2)*L36+VLOOKUP(H36,$H$6:$K$15,4)*M36)/E36,$K$1))</f>
        <v>0</v>
      </c>
      <c r="G36" s="139">
        <f t="shared" ref="G36:G42" si="24">F36*E36</f>
        <v>0</v>
      </c>
      <c r="H36" s="217">
        <f t="shared" si="10"/>
        <v>0</v>
      </c>
      <c r="I36" s="273"/>
      <c r="J36" s="368"/>
      <c r="K36" s="236"/>
      <c r="L36" s="353">
        <f t="shared" ref="L36:L42" si="25">(I36-(I36*J36))*E36</f>
        <v>0</v>
      </c>
      <c r="M36" s="354">
        <f t="shared" ref="M36:M42" si="26">$M$4*K36*E36</f>
        <v>0</v>
      </c>
      <c r="N36" s="75"/>
      <c r="O36" s="76"/>
      <c r="P36" s="76"/>
      <c r="Q36" s="76"/>
      <c r="R36" s="76"/>
      <c r="S36" s="76"/>
      <c r="T36" s="77"/>
    </row>
    <row r="37" spans="1:23" outlineLevel="1">
      <c r="A37" s="73">
        <f t="shared" ref="A37:A44" si="27">$B$36</f>
        <v>0</v>
      </c>
      <c r="B37" s="63"/>
      <c r="C37" s="64"/>
      <c r="D37" s="65"/>
      <c r="E37" s="65"/>
      <c r="F37" s="138">
        <f t="shared" si="23"/>
        <v>0</v>
      </c>
      <c r="G37" s="139">
        <f t="shared" si="24"/>
        <v>0</v>
      </c>
      <c r="H37" s="217">
        <f t="shared" si="10"/>
        <v>0</v>
      </c>
      <c r="I37" s="273"/>
      <c r="J37" s="368"/>
      <c r="K37" s="236"/>
      <c r="L37" s="353">
        <f t="shared" si="25"/>
        <v>0</v>
      </c>
      <c r="M37" s="354">
        <f t="shared" si="26"/>
        <v>0</v>
      </c>
      <c r="N37" s="75"/>
      <c r="O37" s="76"/>
      <c r="P37" s="76"/>
      <c r="Q37" s="76"/>
      <c r="R37" s="76"/>
      <c r="S37" s="76"/>
      <c r="T37" s="77"/>
    </row>
    <row r="38" spans="1:23" outlineLevel="1">
      <c r="A38" s="73">
        <f t="shared" si="27"/>
        <v>0</v>
      </c>
      <c r="B38" s="63"/>
      <c r="C38" s="64"/>
      <c r="D38" s="65"/>
      <c r="E38" s="65"/>
      <c r="F38" s="138">
        <f t="shared" si="23"/>
        <v>0</v>
      </c>
      <c r="G38" s="139">
        <f t="shared" si="24"/>
        <v>0</v>
      </c>
      <c r="H38" s="217">
        <f t="shared" si="10"/>
        <v>0</v>
      </c>
      <c r="I38" s="273"/>
      <c r="J38" s="368"/>
      <c r="K38" s="236"/>
      <c r="L38" s="353">
        <f t="shared" si="25"/>
        <v>0</v>
      </c>
      <c r="M38" s="354">
        <f t="shared" si="26"/>
        <v>0</v>
      </c>
      <c r="N38" s="75"/>
      <c r="O38" s="76"/>
      <c r="P38" s="76"/>
      <c r="Q38" s="76"/>
      <c r="R38" s="76"/>
      <c r="S38" s="76"/>
      <c r="T38" s="77"/>
    </row>
    <row r="39" spans="1:23" outlineLevel="1">
      <c r="A39" s="73">
        <f t="shared" si="27"/>
        <v>0</v>
      </c>
      <c r="B39" s="63"/>
      <c r="C39" s="64"/>
      <c r="D39" s="65"/>
      <c r="E39" s="65"/>
      <c r="F39" s="138">
        <f t="shared" si="23"/>
        <v>0</v>
      </c>
      <c r="G39" s="139">
        <f t="shared" si="24"/>
        <v>0</v>
      </c>
      <c r="H39" s="217">
        <f t="shared" si="10"/>
        <v>0</v>
      </c>
      <c r="I39" s="273"/>
      <c r="J39" s="368"/>
      <c r="K39" s="236"/>
      <c r="L39" s="353">
        <f t="shared" si="25"/>
        <v>0</v>
      </c>
      <c r="M39" s="354">
        <f t="shared" si="26"/>
        <v>0</v>
      </c>
      <c r="N39" s="75"/>
      <c r="O39" s="76"/>
      <c r="P39" s="76"/>
      <c r="Q39" s="76"/>
      <c r="R39" s="76"/>
      <c r="S39" s="76"/>
      <c r="T39" s="77"/>
    </row>
    <row r="40" spans="1:23" outlineLevel="1">
      <c r="A40" s="73">
        <f t="shared" si="27"/>
        <v>0</v>
      </c>
      <c r="B40" s="63"/>
      <c r="C40" s="64"/>
      <c r="D40" s="65"/>
      <c r="E40" s="65"/>
      <c r="F40" s="138">
        <f t="shared" si="23"/>
        <v>0</v>
      </c>
      <c r="G40" s="139">
        <f t="shared" si="24"/>
        <v>0</v>
      </c>
      <c r="H40" s="217">
        <f t="shared" si="10"/>
        <v>0</v>
      </c>
      <c r="I40" s="273"/>
      <c r="J40" s="368"/>
      <c r="K40" s="236"/>
      <c r="L40" s="353">
        <f t="shared" si="25"/>
        <v>0</v>
      </c>
      <c r="M40" s="354">
        <f t="shared" si="26"/>
        <v>0</v>
      </c>
      <c r="N40" s="75"/>
      <c r="O40" s="76"/>
      <c r="P40" s="76"/>
      <c r="Q40" s="76"/>
      <c r="R40" s="76"/>
      <c r="S40" s="76"/>
      <c r="T40" s="77"/>
    </row>
    <row r="41" spans="1:23" outlineLevel="1">
      <c r="A41" s="73">
        <f t="shared" si="27"/>
        <v>0</v>
      </c>
      <c r="B41" s="63"/>
      <c r="C41" s="64"/>
      <c r="D41" s="65"/>
      <c r="E41" s="65"/>
      <c r="F41" s="138">
        <f t="shared" si="23"/>
        <v>0</v>
      </c>
      <c r="G41" s="139">
        <f t="shared" si="24"/>
        <v>0</v>
      </c>
      <c r="H41" s="217">
        <f t="shared" si="10"/>
        <v>0</v>
      </c>
      <c r="I41" s="273"/>
      <c r="J41" s="368"/>
      <c r="K41" s="236"/>
      <c r="L41" s="353">
        <f t="shared" si="25"/>
        <v>0</v>
      </c>
      <c r="M41" s="354">
        <f t="shared" si="26"/>
        <v>0</v>
      </c>
      <c r="N41" s="75"/>
      <c r="O41" s="76"/>
      <c r="P41" s="76"/>
      <c r="Q41" s="76"/>
      <c r="R41" s="76"/>
      <c r="S41" s="76"/>
      <c r="T41" s="77"/>
    </row>
    <row r="42" spans="1:23" ht="15.75" outlineLevel="1" thickBot="1">
      <c r="A42" s="73">
        <f t="shared" si="27"/>
        <v>0</v>
      </c>
      <c r="B42" s="63"/>
      <c r="C42" s="64"/>
      <c r="D42" s="65"/>
      <c r="E42" s="65"/>
      <c r="F42" s="138">
        <f t="shared" si="23"/>
        <v>0</v>
      </c>
      <c r="G42" s="139">
        <f t="shared" si="24"/>
        <v>0</v>
      </c>
      <c r="H42" s="217">
        <f t="shared" si="10"/>
        <v>0</v>
      </c>
      <c r="I42" s="273"/>
      <c r="J42" s="368"/>
      <c r="K42" s="236"/>
      <c r="L42" s="353">
        <f t="shared" si="25"/>
        <v>0</v>
      </c>
      <c r="M42" s="354">
        <f t="shared" si="26"/>
        <v>0</v>
      </c>
      <c r="N42" s="75"/>
      <c r="O42" s="76"/>
      <c r="P42" s="76"/>
      <c r="Q42" s="76"/>
      <c r="R42" s="76"/>
      <c r="S42" s="76"/>
      <c r="T42" s="77"/>
    </row>
    <row r="43" spans="1:23" ht="18.75" customHeight="1" outlineLevel="1" thickBot="1">
      <c r="A43" s="73">
        <f t="shared" si="27"/>
        <v>0</v>
      </c>
      <c r="B43" s="63"/>
      <c r="C43" s="214" t="str">
        <f>CONCATENATE(B36," - TOTAL HT ",C36)</f>
        <v xml:space="preserve"> - TOTAL HT CHAPITRE </v>
      </c>
      <c r="D43" s="65"/>
      <c r="E43" s="65"/>
      <c r="F43" s="138"/>
      <c r="G43" s="140">
        <f>SUM(G36:G42)</f>
        <v>0</v>
      </c>
      <c r="H43" s="217">
        <f t="shared" si="10"/>
        <v>0</v>
      </c>
      <c r="I43" s="273"/>
      <c r="J43" s="369"/>
      <c r="K43" s="236"/>
      <c r="L43" s="140">
        <f>SUM(L36:L42)</f>
        <v>0</v>
      </c>
      <c r="M43" s="128">
        <f>SUM(M36:M42)</f>
        <v>0</v>
      </c>
      <c r="N43" s="80"/>
      <c r="O43" s="81"/>
      <c r="P43" s="81"/>
      <c r="Q43" s="81"/>
      <c r="R43" s="81"/>
      <c r="S43" s="81"/>
      <c r="T43" s="77"/>
      <c r="V43" s="79"/>
      <c r="W43" s="79"/>
    </row>
    <row r="44" spans="1:23" ht="18.75" customHeight="1">
      <c r="A44" s="73">
        <f t="shared" si="27"/>
        <v>0</v>
      </c>
      <c r="B44" s="63"/>
      <c r="C44" s="214"/>
      <c r="D44" s="65"/>
      <c r="E44" s="65"/>
      <c r="F44" s="138"/>
      <c r="G44" s="215"/>
      <c r="H44" s="217">
        <f t="shared" si="10"/>
        <v>0</v>
      </c>
      <c r="I44" s="273"/>
      <c r="J44" s="369"/>
      <c r="K44" s="236"/>
      <c r="L44" s="355"/>
      <c r="M44" s="357"/>
      <c r="N44" s="80"/>
      <c r="O44" s="81"/>
      <c r="P44" s="81"/>
      <c r="Q44" s="81"/>
      <c r="R44" s="81"/>
      <c r="S44" s="81"/>
      <c r="T44" s="77"/>
      <c r="V44" s="79"/>
      <c r="W44" s="79"/>
    </row>
    <row r="45" spans="1:23" outlineLevel="1">
      <c r="A45" s="73">
        <f>$B$45</f>
        <v>0</v>
      </c>
      <c r="B45" s="78"/>
      <c r="C45" s="294" t="str">
        <f>CONCATENATE("CHAPITRE ",B45)</f>
        <v xml:space="preserve">CHAPITRE </v>
      </c>
      <c r="D45" s="65"/>
      <c r="E45" s="65"/>
      <c r="F45" s="138">
        <f t="shared" ref="F45:F51" si="28">IF(H45=0,,ROUND((VLOOKUP(H45,$H$6:$K$15,2)*L45+VLOOKUP(H45,$H$6:$K$15,4)*M45)/E45,$K$1))</f>
        <v>0</v>
      </c>
      <c r="G45" s="139">
        <f t="shared" ref="G45:G51" si="29">F45*E45</f>
        <v>0</v>
      </c>
      <c r="H45" s="217">
        <f t="shared" si="10"/>
        <v>0</v>
      </c>
      <c r="I45" s="273"/>
      <c r="J45" s="368"/>
      <c r="K45" s="236"/>
      <c r="L45" s="356">
        <f t="shared" ref="L45:L51" si="30">(I45-(I45*J45))*E45</f>
        <v>0</v>
      </c>
      <c r="M45" s="358">
        <f t="shared" ref="M45:M51" si="31">$M$4*K45*E45</f>
        <v>0</v>
      </c>
      <c r="N45" s="75"/>
      <c r="O45" s="76"/>
      <c r="P45" s="76"/>
      <c r="Q45" s="76"/>
      <c r="R45" s="76"/>
      <c r="S45" s="76"/>
      <c r="T45" s="77"/>
    </row>
    <row r="46" spans="1:23" outlineLevel="1">
      <c r="A46" s="73">
        <f t="shared" ref="A46:A53" si="32">$B$45</f>
        <v>0</v>
      </c>
      <c r="B46" s="63"/>
      <c r="C46" s="64"/>
      <c r="D46" s="65"/>
      <c r="E46" s="65"/>
      <c r="F46" s="138">
        <f t="shared" si="28"/>
        <v>0</v>
      </c>
      <c r="G46" s="139">
        <f t="shared" si="29"/>
        <v>0</v>
      </c>
      <c r="H46" s="217">
        <f t="shared" si="10"/>
        <v>0</v>
      </c>
      <c r="I46" s="273"/>
      <c r="J46" s="368"/>
      <c r="K46" s="236"/>
      <c r="L46" s="356">
        <f t="shared" si="30"/>
        <v>0</v>
      </c>
      <c r="M46" s="358">
        <f t="shared" si="31"/>
        <v>0</v>
      </c>
      <c r="N46" s="75"/>
      <c r="O46" s="76"/>
      <c r="P46" s="76"/>
      <c r="Q46" s="76"/>
      <c r="R46" s="76"/>
      <c r="S46" s="76"/>
      <c r="T46" s="77"/>
    </row>
    <row r="47" spans="1:23" outlineLevel="1">
      <c r="A47" s="73">
        <f t="shared" si="32"/>
        <v>0</v>
      </c>
      <c r="B47" s="63"/>
      <c r="C47" s="64"/>
      <c r="D47" s="65"/>
      <c r="E47" s="65"/>
      <c r="F47" s="138">
        <f t="shared" si="28"/>
        <v>0</v>
      </c>
      <c r="G47" s="139">
        <f t="shared" si="29"/>
        <v>0</v>
      </c>
      <c r="H47" s="217">
        <f t="shared" si="10"/>
        <v>0</v>
      </c>
      <c r="I47" s="273"/>
      <c r="J47" s="368"/>
      <c r="K47" s="236"/>
      <c r="L47" s="356">
        <f t="shared" si="30"/>
        <v>0</v>
      </c>
      <c r="M47" s="358">
        <f t="shared" si="31"/>
        <v>0</v>
      </c>
      <c r="N47" s="75"/>
      <c r="O47" s="76"/>
      <c r="P47" s="76"/>
      <c r="Q47" s="76"/>
      <c r="R47" s="76"/>
      <c r="S47" s="76"/>
      <c r="T47" s="77"/>
    </row>
    <row r="48" spans="1:23" outlineLevel="1">
      <c r="A48" s="73">
        <f t="shared" si="32"/>
        <v>0</v>
      </c>
      <c r="B48" s="63"/>
      <c r="C48" s="64"/>
      <c r="D48" s="65"/>
      <c r="E48" s="65"/>
      <c r="F48" s="138">
        <f t="shared" si="28"/>
        <v>0</v>
      </c>
      <c r="G48" s="139">
        <f t="shared" si="29"/>
        <v>0</v>
      </c>
      <c r="H48" s="217">
        <f t="shared" si="10"/>
        <v>0</v>
      </c>
      <c r="I48" s="273"/>
      <c r="J48" s="368"/>
      <c r="K48" s="236"/>
      <c r="L48" s="356">
        <f t="shared" si="30"/>
        <v>0</v>
      </c>
      <c r="M48" s="358">
        <f t="shared" si="31"/>
        <v>0</v>
      </c>
      <c r="N48" s="75"/>
      <c r="O48" s="76"/>
      <c r="P48" s="76"/>
      <c r="Q48" s="76"/>
      <c r="R48" s="76"/>
      <c r="S48" s="76"/>
      <c r="T48" s="77"/>
    </row>
    <row r="49" spans="1:23" outlineLevel="1">
      <c r="A49" s="73">
        <f t="shared" si="32"/>
        <v>0</v>
      </c>
      <c r="B49" s="63"/>
      <c r="C49" s="64"/>
      <c r="D49" s="65"/>
      <c r="E49" s="65"/>
      <c r="F49" s="138">
        <f t="shared" si="28"/>
        <v>0</v>
      </c>
      <c r="G49" s="139">
        <f t="shared" si="29"/>
        <v>0</v>
      </c>
      <c r="H49" s="217">
        <f t="shared" si="10"/>
        <v>0</v>
      </c>
      <c r="I49" s="273"/>
      <c r="J49" s="368"/>
      <c r="K49" s="236"/>
      <c r="L49" s="356">
        <f t="shared" si="30"/>
        <v>0</v>
      </c>
      <c r="M49" s="358">
        <f t="shared" si="31"/>
        <v>0</v>
      </c>
      <c r="N49" s="75"/>
      <c r="O49" s="76"/>
      <c r="P49" s="76"/>
      <c r="Q49" s="76"/>
      <c r="R49" s="76"/>
      <c r="S49" s="76"/>
      <c r="T49" s="77"/>
    </row>
    <row r="50" spans="1:23" outlineLevel="1">
      <c r="A50" s="73">
        <f t="shared" si="32"/>
        <v>0</v>
      </c>
      <c r="B50" s="63"/>
      <c r="C50" s="64"/>
      <c r="D50" s="65"/>
      <c r="E50" s="65"/>
      <c r="F50" s="138">
        <f t="shared" si="28"/>
        <v>0</v>
      </c>
      <c r="G50" s="139">
        <f t="shared" si="29"/>
        <v>0</v>
      </c>
      <c r="H50" s="217">
        <f t="shared" si="10"/>
        <v>0</v>
      </c>
      <c r="I50" s="273"/>
      <c r="J50" s="368"/>
      <c r="K50" s="236"/>
      <c r="L50" s="356">
        <f t="shared" si="30"/>
        <v>0</v>
      </c>
      <c r="M50" s="358">
        <f t="shared" si="31"/>
        <v>0</v>
      </c>
      <c r="N50" s="75"/>
      <c r="O50" s="76"/>
      <c r="P50" s="76"/>
      <c r="Q50" s="76"/>
      <c r="R50" s="76"/>
      <c r="S50" s="76"/>
      <c r="T50" s="77"/>
    </row>
    <row r="51" spans="1:23" ht="15.75" outlineLevel="1" thickBot="1">
      <c r="A51" s="73">
        <f t="shared" si="32"/>
        <v>0</v>
      </c>
      <c r="B51" s="63"/>
      <c r="C51" s="64"/>
      <c r="D51" s="65"/>
      <c r="E51" s="65"/>
      <c r="F51" s="138">
        <f t="shared" si="28"/>
        <v>0</v>
      </c>
      <c r="G51" s="139">
        <f t="shared" si="29"/>
        <v>0</v>
      </c>
      <c r="H51" s="217">
        <f t="shared" si="10"/>
        <v>0</v>
      </c>
      <c r="I51" s="273"/>
      <c r="J51" s="368"/>
      <c r="K51" s="236"/>
      <c r="L51" s="356">
        <f t="shared" si="30"/>
        <v>0</v>
      </c>
      <c r="M51" s="358">
        <f t="shared" si="31"/>
        <v>0</v>
      </c>
      <c r="N51" s="75"/>
      <c r="O51" s="76"/>
      <c r="P51" s="76"/>
      <c r="Q51" s="76"/>
      <c r="R51" s="76"/>
      <c r="S51" s="76"/>
      <c r="T51" s="77"/>
    </row>
    <row r="52" spans="1:23" ht="18.75" customHeight="1" outlineLevel="1" thickBot="1">
      <c r="A52" s="73">
        <f t="shared" si="32"/>
        <v>0</v>
      </c>
      <c r="B52" s="63"/>
      <c r="C52" s="214" t="str">
        <f>CONCATENATE(B45," - TOTAL HT ",C45)</f>
        <v xml:space="preserve"> - TOTAL HT CHAPITRE </v>
      </c>
      <c r="D52" s="65"/>
      <c r="E52" s="65"/>
      <c r="F52" s="138"/>
      <c r="G52" s="140">
        <f>SUM(G45:G51)</f>
        <v>0</v>
      </c>
      <c r="H52" s="217">
        <f t="shared" si="10"/>
        <v>0</v>
      </c>
      <c r="I52" s="273"/>
      <c r="J52" s="369"/>
      <c r="K52" s="236"/>
      <c r="L52" s="140">
        <f>SUM(L45:L51)</f>
        <v>0</v>
      </c>
      <c r="M52" s="128">
        <f>SUM(M45:M51)</f>
        <v>0</v>
      </c>
      <c r="N52" s="80"/>
      <c r="O52" s="81"/>
      <c r="P52" s="81"/>
      <c r="Q52" s="81"/>
      <c r="R52" s="81"/>
      <c r="S52" s="81"/>
      <c r="T52" s="77"/>
      <c r="V52" s="79"/>
      <c r="W52" s="79"/>
    </row>
    <row r="53" spans="1:23" ht="18.75" customHeight="1" thickBot="1">
      <c r="A53" s="73">
        <f t="shared" si="32"/>
        <v>0</v>
      </c>
      <c r="B53" s="63"/>
      <c r="C53" s="214"/>
      <c r="D53" s="65"/>
      <c r="E53" s="65"/>
      <c r="F53" s="138"/>
      <c r="G53" s="215"/>
      <c r="H53" s="217">
        <f t="shared" si="10"/>
        <v>0</v>
      </c>
      <c r="I53" s="273"/>
      <c r="J53" s="369"/>
      <c r="K53" s="236"/>
      <c r="L53" s="355"/>
      <c r="M53" s="357"/>
      <c r="N53" s="80"/>
      <c r="O53" s="81"/>
      <c r="P53" s="81"/>
      <c r="Q53" s="81"/>
      <c r="R53" s="81"/>
      <c r="S53" s="81"/>
      <c r="T53" s="77"/>
      <c r="V53" s="79"/>
      <c r="W53" s="79"/>
    </row>
    <row r="54" spans="1:23" hidden="1" outlineLevel="1">
      <c r="A54" s="73">
        <f>$B$54</f>
        <v>0</v>
      </c>
      <c r="B54" s="78"/>
      <c r="C54" s="294" t="str">
        <f>CONCATENATE("CHAPITRE ",B54)</f>
        <v xml:space="preserve">CHAPITRE </v>
      </c>
      <c r="D54" s="65"/>
      <c r="E54" s="65"/>
      <c r="F54" s="138">
        <f t="shared" ref="F54:F61" si="33">IF(H54=0,,ROUND((VLOOKUP(H54,$H$6:$K$15,2)*L54+VLOOKUP(H54,$H$6:$K$15,4)*M54)/E54,$K$1))</f>
        <v>0</v>
      </c>
      <c r="G54" s="139">
        <f t="shared" ref="G54:G61" si="34">F54*E54</f>
        <v>0</v>
      </c>
      <c r="H54" s="217">
        <f t="shared" si="10"/>
        <v>0</v>
      </c>
      <c r="I54" s="273"/>
      <c r="J54" s="368"/>
      <c r="K54" s="236"/>
      <c r="L54" s="356">
        <f t="shared" ref="L54:L61" si="35">(I54-(I54*J54))*E54</f>
        <v>0</v>
      </c>
      <c r="M54" s="358">
        <f t="shared" ref="M54:M61" si="36">$M$4*K54*E54</f>
        <v>0</v>
      </c>
      <c r="N54" s="75"/>
      <c r="O54" s="76"/>
      <c r="P54" s="76"/>
      <c r="Q54" s="76"/>
      <c r="R54" s="76"/>
      <c r="S54" s="76"/>
      <c r="T54" s="77"/>
    </row>
    <row r="55" spans="1:23" hidden="1" outlineLevel="1">
      <c r="A55" s="73">
        <f t="shared" ref="A55:A63" si="37">$B$54</f>
        <v>0</v>
      </c>
      <c r="B55" s="63"/>
      <c r="C55" s="64"/>
      <c r="D55" s="65"/>
      <c r="E55" s="65"/>
      <c r="F55" s="138">
        <f t="shared" si="33"/>
        <v>0</v>
      </c>
      <c r="G55" s="139">
        <f t="shared" si="34"/>
        <v>0</v>
      </c>
      <c r="H55" s="217">
        <f t="shared" si="10"/>
        <v>0</v>
      </c>
      <c r="I55" s="273"/>
      <c r="J55" s="368"/>
      <c r="K55" s="236"/>
      <c r="L55" s="356">
        <f t="shared" si="35"/>
        <v>0</v>
      </c>
      <c r="M55" s="358">
        <f t="shared" si="36"/>
        <v>0</v>
      </c>
      <c r="N55" s="75"/>
      <c r="O55" s="76"/>
      <c r="P55" s="76"/>
      <c r="Q55" s="76"/>
      <c r="R55" s="76"/>
      <c r="S55" s="76"/>
      <c r="T55" s="77"/>
    </row>
    <row r="56" spans="1:23" hidden="1" outlineLevel="1">
      <c r="A56" s="73">
        <f t="shared" si="37"/>
        <v>0</v>
      </c>
      <c r="B56" s="63"/>
      <c r="C56" s="64"/>
      <c r="D56" s="65"/>
      <c r="E56" s="65"/>
      <c r="F56" s="138">
        <f t="shared" si="33"/>
        <v>0</v>
      </c>
      <c r="G56" s="139">
        <f t="shared" si="34"/>
        <v>0</v>
      </c>
      <c r="H56" s="217">
        <f t="shared" si="10"/>
        <v>0</v>
      </c>
      <c r="I56" s="273"/>
      <c r="J56" s="368"/>
      <c r="K56" s="236"/>
      <c r="L56" s="356">
        <f t="shared" si="35"/>
        <v>0</v>
      </c>
      <c r="M56" s="358">
        <f t="shared" si="36"/>
        <v>0</v>
      </c>
      <c r="N56" s="75"/>
      <c r="O56" s="76"/>
      <c r="P56" s="76"/>
      <c r="Q56" s="76"/>
      <c r="R56" s="76"/>
      <c r="S56" s="76"/>
      <c r="T56" s="77"/>
    </row>
    <row r="57" spans="1:23" hidden="1" outlineLevel="1">
      <c r="A57" s="73">
        <f t="shared" si="37"/>
        <v>0</v>
      </c>
      <c r="B57" s="63"/>
      <c r="C57" s="64"/>
      <c r="D57" s="65"/>
      <c r="E57" s="65"/>
      <c r="F57" s="138">
        <f t="shared" si="33"/>
        <v>0</v>
      </c>
      <c r="G57" s="139">
        <f t="shared" si="34"/>
        <v>0</v>
      </c>
      <c r="H57" s="217">
        <f t="shared" si="10"/>
        <v>0</v>
      </c>
      <c r="I57" s="273"/>
      <c r="J57" s="368"/>
      <c r="K57" s="236"/>
      <c r="L57" s="356">
        <f t="shared" si="35"/>
        <v>0</v>
      </c>
      <c r="M57" s="358">
        <f t="shared" si="36"/>
        <v>0</v>
      </c>
      <c r="N57" s="75"/>
      <c r="O57" s="76"/>
      <c r="P57" s="76"/>
      <c r="Q57" s="76"/>
      <c r="R57" s="76"/>
      <c r="S57" s="76"/>
      <c r="T57" s="77"/>
    </row>
    <row r="58" spans="1:23" hidden="1" outlineLevel="1">
      <c r="A58" s="73">
        <f t="shared" si="37"/>
        <v>0</v>
      </c>
      <c r="B58" s="63"/>
      <c r="C58" s="64"/>
      <c r="D58" s="65"/>
      <c r="E58" s="65"/>
      <c r="F58" s="138">
        <f t="shared" si="33"/>
        <v>0</v>
      </c>
      <c r="G58" s="139">
        <f t="shared" si="34"/>
        <v>0</v>
      </c>
      <c r="H58" s="217">
        <f t="shared" si="10"/>
        <v>0</v>
      </c>
      <c r="I58" s="273"/>
      <c r="J58" s="368"/>
      <c r="K58" s="236"/>
      <c r="L58" s="356">
        <f t="shared" si="35"/>
        <v>0</v>
      </c>
      <c r="M58" s="358">
        <f t="shared" si="36"/>
        <v>0</v>
      </c>
      <c r="N58" s="75"/>
      <c r="O58" s="76"/>
      <c r="P58" s="76"/>
      <c r="Q58" s="76"/>
      <c r="R58" s="76"/>
      <c r="S58" s="76"/>
      <c r="T58" s="77"/>
    </row>
    <row r="59" spans="1:23" hidden="1" outlineLevel="1">
      <c r="A59" s="73">
        <f t="shared" si="37"/>
        <v>0</v>
      </c>
      <c r="B59" s="63"/>
      <c r="C59" s="64"/>
      <c r="D59" s="65"/>
      <c r="E59" s="65"/>
      <c r="F59" s="138">
        <f t="shared" si="33"/>
        <v>0</v>
      </c>
      <c r="G59" s="139">
        <f t="shared" si="34"/>
        <v>0</v>
      </c>
      <c r="H59" s="217">
        <f t="shared" si="10"/>
        <v>0</v>
      </c>
      <c r="I59" s="273"/>
      <c r="J59" s="368"/>
      <c r="K59" s="236"/>
      <c r="L59" s="356">
        <f t="shared" si="35"/>
        <v>0</v>
      </c>
      <c r="M59" s="358">
        <f t="shared" si="36"/>
        <v>0</v>
      </c>
      <c r="N59" s="75"/>
      <c r="O59" s="76"/>
      <c r="P59" s="76"/>
      <c r="Q59" s="76"/>
      <c r="R59" s="76"/>
      <c r="S59" s="76"/>
      <c r="T59" s="77"/>
    </row>
    <row r="60" spans="1:23" hidden="1" outlineLevel="1">
      <c r="A60" s="73">
        <f t="shared" si="37"/>
        <v>0</v>
      </c>
      <c r="B60" s="63"/>
      <c r="C60" s="64"/>
      <c r="D60" s="65"/>
      <c r="E60" s="65"/>
      <c r="F60" s="138">
        <f t="shared" si="33"/>
        <v>0</v>
      </c>
      <c r="G60" s="139">
        <f t="shared" si="34"/>
        <v>0</v>
      </c>
      <c r="H60" s="217">
        <f t="shared" si="10"/>
        <v>0</v>
      </c>
      <c r="I60" s="273"/>
      <c r="J60" s="368"/>
      <c r="K60" s="236"/>
      <c r="L60" s="356">
        <f t="shared" si="35"/>
        <v>0</v>
      </c>
      <c r="M60" s="358">
        <f t="shared" si="36"/>
        <v>0</v>
      </c>
      <c r="N60" s="75"/>
      <c r="O60" s="76"/>
      <c r="P60" s="76"/>
      <c r="Q60" s="76"/>
      <c r="R60" s="76"/>
      <c r="S60" s="76"/>
      <c r="T60" s="77"/>
    </row>
    <row r="61" spans="1:23" ht="15.75" hidden="1" outlineLevel="1" thickBot="1">
      <c r="A61" s="73">
        <f t="shared" si="37"/>
        <v>0</v>
      </c>
      <c r="B61" s="63"/>
      <c r="C61" s="64"/>
      <c r="D61" s="65"/>
      <c r="E61" s="65"/>
      <c r="F61" s="138">
        <f t="shared" si="33"/>
        <v>0</v>
      </c>
      <c r="G61" s="139">
        <f t="shared" si="34"/>
        <v>0</v>
      </c>
      <c r="H61" s="217">
        <f t="shared" si="10"/>
        <v>0</v>
      </c>
      <c r="I61" s="273"/>
      <c r="J61" s="368"/>
      <c r="K61" s="236"/>
      <c r="L61" s="356">
        <f t="shared" si="35"/>
        <v>0</v>
      </c>
      <c r="M61" s="358">
        <f t="shared" si="36"/>
        <v>0</v>
      </c>
      <c r="N61" s="75"/>
      <c r="O61" s="76"/>
      <c r="P61" s="76"/>
      <c r="Q61" s="76"/>
      <c r="R61" s="76"/>
      <c r="S61" s="76"/>
      <c r="T61" s="77"/>
    </row>
    <row r="62" spans="1:23" ht="18.75" hidden="1" customHeight="1" outlineLevel="1" thickBot="1">
      <c r="A62" s="73">
        <f t="shared" si="37"/>
        <v>0</v>
      </c>
      <c r="B62" s="63"/>
      <c r="C62" s="214" t="str">
        <f>CONCATENATE(B54," - TOTAL HT ",C54)</f>
        <v xml:space="preserve"> - TOTAL HT CHAPITRE </v>
      </c>
      <c r="D62" s="65"/>
      <c r="E62" s="65"/>
      <c r="F62" s="138"/>
      <c r="G62" s="140">
        <f>SUM(G54:G61)</f>
        <v>0</v>
      </c>
      <c r="H62" s="217">
        <f t="shared" si="10"/>
        <v>0</v>
      </c>
      <c r="I62" s="273"/>
      <c r="J62" s="369"/>
      <c r="K62" s="236"/>
      <c r="L62" s="140">
        <f>SUM(L54:L61)</f>
        <v>0</v>
      </c>
      <c r="M62" s="128">
        <f>SUM(M54:M61)</f>
        <v>0</v>
      </c>
      <c r="N62" s="80"/>
      <c r="O62" s="81"/>
      <c r="P62" s="81"/>
      <c r="Q62" s="81"/>
      <c r="R62" s="81"/>
      <c r="S62" s="81"/>
      <c r="T62" s="77"/>
      <c r="V62" s="79"/>
      <c r="W62" s="79"/>
    </row>
    <row r="63" spans="1:23" ht="18.75" customHeight="1" collapsed="1" thickBot="1">
      <c r="A63" s="73">
        <f t="shared" si="37"/>
        <v>0</v>
      </c>
      <c r="B63" s="63"/>
      <c r="C63" s="214"/>
      <c r="D63" s="65"/>
      <c r="E63" s="65"/>
      <c r="F63" s="138"/>
      <c r="G63" s="215"/>
      <c r="H63" s="217">
        <f t="shared" si="10"/>
        <v>0</v>
      </c>
      <c r="I63" s="273"/>
      <c r="J63" s="369"/>
      <c r="K63" s="236"/>
      <c r="L63" s="355"/>
      <c r="M63" s="357"/>
      <c r="N63" s="80"/>
      <c r="O63" s="81"/>
      <c r="P63" s="81"/>
      <c r="Q63" s="81"/>
      <c r="R63" s="81"/>
      <c r="S63" s="81"/>
      <c r="T63" s="77"/>
      <c r="V63" s="79"/>
      <c r="W63" s="79"/>
    </row>
    <row r="64" spans="1:23" hidden="1" outlineLevel="1">
      <c r="A64" s="73">
        <f>$B$64</f>
        <v>0</v>
      </c>
      <c r="B64" s="78"/>
      <c r="C64" s="294" t="str">
        <f>CONCATENATE("CHAPITRE ",B64)</f>
        <v xml:space="preserve">CHAPITRE </v>
      </c>
      <c r="D64" s="65"/>
      <c r="E64" s="65"/>
      <c r="F64" s="138">
        <f t="shared" ref="F64:F71" si="38">IF(H64=0,,ROUND((VLOOKUP(H64,$H$6:$K$15,2)*L64+VLOOKUP(H64,$H$6:$K$15,4)*M64)/E64,$K$1))</f>
        <v>0</v>
      </c>
      <c r="G64" s="139">
        <f t="shared" ref="G64:G71" si="39">F64*E64</f>
        <v>0</v>
      </c>
      <c r="H64" s="217">
        <f t="shared" si="10"/>
        <v>0</v>
      </c>
      <c r="I64" s="273"/>
      <c r="J64" s="368"/>
      <c r="K64" s="236"/>
      <c r="L64" s="356">
        <f t="shared" ref="L64:L71" si="40">(I64-(I64*J64))*E64</f>
        <v>0</v>
      </c>
      <c r="M64" s="358">
        <f t="shared" ref="M64:M71" si="41">$M$4*K64*E64</f>
        <v>0</v>
      </c>
      <c r="N64" s="75"/>
      <c r="O64" s="76"/>
      <c r="P64" s="76"/>
      <c r="Q64" s="76"/>
      <c r="R64" s="76"/>
      <c r="S64" s="76"/>
      <c r="T64" s="77"/>
    </row>
    <row r="65" spans="1:23" hidden="1" outlineLevel="1">
      <c r="A65" s="73">
        <f t="shared" ref="A65:A73" si="42">$B$64</f>
        <v>0</v>
      </c>
      <c r="B65" s="63"/>
      <c r="C65" s="64"/>
      <c r="D65" s="65"/>
      <c r="E65" s="65"/>
      <c r="F65" s="138">
        <f t="shared" si="38"/>
        <v>0</v>
      </c>
      <c r="G65" s="139">
        <f t="shared" si="39"/>
        <v>0</v>
      </c>
      <c r="H65" s="217">
        <f t="shared" si="10"/>
        <v>0</v>
      </c>
      <c r="I65" s="273"/>
      <c r="J65" s="368"/>
      <c r="K65" s="236"/>
      <c r="L65" s="356">
        <f t="shared" si="40"/>
        <v>0</v>
      </c>
      <c r="M65" s="358">
        <f t="shared" si="41"/>
        <v>0</v>
      </c>
      <c r="N65" s="75"/>
      <c r="O65" s="76"/>
      <c r="P65" s="76"/>
      <c r="Q65" s="76"/>
      <c r="R65" s="76"/>
      <c r="S65" s="76"/>
      <c r="T65" s="77"/>
    </row>
    <row r="66" spans="1:23" hidden="1" outlineLevel="1">
      <c r="A66" s="73">
        <f t="shared" si="42"/>
        <v>0</v>
      </c>
      <c r="B66" s="63"/>
      <c r="C66" s="64"/>
      <c r="D66" s="65"/>
      <c r="E66" s="65"/>
      <c r="F66" s="138">
        <f t="shared" si="38"/>
        <v>0</v>
      </c>
      <c r="G66" s="139">
        <f t="shared" si="39"/>
        <v>0</v>
      </c>
      <c r="H66" s="217">
        <f t="shared" si="10"/>
        <v>0</v>
      </c>
      <c r="I66" s="273"/>
      <c r="J66" s="368"/>
      <c r="K66" s="236"/>
      <c r="L66" s="356">
        <f t="shared" si="40"/>
        <v>0</v>
      </c>
      <c r="M66" s="358">
        <f t="shared" si="41"/>
        <v>0</v>
      </c>
      <c r="N66" s="75"/>
      <c r="O66" s="76"/>
      <c r="P66" s="76"/>
      <c r="Q66" s="76"/>
      <c r="R66" s="76"/>
      <c r="S66" s="76"/>
      <c r="T66" s="77"/>
    </row>
    <row r="67" spans="1:23" hidden="1" outlineLevel="1">
      <c r="A67" s="73">
        <f t="shared" si="42"/>
        <v>0</v>
      </c>
      <c r="B67" s="63"/>
      <c r="C67" s="64"/>
      <c r="D67" s="65"/>
      <c r="E67" s="65"/>
      <c r="F67" s="138">
        <f t="shared" si="38"/>
        <v>0</v>
      </c>
      <c r="G67" s="139">
        <f t="shared" si="39"/>
        <v>0</v>
      </c>
      <c r="H67" s="217">
        <f t="shared" si="10"/>
        <v>0</v>
      </c>
      <c r="I67" s="273"/>
      <c r="J67" s="368"/>
      <c r="K67" s="236"/>
      <c r="L67" s="356">
        <f t="shared" si="40"/>
        <v>0</v>
      </c>
      <c r="M67" s="358">
        <f t="shared" si="41"/>
        <v>0</v>
      </c>
      <c r="N67" s="75"/>
      <c r="O67" s="76"/>
      <c r="P67" s="76"/>
      <c r="Q67" s="76"/>
      <c r="R67" s="76"/>
      <c r="S67" s="76"/>
      <c r="T67" s="77"/>
    </row>
    <row r="68" spans="1:23" hidden="1" outlineLevel="1">
      <c r="A68" s="73">
        <f t="shared" si="42"/>
        <v>0</v>
      </c>
      <c r="B68" s="63"/>
      <c r="C68" s="64"/>
      <c r="D68" s="65"/>
      <c r="E68" s="65"/>
      <c r="F68" s="138">
        <f t="shared" si="38"/>
        <v>0</v>
      </c>
      <c r="G68" s="139">
        <f t="shared" si="39"/>
        <v>0</v>
      </c>
      <c r="H68" s="217">
        <f t="shared" si="10"/>
        <v>0</v>
      </c>
      <c r="I68" s="273"/>
      <c r="J68" s="368"/>
      <c r="K68" s="236"/>
      <c r="L68" s="356">
        <f t="shared" si="40"/>
        <v>0</v>
      </c>
      <c r="M68" s="358">
        <f t="shared" si="41"/>
        <v>0</v>
      </c>
      <c r="N68" s="75"/>
      <c r="O68" s="76"/>
      <c r="P68" s="76"/>
      <c r="Q68" s="76"/>
      <c r="R68" s="76"/>
      <c r="S68" s="76"/>
      <c r="T68" s="77"/>
    </row>
    <row r="69" spans="1:23" hidden="1" outlineLevel="1">
      <c r="A69" s="73">
        <f t="shared" si="42"/>
        <v>0</v>
      </c>
      <c r="B69" s="63"/>
      <c r="C69" s="64"/>
      <c r="D69" s="65"/>
      <c r="E69" s="65"/>
      <c r="F69" s="138">
        <f t="shared" si="38"/>
        <v>0</v>
      </c>
      <c r="G69" s="139">
        <f t="shared" si="39"/>
        <v>0</v>
      </c>
      <c r="H69" s="217">
        <f t="shared" si="10"/>
        <v>0</v>
      </c>
      <c r="I69" s="273"/>
      <c r="J69" s="368"/>
      <c r="K69" s="236"/>
      <c r="L69" s="353">
        <f t="shared" si="40"/>
        <v>0</v>
      </c>
      <c r="M69" s="354">
        <f t="shared" si="41"/>
        <v>0</v>
      </c>
      <c r="N69" s="75"/>
      <c r="O69" s="76"/>
      <c r="P69" s="76"/>
      <c r="Q69" s="76"/>
      <c r="R69" s="76"/>
      <c r="S69" s="76"/>
      <c r="T69" s="77"/>
    </row>
    <row r="70" spans="1:23" hidden="1" outlineLevel="1">
      <c r="A70" s="73">
        <f t="shared" si="42"/>
        <v>0</v>
      </c>
      <c r="B70" s="63"/>
      <c r="C70" s="64"/>
      <c r="D70" s="65"/>
      <c r="E70" s="65"/>
      <c r="F70" s="138">
        <f t="shared" si="38"/>
        <v>0</v>
      </c>
      <c r="G70" s="139">
        <f t="shared" si="39"/>
        <v>0</v>
      </c>
      <c r="H70" s="217">
        <f t="shared" si="10"/>
        <v>0</v>
      </c>
      <c r="I70" s="273"/>
      <c r="J70" s="368"/>
      <c r="K70" s="236"/>
      <c r="L70" s="353">
        <f t="shared" si="40"/>
        <v>0</v>
      </c>
      <c r="M70" s="354">
        <f t="shared" si="41"/>
        <v>0</v>
      </c>
      <c r="N70" s="75"/>
      <c r="O70" s="76"/>
      <c r="P70" s="76"/>
      <c r="Q70" s="76"/>
      <c r="R70" s="76"/>
      <c r="S70" s="76"/>
      <c r="T70" s="77"/>
    </row>
    <row r="71" spans="1:23" ht="15.75" hidden="1" outlineLevel="1" thickBot="1">
      <c r="A71" s="73">
        <f t="shared" si="42"/>
        <v>0</v>
      </c>
      <c r="B71" s="63"/>
      <c r="C71" s="64"/>
      <c r="D71" s="65"/>
      <c r="E71" s="65"/>
      <c r="F71" s="138">
        <f t="shared" si="38"/>
        <v>0</v>
      </c>
      <c r="G71" s="139">
        <f t="shared" si="39"/>
        <v>0</v>
      </c>
      <c r="H71" s="217">
        <f t="shared" si="10"/>
        <v>0</v>
      </c>
      <c r="I71" s="273"/>
      <c r="J71" s="368"/>
      <c r="K71" s="236"/>
      <c r="L71" s="353">
        <f t="shared" si="40"/>
        <v>0</v>
      </c>
      <c r="M71" s="354">
        <f t="shared" si="41"/>
        <v>0</v>
      </c>
      <c r="N71" s="75"/>
      <c r="O71" s="76"/>
      <c r="P71" s="76"/>
      <c r="Q71" s="76"/>
      <c r="R71" s="76"/>
      <c r="S71" s="76"/>
      <c r="T71" s="77"/>
    </row>
    <row r="72" spans="1:23" ht="18.75" hidden="1" customHeight="1" outlineLevel="1" thickBot="1">
      <c r="A72" s="73">
        <f t="shared" si="42"/>
        <v>0</v>
      </c>
      <c r="B72" s="63"/>
      <c r="C72" s="214" t="str">
        <f>CONCATENATE(B64," - TOTAL HT ",C64)</f>
        <v xml:space="preserve"> - TOTAL HT CHAPITRE </v>
      </c>
      <c r="D72" s="65"/>
      <c r="E72" s="65"/>
      <c r="F72" s="138"/>
      <c r="G72" s="140">
        <f>SUM(G64:G71)</f>
        <v>0</v>
      </c>
      <c r="H72" s="217">
        <f t="shared" si="10"/>
        <v>0</v>
      </c>
      <c r="I72" s="273"/>
      <c r="J72" s="369"/>
      <c r="K72" s="236"/>
      <c r="L72" s="140">
        <f>SUM(L64:L71)</f>
        <v>0</v>
      </c>
      <c r="M72" s="128">
        <f>SUM(M64:M71)</f>
        <v>0</v>
      </c>
      <c r="N72" s="80"/>
      <c r="O72" s="81"/>
      <c r="P72" s="81"/>
      <c r="Q72" s="81"/>
      <c r="R72" s="81"/>
      <c r="S72" s="81"/>
      <c r="T72" s="77"/>
      <c r="V72" s="79"/>
      <c r="W72" s="79"/>
    </row>
    <row r="73" spans="1:23" ht="18.75" customHeight="1" collapsed="1" thickBot="1">
      <c r="A73" s="73">
        <f t="shared" si="42"/>
        <v>0</v>
      </c>
      <c r="B73" s="63"/>
      <c r="C73" s="214"/>
      <c r="D73" s="65"/>
      <c r="E73" s="65"/>
      <c r="F73" s="138"/>
      <c r="G73" s="215"/>
      <c r="H73" s="217">
        <f t="shared" si="10"/>
        <v>0</v>
      </c>
      <c r="I73" s="273"/>
      <c r="J73" s="369"/>
      <c r="K73" s="236"/>
      <c r="L73" s="219"/>
      <c r="M73" s="216"/>
      <c r="N73" s="80"/>
      <c r="O73" s="81"/>
      <c r="P73" s="81"/>
      <c r="Q73" s="81"/>
      <c r="R73" s="81"/>
      <c r="S73" s="81"/>
      <c r="T73" s="77"/>
      <c r="V73" s="79"/>
      <c r="W73" s="79"/>
    </row>
    <row r="74" spans="1:23" hidden="1" outlineLevel="1">
      <c r="A74" s="73">
        <f>$B$74</f>
        <v>0</v>
      </c>
      <c r="B74" s="78"/>
      <c r="C74" s="294" t="str">
        <f>CONCATENATE("CHAPITRE ",B74)</f>
        <v xml:space="preserve">CHAPITRE </v>
      </c>
      <c r="D74" s="65"/>
      <c r="E74" s="65"/>
      <c r="F74" s="138">
        <f t="shared" ref="F74:F81" si="43">IF(H74=0,,ROUND((VLOOKUP(H74,$H$6:$K$15,2)*L74+VLOOKUP(H74,$H$6:$K$15,4)*M74)/E74,$K$1))</f>
        <v>0</v>
      </c>
      <c r="G74" s="139">
        <f t="shared" ref="G74:G81" si="44">F74*E74</f>
        <v>0</v>
      </c>
      <c r="H74" s="217">
        <f t="shared" si="10"/>
        <v>0</v>
      </c>
      <c r="I74" s="273"/>
      <c r="J74" s="368"/>
      <c r="K74" s="236"/>
      <c r="L74" s="353">
        <f t="shared" ref="L74:L81" si="45">(I74-(I74*J74))*E74</f>
        <v>0</v>
      </c>
      <c r="M74" s="354">
        <f t="shared" ref="M74:M81" si="46">$M$4*K74*E74</f>
        <v>0</v>
      </c>
      <c r="N74" s="75"/>
      <c r="O74" s="76"/>
      <c r="P74" s="76"/>
      <c r="Q74" s="76"/>
      <c r="R74" s="76"/>
      <c r="S74" s="76"/>
      <c r="T74" s="77"/>
    </row>
    <row r="75" spans="1:23" hidden="1" outlineLevel="1">
      <c r="A75" s="73">
        <f t="shared" ref="A75:A83" si="47">$B$74</f>
        <v>0</v>
      </c>
      <c r="B75" s="63"/>
      <c r="C75" s="64"/>
      <c r="D75" s="65"/>
      <c r="E75" s="65"/>
      <c r="F75" s="138">
        <f t="shared" si="43"/>
        <v>0</v>
      </c>
      <c r="G75" s="139">
        <f t="shared" si="44"/>
        <v>0</v>
      </c>
      <c r="H75" s="217">
        <f t="shared" si="10"/>
        <v>0</v>
      </c>
      <c r="I75" s="273"/>
      <c r="J75" s="368"/>
      <c r="K75" s="236"/>
      <c r="L75" s="353">
        <f t="shared" si="45"/>
        <v>0</v>
      </c>
      <c r="M75" s="354">
        <f t="shared" si="46"/>
        <v>0</v>
      </c>
      <c r="N75" s="75"/>
      <c r="O75" s="76"/>
      <c r="P75" s="76"/>
      <c r="Q75" s="76"/>
      <c r="R75" s="76"/>
      <c r="S75" s="76"/>
      <c r="T75" s="77"/>
    </row>
    <row r="76" spans="1:23" hidden="1" outlineLevel="1">
      <c r="A76" s="73">
        <f t="shared" si="47"/>
        <v>0</v>
      </c>
      <c r="B76" s="63"/>
      <c r="C76" s="64"/>
      <c r="D76" s="65"/>
      <c r="E76" s="65"/>
      <c r="F76" s="138">
        <f t="shared" si="43"/>
        <v>0</v>
      </c>
      <c r="G76" s="139">
        <f t="shared" si="44"/>
        <v>0</v>
      </c>
      <c r="H76" s="217">
        <f t="shared" si="10"/>
        <v>0</v>
      </c>
      <c r="I76" s="273"/>
      <c r="J76" s="368"/>
      <c r="K76" s="236"/>
      <c r="L76" s="353">
        <f t="shared" si="45"/>
        <v>0</v>
      </c>
      <c r="M76" s="354">
        <f t="shared" si="46"/>
        <v>0</v>
      </c>
      <c r="N76" s="75"/>
      <c r="O76" s="76"/>
      <c r="P76" s="76"/>
      <c r="Q76" s="76"/>
      <c r="R76" s="76"/>
      <c r="S76" s="76"/>
      <c r="T76" s="77"/>
    </row>
    <row r="77" spans="1:23" hidden="1" outlineLevel="1">
      <c r="A77" s="73">
        <f t="shared" si="47"/>
        <v>0</v>
      </c>
      <c r="B77" s="63"/>
      <c r="C77" s="64"/>
      <c r="D77" s="65"/>
      <c r="E77" s="65"/>
      <c r="F77" s="138">
        <f t="shared" si="43"/>
        <v>0</v>
      </c>
      <c r="G77" s="139">
        <f t="shared" si="44"/>
        <v>0</v>
      </c>
      <c r="H77" s="217">
        <f t="shared" si="10"/>
        <v>0</v>
      </c>
      <c r="I77" s="273"/>
      <c r="J77" s="368"/>
      <c r="K77" s="236"/>
      <c r="L77" s="353">
        <f t="shared" si="45"/>
        <v>0</v>
      </c>
      <c r="M77" s="354">
        <f t="shared" si="46"/>
        <v>0</v>
      </c>
      <c r="N77" s="75"/>
      <c r="O77" s="76"/>
      <c r="P77" s="76"/>
      <c r="Q77" s="76"/>
      <c r="R77" s="76"/>
      <c r="S77" s="76"/>
      <c r="T77" s="77"/>
    </row>
    <row r="78" spans="1:23" hidden="1" outlineLevel="1">
      <c r="A78" s="73">
        <f t="shared" si="47"/>
        <v>0</v>
      </c>
      <c r="B78" s="63"/>
      <c r="C78" s="64"/>
      <c r="D78" s="65"/>
      <c r="E78" s="65"/>
      <c r="F78" s="138">
        <f t="shared" si="43"/>
        <v>0</v>
      </c>
      <c r="G78" s="139">
        <f t="shared" si="44"/>
        <v>0</v>
      </c>
      <c r="H78" s="217">
        <f t="shared" ref="H78:H141" si="48">IF(E78&lt;&gt;0,1,)</f>
        <v>0</v>
      </c>
      <c r="I78" s="273"/>
      <c r="J78" s="368"/>
      <c r="K78" s="236"/>
      <c r="L78" s="353">
        <f t="shared" si="45"/>
        <v>0</v>
      </c>
      <c r="M78" s="354">
        <f t="shared" si="46"/>
        <v>0</v>
      </c>
      <c r="N78" s="75"/>
      <c r="O78" s="76"/>
      <c r="P78" s="76"/>
      <c r="Q78" s="76"/>
      <c r="R78" s="76"/>
      <c r="S78" s="76"/>
      <c r="T78" s="77"/>
    </row>
    <row r="79" spans="1:23" hidden="1" outlineLevel="1">
      <c r="A79" s="73">
        <f t="shared" si="47"/>
        <v>0</v>
      </c>
      <c r="B79" s="63"/>
      <c r="C79" s="64"/>
      <c r="D79" s="65"/>
      <c r="E79" s="65"/>
      <c r="F79" s="138">
        <f t="shared" si="43"/>
        <v>0</v>
      </c>
      <c r="G79" s="139">
        <f t="shared" si="44"/>
        <v>0</v>
      </c>
      <c r="H79" s="217">
        <f t="shared" si="48"/>
        <v>0</v>
      </c>
      <c r="I79" s="273"/>
      <c r="J79" s="368"/>
      <c r="K79" s="236"/>
      <c r="L79" s="353">
        <f t="shared" si="45"/>
        <v>0</v>
      </c>
      <c r="M79" s="354">
        <f t="shared" si="46"/>
        <v>0</v>
      </c>
      <c r="N79" s="75"/>
      <c r="O79" s="76"/>
      <c r="P79" s="76"/>
      <c r="Q79" s="76"/>
      <c r="R79" s="76"/>
      <c r="S79" s="76"/>
      <c r="T79" s="77"/>
    </row>
    <row r="80" spans="1:23" hidden="1" outlineLevel="1">
      <c r="A80" s="73">
        <f t="shared" si="47"/>
        <v>0</v>
      </c>
      <c r="B80" s="63"/>
      <c r="C80" s="64"/>
      <c r="D80" s="65"/>
      <c r="E80" s="65"/>
      <c r="F80" s="138">
        <f t="shared" si="43"/>
        <v>0</v>
      </c>
      <c r="G80" s="139">
        <f t="shared" si="44"/>
        <v>0</v>
      </c>
      <c r="H80" s="217">
        <f t="shared" si="48"/>
        <v>0</v>
      </c>
      <c r="I80" s="273"/>
      <c r="J80" s="368"/>
      <c r="K80" s="236"/>
      <c r="L80" s="353">
        <f t="shared" si="45"/>
        <v>0</v>
      </c>
      <c r="M80" s="354">
        <f t="shared" si="46"/>
        <v>0</v>
      </c>
      <c r="N80" s="75"/>
      <c r="O80" s="76"/>
      <c r="P80" s="76"/>
      <c r="Q80" s="76"/>
      <c r="R80" s="76"/>
      <c r="S80" s="76"/>
      <c r="T80" s="77"/>
    </row>
    <row r="81" spans="1:23" ht="15.75" hidden="1" outlineLevel="1" thickBot="1">
      <c r="A81" s="73">
        <f t="shared" si="47"/>
        <v>0</v>
      </c>
      <c r="B81" s="63"/>
      <c r="C81" s="64"/>
      <c r="D81" s="65"/>
      <c r="E81" s="65"/>
      <c r="F81" s="138">
        <f t="shared" si="43"/>
        <v>0</v>
      </c>
      <c r="G81" s="139">
        <f t="shared" si="44"/>
        <v>0</v>
      </c>
      <c r="H81" s="217">
        <f t="shared" si="48"/>
        <v>0</v>
      </c>
      <c r="I81" s="273"/>
      <c r="J81" s="368"/>
      <c r="K81" s="236"/>
      <c r="L81" s="353">
        <f t="shared" si="45"/>
        <v>0</v>
      </c>
      <c r="M81" s="354">
        <f t="shared" si="46"/>
        <v>0</v>
      </c>
      <c r="N81" s="75"/>
      <c r="O81" s="76"/>
      <c r="P81" s="76"/>
      <c r="Q81" s="76"/>
      <c r="R81" s="76"/>
      <c r="S81" s="76"/>
      <c r="T81" s="77"/>
    </row>
    <row r="82" spans="1:23" ht="18.75" hidden="1" customHeight="1" outlineLevel="1" thickBot="1">
      <c r="A82" s="73">
        <f t="shared" si="47"/>
        <v>0</v>
      </c>
      <c r="B82" s="63"/>
      <c r="C82" s="214" t="str">
        <f>CONCATENATE(B74," - TOTAL HT ",C74)</f>
        <v xml:space="preserve"> - TOTAL HT CHAPITRE </v>
      </c>
      <c r="D82" s="65"/>
      <c r="E82" s="65"/>
      <c r="F82" s="138"/>
      <c r="G82" s="140">
        <f>SUM(G74:G81)</f>
        <v>0</v>
      </c>
      <c r="H82" s="217">
        <f t="shared" si="48"/>
        <v>0</v>
      </c>
      <c r="I82" s="273"/>
      <c r="J82" s="369"/>
      <c r="K82" s="236"/>
      <c r="L82" s="140">
        <f>SUM(L74:L81)</f>
        <v>0</v>
      </c>
      <c r="M82" s="128">
        <f>SUM(M74:M81)</f>
        <v>0</v>
      </c>
      <c r="N82" s="80"/>
      <c r="O82" s="81"/>
      <c r="P82" s="81"/>
      <c r="Q82" s="81"/>
      <c r="R82" s="81"/>
      <c r="S82" s="81"/>
      <c r="T82" s="77"/>
      <c r="V82" s="79"/>
      <c r="W82" s="79"/>
    </row>
    <row r="83" spans="1:23" ht="18.75" customHeight="1" collapsed="1" thickBot="1">
      <c r="A83" s="73">
        <f t="shared" si="47"/>
        <v>0</v>
      </c>
      <c r="B83" s="63"/>
      <c r="C83" s="214"/>
      <c r="D83" s="65"/>
      <c r="E83" s="65"/>
      <c r="F83" s="138"/>
      <c r="G83" s="215"/>
      <c r="H83" s="217">
        <f t="shared" si="48"/>
        <v>0</v>
      </c>
      <c r="I83" s="273"/>
      <c r="J83" s="369"/>
      <c r="K83" s="236"/>
      <c r="L83" s="219"/>
      <c r="M83" s="216"/>
      <c r="N83" s="80"/>
      <c r="O83" s="81"/>
      <c r="P83" s="81"/>
      <c r="Q83" s="81"/>
      <c r="R83" s="81"/>
      <c r="S83" s="81"/>
      <c r="T83" s="77"/>
      <c r="V83" s="79"/>
      <c r="W83" s="79"/>
    </row>
    <row r="84" spans="1:23" hidden="1" outlineLevel="1">
      <c r="A84" s="73">
        <f>$B$84</f>
        <v>0</v>
      </c>
      <c r="B84" s="78"/>
      <c r="C84" s="294" t="str">
        <f>CONCATENATE("CHAPITRE ",B84)</f>
        <v xml:space="preserve">CHAPITRE </v>
      </c>
      <c r="D84" s="65"/>
      <c r="E84" s="65"/>
      <c r="F84" s="138">
        <f t="shared" ref="F84:F91" si="49">IF(H84=0,,ROUND((VLOOKUP(H84,$H$6:$K$15,2)*L84+VLOOKUP(H84,$H$6:$K$15,4)*M84)/E84,$K$1))</f>
        <v>0</v>
      </c>
      <c r="G84" s="139">
        <f t="shared" ref="G84:G91" si="50">F84*E84</f>
        <v>0</v>
      </c>
      <c r="H84" s="217">
        <f t="shared" si="48"/>
        <v>0</v>
      </c>
      <c r="I84" s="273"/>
      <c r="J84" s="368"/>
      <c r="K84" s="236"/>
      <c r="L84" s="353">
        <f t="shared" ref="L84:L91" si="51">(I84-(I84*J84))*E84</f>
        <v>0</v>
      </c>
      <c r="M84" s="354">
        <f t="shared" ref="M84:M91" si="52">$M$4*K84*E84</f>
        <v>0</v>
      </c>
      <c r="N84" s="75"/>
      <c r="O84" s="76"/>
      <c r="P84" s="76"/>
      <c r="Q84" s="76"/>
      <c r="R84" s="76"/>
      <c r="S84" s="76"/>
      <c r="T84" s="77"/>
    </row>
    <row r="85" spans="1:23" hidden="1" outlineLevel="1">
      <c r="A85" s="73">
        <f t="shared" ref="A85:A93" si="53">$B$84</f>
        <v>0</v>
      </c>
      <c r="B85" s="63"/>
      <c r="C85" s="64"/>
      <c r="D85" s="65"/>
      <c r="E85" s="65"/>
      <c r="F85" s="138">
        <f t="shared" si="49"/>
        <v>0</v>
      </c>
      <c r="G85" s="139">
        <f t="shared" si="50"/>
        <v>0</v>
      </c>
      <c r="H85" s="217">
        <f t="shared" si="48"/>
        <v>0</v>
      </c>
      <c r="I85" s="273"/>
      <c r="J85" s="368"/>
      <c r="K85" s="236"/>
      <c r="L85" s="353">
        <f t="shared" si="51"/>
        <v>0</v>
      </c>
      <c r="M85" s="354">
        <f t="shared" si="52"/>
        <v>0</v>
      </c>
      <c r="N85" s="75"/>
      <c r="O85" s="76"/>
      <c r="P85" s="76"/>
      <c r="Q85" s="76"/>
      <c r="R85" s="76"/>
      <c r="S85" s="76"/>
      <c r="T85" s="77"/>
    </row>
    <row r="86" spans="1:23" hidden="1" outlineLevel="1">
      <c r="A86" s="73">
        <f t="shared" si="53"/>
        <v>0</v>
      </c>
      <c r="B86" s="63"/>
      <c r="C86" s="64"/>
      <c r="D86" s="65"/>
      <c r="E86" s="65"/>
      <c r="F86" s="138">
        <f t="shared" si="49"/>
        <v>0</v>
      </c>
      <c r="G86" s="139">
        <f t="shared" si="50"/>
        <v>0</v>
      </c>
      <c r="H86" s="217">
        <f t="shared" si="48"/>
        <v>0</v>
      </c>
      <c r="I86" s="273"/>
      <c r="J86" s="368"/>
      <c r="K86" s="236"/>
      <c r="L86" s="353">
        <f t="shared" si="51"/>
        <v>0</v>
      </c>
      <c r="M86" s="354">
        <f t="shared" si="52"/>
        <v>0</v>
      </c>
      <c r="N86" s="75"/>
      <c r="O86" s="76"/>
      <c r="P86" s="76"/>
      <c r="Q86" s="76"/>
      <c r="R86" s="76"/>
      <c r="S86" s="76"/>
      <c r="T86" s="77"/>
    </row>
    <row r="87" spans="1:23" hidden="1" outlineLevel="1">
      <c r="A87" s="73">
        <f t="shared" si="53"/>
        <v>0</v>
      </c>
      <c r="B87" s="63"/>
      <c r="C87" s="64"/>
      <c r="D87" s="65"/>
      <c r="E87" s="65"/>
      <c r="F87" s="138">
        <f t="shared" si="49"/>
        <v>0</v>
      </c>
      <c r="G87" s="139">
        <f t="shared" si="50"/>
        <v>0</v>
      </c>
      <c r="H87" s="217">
        <f t="shared" si="48"/>
        <v>0</v>
      </c>
      <c r="I87" s="273"/>
      <c r="J87" s="368"/>
      <c r="K87" s="236"/>
      <c r="L87" s="353">
        <f t="shared" si="51"/>
        <v>0</v>
      </c>
      <c r="M87" s="354">
        <f t="shared" si="52"/>
        <v>0</v>
      </c>
      <c r="N87" s="75"/>
      <c r="O87" s="76"/>
      <c r="P87" s="76"/>
      <c r="Q87" s="76"/>
      <c r="R87" s="76"/>
      <c r="S87" s="76"/>
      <c r="T87" s="77"/>
    </row>
    <row r="88" spans="1:23" hidden="1" outlineLevel="1">
      <c r="A88" s="73">
        <f t="shared" si="53"/>
        <v>0</v>
      </c>
      <c r="B88" s="63"/>
      <c r="C88" s="64"/>
      <c r="D88" s="65"/>
      <c r="E88" s="65"/>
      <c r="F88" s="138">
        <f t="shared" si="49"/>
        <v>0</v>
      </c>
      <c r="G88" s="139">
        <f t="shared" si="50"/>
        <v>0</v>
      </c>
      <c r="H88" s="217">
        <f t="shared" si="48"/>
        <v>0</v>
      </c>
      <c r="I88" s="273"/>
      <c r="J88" s="368"/>
      <c r="K88" s="236"/>
      <c r="L88" s="353">
        <f t="shared" si="51"/>
        <v>0</v>
      </c>
      <c r="M88" s="354">
        <f t="shared" si="52"/>
        <v>0</v>
      </c>
      <c r="N88" s="75"/>
      <c r="O88" s="76"/>
      <c r="P88" s="76"/>
      <c r="Q88" s="76"/>
      <c r="R88" s="76"/>
      <c r="S88" s="76"/>
      <c r="T88" s="77"/>
    </row>
    <row r="89" spans="1:23" hidden="1" outlineLevel="1">
      <c r="A89" s="73">
        <f t="shared" si="53"/>
        <v>0</v>
      </c>
      <c r="B89" s="63"/>
      <c r="C89" s="64"/>
      <c r="D89" s="65"/>
      <c r="E89" s="65"/>
      <c r="F89" s="138">
        <f t="shared" si="49"/>
        <v>0</v>
      </c>
      <c r="G89" s="139">
        <f t="shared" si="50"/>
        <v>0</v>
      </c>
      <c r="H89" s="217">
        <f t="shared" si="48"/>
        <v>0</v>
      </c>
      <c r="I89" s="273"/>
      <c r="J89" s="368"/>
      <c r="K89" s="236"/>
      <c r="L89" s="353">
        <f t="shared" si="51"/>
        <v>0</v>
      </c>
      <c r="M89" s="354">
        <f t="shared" si="52"/>
        <v>0</v>
      </c>
      <c r="N89" s="75"/>
      <c r="O89" s="76"/>
      <c r="P89" s="76"/>
      <c r="Q89" s="76"/>
      <c r="R89" s="76"/>
      <c r="S89" s="76"/>
      <c r="T89" s="77"/>
    </row>
    <row r="90" spans="1:23" hidden="1" outlineLevel="1">
      <c r="A90" s="73">
        <f t="shared" si="53"/>
        <v>0</v>
      </c>
      <c r="B90" s="63"/>
      <c r="C90" s="64"/>
      <c r="D90" s="65"/>
      <c r="E90" s="65"/>
      <c r="F90" s="138">
        <f t="shared" si="49"/>
        <v>0</v>
      </c>
      <c r="G90" s="139">
        <f t="shared" si="50"/>
        <v>0</v>
      </c>
      <c r="H90" s="217">
        <f t="shared" si="48"/>
        <v>0</v>
      </c>
      <c r="I90" s="273"/>
      <c r="J90" s="368"/>
      <c r="K90" s="236"/>
      <c r="L90" s="353">
        <f t="shared" si="51"/>
        <v>0</v>
      </c>
      <c r="M90" s="354">
        <f t="shared" si="52"/>
        <v>0</v>
      </c>
      <c r="N90" s="75"/>
      <c r="O90" s="76"/>
      <c r="P90" s="76"/>
      <c r="Q90" s="76"/>
      <c r="R90" s="76"/>
      <c r="S90" s="76"/>
      <c r="T90" s="77"/>
    </row>
    <row r="91" spans="1:23" ht="15.75" hidden="1" outlineLevel="1" thickBot="1">
      <c r="A91" s="73">
        <f t="shared" si="53"/>
        <v>0</v>
      </c>
      <c r="B91" s="63"/>
      <c r="C91" s="64"/>
      <c r="D91" s="65"/>
      <c r="E91" s="65"/>
      <c r="F91" s="138">
        <f t="shared" si="49"/>
        <v>0</v>
      </c>
      <c r="G91" s="139">
        <f t="shared" si="50"/>
        <v>0</v>
      </c>
      <c r="H91" s="217">
        <f t="shared" si="48"/>
        <v>0</v>
      </c>
      <c r="I91" s="273"/>
      <c r="J91" s="368"/>
      <c r="K91" s="236"/>
      <c r="L91" s="353">
        <f t="shared" si="51"/>
        <v>0</v>
      </c>
      <c r="M91" s="354">
        <f t="shared" si="52"/>
        <v>0</v>
      </c>
      <c r="N91" s="75"/>
      <c r="O91" s="76"/>
      <c r="P91" s="76"/>
      <c r="Q91" s="76"/>
      <c r="R91" s="76"/>
      <c r="S91" s="76"/>
      <c r="T91" s="77"/>
    </row>
    <row r="92" spans="1:23" ht="18.75" hidden="1" customHeight="1" outlineLevel="1" thickBot="1">
      <c r="A92" s="73">
        <f t="shared" si="53"/>
        <v>0</v>
      </c>
      <c r="B92" s="63"/>
      <c r="C92" s="214" t="str">
        <f>CONCATENATE(B84," - TOTAL HT ",C84)</f>
        <v xml:space="preserve"> - TOTAL HT CHAPITRE </v>
      </c>
      <c r="D92" s="65"/>
      <c r="E92" s="65"/>
      <c r="F92" s="138"/>
      <c r="G92" s="140">
        <f>SUM(G84:G91)</f>
        <v>0</v>
      </c>
      <c r="H92" s="217">
        <f t="shared" si="48"/>
        <v>0</v>
      </c>
      <c r="I92" s="273"/>
      <c r="J92" s="369"/>
      <c r="K92" s="236"/>
      <c r="L92" s="140">
        <f>SUM(L84:L91)</f>
        <v>0</v>
      </c>
      <c r="M92" s="128">
        <f>SUM(M84:M91)</f>
        <v>0</v>
      </c>
      <c r="N92" s="80"/>
      <c r="O92" s="81"/>
      <c r="P92" s="81"/>
      <c r="Q92" s="81"/>
      <c r="R92" s="81"/>
      <c r="S92" s="81"/>
      <c r="T92" s="77"/>
      <c r="V92" s="79"/>
      <c r="W92" s="79"/>
    </row>
    <row r="93" spans="1:23" ht="18.75" customHeight="1" collapsed="1" thickBot="1">
      <c r="A93" s="73">
        <f t="shared" si="53"/>
        <v>0</v>
      </c>
      <c r="B93" s="63"/>
      <c r="C93" s="214"/>
      <c r="D93" s="65"/>
      <c r="E93" s="65"/>
      <c r="F93" s="138"/>
      <c r="G93" s="215"/>
      <c r="H93" s="217">
        <f t="shared" si="48"/>
        <v>0</v>
      </c>
      <c r="I93" s="273"/>
      <c r="J93" s="369"/>
      <c r="K93" s="236"/>
      <c r="L93" s="219"/>
      <c r="M93" s="216"/>
      <c r="N93" s="80"/>
      <c r="O93" s="81"/>
      <c r="P93" s="81"/>
      <c r="Q93" s="81"/>
      <c r="R93" s="81"/>
      <c r="S93" s="81"/>
      <c r="T93" s="77"/>
      <c r="V93" s="79"/>
      <c r="W93" s="79"/>
    </row>
    <row r="94" spans="1:23" hidden="1" outlineLevel="1">
      <c r="A94" s="73">
        <f>$B$94</f>
        <v>0</v>
      </c>
      <c r="B94" s="78"/>
      <c r="C94" s="294" t="str">
        <f>CONCATENATE("CHAPITRE ",B94)</f>
        <v xml:space="preserve">CHAPITRE </v>
      </c>
      <c r="D94" s="65"/>
      <c r="E94" s="65"/>
      <c r="F94" s="138">
        <f t="shared" ref="F94:F101" si="54">IF(H94=0,,ROUND((VLOOKUP(H94,$H$6:$K$15,2)*L94+VLOOKUP(H94,$H$6:$K$15,4)*M94)/E94,$K$1))</f>
        <v>0</v>
      </c>
      <c r="G94" s="139">
        <f t="shared" ref="G94:G101" si="55">F94*E94</f>
        <v>0</v>
      </c>
      <c r="H94" s="217">
        <f t="shared" si="48"/>
        <v>0</v>
      </c>
      <c r="I94" s="273"/>
      <c r="J94" s="368"/>
      <c r="K94" s="236"/>
      <c r="L94" s="353">
        <f t="shared" ref="L94:L101" si="56">(I94-(I94*J94))*E94</f>
        <v>0</v>
      </c>
      <c r="M94" s="354">
        <f t="shared" ref="M94:M101" si="57">$M$4*K94*E94</f>
        <v>0</v>
      </c>
      <c r="N94" s="75"/>
      <c r="O94" s="76"/>
      <c r="P94" s="76"/>
      <c r="Q94" s="76"/>
      <c r="R94" s="76"/>
      <c r="S94" s="76"/>
      <c r="T94" s="77"/>
    </row>
    <row r="95" spans="1:23" hidden="1" outlineLevel="1">
      <c r="A95" s="73">
        <f t="shared" ref="A95:A103" si="58">$B$94</f>
        <v>0</v>
      </c>
      <c r="B95" s="63"/>
      <c r="C95" s="64"/>
      <c r="D95" s="65"/>
      <c r="E95" s="65"/>
      <c r="F95" s="138">
        <f t="shared" si="54"/>
        <v>0</v>
      </c>
      <c r="G95" s="139">
        <f t="shared" si="55"/>
        <v>0</v>
      </c>
      <c r="H95" s="217">
        <f t="shared" si="48"/>
        <v>0</v>
      </c>
      <c r="I95" s="273"/>
      <c r="J95" s="368"/>
      <c r="K95" s="236"/>
      <c r="L95" s="353">
        <f t="shared" si="56"/>
        <v>0</v>
      </c>
      <c r="M95" s="354">
        <f t="shared" si="57"/>
        <v>0</v>
      </c>
      <c r="N95" s="75"/>
      <c r="O95" s="76"/>
      <c r="P95" s="76"/>
      <c r="Q95" s="76"/>
      <c r="R95" s="76"/>
      <c r="S95" s="76"/>
      <c r="T95" s="77"/>
    </row>
    <row r="96" spans="1:23" hidden="1" outlineLevel="1">
      <c r="A96" s="73">
        <f t="shared" si="58"/>
        <v>0</v>
      </c>
      <c r="B96" s="63"/>
      <c r="C96" s="64"/>
      <c r="D96" s="65"/>
      <c r="E96" s="65"/>
      <c r="F96" s="138">
        <f t="shared" si="54"/>
        <v>0</v>
      </c>
      <c r="G96" s="139">
        <f t="shared" si="55"/>
        <v>0</v>
      </c>
      <c r="H96" s="217">
        <f t="shared" si="48"/>
        <v>0</v>
      </c>
      <c r="I96" s="273"/>
      <c r="J96" s="368"/>
      <c r="K96" s="236"/>
      <c r="L96" s="353">
        <f t="shared" si="56"/>
        <v>0</v>
      </c>
      <c r="M96" s="354">
        <f t="shared" si="57"/>
        <v>0</v>
      </c>
      <c r="N96" s="75"/>
      <c r="O96" s="76"/>
      <c r="P96" s="76"/>
      <c r="Q96" s="76"/>
      <c r="R96" s="76"/>
      <c r="S96" s="76"/>
      <c r="T96" s="77"/>
    </row>
    <row r="97" spans="1:23" hidden="1" outlineLevel="1">
      <c r="A97" s="73">
        <f t="shared" si="58"/>
        <v>0</v>
      </c>
      <c r="B97" s="63"/>
      <c r="C97" s="64"/>
      <c r="D97" s="65"/>
      <c r="E97" s="65"/>
      <c r="F97" s="138">
        <f t="shared" si="54"/>
        <v>0</v>
      </c>
      <c r="G97" s="139">
        <f t="shared" si="55"/>
        <v>0</v>
      </c>
      <c r="H97" s="217">
        <f t="shared" si="48"/>
        <v>0</v>
      </c>
      <c r="I97" s="273"/>
      <c r="J97" s="368"/>
      <c r="K97" s="236"/>
      <c r="L97" s="353">
        <f t="shared" si="56"/>
        <v>0</v>
      </c>
      <c r="M97" s="354">
        <f t="shared" si="57"/>
        <v>0</v>
      </c>
      <c r="N97" s="75"/>
      <c r="O97" s="76"/>
      <c r="P97" s="76"/>
      <c r="Q97" s="76"/>
      <c r="R97" s="76"/>
      <c r="S97" s="76"/>
      <c r="T97" s="77"/>
    </row>
    <row r="98" spans="1:23" hidden="1" outlineLevel="1">
      <c r="A98" s="73">
        <f t="shared" si="58"/>
        <v>0</v>
      </c>
      <c r="B98" s="63"/>
      <c r="C98" s="64"/>
      <c r="D98" s="65"/>
      <c r="E98" s="65"/>
      <c r="F98" s="138">
        <f t="shared" si="54"/>
        <v>0</v>
      </c>
      <c r="G98" s="139">
        <f t="shared" si="55"/>
        <v>0</v>
      </c>
      <c r="H98" s="217">
        <f t="shared" si="48"/>
        <v>0</v>
      </c>
      <c r="I98" s="273"/>
      <c r="J98" s="368"/>
      <c r="K98" s="236"/>
      <c r="L98" s="353">
        <f t="shared" si="56"/>
        <v>0</v>
      </c>
      <c r="M98" s="354">
        <f t="shared" si="57"/>
        <v>0</v>
      </c>
      <c r="N98" s="75"/>
      <c r="O98" s="76"/>
      <c r="P98" s="76"/>
      <c r="Q98" s="76"/>
      <c r="R98" s="76"/>
      <c r="S98" s="76"/>
      <c r="T98" s="77"/>
    </row>
    <row r="99" spans="1:23" hidden="1" outlineLevel="1">
      <c r="A99" s="73">
        <f t="shared" si="58"/>
        <v>0</v>
      </c>
      <c r="B99" s="63"/>
      <c r="C99" s="64"/>
      <c r="D99" s="65"/>
      <c r="E99" s="65"/>
      <c r="F99" s="138">
        <f t="shared" si="54"/>
        <v>0</v>
      </c>
      <c r="G99" s="139">
        <f t="shared" si="55"/>
        <v>0</v>
      </c>
      <c r="H99" s="217">
        <f t="shared" si="48"/>
        <v>0</v>
      </c>
      <c r="I99" s="273"/>
      <c r="J99" s="368"/>
      <c r="K99" s="236"/>
      <c r="L99" s="353">
        <f t="shared" si="56"/>
        <v>0</v>
      </c>
      <c r="M99" s="354">
        <f t="shared" si="57"/>
        <v>0</v>
      </c>
      <c r="N99" s="75"/>
      <c r="O99" s="76"/>
      <c r="P99" s="76"/>
      <c r="Q99" s="76"/>
      <c r="R99" s="76"/>
      <c r="S99" s="76"/>
      <c r="T99" s="77"/>
    </row>
    <row r="100" spans="1:23" hidden="1" outlineLevel="1">
      <c r="A100" s="73">
        <f t="shared" si="58"/>
        <v>0</v>
      </c>
      <c r="B100" s="63"/>
      <c r="C100" s="64"/>
      <c r="D100" s="65"/>
      <c r="E100" s="65"/>
      <c r="F100" s="138">
        <f t="shared" si="54"/>
        <v>0</v>
      </c>
      <c r="G100" s="139">
        <f t="shared" si="55"/>
        <v>0</v>
      </c>
      <c r="H100" s="217">
        <f t="shared" si="48"/>
        <v>0</v>
      </c>
      <c r="I100" s="273"/>
      <c r="J100" s="368"/>
      <c r="K100" s="236"/>
      <c r="L100" s="353">
        <f t="shared" si="56"/>
        <v>0</v>
      </c>
      <c r="M100" s="354">
        <f t="shared" si="57"/>
        <v>0</v>
      </c>
      <c r="N100" s="75"/>
      <c r="O100" s="76"/>
      <c r="P100" s="76"/>
      <c r="Q100" s="76"/>
      <c r="R100" s="76"/>
      <c r="S100" s="76"/>
      <c r="T100" s="77"/>
    </row>
    <row r="101" spans="1:23" ht="15.75" hidden="1" outlineLevel="1" thickBot="1">
      <c r="A101" s="73">
        <f t="shared" si="58"/>
        <v>0</v>
      </c>
      <c r="B101" s="63"/>
      <c r="C101" s="64"/>
      <c r="D101" s="65"/>
      <c r="E101" s="65"/>
      <c r="F101" s="138">
        <f t="shared" si="54"/>
        <v>0</v>
      </c>
      <c r="G101" s="139">
        <f t="shared" si="55"/>
        <v>0</v>
      </c>
      <c r="H101" s="217">
        <f t="shared" si="48"/>
        <v>0</v>
      </c>
      <c r="I101" s="273"/>
      <c r="J101" s="368"/>
      <c r="K101" s="236"/>
      <c r="L101" s="353">
        <f t="shared" si="56"/>
        <v>0</v>
      </c>
      <c r="M101" s="354">
        <f t="shared" si="57"/>
        <v>0</v>
      </c>
      <c r="N101" s="75"/>
      <c r="O101" s="76"/>
      <c r="P101" s="76"/>
      <c r="Q101" s="76"/>
      <c r="R101" s="76"/>
      <c r="S101" s="76"/>
      <c r="T101" s="77"/>
    </row>
    <row r="102" spans="1:23" ht="18.75" hidden="1" customHeight="1" outlineLevel="1" thickBot="1">
      <c r="A102" s="73">
        <f t="shared" si="58"/>
        <v>0</v>
      </c>
      <c r="B102" s="63"/>
      <c r="C102" s="214" t="str">
        <f>CONCATENATE(B94," - TOTAL HT ",C94)</f>
        <v xml:space="preserve"> - TOTAL HT CHAPITRE </v>
      </c>
      <c r="D102" s="65"/>
      <c r="E102" s="65"/>
      <c r="F102" s="138"/>
      <c r="G102" s="140">
        <f>SUM(G94:G101)</f>
        <v>0</v>
      </c>
      <c r="H102" s="217">
        <f t="shared" si="48"/>
        <v>0</v>
      </c>
      <c r="I102" s="273"/>
      <c r="J102" s="369"/>
      <c r="K102" s="236"/>
      <c r="L102" s="140">
        <f>SUM(L94:L101)</f>
        <v>0</v>
      </c>
      <c r="M102" s="128">
        <f>SUM(M94:M101)</f>
        <v>0</v>
      </c>
      <c r="N102" s="80"/>
      <c r="O102" s="81"/>
      <c r="P102" s="81"/>
      <c r="Q102" s="81"/>
      <c r="R102" s="81"/>
      <c r="S102" s="81"/>
      <c r="T102" s="77"/>
      <c r="V102" s="79"/>
      <c r="W102" s="79"/>
    </row>
    <row r="103" spans="1:23" ht="18.75" customHeight="1" collapsed="1" thickBot="1">
      <c r="A103" s="73">
        <f t="shared" si="58"/>
        <v>0</v>
      </c>
      <c r="B103" s="63"/>
      <c r="C103" s="214"/>
      <c r="D103" s="65"/>
      <c r="E103" s="65"/>
      <c r="F103" s="138"/>
      <c r="G103" s="215"/>
      <c r="H103" s="217">
        <f t="shared" si="48"/>
        <v>0</v>
      </c>
      <c r="I103" s="273"/>
      <c r="J103" s="369"/>
      <c r="K103" s="236"/>
      <c r="L103" s="219"/>
      <c r="M103" s="216"/>
      <c r="N103" s="80"/>
      <c r="O103" s="81"/>
      <c r="P103" s="81"/>
      <c r="Q103" s="81"/>
      <c r="R103" s="81"/>
      <c r="S103" s="81"/>
      <c r="T103" s="77"/>
      <c r="V103" s="79"/>
      <c r="W103" s="79"/>
    </row>
    <row r="104" spans="1:23" hidden="1" outlineLevel="1">
      <c r="A104" s="73">
        <f>$B$104</f>
        <v>0</v>
      </c>
      <c r="B104" s="78"/>
      <c r="C104" s="294" t="str">
        <f>CONCATENATE("CHAPITRE ",B104)</f>
        <v xml:space="preserve">CHAPITRE </v>
      </c>
      <c r="D104" s="65"/>
      <c r="E104" s="65"/>
      <c r="F104" s="138">
        <f t="shared" ref="F104:F111" si="59">IF(H104=0,,ROUND((VLOOKUP(H104,$H$6:$K$15,2)*L104+VLOOKUP(H104,$H$6:$K$15,4)*M104)/E104,$K$1))</f>
        <v>0</v>
      </c>
      <c r="G104" s="139">
        <f t="shared" ref="G104:G111" si="60">F104*E104</f>
        <v>0</v>
      </c>
      <c r="H104" s="217">
        <f t="shared" si="48"/>
        <v>0</v>
      </c>
      <c r="I104" s="273"/>
      <c r="J104" s="368"/>
      <c r="K104" s="236"/>
      <c r="L104" s="353">
        <f t="shared" ref="L104:L111" si="61">(I104-(I104*J104))*E104</f>
        <v>0</v>
      </c>
      <c r="M104" s="354">
        <f t="shared" ref="M104:M111" si="62">$M$4*K104*E104</f>
        <v>0</v>
      </c>
      <c r="N104" s="75"/>
      <c r="O104" s="76"/>
      <c r="P104" s="76"/>
      <c r="Q104" s="76"/>
      <c r="R104" s="76"/>
      <c r="S104" s="76"/>
      <c r="T104" s="77"/>
    </row>
    <row r="105" spans="1:23" hidden="1" outlineLevel="1">
      <c r="A105" s="73">
        <f t="shared" ref="A105:A113" si="63">$B$104</f>
        <v>0</v>
      </c>
      <c r="B105" s="63"/>
      <c r="C105" s="64"/>
      <c r="D105" s="65"/>
      <c r="E105" s="65"/>
      <c r="F105" s="138">
        <f t="shared" si="59"/>
        <v>0</v>
      </c>
      <c r="G105" s="139">
        <f t="shared" si="60"/>
        <v>0</v>
      </c>
      <c r="H105" s="217">
        <f t="shared" si="48"/>
        <v>0</v>
      </c>
      <c r="I105" s="273"/>
      <c r="J105" s="368"/>
      <c r="K105" s="236"/>
      <c r="L105" s="353">
        <f t="shared" si="61"/>
        <v>0</v>
      </c>
      <c r="M105" s="354">
        <f t="shared" si="62"/>
        <v>0</v>
      </c>
      <c r="N105" s="75"/>
      <c r="O105" s="76"/>
      <c r="P105" s="76"/>
      <c r="Q105" s="76"/>
      <c r="R105" s="76"/>
      <c r="S105" s="76"/>
      <c r="T105" s="77"/>
    </row>
    <row r="106" spans="1:23" hidden="1" outlineLevel="1">
      <c r="A106" s="73">
        <f t="shared" si="63"/>
        <v>0</v>
      </c>
      <c r="B106" s="63"/>
      <c r="C106" s="64"/>
      <c r="D106" s="65"/>
      <c r="E106" s="65"/>
      <c r="F106" s="138">
        <f t="shared" si="59"/>
        <v>0</v>
      </c>
      <c r="G106" s="139">
        <f t="shared" si="60"/>
        <v>0</v>
      </c>
      <c r="H106" s="217">
        <f t="shared" si="48"/>
        <v>0</v>
      </c>
      <c r="I106" s="273"/>
      <c r="J106" s="368"/>
      <c r="K106" s="236"/>
      <c r="L106" s="353">
        <f t="shared" si="61"/>
        <v>0</v>
      </c>
      <c r="M106" s="354">
        <f t="shared" si="62"/>
        <v>0</v>
      </c>
      <c r="N106" s="75"/>
      <c r="O106" s="76"/>
      <c r="P106" s="76"/>
      <c r="Q106" s="76"/>
      <c r="R106" s="76"/>
      <c r="S106" s="76"/>
      <c r="T106" s="77"/>
    </row>
    <row r="107" spans="1:23" hidden="1" outlineLevel="1">
      <c r="A107" s="73">
        <f t="shared" si="63"/>
        <v>0</v>
      </c>
      <c r="B107" s="63"/>
      <c r="C107" s="64"/>
      <c r="D107" s="65"/>
      <c r="E107" s="65"/>
      <c r="F107" s="138">
        <f t="shared" si="59"/>
        <v>0</v>
      </c>
      <c r="G107" s="139">
        <f t="shared" si="60"/>
        <v>0</v>
      </c>
      <c r="H107" s="217">
        <f t="shared" si="48"/>
        <v>0</v>
      </c>
      <c r="I107" s="273"/>
      <c r="J107" s="368"/>
      <c r="K107" s="236"/>
      <c r="L107" s="353">
        <f t="shared" si="61"/>
        <v>0</v>
      </c>
      <c r="M107" s="354">
        <f t="shared" si="62"/>
        <v>0</v>
      </c>
      <c r="N107" s="75"/>
      <c r="O107" s="76"/>
      <c r="P107" s="76"/>
      <c r="Q107" s="76"/>
      <c r="R107" s="76"/>
      <c r="S107" s="76"/>
      <c r="T107" s="77"/>
    </row>
    <row r="108" spans="1:23" hidden="1" outlineLevel="1">
      <c r="A108" s="73">
        <f t="shared" si="63"/>
        <v>0</v>
      </c>
      <c r="B108" s="63"/>
      <c r="C108" s="64"/>
      <c r="D108" s="65"/>
      <c r="E108" s="65"/>
      <c r="F108" s="138">
        <f t="shared" si="59"/>
        <v>0</v>
      </c>
      <c r="G108" s="139">
        <f t="shared" si="60"/>
        <v>0</v>
      </c>
      <c r="H108" s="217">
        <f t="shared" si="48"/>
        <v>0</v>
      </c>
      <c r="I108" s="273"/>
      <c r="J108" s="368"/>
      <c r="K108" s="236"/>
      <c r="L108" s="353">
        <f t="shared" si="61"/>
        <v>0</v>
      </c>
      <c r="M108" s="354">
        <f t="shared" si="62"/>
        <v>0</v>
      </c>
      <c r="N108" s="75"/>
      <c r="O108" s="76"/>
      <c r="P108" s="76"/>
      <c r="Q108" s="76"/>
      <c r="R108" s="76"/>
      <c r="S108" s="76"/>
      <c r="T108" s="77"/>
    </row>
    <row r="109" spans="1:23" hidden="1" outlineLevel="1">
      <c r="A109" s="73">
        <f t="shared" si="63"/>
        <v>0</v>
      </c>
      <c r="B109" s="63"/>
      <c r="C109" s="64"/>
      <c r="D109" s="65"/>
      <c r="E109" s="65"/>
      <c r="F109" s="138">
        <f t="shared" si="59"/>
        <v>0</v>
      </c>
      <c r="G109" s="139">
        <f t="shared" si="60"/>
        <v>0</v>
      </c>
      <c r="H109" s="217">
        <f t="shared" si="48"/>
        <v>0</v>
      </c>
      <c r="I109" s="273"/>
      <c r="J109" s="368"/>
      <c r="K109" s="236"/>
      <c r="L109" s="353">
        <f t="shared" si="61"/>
        <v>0</v>
      </c>
      <c r="M109" s="354">
        <f t="shared" si="62"/>
        <v>0</v>
      </c>
      <c r="N109" s="75"/>
      <c r="O109" s="76"/>
      <c r="P109" s="76"/>
      <c r="Q109" s="76"/>
      <c r="R109" s="76"/>
      <c r="S109" s="76"/>
      <c r="T109" s="77"/>
    </row>
    <row r="110" spans="1:23" hidden="1" outlineLevel="1">
      <c r="A110" s="73">
        <f t="shared" si="63"/>
        <v>0</v>
      </c>
      <c r="B110" s="63"/>
      <c r="C110" s="64"/>
      <c r="D110" s="65"/>
      <c r="E110" s="65"/>
      <c r="F110" s="138">
        <f t="shared" si="59"/>
        <v>0</v>
      </c>
      <c r="G110" s="139">
        <f t="shared" si="60"/>
        <v>0</v>
      </c>
      <c r="H110" s="217">
        <f t="shared" si="48"/>
        <v>0</v>
      </c>
      <c r="I110" s="273"/>
      <c r="J110" s="368"/>
      <c r="K110" s="236"/>
      <c r="L110" s="353">
        <f t="shared" si="61"/>
        <v>0</v>
      </c>
      <c r="M110" s="354">
        <f t="shared" si="62"/>
        <v>0</v>
      </c>
      <c r="N110" s="75"/>
      <c r="O110" s="76"/>
      <c r="P110" s="76"/>
      <c r="Q110" s="76"/>
      <c r="R110" s="76"/>
      <c r="S110" s="76"/>
      <c r="T110" s="77"/>
    </row>
    <row r="111" spans="1:23" ht="15.75" hidden="1" outlineLevel="1" thickBot="1">
      <c r="A111" s="73">
        <f t="shared" si="63"/>
        <v>0</v>
      </c>
      <c r="B111" s="63"/>
      <c r="C111" s="64"/>
      <c r="D111" s="65"/>
      <c r="E111" s="65"/>
      <c r="F111" s="138">
        <f t="shared" si="59"/>
        <v>0</v>
      </c>
      <c r="G111" s="139">
        <f t="shared" si="60"/>
        <v>0</v>
      </c>
      <c r="H111" s="217">
        <f t="shared" si="48"/>
        <v>0</v>
      </c>
      <c r="I111" s="273"/>
      <c r="J111" s="368"/>
      <c r="K111" s="236"/>
      <c r="L111" s="353">
        <f t="shared" si="61"/>
        <v>0</v>
      </c>
      <c r="M111" s="354">
        <f t="shared" si="62"/>
        <v>0</v>
      </c>
      <c r="N111" s="75"/>
      <c r="O111" s="76"/>
      <c r="P111" s="76"/>
      <c r="Q111" s="76"/>
      <c r="R111" s="76"/>
      <c r="S111" s="76"/>
      <c r="T111" s="77"/>
    </row>
    <row r="112" spans="1:23" ht="18.75" hidden="1" customHeight="1" outlineLevel="1" thickBot="1">
      <c r="A112" s="73">
        <f t="shared" si="63"/>
        <v>0</v>
      </c>
      <c r="B112" s="63"/>
      <c r="C112" s="214" t="str">
        <f>CONCATENATE(B104," - TOTAL HT ",C104)</f>
        <v xml:space="preserve"> - TOTAL HT CHAPITRE </v>
      </c>
      <c r="D112" s="65"/>
      <c r="E112" s="65"/>
      <c r="F112" s="138"/>
      <c r="G112" s="140">
        <f>SUM(G104:G111)</f>
        <v>0</v>
      </c>
      <c r="H112" s="217">
        <f t="shared" si="48"/>
        <v>0</v>
      </c>
      <c r="I112" s="273"/>
      <c r="J112" s="369"/>
      <c r="K112" s="236"/>
      <c r="L112" s="140">
        <f>SUM(L104:L111)</f>
        <v>0</v>
      </c>
      <c r="M112" s="128">
        <f>SUM(M104:M111)</f>
        <v>0</v>
      </c>
      <c r="N112" s="80"/>
      <c r="O112" s="81"/>
      <c r="P112" s="81"/>
      <c r="Q112" s="81"/>
      <c r="R112" s="81"/>
      <c r="S112" s="81"/>
      <c r="T112" s="77"/>
      <c r="V112" s="79"/>
      <c r="W112" s="79"/>
    </row>
    <row r="113" spans="1:23" ht="18.75" customHeight="1" collapsed="1" thickBot="1">
      <c r="A113" s="73">
        <f t="shared" si="63"/>
        <v>0</v>
      </c>
      <c r="B113" s="63"/>
      <c r="C113" s="214"/>
      <c r="D113" s="65"/>
      <c r="E113" s="65"/>
      <c r="F113" s="138"/>
      <c r="G113" s="215"/>
      <c r="H113" s="217">
        <f t="shared" si="48"/>
        <v>0</v>
      </c>
      <c r="I113" s="273"/>
      <c r="J113" s="369"/>
      <c r="K113" s="236"/>
      <c r="L113" s="219"/>
      <c r="M113" s="216"/>
      <c r="N113" s="80"/>
      <c r="O113" s="81"/>
      <c r="P113" s="81"/>
      <c r="Q113" s="81"/>
      <c r="R113" s="81"/>
      <c r="S113" s="81"/>
      <c r="T113" s="77"/>
      <c r="V113" s="79"/>
      <c r="W113" s="79"/>
    </row>
    <row r="114" spans="1:23" hidden="1" outlineLevel="1">
      <c r="A114" s="73">
        <f>$B$114</f>
        <v>0</v>
      </c>
      <c r="B114" s="78"/>
      <c r="C114" s="294" t="str">
        <f>CONCATENATE("CHAPITRE ",B114)</f>
        <v xml:space="preserve">CHAPITRE </v>
      </c>
      <c r="D114" s="65"/>
      <c r="E114" s="65"/>
      <c r="F114" s="138">
        <f t="shared" ref="F114:F121" si="64">IF(H114=0,,ROUND((VLOOKUP(H114,$H$6:$K$15,2)*L114+VLOOKUP(H114,$H$6:$K$15,4)*M114)/E114,$K$1))</f>
        <v>0</v>
      </c>
      <c r="G114" s="139">
        <f t="shared" ref="G114:G121" si="65">F114*E114</f>
        <v>0</v>
      </c>
      <c r="H114" s="217">
        <f t="shared" si="48"/>
        <v>0</v>
      </c>
      <c r="I114" s="273"/>
      <c r="J114" s="368"/>
      <c r="K114" s="236"/>
      <c r="L114" s="353">
        <f t="shared" ref="L114:L121" si="66">(I114-(I114*J114))*E114</f>
        <v>0</v>
      </c>
      <c r="M114" s="354">
        <f t="shared" ref="M114:M121" si="67">$M$4*K114*E114</f>
        <v>0</v>
      </c>
      <c r="N114" s="75"/>
      <c r="O114" s="76"/>
      <c r="P114" s="76"/>
      <c r="Q114" s="76"/>
      <c r="R114" s="76"/>
      <c r="S114" s="76"/>
      <c r="T114" s="77"/>
    </row>
    <row r="115" spans="1:23" hidden="1" outlineLevel="1">
      <c r="A115" s="73">
        <f t="shared" ref="A115:A123" si="68">$B$114</f>
        <v>0</v>
      </c>
      <c r="B115" s="63"/>
      <c r="C115" s="64"/>
      <c r="D115" s="65"/>
      <c r="E115" s="65"/>
      <c r="F115" s="138">
        <f t="shared" si="64"/>
        <v>0</v>
      </c>
      <c r="G115" s="139">
        <f t="shared" si="65"/>
        <v>0</v>
      </c>
      <c r="H115" s="217">
        <f t="shared" si="48"/>
        <v>0</v>
      </c>
      <c r="I115" s="273"/>
      <c r="J115" s="368"/>
      <c r="K115" s="236"/>
      <c r="L115" s="353">
        <f t="shared" si="66"/>
        <v>0</v>
      </c>
      <c r="M115" s="354">
        <f t="shared" si="67"/>
        <v>0</v>
      </c>
      <c r="N115" s="75"/>
      <c r="O115" s="76"/>
      <c r="P115" s="76"/>
      <c r="Q115" s="76"/>
      <c r="R115" s="76"/>
      <c r="S115" s="76"/>
      <c r="T115" s="77"/>
    </row>
    <row r="116" spans="1:23" hidden="1" outlineLevel="1">
      <c r="A116" s="73">
        <f t="shared" si="68"/>
        <v>0</v>
      </c>
      <c r="B116" s="63"/>
      <c r="C116" s="64"/>
      <c r="D116" s="65"/>
      <c r="E116" s="65"/>
      <c r="F116" s="138">
        <f t="shared" si="64"/>
        <v>0</v>
      </c>
      <c r="G116" s="139">
        <f t="shared" si="65"/>
        <v>0</v>
      </c>
      <c r="H116" s="217">
        <f t="shared" si="48"/>
        <v>0</v>
      </c>
      <c r="I116" s="273"/>
      <c r="J116" s="368"/>
      <c r="K116" s="236"/>
      <c r="L116" s="353">
        <f t="shared" si="66"/>
        <v>0</v>
      </c>
      <c r="M116" s="354">
        <f t="shared" si="67"/>
        <v>0</v>
      </c>
      <c r="N116" s="75"/>
      <c r="O116" s="76"/>
      <c r="P116" s="76"/>
      <c r="Q116" s="76"/>
      <c r="R116" s="76"/>
      <c r="S116" s="76"/>
      <c r="T116" s="77"/>
    </row>
    <row r="117" spans="1:23" hidden="1" outlineLevel="1">
      <c r="A117" s="73">
        <f t="shared" si="68"/>
        <v>0</v>
      </c>
      <c r="B117" s="63"/>
      <c r="C117" s="64"/>
      <c r="D117" s="65"/>
      <c r="E117" s="65"/>
      <c r="F117" s="138">
        <f t="shared" si="64"/>
        <v>0</v>
      </c>
      <c r="G117" s="139">
        <f t="shared" si="65"/>
        <v>0</v>
      </c>
      <c r="H117" s="217">
        <f t="shared" si="48"/>
        <v>0</v>
      </c>
      <c r="I117" s="273"/>
      <c r="J117" s="368"/>
      <c r="K117" s="236"/>
      <c r="L117" s="353">
        <f t="shared" si="66"/>
        <v>0</v>
      </c>
      <c r="M117" s="354">
        <f t="shared" si="67"/>
        <v>0</v>
      </c>
      <c r="N117" s="75"/>
      <c r="O117" s="76"/>
      <c r="P117" s="76"/>
      <c r="Q117" s="76"/>
      <c r="R117" s="76"/>
      <c r="S117" s="76"/>
      <c r="T117" s="77"/>
    </row>
    <row r="118" spans="1:23" hidden="1" outlineLevel="1">
      <c r="A118" s="73">
        <f t="shared" si="68"/>
        <v>0</v>
      </c>
      <c r="B118" s="63"/>
      <c r="C118" s="64"/>
      <c r="D118" s="65"/>
      <c r="E118" s="65"/>
      <c r="F118" s="138">
        <f t="shared" si="64"/>
        <v>0</v>
      </c>
      <c r="G118" s="139">
        <f t="shared" si="65"/>
        <v>0</v>
      </c>
      <c r="H118" s="217">
        <f t="shared" si="48"/>
        <v>0</v>
      </c>
      <c r="I118" s="273"/>
      <c r="J118" s="368"/>
      <c r="K118" s="236"/>
      <c r="L118" s="353">
        <f t="shared" si="66"/>
        <v>0</v>
      </c>
      <c r="M118" s="354">
        <f t="shared" si="67"/>
        <v>0</v>
      </c>
      <c r="N118" s="75"/>
      <c r="O118" s="76"/>
      <c r="P118" s="76"/>
      <c r="Q118" s="76"/>
      <c r="R118" s="76"/>
      <c r="S118" s="76"/>
      <c r="T118" s="77"/>
    </row>
    <row r="119" spans="1:23" hidden="1" outlineLevel="1">
      <c r="A119" s="73">
        <f t="shared" si="68"/>
        <v>0</v>
      </c>
      <c r="B119" s="63"/>
      <c r="C119" s="64"/>
      <c r="D119" s="65"/>
      <c r="E119" s="65"/>
      <c r="F119" s="138">
        <f t="shared" si="64"/>
        <v>0</v>
      </c>
      <c r="G119" s="139">
        <f t="shared" si="65"/>
        <v>0</v>
      </c>
      <c r="H119" s="217">
        <f t="shared" si="48"/>
        <v>0</v>
      </c>
      <c r="I119" s="273"/>
      <c r="J119" s="368"/>
      <c r="K119" s="236"/>
      <c r="L119" s="353">
        <f t="shared" si="66"/>
        <v>0</v>
      </c>
      <c r="M119" s="354">
        <f t="shared" si="67"/>
        <v>0</v>
      </c>
      <c r="N119" s="75"/>
      <c r="O119" s="76"/>
      <c r="P119" s="76"/>
      <c r="Q119" s="76"/>
      <c r="R119" s="76"/>
      <c r="S119" s="76"/>
      <c r="T119" s="77"/>
    </row>
    <row r="120" spans="1:23" hidden="1" outlineLevel="1">
      <c r="A120" s="73">
        <f t="shared" si="68"/>
        <v>0</v>
      </c>
      <c r="B120" s="63"/>
      <c r="C120" s="64"/>
      <c r="D120" s="65"/>
      <c r="E120" s="65"/>
      <c r="F120" s="138">
        <f t="shared" si="64"/>
        <v>0</v>
      </c>
      <c r="G120" s="139">
        <f t="shared" si="65"/>
        <v>0</v>
      </c>
      <c r="H120" s="217">
        <f t="shared" si="48"/>
        <v>0</v>
      </c>
      <c r="I120" s="273"/>
      <c r="J120" s="368"/>
      <c r="K120" s="236"/>
      <c r="L120" s="353">
        <f t="shared" si="66"/>
        <v>0</v>
      </c>
      <c r="M120" s="354">
        <f t="shared" si="67"/>
        <v>0</v>
      </c>
      <c r="N120" s="75"/>
      <c r="O120" s="76"/>
      <c r="P120" s="76"/>
      <c r="Q120" s="76"/>
      <c r="R120" s="76"/>
      <c r="S120" s="76"/>
      <c r="T120" s="77"/>
    </row>
    <row r="121" spans="1:23" ht="15.75" hidden="1" outlineLevel="1" thickBot="1">
      <c r="A121" s="73">
        <f t="shared" si="68"/>
        <v>0</v>
      </c>
      <c r="B121" s="63"/>
      <c r="C121" s="64"/>
      <c r="D121" s="65"/>
      <c r="E121" s="65"/>
      <c r="F121" s="138">
        <f t="shared" si="64"/>
        <v>0</v>
      </c>
      <c r="G121" s="139">
        <f t="shared" si="65"/>
        <v>0</v>
      </c>
      <c r="H121" s="217">
        <f t="shared" si="48"/>
        <v>0</v>
      </c>
      <c r="I121" s="273"/>
      <c r="J121" s="368"/>
      <c r="K121" s="236"/>
      <c r="L121" s="353">
        <f t="shared" si="66"/>
        <v>0</v>
      </c>
      <c r="M121" s="354">
        <f t="shared" si="67"/>
        <v>0</v>
      </c>
      <c r="N121" s="75"/>
      <c r="O121" s="76"/>
      <c r="P121" s="76"/>
      <c r="Q121" s="76"/>
      <c r="R121" s="76"/>
      <c r="S121" s="76"/>
      <c r="T121" s="77"/>
    </row>
    <row r="122" spans="1:23" ht="18.75" hidden="1" customHeight="1" outlineLevel="1" thickBot="1">
      <c r="A122" s="73">
        <f t="shared" si="68"/>
        <v>0</v>
      </c>
      <c r="B122" s="63"/>
      <c r="C122" s="214" t="str">
        <f>CONCATENATE(B114," - TOTAL HT ",C114)</f>
        <v xml:space="preserve"> - TOTAL HT CHAPITRE </v>
      </c>
      <c r="D122" s="65"/>
      <c r="E122" s="65"/>
      <c r="F122" s="138"/>
      <c r="G122" s="140">
        <f>SUM(G114:G121)</f>
        <v>0</v>
      </c>
      <c r="H122" s="217">
        <f t="shared" si="48"/>
        <v>0</v>
      </c>
      <c r="I122" s="273"/>
      <c r="J122" s="369"/>
      <c r="K122" s="236"/>
      <c r="L122" s="140">
        <f>SUM(L114:L121)</f>
        <v>0</v>
      </c>
      <c r="M122" s="128">
        <f>SUM(M114:M121)</f>
        <v>0</v>
      </c>
      <c r="N122" s="80"/>
      <c r="O122" s="81"/>
      <c r="P122" s="81"/>
      <c r="Q122" s="81"/>
      <c r="R122" s="81"/>
      <c r="S122" s="81"/>
      <c r="T122" s="77"/>
      <c r="V122" s="79"/>
      <c r="W122" s="79"/>
    </row>
    <row r="123" spans="1:23" ht="18.75" customHeight="1" collapsed="1" thickBot="1">
      <c r="A123" s="73">
        <f t="shared" si="68"/>
        <v>0</v>
      </c>
      <c r="B123" s="63"/>
      <c r="C123" s="214"/>
      <c r="D123" s="65"/>
      <c r="E123" s="65"/>
      <c r="F123" s="138"/>
      <c r="G123" s="215"/>
      <c r="H123" s="217">
        <f t="shared" si="48"/>
        <v>0</v>
      </c>
      <c r="I123" s="273"/>
      <c r="J123" s="369"/>
      <c r="K123" s="236"/>
      <c r="L123" s="219"/>
      <c r="M123" s="216"/>
      <c r="N123" s="80"/>
      <c r="O123" s="81"/>
      <c r="P123" s="81"/>
      <c r="Q123" s="81"/>
      <c r="R123" s="81"/>
      <c r="S123" s="81"/>
      <c r="T123" s="77"/>
      <c r="V123" s="79"/>
      <c r="W123" s="79"/>
    </row>
    <row r="124" spans="1:23" hidden="1" outlineLevel="1">
      <c r="A124" s="73">
        <f>$B$124</f>
        <v>0</v>
      </c>
      <c r="B124" s="78"/>
      <c r="C124" s="294" t="str">
        <f>CONCATENATE("CHAPITRE ",B124)</f>
        <v xml:space="preserve">CHAPITRE </v>
      </c>
      <c r="D124" s="65"/>
      <c r="E124" s="65"/>
      <c r="F124" s="138">
        <f t="shared" ref="F124:F131" si="69">IF(H124=0,,ROUND((VLOOKUP(H124,$H$6:$K$15,2)*L124+VLOOKUP(H124,$H$6:$K$15,4)*M124)/E124,$K$1))</f>
        <v>0</v>
      </c>
      <c r="G124" s="139">
        <f t="shared" ref="G124:G131" si="70">F124*E124</f>
        <v>0</v>
      </c>
      <c r="H124" s="217">
        <f t="shared" si="48"/>
        <v>0</v>
      </c>
      <c r="I124" s="273"/>
      <c r="J124" s="368"/>
      <c r="K124" s="236"/>
      <c r="L124" s="353">
        <f t="shared" ref="L124:L131" si="71">(I124-(I124*J124))*E124</f>
        <v>0</v>
      </c>
      <c r="M124" s="354">
        <f t="shared" ref="M124:M131" si="72">$M$4*K124*E124</f>
        <v>0</v>
      </c>
      <c r="N124" s="75"/>
      <c r="O124" s="76"/>
      <c r="P124" s="76"/>
      <c r="Q124" s="76"/>
      <c r="R124" s="76"/>
      <c r="S124" s="76"/>
      <c r="T124" s="77"/>
    </row>
    <row r="125" spans="1:23" hidden="1" outlineLevel="1">
      <c r="A125" s="73">
        <f t="shared" ref="A125:A133" si="73">$B$124</f>
        <v>0</v>
      </c>
      <c r="B125" s="63"/>
      <c r="C125" s="64"/>
      <c r="D125" s="65"/>
      <c r="E125" s="65"/>
      <c r="F125" s="138">
        <f t="shared" si="69"/>
        <v>0</v>
      </c>
      <c r="G125" s="139">
        <f t="shared" si="70"/>
        <v>0</v>
      </c>
      <c r="H125" s="217">
        <f t="shared" si="48"/>
        <v>0</v>
      </c>
      <c r="I125" s="273"/>
      <c r="J125" s="368"/>
      <c r="K125" s="236"/>
      <c r="L125" s="353">
        <f t="shared" si="71"/>
        <v>0</v>
      </c>
      <c r="M125" s="354">
        <f t="shared" si="72"/>
        <v>0</v>
      </c>
      <c r="N125" s="75"/>
      <c r="O125" s="76"/>
      <c r="P125" s="76"/>
      <c r="Q125" s="76"/>
      <c r="R125" s="76"/>
      <c r="S125" s="76"/>
      <c r="T125" s="77"/>
    </row>
    <row r="126" spans="1:23" hidden="1" outlineLevel="1">
      <c r="A126" s="73">
        <f t="shared" si="73"/>
        <v>0</v>
      </c>
      <c r="B126" s="63"/>
      <c r="C126" s="64"/>
      <c r="D126" s="65"/>
      <c r="E126" s="65"/>
      <c r="F126" s="138">
        <f t="shared" si="69"/>
        <v>0</v>
      </c>
      <c r="G126" s="139">
        <f t="shared" si="70"/>
        <v>0</v>
      </c>
      <c r="H126" s="217">
        <f t="shared" si="48"/>
        <v>0</v>
      </c>
      <c r="I126" s="273"/>
      <c r="J126" s="368"/>
      <c r="K126" s="236"/>
      <c r="L126" s="353">
        <f t="shared" si="71"/>
        <v>0</v>
      </c>
      <c r="M126" s="354">
        <f t="shared" si="72"/>
        <v>0</v>
      </c>
      <c r="N126" s="75"/>
      <c r="O126" s="76"/>
      <c r="P126" s="76"/>
      <c r="Q126" s="76"/>
      <c r="R126" s="76"/>
      <c r="S126" s="76"/>
      <c r="T126" s="77"/>
    </row>
    <row r="127" spans="1:23" hidden="1" outlineLevel="1">
      <c r="A127" s="73">
        <f t="shared" si="73"/>
        <v>0</v>
      </c>
      <c r="B127" s="63"/>
      <c r="C127" s="64"/>
      <c r="D127" s="65"/>
      <c r="E127" s="65"/>
      <c r="F127" s="138">
        <f t="shared" si="69"/>
        <v>0</v>
      </c>
      <c r="G127" s="139">
        <f t="shared" si="70"/>
        <v>0</v>
      </c>
      <c r="H127" s="217">
        <f t="shared" si="48"/>
        <v>0</v>
      </c>
      <c r="I127" s="273"/>
      <c r="J127" s="368"/>
      <c r="K127" s="236"/>
      <c r="L127" s="353">
        <f t="shared" si="71"/>
        <v>0</v>
      </c>
      <c r="M127" s="354">
        <f t="shared" si="72"/>
        <v>0</v>
      </c>
      <c r="N127" s="75"/>
      <c r="O127" s="76"/>
      <c r="P127" s="76"/>
      <c r="Q127" s="76"/>
      <c r="R127" s="76"/>
      <c r="S127" s="76"/>
      <c r="T127" s="77"/>
    </row>
    <row r="128" spans="1:23" hidden="1" outlineLevel="1">
      <c r="A128" s="73">
        <f t="shared" si="73"/>
        <v>0</v>
      </c>
      <c r="B128" s="63"/>
      <c r="C128" s="64"/>
      <c r="D128" s="65"/>
      <c r="E128" s="65"/>
      <c r="F128" s="138">
        <f t="shared" si="69"/>
        <v>0</v>
      </c>
      <c r="G128" s="139">
        <f t="shared" si="70"/>
        <v>0</v>
      </c>
      <c r="H128" s="217">
        <f t="shared" si="48"/>
        <v>0</v>
      </c>
      <c r="I128" s="273"/>
      <c r="J128" s="368"/>
      <c r="K128" s="236"/>
      <c r="L128" s="353">
        <f t="shared" si="71"/>
        <v>0</v>
      </c>
      <c r="M128" s="354">
        <f t="shared" si="72"/>
        <v>0</v>
      </c>
      <c r="N128" s="75"/>
      <c r="O128" s="76"/>
      <c r="P128" s="76"/>
      <c r="Q128" s="76"/>
      <c r="R128" s="76"/>
      <c r="S128" s="76"/>
      <c r="T128" s="77"/>
    </row>
    <row r="129" spans="1:23" hidden="1" outlineLevel="1">
      <c r="A129" s="73">
        <f t="shared" si="73"/>
        <v>0</v>
      </c>
      <c r="B129" s="63"/>
      <c r="C129" s="64"/>
      <c r="D129" s="65"/>
      <c r="E129" s="65"/>
      <c r="F129" s="138">
        <f t="shared" si="69"/>
        <v>0</v>
      </c>
      <c r="G129" s="139">
        <f t="shared" si="70"/>
        <v>0</v>
      </c>
      <c r="H129" s="217">
        <f t="shared" si="48"/>
        <v>0</v>
      </c>
      <c r="I129" s="273"/>
      <c r="J129" s="368"/>
      <c r="K129" s="236"/>
      <c r="L129" s="353">
        <f t="shared" si="71"/>
        <v>0</v>
      </c>
      <c r="M129" s="354">
        <f t="shared" si="72"/>
        <v>0</v>
      </c>
      <c r="N129" s="75"/>
      <c r="O129" s="76"/>
      <c r="P129" s="76"/>
      <c r="Q129" s="76"/>
      <c r="R129" s="76"/>
      <c r="S129" s="76"/>
      <c r="T129" s="77"/>
    </row>
    <row r="130" spans="1:23" hidden="1" outlineLevel="1">
      <c r="A130" s="73">
        <f t="shared" si="73"/>
        <v>0</v>
      </c>
      <c r="B130" s="63"/>
      <c r="C130" s="64"/>
      <c r="D130" s="65"/>
      <c r="E130" s="65"/>
      <c r="F130" s="138">
        <f t="shared" si="69"/>
        <v>0</v>
      </c>
      <c r="G130" s="139">
        <f t="shared" si="70"/>
        <v>0</v>
      </c>
      <c r="H130" s="217">
        <f t="shared" si="48"/>
        <v>0</v>
      </c>
      <c r="I130" s="273"/>
      <c r="J130" s="368"/>
      <c r="K130" s="236"/>
      <c r="L130" s="353">
        <f t="shared" si="71"/>
        <v>0</v>
      </c>
      <c r="M130" s="354">
        <f t="shared" si="72"/>
        <v>0</v>
      </c>
      <c r="N130" s="75"/>
      <c r="O130" s="76"/>
      <c r="P130" s="76"/>
      <c r="Q130" s="76"/>
      <c r="R130" s="76"/>
      <c r="S130" s="76"/>
      <c r="T130" s="77"/>
    </row>
    <row r="131" spans="1:23" ht="15.75" hidden="1" outlineLevel="1" thickBot="1">
      <c r="A131" s="73">
        <f t="shared" si="73"/>
        <v>0</v>
      </c>
      <c r="B131" s="63"/>
      <c r="C131" s="64"/>
      <c r="D131" s="65"/>
      <c r="E131" s="65"/>
      <c r="F131" s="138">
        <f t="shared" si="69"/>
        <v>0</v>
      </c>
      <c r="G131" s="139">
        <f t="shared" si="70"/>
        <v>0</v>
      </c>
      <c r="H131" s="217">
        <f t="shared" si="48"/>
        <v>0</v>
      </c>
      <c r="I131" s="273"/>
      <c r="J131" s="368"/>
      <c r="K131" s="236"/>
      <c r="L131" s="353">
        <f t="shared" si="71"/>
        <v>0</v>
      </c>
      <c r="M131" s="354">
        <f t="shared" si="72"/>
        <v>0</v>
      </c>
      <c r="N131" s="75"/>
      <c r="O131" s="76"/>
      <c r="P131" s="76"/>
      <c r="Q131" s="76"/>
      <c r="R131" s="76"/>
      <c r="S131" s="76"/>
      <c r="T131" s="77"/>
    </row>
    <row r="132" spans="1:23" ht="18.75" hidden="1" customHeight="1" outlineLevel="1" thickBot="1">
      <c r="A132" s="73">
        <f t="shared" si="73"/>
        <v>0</v>
      </c>
      <c r="B132" s="63"/>
      <c r="C132" s="214" t="str">
        <f>CONCATENATE(B124," - TOTAL HT ",C124)</f>
        <v xml:space="preserve"> - TOTAL HT CHAPITRE </v>
      </c>
      <c r="D132" s="65"/>
      <c r="E132" s="65"/>
      <c r="F132" s="138"/>
      <c r="G132" s="140">
        <f>SUM(G124:G131)</f>
        <v>0</v>
      </c>
      <c r="H132" s="217">
        <f t="shared" si="48"/>
        <v>0</v>
      </c>
      <c r="I132" s="273"/>
      <c r="J132" s="369"/>
      <c r="K132" s="236"/>
      <c r="L132" s="140">
        <f>SUM(L124:L131)</f>
        <v>0</v>
      </c>
      <c r="M132" s="128">
        <f>SUM(M124:M131)</f>
        <v>0</v>
      </c>
      <c r="N132" s="80"/>
      <c r="O132" s="81"/>
      <c r="P132" s="81"/>
      <c r="Q132" s="81"/>
      <c r="R132" s="81"/>
      <c r="S132" s="81"/>
      <c r="T132" s="77"/>
      <c r="V132" s="79"/>
      <c r="W132" s="79"/>
    </row>
    <row r="133" spans="1:23" ht="18.75" customHeight="1" collapsed="1" thickBot="1">
      <c r="A133" s="73">
        <f t="shared" si="73"/>
        <v>0</v>
      </c>
      <c r="B133" s="63"/>
      <c r="C133" s="214"/>
      <c r="D133" s="65"/>
      <c r="E133" s="65"/>
      <c r="F133" s="138"/>
      <c r="G133" s="215"/>
      <c r="H133" s="217">
        <f t="shared" si="48"/>
        <v>0</v>
      </c>
      <c r="I133" s="273"/>
      <c r="J133" s="369"/>
      <c r="K133" s="236"/>
      <c r="L133" s="219"/>
      <c r="M133" s="216"/>
      <c r="N133" s="80"/>
      <c r="O133" s="81"/>
      <c r="P133" s="81"/>
      <c r="Q133" s="81"/>
      <c r="R133" s="81"/>
      <c r="S133" s="81"/>
      <c r="T133" s="77"/>
      <c r="V133" s="79"/>
      <c r="W133" s="79"/>
    </row>
    <row r="134" spans="1:23" hidden="1" outlineLevel="1">
      <c r="A134" s="73">
        <f>$B$134</f>
        <v>0</v>
      </c>
      <c r="B134" s="78"/>
      <c r="C134" s="294" t="str">
        <f>CONCATENATE("CHAPITRE ",B134)</f>
        <v xml:space="preserve">CHAPITRE </v>
      </c>
      <c r="D134" s="65"/>
      <c r="E134" s="65"/>
      <c r="F134" s="138">
        <f t="shared" ref="F134:F141" si="74">IF(H134=0,,ROUND((VLOOKUP(H134,$H$6:$K$15,2)*L134+VLOOKUP(H134,$H$6:$K$15,4)*M134)/E134,$K$1))</f>
        <v>0</v>
      </c>
      <c r="G134" s="139">
        <f t="shared" ref="G134:G141" si="75">F134*E134</f>
        <v>0</v>
      </c>
      <c r="H134" s="217">
        <f t="shared" si="48"/>
        <v>0</v>
      </c>
      <c r="I134" s="273"/>
      <c r="J134" s="368"/>
      <c r="K134" s="236"/>
      <c r="L134" s="353">
        <f t="shared" ref="L134:L141" si="76">(I134-(I134*J134))*E134</f>
        <v>0</v>
      </c>
      <c r="M134" s="354">
        <f t="shared" ref="M134:M141" si="77">$M$4*K134*E134</f>
        <v>0</v>
      </c>
      <c r="N134" s="75"/>
      <c r="O134" s="76"/>
      <c r="P134" s="76"/>
      <c r="Q134" s="76"/>
      <c r="R134" s="76"/>
      <c r="S134" s="76"/>
      <c r="T134" s="77"/>
    </row>
    <row r="135" spans="1:23" hidden="1" outlineLevel="1">
      <c r="A135" s="73">
        <f t="shared" ref="A135:A143" si="78">$B$134</f>
        <v>0</v>
      </c>
      <c r="B135" s="63"/>
      <c r="C135" s="64"/>
      <c r="D135" s="65"/>
      <c r="E135" s="65"/>
      <c r="F135" s="138">
        <f t="shared" si="74"/>
        <v>0</v>
      </c>
      <c r="G135" s="139">
        <f t="shared" si="75"/>
        <v>0</v>
      </c>
      <c r="H135" s="217">
        <f t="shared" si="48"/>
        <v>0</v>
      </c>
      <c r="I135" s="273"/>
      <c r="J135" s="368"/>
      <c r="K135" s="236"/>
      <c r="L135" s="353">
        <f t="shared" si="76"/>
        <v>0</v>
      </c>
      <c r="M135" s="354">
        <f t="shared" si="77"/>
        <v>0</v>
      </c>
      <c r="N135" s="75"/>
      <c r="O135" s="76"/>
      <c r="P135" s="76"/>
      <c r="Q135" s="76"/>
      <c r="R135" s="76"/>
      <c r="S135" s="76"/>
      <c r="T135" s="77"/>
    </row>
    <row r="136" spans="1:23" hidden="1" outlineLevel="1">
      <c r="A136" s="73">
        <f t="shared" si="78"/>
        <v>0</v>
      </c>
      <c r="B136" s="63"/>
      <c r="C136" s="64"/>
      <c r="D136" s="65"/>
      <c r="E136" s="65"/>
      <c r="F136" s="138">
        <f t="shared" si="74"/>
        <v>0</v>
      </c>
      <c r="G136" s="139">
        <f t="shared" si="75"/>
        <v>0</v>
      </c>
      <c r="H136" s="217">
        <f t="shared" si="48"/>
        <v>0</v>
      </c>
      <c r="I136" s="273"/>
      <c r="J136" s="368"/>
      <c r="K136" s="236"/>
      <c r="L136" s="353">
        <f t="shared" si="76"/>
        <v>0</v>
      </c>
      <c r="M136" s="354">
        <f t="shared" si="77"/>
        <v>0</v>
      </c>
      <c r="N136" s="75"/>
      <c r="O136" s="76"/>
      <c r="P136" s="76"/>
      <c r="Q136" s="76"/>
      <c r="R136" s="76"/>
      <c r="S136" s="76"/>
      <c r="T136" s="77"/>
    </row>
    <row r="137" spans="1:23" hidden="1" outlineLevel="1">
      <c r="A137" s="73">
        <f t="shared" si="78"/>
        <v>0</v>
      </c>
      <c r="B137" s="63"/>
      <c r="C137" s="64"/>
      <c r="D137" s="65"/>
      <c r="E137" s="65"/>
      <c r="F137" s="138">
        <f t="shared" si="74"/>
        <v>0</v>
      </c>
      <c r="G137" s="139">
        <f t="shared" si="75"/>
        <v>0</v>
      </c>
      <c r="H137" s="217">
        <f t="shared" si="48"/>
        <v>0</v>
      </c>
      <c r="I137" s="273"/>
      <c r="J137" s="368"/>
      <c r="K137" s="236"/>
      <c r="L137" s="353">
        <f t="shared" si="76"/>
        <v>0</v>
      </c>
      <c r="M137" s="354">
        <f t="shared" si="77"/>
        <v>0</v>
      </c>
      <c r="N137" s="75"/>
      <c r="O137" s="76"/>
      <c r="P137" s="76"/>
      <c r="Q137" s="76"/>
      <c r="R137" s="76"/>
      <c r="S137" s="76"/>
      <c r="T137" s="77"/>
    </row>
    <row r="138" spans="1:23" hidden="1" outlineLevel="1">
      <c r="A138" s="73">
        <f t="shared" si="78"/>
        <v>0</v>
      </c>
      <c r="B138" s="63"/>
      <c r="C138" s="64"/>
      <c r="D138" s="65"/>
      <c r="E138" s="65"/>
      <c r="F138" s="138">
        <f t="shared" si="74"/>
        <v>0</v>
      </c>
      <c r="G138" s="139">
        <f t="shared" si="75"/>
        <v>0</v>
      </c>
      <c r="H138" s="217">
        <f t="shared" si="48"/>
        <v>0</v>
      </c>
      <c r="I138" s="273"/>
      <c r="J138" s="368"/>
      <c r="K138" s="236"/>
      <c r="L138" s="353">
        <f t="shared" si="76"/>
        <v>0</v>
      </c>
      <c r="M138" s="354">
        <f t="shared" si="77"/>
        <v>0</v>
      </c>
      <c r="N138" s="75"/>
      <c r="O138" s="76"/>
      <c r="P138" s="76"/>
      <c r="Q138" s="76"/>
      <c r="R138" s="76"/>
      <c r="S138" s="76"/>
      <c r="T138" s="77"/>
    </row>
    <row r="139" spans="1:23" hidden="1" outlineLevel="1">
      <c r="A139" s="73">
        <f t="shared" si="78"/>
        <v>0</v>
      </c>
      <c r="B139" s="63"/>
      <c r="C139" s="64"/>
      <c r="D139" s="65"/>
      <c r="E139" s="65"/>
      <c r="F139" s="138">
        <f t="shared" si="74"/>
        <v>0</v>
      </c>
      <c r="G139" s="139">
        <f t="shared" si="75"/>
        <v>0</v>
      </c>
      <c r="H139" s="217">
        <f t="shared" si="48"/>
        <v>0</v>
      </c>
      <c r="I139" s="273"/>
      <c r="J139" s="368"/>
      <c r="K139" s="236"/>
      <c r="L139" s="353">
        <f t="shared" si="76"/>
        <v>0</v>
      </c>
      <c r="M139" s="354">
        <f t="shared" si="77"/>
        <v>0</v>
      </c>
      <c r="N139" s="75"/>
      <c r="O139" s="76"/>
      <c r="P139" s="76"/>
      <c r="Q139" s="76"/>
      <c r="R139" s="76"/>
      <c r="S139" s="76"/>
      <c r="T139" s="77"/>
    </row>
    <row r="140" spans="1:23" hidden="1" outlineLevel="1">
      <c r="A140" s="73">
        <f t="shared" si="78"/>
        <v>0</v>
      </c>
      <c r="B140" s="63"/>
      <c r="C140" s="64"/>
      <c r="D140" s="65"/>
      <c r="E140" s="65"/>
      <c r="F140" s="138">
        <f t="shared" si="74"/>
        <v>0</v>
      </c>
      <c r="G140" s="139">
        <f t="shared" si="75"/>
        <v>0</v>
      </c>
      <c r="H140" s="217">
        <f t="shared" si="48"/>
        <v>0</v>
      </c>
      <c r="I140" s="273"/>
      <c r="J140" s="368"/>
      <c r="K140" s="236"/>
      <c r="L140" s="353">
        <f t="shared" si="76"/>
        <v>0</v>
      </c>
      <c r="M140" s="354">
        <f t="shared" si="77"/>
        <v>0</v>
      </c>
      <c r="N140" s="75"/>
      <c r="O140" s="76"/>
      <c r="P140" s="76"/>
      <c r="Q140" s="76"/>
      <c r="R140" s="76"/>
      <c r="S140" s="76"/>
      <c r="T140" s="77"/>
    </row>
    <row r="141" spans="1:23" ht="15.75" hidden="1" outlineLevel="1" thickBot="1">
      <c r="A141" s="73">
        <f t="shared" si="78"/>
        <v>0</v>
      </c>
      <c r="B141" s="63"/>
      <c r="C141" s="64"/>
      <c r="D141" s="65"/>
      <c r="E141" s="65"/>
      <c r="F141" s="138">
        <f t="shared" si="74"/>
        <v>0</v>
      </c>
      <c r="G141" s="139">
        <f t="shared" si="75"/>
        <v>0</v>
      </c>
      <c r="H141" s="217">
        <f t="shared" si="48"/>
        <v>0</v>
      </c>
      <c r="I141" s="273"/>
      <c r="J141" s="368"/>
      <c r="K141" s="236"/>
      <c r="L141" s="353">
        <f t="shared" si="76"/>
        <v>0</v>
      </c>
      <c r="M141" s="354">
        <f t="shared" si="77"/>
        <v>0</v>
      </c>
      <c r="N141" s="75"/>
      <c r="O141" s="76"/>
      <c r="P141" s="76"/>
      <c r="Q141" s="76"/>
      <c r="R141" s="76"/>
      <c r="S141" s="76"/>
      <c r="T141" s="77"/>
    </row>
    <row r="142" spans="1:23" ht="18.75" hidden="1" customHeight="1" outlineLevel="1" thickBot="1">
      <c r="A142" s="73">
        <f t="shared" si="78"/>
        <v>0</v>
      </c>
      <c r="B142" s="63"/>
      <c r="C142" s="214" t="str">
        <f>CONCATENATE(B134," - TOTAL HT ",C134)</f>
        <v xml:space="preserve"> - TOTAL HT CHAPITRE </v>
      </c>
      <c r="D142" s="65"/>
      <c r="E142" s="65"/>
      <c r="F142" s="138"/>
      <c r="G142" s="140">
        <f>SUM(G134:G141)</f>
        <v>0</v>
      </c>
      <c r="H142" s="217">
        <f t="shared" ref="H142:H205" si="79">IF(E142&lt;&gt;0,1,)</f>
        <v>0</v>
      </c>
      <c r="I142" s="273"/>
      <c r="J142" s="369"/>
      <c r="K142" s="236"/>
      <c r="L142" s="140">
        <f>SUM(L134:L141)</f>
        <v>0</v>
      </c>
      <c r="M142" s="128">
        <f>SUM(M134:M141)</f>
        <v>0</v>
      </c>
      <c r="N142" s="80"/>
      <c r="O142" s="81"/>
      <c r="P142" s="81"/>
      <c r="Q142" s="81"/>
      <c r="R142" s="81"/>
      <c r="S142" s="81"/>
      <c r="T142" s="77"/>
      <c r="V142" s="79"/>
      <c r="W142" s="79"/>
    </row>
    <row r="143" spans="1:23" ht="18.75" customHeight="1" collapsed="1" thickBot="1">
      <c r="A143" s="73">
        <f t="shared" si="78"/>
        <v>0</v>
      </c>
      <c r="B143" s="63"/>
      <c r="C143" s="214"/>
      <c r="D143" s="65"/>
      <c r="E143" s="65"/>
      <c r="F143" s="138"/>
      <c r="G143" s="215"/>
      <c r="H143" s="217">
        <f t="shared" si="79"/>
        <v>0</v>
      </c>
      <c r="I143" s="273"/>
      <c r="J143" s="369"/>
      <c r="K143" s="236"/>
      <c r="L143" s="219"/>
      <c r="M143" s="216"/>
      <c r="N143" s="80"/>
      <c r="O143" s="81"/>
      <c r="P143" s="81"/>
      <c r="Q143" s="81"/>
      <c r="R143" s="81"/>
      <c r="S143" s="81"/>
      <c r="T143" s="77"/>
      <c r="V143" s="79"/>
      <c r="W143" s="79"/>
    </row>
    <row r="144" spans="1:23" hidden="1" outlineLevel="1">
      <c r="A144" s="73">
        <f>$B$144</f>
        <v>0</v>
      </c>
      <c r="B144" s="78"/>
      <c r="C144" s="294" t="str">
        <f>CONCATENATE("CHAPITRE ",B144)</f>
        <v xml:space="preserve">CHAPITRE </v>
      </c>
      <c r="D144" s="65"/>
      <c r="E144" s="65"/>
      <c r="F144" s="138">
        <f t="shared" ref="F144:F151" si="80">IF(H144=0,,ROUND((VLOOKUP(H144,$H$6:$K$15,2)*L144+VLOOKUP(H144,$H$6:$K$15,4)*M144)/E144,$K$1))</f>
        <v>0</v>
      </c>
      <c r="G144" s="139">
        <f t="shared" ref="G144:G151" si="81">F144*E144</f>
        <v>0</v>
      </c>
      <c r="H144" s="217">
        <f t="shared" si="79"/>
        <v>0</v>
      </c>
      <c r="I144" s="273"/>
      <c r="J144" s="368"/>
      <c r="K144" s="236"/>
      <c r="L144" s="353">
        <f t="shared" ref="L144:L151" si="82">(I144-(I144*J144))*E144</f>
        <v>0</v>
      </c>
      <c r="M144" s="354">
        <f t="shared" ref="M144:M151" si="83">$M$4*K144*E144</f>
        <v>0</v>
      </c>
      <c r="N144" s="75"/>
      <c r="O144" s="76"/>
      <c r="P144" s="76"/>
      <c r="Q144" s="76"/>
      <c r="R144" s="76"/>
      <c r="S144" s="76"/>
      <c r="T144" s="77"/>
    </row>
    <row r="145" spans="1:23" hidden="1" outlineLevel="1">
      <c r="A145" s="73">
        <f t="shared" ref="A145:A153" si="84">$B$144</f>
        <v>0</v>
      </c>
      <c r="B145" s="63"/>
      <c r="C145" s="64"/>
      <c r="D145" s="65"/>
      <c r="E145" s="65"/>
      <c r="F145" s="138">
        <f t="shared" si="80"/>
        <v>0</v>
      </c>
      <c r="G145" s="139">
        <f t="shared" si="81"/>
        <v>0</v>
      </c>
      <c r="H145" s="217">
        <f t="shared" si="79"/>
        <v>0</v>
      </c>
      <c r="I145" s="273"/>
      <c r="J145" s="368"/>
      <c r="K145" s="236"/>
      <c r="L145" s="353">
        <f t="shared" si="82"/>
        <v>0</v>
      </c>
      <c r="M145" s="354">
        <f t="shared" si="83"/>
        <v>0</v>
      </c>
      <c r="N145" s="75"/>
      <c r="O145" s="76"/>
      <c r="P145" s="76"/>
      <c r="Q145" s="76"/>
      <c r="R145" s="76"/>
      <c r="S145" s="76"/>
      <c r="T145" s="77"/>
    </row>
    <row r="146" spans="1:23" hidden="1" outlineLevel="1">
      <c r="A146" s="73">
        <f t="shared" si="84"/>
        <v>0</v>
      </c>
      <c r="B146" s="63"/>
      <c r="C146" s="64"/>
      <c r="D146" s="65"/>
      <c r="E146" s="65"/>
      <c r="F146" s="138">
        <f t="shared" si="80"/>
        <v>0</v>
      </c>
      <c r="G146" s="139">
        <f t="shared" si="81"/>
        <v>0</v>
      </c>
      <c r="H146" s="217">
        <f t="shared" si="79"/>
        <v>0</v>
      </c>
      <c r="I146" s="273"/>
      <c r="J146" s="368"/>
      <c r="K146" s="236"/>
      <c r="L146" s="353">
        <f t="shared" si="82"/>
        <v>0</v>
      </c>
      <c r="M146" s="354">
        <f t="shared" si="83"/>
        <v>0</v>
      </c>
      <c r="N146" s="75"/>
      <c r="O146" s="76"/>
      <c r="P146" s="76"/>
      <c r="Q146" s="76"/>
      <c r="R146" s="76"/>
      <c r="S146" s="76"/>
      <c r="T146" s="77"/>
    </row>
    <row r="147" spans="1:23" hidden="1" outlineLevel="1">
      <c r="A147" s="73">
        <f t="shared" si="84"/>
        <v>0</v>
      </c>
      <c r="B147" s="63"/>
      <c r="C147" s="64"/>
      <c r="D147" s="65"/>
      <c r="E147" s="65"/>
      <c r="F147" s="138">
        <f t="shared" si="80"/>
        <v>0</v>
      </c>
      <c r="G147" s="139">
        <f t="shared" si="81"/>
        <v>0</v>
      </c>
      <c r="H147" s="217">
        <f t="shared" si="79"/>
        <v>0</v>
      </c>
      <c r="I147" s="273"/>
      <c r="J147" s="368"/>
      <c r="K147" s="236"/>
      <c r="L147" s="353">
        <f t="shared" si="82"/>
        <v>0</v>
      </c>
      <c r="M147" s="354">
        <f t="shared" si="83"/>
        <v>0</v>
      </c>
      <c r="N147" s="75"/>
      <c r="O147" s="76"/>
      <c r="P147" s="76"/>
      <c r="Q147" s="76"/>
      <c r="R147" s="76"/>
      <c r="S147" s="76"/>
      <c r="T147" s="77"/>
    </row>
    <row r="148" spans="1:23" hidden="1" outlineLevel="1">
      <c r="A148" s="73">
        <f t="shared" si="84"/>
        <v>0</v>
      </c>
      <c r="B148" s="63"/>
      <c r="C148" s="64"/>
      <c r="D148" s="65"/>
      <c r="E148" s="65"/>
      <c r="F148" s="138">
        <f t="shared" si="80"/>
        <v>0</v>
      </c>
      <c r="G148" s="139">
        <f t="shared" si="81"/>
        <v>0</v>
      </c>
      <c r="H148" s="217">
        <f t="shared" si="79"/>
        <v>0</v>
      </c>
      <c r="I148" s="273"/>
      <c r="J148" s="368"/>
      <c r="K148" s="236"/>
      <c r="L148" s="353">
        <f t="shared" si="82"/>
        <v>0</v>
      </c>
      <c r="M148" s="354">
        <f t="shared" si="83"/>
        <v>0</v>
      </c>
      <c r="N148" s="75"/>
      <c r="O148" s="76"/>
      <c r="P148" s="76"/>
      <c r="Q148" s="76"/>
      <c r="R148" s="76"/>
      <c r="S148" s="76"/>
      <c r="T148" s="77"/>
    </row>
    <row r="149" spans="1:23" hidden="1" outlineLevel="1">
      <c r="A149" s="73">
        <f t="shared" si="84"/>
        <v>0</v>
      </c>
      <c r="B149" s="63"/>
      <c r="C149" s="64"/>
      <c r="D149" s="65"/>
      <c r="E149" s="65"/>
      <c r="F149" s="138">
        <f t="shared" si="80"/>
        <v>0</v>
      </c>
      <c r="G149" s="139">
        <f t="shared" si="81"/>
        <v>0</v>
      </c>
      <c r="H149" s="217">
        <f t="shared" si="79"/>
        <v>0</v>
      </c>
      <c r="I149" s="273"/>
      <c r="J149" s="368"/>
      <c r="K149" s="236"/>
      <c r="L149" s="353">
        <f t="shared" si="82"/>
        <v>0</v>
      </c>
      <c r="M149" s="354">
        <f t="shared" si="83"/>
        <v>0</v>
      </c>
      <c r="N149" s="75"/>
      <c r="O149" s="76"/>
      <c r="P149" s="76"/>
      <c r="Q149" s="76"/>
      <c r="R149" s="76"/>
      <c r="S149" s="76"/>
      <c r="T149" s="77"/>
    </row>
    <row r="150" spans="1:23" hidden="1" outlineLevel="1">
      <c r="A150" s="73">
        <f t="shared" si="84"/>
        <v>0</v>
      </c>
      <c r="B150" s="63"/>
      <c r="C150" s="64"/>
      <c r="D150" s="65"/>
      <c r="E150" s="65"/>
      <c r="F150" s="138">
        <f t="shared" si="80"/>
        <v>0</v>
      </c>
      <c r="G150" s="139">
        <f t="shared" si="81"/>
        <v>0</v>
      </c>
      <c r="H150" s="217">
        <f t="shared" si="79"/>
        <v>0</v>
      </c>
      <c r="I150" s="273"/>
      <c r="J150" s="368"/>
      <c r="K150" s="236"/>
      <c r="L150" s="353">
        <f t="shared" si="82"/>
        <v>0</v>
      </c>
      <c r="M150" s="354">
        <f t="shared" si="83"/>
        <v>0</v>
      </c>
      <c r="N150" s="75"/>
      <c r="O150" s="76"/>
      <c r="P150" s="76"/>
      <c r="Q150" s="76"/>
      <c r="R150" s="76"/>
      <c r="S150" s="76"/>
      <c r="T150" s="77"/>
    </row>
    <row r="151" spans="1:23" ht="15.75" hidden="1" outlineLevel="1" thickBot="1">
      <c r="A151" s="73">
        <f t="shared" si="84"/>
        <v>0</v>
      </c>
      <c r="B151" s="63"/>
      <c r="C151" s="64"/>
      <c r="D151" s="65"/>
      <c r="E151" s="65"/>
      <c r="F151" s="138">
        <f t="shared" si="80"/>
        <v>0</v>
      </c>
      <c r="G151" s="139">
        <f t="shared" si="81"/>
        <v>0</v>
      </c>
      <c r="H151" s="217">
        <f t="shared" si="79"/>
        <v>0</v>
      </c>
      <c r="I151" s="273"/>
      <c r="J151" s="368"/>
      <c r="K151" s="236"/>
      <c r="L151" s="353">
        <f t="shared" si="82"/>
        <v>0</v>
      </c>
      <c r="M151" s="354">
        <f t="shared" si="83"/>
        <v>0</v>
      </c>
      <c r="N151" s="75"/>
      <c r="O151" s="76"/>
      <c r="P151" s="76"/>
      <c r="Q151" s="76"/>
      <c r="R151" s="76"/>
      <c r="S151" s="76"/>
      <c r="T151" s="77"/>
    </row>
    <row r="152" spans="1:23" ht="18.75" hidden="1" customHeight="1" outlineLevel="1" thickBot="1">
      <c r="A152" s="73">
        <f t="shared" si="84"/>
        <v>0</v>
      </c>
      <c r="B152" s="63"/>
      <c r="C152" s="214" t="str">
        <f>CONCATENATE(B144," - TOTAL HT ",C144)</f>
        <v xml:space="preserve"> - TOTAL HT CHAPITRE </v>
      </c>
      <c r="D152" s="65"/>
      <c r="E152" s="65"/>
      <c r="F152" s="138"/>
      <c r="G152" s="140">
        <f>SUM(G144:G151)</f>
        <v>0</v>
      </c>
      <c r="H152" s="217">
        <f t="shared" si="79"/>
        <v>0</v>
      </c>
      <c r="I152" s="273"/>
      <c r="J152" s="369"/>
      <c r="K152" s="236"/>
      <c r="L152" s="140">
        <f>SUM(L144:L151)</f>
        <v>0</v>
      </c>
      <c r="M152" s="128">
        <f>SUM(M144:M151)</f>
        <v>0</v>
      </c>
      <c r="N152" s="80"/>
      <c r="O152" s="81"/>
      <c r="P152" s="81"/>
      <c r="Q152" s="81"/>
      <c r="R152" s="81"/>
      <c r="S152" s="81"/>
      <c r="T152" s="77"/>
      <c r="V152" s="79"/>
      <c r="W152" s="79"/>
    </row>
    <row r="153" spans="1:23" ht="18.75" customHeight="1" collapsed="1" thickBot="1">
      <c r="A153" s="73">
        <f t="shared" si="84"/>
        <v>0</v>
      </c>
      <c r="B153" s="63"/>
      <c r="C153" s="214"/>
      <c r="D153" s="65"/>
      <c r="E153" s="65"/>
      <c r="F153" s="138"/>
      <c r="G153" s="215"/>
      <c r="H153" s="217">
        <f t="shared" si="79"/>
        <v>0</v>
      </c>
      <c r="I153" s="273"/>
      <c r="J153" s="369"/>
      <c r="K153" s="236"/>
      <c r="L153" s="219"/>
      <c r="M153" s="216"/>
      <c r="N153" s="80"/>
      <c r="O153" s="81"/>
      <c r="P153" s="81"/>
      <c r="Q153" s="81"/>
      <c r="R153" s="81"/>
      <c r="S153" s="81"/>
      <c r="T153" s="77"/>
      <c r="V153" s="79"/>
      <c r="W153" s="79"/>
    </row>
    <row r="154" spans="1:23" hidden="1" outlineLevel="1">
      <c r="A154" s="73">
        <f>$B$154</f>
        <v>0</v>
      </c>
      <c r="B154" s="78"/>
      <c r="C154" s="294" t="str">
        <f>CONCATENATE("CHAPITRE ",B154)</f>
        <v xml:space="preserve">CHAPITRE </v>
      </c>
      <c r="D154" s="65"/>
      <c r="E154" s="65"/>
      <c r="F154" s="138">
        <f t="shared" ref="F154:F161" si="85">IF(H154=0,,ROUND((VLOOKUP(H154,$H$6:$K$15,2)*L154+VLOOKUP(H154,$H$6:$K$15,4)*M154)/E154,$K$1))</f>
        <v>0</v>
      </c>
      <c r="G154" s="139">
        <f t="shared" ref="G154:G161" si="86">F154*E154</f>
        <v>0</v>
      </c>
      <c r="H154" s="217">
        <f t="shared" si="79"/>
        <v>0</v>
      </c>
      <c r="I154" s="273"/>
      <c r="J154" s="368"/>
      <c r="K154" s="236"/>
      <c r="L154" s="353">
        <f t="shared" ref="L154:L161" si="87">(I154-(I154*J154))*E154</f>
        <v>0</v>
      </c>
      <c r="M154" s="354">
        <f t="shared" ref="M154:M161" si="88">$M$4*K154*E154</f>
        <v>0</v>
      </c>
      <c r="N154" s="75"/>
      <c r="O154" s="76"/>
      <c r="P154" s="76"/>
      <c r="Q154" s="76"/>
      <c r="R154" s="76"/>
      <c r="S154" s="76"/>
      <c r="T154" s="77"/>
    </row>
    <row r="155" spans="1:23" hidden="1" outlineLevel="1">
      <c r="A155" s="73">
        <f t="shared" ref="A155:A163" si="89">$B$154</f>
        <v>0</v>
      </c>
      <c r="B155" s="63"/>
      <c r="C155" s="64"/>
      <c r="D155" s="65"/>
      <c r="E155" s="65"/>
      <c r="F155" s="138">
        <f t="shared" si="85"/>
        <v>0</v>
      </c>
      <c r="G155" s="139">
        <f t="shared" si="86"/>
        <v>0</v>
      </c>
      <c r="H155" s="217">
        <f t="shared" si="79"/>
        <v>0</v>
      </c>
      <c r="I155" s="273"/>
      <c r="J155" s="368"/>
      <c r="K155" s="236"/>
      <c r="L155" s="353">
        <f t="shared" si="87"/>
        <v>0</v>
      </c>
      <c r="M155" s="354">
        <f t="shared" si="88"/>
        <v>0</v>
      </c>
      <c r="N155" s="75"/>
      <c r="O155" s="76"/>
      <c r="P155" s="76"/>
      <c r="Q155" s="76"/>
      <c r="R155" s="76"/>
      <c r="S155" s="76"/>
      <c r="T155" s="77"/>
    </row>
    <row r="156" spans="1:23" hidden="1" outlineLevel="1">
      <c r="A156" s="73">
        <f t="shared" si="89"/>
        <v>0</v>
      </c>
      <c r="B156" s="63"/>
      <c r="C156" s="64"/>
      <c r="D156" s="65"/>
      <c r="E156" s="65"/>
      <c r="F156" s="138">
        <f t="shared" si="85"/>
        <v>0</v>
      </c>
      <c r="G156" s="139">
        <f t="shared" si="86"/>
        <v>0</v>
      </c>
      <c r="H156" s="217">
        <f t="shared" si="79"/>
        <v>0</v>
      </c>
      <c r="I156" s="273"/>
      <c r="J156" s="368"/>
      <c r="K156" s="236"/>
      <c r="L156" s="353">
        <f t="shared" si="87"/>
        <v>0</v>
      </c>
      <c r="M156" s="354">
        <f t="shared" si="88"/>
        <v>0</v>
      </c>
      <c r="N156" s="75"/>
      <c r="O156" s="76"/>
      <c r="P156" s="76"/>
      <c r="Q156" s="76"/>
      <c r="R156" s="76"/>
      <c r="S156" s="76"/>
      <c r="T156" s="77"/>
    </row>
    <row r="157" spans="1:23" hidden="1" outlineLevel="1">
      <c r="A157" s="73">
        <f t="shared" si="89"/>
        <v>0</v>
      </c>
      <c r="B157" s="63"/>
      <c r="C157" s="64"/>
      <c r="D157" s="65"/>
      <c r="E157" s="65"/>
      <c r="F157" s="138">
        <f t="shared" si="85"/>
        <v>0</v>
      </c>
      <c r="G157" s="139">
        <f t="shared" si="86"/>
        <v>0</v>
      </c>
      <c r="H157" s="217">
        <f t="shared" si="79"/>
        <v>0</v>
      </c>
      <c r="I157" s="273"/>
      <c r="J157" s="368"/>
      <c r="K157" s="236"/>
      <c r="L157" s="353">
        <f t="shared" si="87"/>
        <v>0</v>
      </c>
      <c r="M157" s="354">
        <f t="shared" si="88"/>
        <v>0</v>
      </c>
      <c r="N157" s="75"/>
      <c r="O157" s="76"/>
      <c r="P157" s="76"/>
      <c r="Q157" s="76"/>
      <c r="R157" s="76"/>
      <c r="S157" s="76"/>
      <c r="T157" s="77"/>
    </row>
    <row r="158" spans="1:23" hidden="1" outlineLevel="1">
      <c r="A158" s="73">
        <f t="shared" si="89"/>
        <v>0</v>
      </c>
      <c r="B158" s="63"/>
      <c r="C158" s="64"/>
      <c r="D158" s="65"/>
      <c r="E158" s="65"/>
      <c r="F158" s="138">
        <f t="shared" si="85"/>
        <v>0</v>
      </c>
      <c r="G158" s="139">
        <f t="shared" si="86"/>
        <v>0</v>
      </c>
      <c r="H158" s="217">
        <f t="shared" si="79"/>
        <v>0</v>
      </c>
      <c r="I158" s="273"/>
      <c r="J158" s="368"/>
      <c r="K158" s="236"/>
      <c r="L158" s="353">
        <f t="shared" si="87"/>
        <v>0</v>
      </c>
      <c r="M158" s="354">
        <f t="shared" si="88"/>
        <v>0</v>
      </c>
      <c r="N158" s="75"/>
      <c r="O158" s="76"/>
      <c r="P158" s="76"/>
      <c r="Q158" s="76"/>
      <c r="R158" s="76"/>
      <c r="S158" s="76"/>
      <c r="T158" s="77"/>
    </row>
    <row r="159" spans="1:23" hidden="1" outlineLevel="1">
      <c r="A159" s="73">
        <f t="shared" si="89"/>
        <v>0</v>
      </c>
      <c r="B159" s="63"/>
      <c r="C159" s="64"/>
      <c r="D159" s="65"/>
      <c r="E159" s="65"/>
      <c r="F159" s="138">
        <f t="shared" si="85"/>
        <v>0</v>
      </c>
      <c r="G159" s="139">
        <f t="shared" si="86"/>
        <v>0</v>
      </c>
      <c r="H159" s="217">
        <f t="shared" si="79"/>
        <v>0</v>
      </c>
      <c r="I159" s="273"/>
      <c r="J159" s="368"/>
      <c r="K159" s="236"/>
      <c r="L159" s="353">
        <f t="shared" si="87"/>
        <v>0</v>
      </c>
      <c r="M159" s="354">
        <f t="shared" si="88"/>
        <v>0</v>
      </c>
      <c r="N159" s="75"/>
      <c r="O159" s="76"/>
      <c r="P159" s="76"/>
      <c r="Q159" s="76"/>
      <c r="R159" s="76"/>
      <c r="S159" s="76"/>
      <c r="T159" s="77"/>
    </row>
    <row r="160" spans="1:23" hidden="1" outlineLevel="1">
      <c r="A160" s="73">
        <f t="shared" si="89"/>
        <v>0</v>
      </c>
      <c r="B160" s="63"/>
      <c r="C160" s="64"/>
      <c r="D160" s="65"/>
      <c r="E160" s="65"/>
      <c r="F160" s="138">
        <f t="shared" si="85"/>
        <v>0</v>
      </c>
      <c r="G160" s="139">
        <f t="shared" si="86"/>
        <v>0</v>
      </c>
      <c r="H160" s="217">
        <f t="shared" si="79"/>
        <v>0</v>
      </c>
      <c r="I160" s="273"/>
      <c r="J160" s="368"/>
      <c r="K160" s="236"/>
      <c r="L160" s="353">
        <f t="shared" si="87"/>
        <v>0</v>
      </c>
      <c r="M160" s="354">
        <f t="shared" si="88"/>
        <v>0</v>
      </c>
      <c r="N160" s="75"/>
      <c r="O160" s="76"/>
      <c r="P160" s="76"/>
      <c r="Q160" s="76"/>
      <c r="R160" s="76"/>
      <c r="S160" s="76"/>
      <c r="T160" s="77"/>
    </row>
    <row r="161" spans="1:23" ht="15.75" hidden="1" outlineLevel="1" thickBot="1">
      <c r="A161" s="73">
        <f t="shared" si="89"/>
        <v>0</v>
      </c>
      <c r="B161" s="63"/>
      <c r="C161" s="64"/>
      <c r="D161" s="65"/>
      <c r="E161" s="65"/>
      <c r="F161" s="138">
        <f t="shared" si="85"/>
        <v>0</v>
      </c>
      <c r="G161" s="139">
        <f t="shared" si="86"/>
        <v>0</v>
      </c>
      <c r="H161" s="217">
        <f t="shared" si="79"/>
        <v>0</v>
      </c>
      <c r="I161" s="273"/>
      <c r="J161" s="368"/>
      <c r="K161" s="236"/>
      <c r="L161" s="353">
        <f t="shared" si="87"/>
        <v>0</v>
      </c>
      <c r="M161" s="354">
        <f t="shared" si="88"/>
        <v>0</v>
      </c>
      <c r="N161" s="75"/>
      <c r="O161" s="76"/>
      <c r="P161" s="76"/>
      <c r="Q161" s="76"/>
      <c r="R161" s="76"/>
      <c r="S161" s="76"/>
      <c r="T161" s="77"/>
    </row>
    <row r="162" spans="1:23" ht="18.75" hidden="1" customHeight="1" outlineLevel="1" thickBot="1">
      <c r="A162" s="73">
        <f t="shared" si="89"/>
        <v>0</v>
      </c>
      <c r="B162" s="63"/>
      <c r="C162" s="214" t="str">
        <f>CONCATENATE(B154," - TOTAL HT ",C154)</f>
        <v xml:space="preserve"> - TOTAL HT CHAPITRE </v>
      </c>
      <c r="D162" s="65"/>
      <c r="E162" s="65"/>
      <c r="F162" s="138"/>
      <c r="G162" s="140">
        <f>SUM(G154:G161)</f>
        <v>0</v>
      </c>
      <c r="H162" s="217">
        <f t="shared" si="79"/>
        <v>0</v>
      </c>
      <c r="I162" s="273"/>
      <c r="J162" s="369"/>
      <c r="K162" s="236"/>
      <c r="L162" s="140">
        <f>SUM(L154:L161)</f>
        <v>0</v>
      </c>
      <c r="M162" s="128">
        <f>SUM(M154:M161)</f>
        <v>0</v>
      </c>
      <c r="N162" s="80"/>
      <c r="O162" s="81"/>
      <c r="P162" s="81"/>
      <c r="Q162" s="81"/>
      <c r="R162" s="81"/>
      <c r="S162" s="81"/>
      <c r="T162" s="77"/>
      <c r="V162" s="79"/>
      <c r="W162" s="79"/>
    </row>
    <row r="163" spans="1:23" ht="18.75" customHeight="1" collapsed="1" thickBot="1">
      <c r="A163" s="73">
        <f t="shared" si="89"/>
        <v>0</v>
      </c>
      <c r="B163" s="63"/>
      <c r="C163" s="214"/>
      <c r="D163" s="65"/>
      <c r="E163" s="65"/>
      <c r="F163" s="138"/>
      <c r="G163" s="215"/>
      <c r="H163" s="217">
        <f t="shared" si="79"/>
        <v>0</v>
      </c>
      <c r="I163" s="273"/>
      <c r="J163" s="369"/>
      <c r="K163" s="236"/>
      <c r="L163" s="219"/>
      <c r="M163" s="216"/>
      <c r="N163" s="80"/>
      <c r="O163" s="81"/>
      <c r="P163" s="81"/>
      <c r="Q163" s="81"/>
      <c r="R163" s="81"/>
      <c r="S163" s="81"/>
      <c r="T163" s="77"/>
      <c r="V163" s="79"/>
      <c r="W163" s="79"/>
    </row>
    <row r="164" spans="1:23" hidden="1" outlineLevel="1">
      <c r="A164" s="73">
        <f>$B$164</f>
        <v>0</v>
      </c>
      <c r="B164" s="78"/>
      <c r="C164" s="294" t="str">
        <f>CONCATENATE("CHAPITRE ",B164)</f>
        <v xml:space="preserve">CHAPITRE </v>
      </c>
      <c r="D164" s="65"/>
      <c r="E164" s="65"/>
      <c r="F164" s="138">
        <f t="shared" ref="F164:F171" si="90">IF(H164=0,,ROUND((VLOOKUP(H164,$H$6:$K$15,2)*L164+VLOOKUP(H164,$H$6:$K$15,4)*M164)/E164,$K$1))</f>
        <v>0</v>
      </c>
      <c r="G164" s="139">
        <f t="shared" ref="G164:G171" si="91">F164*E164</f>
        <v>0</v>
      </c>
      <c r="H164" s="217">
        <f t="shared" si="79"/>
        <v>0</v>
      </c>
      <c r="I164" s="273"/>
      <c r="J164" s="368"/>
      <c r="K164" s="236"/>
      <c r="L164" s="353">
        <f t="shared" ref="L164:L171" si="92">(I164-(I164*J164))*E164</f>
        <v>0</v>
      </c>
      <c r="M164" s="354">
        <f t="shared" ref="M164:M171" si="93">$M$4*K164*E164</f>
        <v>0</v>
      </c>
      <c r="N164" s="75"/>
      <c r="O164" s="76"/>
      <c r="P164" s="76"/>
      <c r="Q164" s="76"/>
      <c r="R164" s="76"/>
      <c r="S164" s="76"/>
      <c r="T164" s="77"/>
    </row>
    <row r="165" spans="1:23" hidden="1" outlineLevel="1">
      <c r="A165" s="73">
        <f t="shared" ref="A165:A173" si="94">$B$164</f>
        <v>0</v>
      </c>
      <c r="B165" s="63"/>
      <c r="C165" s="64"/>
      <c r="D165" s="65"/>
      <c r="E165" s="65"/>
      <c r="F165" s="138">
        <f t="shared" si="90"/>
        <v>0</v>
      </c>
      <c r="G165" s="139">
        <f t="shared" si="91"/>
        <v>0</v>
      </c>
      <c r="H165" s="217">
        <f t="shared" si="79"/>
        <v>0</v>
      </c>
      <c r="I165" s="273"/>
      <c r="J165" s="368"/>
      <c r="K165" s="236"/>
      <c r="L165" s="353">
        <f t="shared" si="92"/>
        <v>0</v>
      </c>
      <c r="M165" s="354">
        <f t="shared" si="93"/>
        <v>0</v>
      </c>
      <c r="N165" s="75"/>
      <c r="O165" s="76"/>
      <c r="P165" s="76"/>
      <c r="Q165" s="76"/>
      <c r="R165" s="76"/>
      <c r="S165" s="76"/>
      <c r="T165" s="77"/>
    </row>
    <row r="166" spans="1:23" hidden="1" outlineLevel="1">
      <c r="A166" s="73">
        <f t="shared" si="94"/>
        <v>0</v>
      </c>
      <c r="B166" s="63"/>
      <c r="C166" s="64"/>
      <c r="D166" s="65"/>
      <c r="E166" s="65"/>
      <c r="F166" s="138">
        <f t="shared" si="90"/>
        <v>0</v>
      </c>
      <c r="G166" s="139">
        <f t="shared" si="91"/>
        <v>0</v>
      </c>
      <c r="H166" s="217">
        <f t="shared" si="79"/>
        <v>0</v>
      </c>
      <c r="I166" s="273"/>
      <c r="J166" s="368"/>
      <c r="K166" s="236"/>
      <c r="L166" s="353">
        <f t="shared" si="92"/>
        <v>0</v>
      </c>
      <c r="M166" s="354">
        <f t="shared" si="93"/>
        <v>0</v>
      </c>
      <c r="N166" s="75"/>
      <c r="O166" s="76"/>
      <c r="P166" s="76"/>
      <c r="Q166" s="76"/>
      <c r="R166" s="76"/>
      <c r="S166" s="76"/>
      <c r="T166" s="77"/>
    </row>
    <row r="167" spans="1:23" hidden="1" outlineLevel="1">
      <c r="A167" s="73">
        <f t="shared" si="94"/>
        <v>0</v>
      </c>
      <c r="B167" s="63"/>
      <c r="C167" s="64"/>
      <c r="D167" s="65"/>
      <c r="E167" s="65"/>
      <c r="F167" s="138">
        <f t="shared" si="90"/>
        <v>0</v>
      </c>
      <c r="G167" s="139">
        <f t="shared" si="91"/>
        <v>0</v>
      </c>
      <c r="H167" s="217">
        <f t="shared" si="79"/>
        <v>0</v>
      </c>
      <c r="I167" s="273"/>
      <c r="J167" s="368"/>
      <c r="K167" s="236"/>
      <c r="L167" s="353">
        <f t="shared" si="92"/>
        <v>0</v>
      </c>
      <c r="M167" s="354">
        <f t="shared" si="93"/>
        <v>0</v>
      </c>
      <c r="N167" s="75"/>
      <c r="O167" s="76"/>
      <c r="P167" s="76"/>
      <c r="Q167" s="76"/>
      <c r="R167" s="76"/>
      <c r="S167" s="76"/>
      <c r="T167" s="77"/>
    </row>
    <row r="168" spans="1:23" hidden="1" outlineLevel="1">
      <c r="A168" s="73">
        <f t="shared" si="94"/>
        <v>0</v>
      </c>
      <c r="B168" s="63"/>
      <c r="C168" s="64"/>
      <c r="D168" s="65"/>
      <c r="E168" s="65"/>
      <c r="F168" s="138">
        <f t="shared" si="90"/>
        <v>0</v>
      </c>
      <c r="G168" s="139">
        <f t="shared" si="91"/>
        <v>0</v>
      </c>
      <c r="H168" s="217">
        <f t="shared" si="79"/>
        <v>0</v>
      </c>
      <c r="I168" s="273"/>
      <c r="J168" s="368"/>
      <c r="K168" s="236"/>
      <c r="L168" s="353">
        <f t="shared" si="92"/>
        <v>0</v>
      </c>
      <c r="M168" s="354">
        <f t="shared" si="93"/>
        <v>0</v>
      </c>
      <c r="N168" s="75"/>
      <c r="O168" s="76"/>
      <c r="P168" s="76"/>
      <c r="Q168" s="76"/>
      <c r="R168" s="76"/>
      <c r="S168" s="76"/>
      <c r="T168" s="77"/>
    </row>
    <row r="169" spans="1:23" hidden="1" outlineLevel="1">
      <c r="A169" s="73">
        <f t="shared" si="94"/>
        <v>0</v>
      </c>
      <c r="B169" s="63"/>
      <c r="C169" s="64"/>
      <c r="D169" s="65"/>
      <c r="E169" s="65"/>
      <c r="F169" s="138">
        <f t="shared" si="90"/>
        <v>0</v>
      </c>
      <c r="G169" s="139">
        <f t="shared" si="91"/>
        <v>0</v>
      </c>
      <c r="H169" s="217">
        <f t="shared" si="79"/>
        <v>0</v>
      </c>
      <c r="I169" s="273"/>
      <c r="J169" s="368"/>
      <c r="K169" s="236"/>
      <c r="L169" s="353">
        <f t="shared" si="92"/>
        <v>0</v>
      </c>
      <c r="M169" s="354">
        <f t="shared" si="93"/>
        <v>0</v>
      </c>
      <c r="N169" s="75"/>
      <c r="O169" s="76"/>
      <c r="P169" s="76"/>
      <c r="Q169" s="76"/>
      <c r="R169" s="76"/>
      <c r="S169" s="76"/>
      <c r="T169" s="77"/>
    </row>
    <row r="170" spans="1:23" hidden="1" outlineLevel="1">
      <c r="A170" s="73">
        <f t="shared" si="94"/>
        <v>0</v>
      </c>
      <c r="B170" s="63"/>
      <c r="C170" s="64"/>
      <c r="D170" s="65"/>
      <c r="E170" s="65"/>
      <c r="F170" s="138">
        <f t="shared" si="90"/>
        <v>0</v>
      </c>
      <c r="G170" s="139">
        <f t="shared" si="91"/>
        <v>0</v>
      </c>
      <c r="H170" s="217">
        <f t="shared" si="79"/>
        <v>0</v>
      </c>
      <c r="I170" s="273"/>
      <c r="J170" s="368"/>
      <c r="K170" s="236"/>
      <c r="L170" s="353">
        <f t="shared" si="92"/>
        <v>0</v>
      </c>
      <c r="M170" s="354">
        <f t="shared" si="93"/>
        <v>0</v>
      </c>
      <c r="N170" s="75"/>
      <c r="O170" s="76"/>
      <c r="P170" s="76"/>
      <c r="Q170" s="76"/>
      <c r="R170" s="76"/>
      <c r="S170" s="76"/>
      <c r="T170" s="77"/>
    </row>
    <row r="171" spans="1:23" ht="15.75" hidden="1" outlineLevel="1" thickBot="1">
      <c r="A171" s="73">
        <f t="shared" si="94"/>
        <v>0</v>
      </c>
      <c r="B171" s="63"/>
      <c r="C171" s="64"/>
      <c r="D171" s="65"/>
      <c r="E171" s="65"/>
      <c r="F171" s="138">
        <f t="shared" si="90"/>
        <v>0</v>
      </c>
      <c r="G171" s="139">
        <f t="shared" si="91"/>
        <v>0</v>
      </c>
      <c r="H171" s="217">
        <f t="shared" si="79"/>
        <v>0</v>
      </c>
      <c r="I171" s="273"/>
      <c r="J171" s="368"/>
      <c r="K171" s="236"/>
      <c r="L171" s="353">
        <f t="shared" si="92"/>
        <v>0</v>
      </c>
      <c r="M171" s="354">
        <f t="shared" si="93"/>
        <v>0</v>
      </c>
      <c r="N171" s="75"/>
      <c r="O171" s="76"/>
      <c r="P171" s="76"/>
      <c r="Q171" s="76"/>
      <c r="R171" s="76"/>
      <c r="S171" s="76"/>
      <c r="T171" s="77"/>
    </row>
    <row r="172" spans="1:23" ht="18.75" hidden="1" customHeight="1" outlineLevel="1" thickBot="1">
      <c r="A172" s="73">
        <f t="shared" si="94"/>
        <v>0</v>
      </c>
      <c r="B172" s="63"/>
      <c r="C172" s="214" t="str">
        <f>CONCATENATE(B164," - TOTAL HT ",C164)</f>
        <v xml:space="preserve"> - TOTAL HT CHAPITRE </v>
      </c>
      <c r="D172" s="65"/>
      <c r="E172" s="65"/>
      <c r="F172" s="138"/>
      <c r="G172" s="140">
        <f>SUM(G164:G171)</f>
        <v>0</v>
      </c>
      <c r="H172" s="217">
        <f t="shared" si="79"/>
        <v>0</v>
      </c>
      <c r="I172" s="273"/>
      <c r="J172" s="369"/>
      <c r="K172" s="236"/>
      <c r="L172" s="140">
        <f>SUM(L164:L171)</f>
        <v>0</v>
      </c>
      <c r="M172" s="128">
        <f>SUM(M164:M171)</f>
        <v>0</v>
      </c>
      <c r="N172" s="80"/>
      <c r="O172" s="81"/>
      <c r="P172" s="81"/>
      <c r="Q172" s="81"/>
      <c r="R172" s="81"/>
      <c r="S172" s="81"/>
      <c r="T172" s="77"/>
      <c r="V172" s="79"/>
      <c r="W172" s="79"/>
    </row>
    <row r="173" spans="1:23" ht="18.75" customHeight="1" collapsed="1" thickBot="1">
      <c r="A173" s="73">
        <f t="shared" si="94"/>
        <v>0</v>
      </c>
      <c r="B173" s="63"/>
      <c r="C173" s="214"/>
      <c r="D173" s="65"/>
      <c r="E173" s="65"/>
      <c r="F173" s="138"/>
      <c r="G173" s="215"/>
      <c r="H173" s="217">
        <f t="shared" si="79"/>
        <v>0</v>
      </c>
      <c r="I173" s="273"/>
      <c r="J173" s="369"/>
      <c r="K173" s="236"/>
      <c r="L173" s="219"/>
      <c r="M173" s="216"/>
      <c r="N173" s="80"/>
      <c r="O173" s="81"/>
      <c r="P173" s="81"/>
      <c r="Q173" s="81"/>
      <c r="R173" s="81"/>
      <c r="S173" s="81"/>
      <c r="T173" s="77"/>
      <c r="V173" s="79"/>
      <c r="W173" s="79"/>
    </row>
    <row r="174" spans="1:23" hidden="1" outlineLevel="1">
      <c r="A174" s="73">
        <f>$B$174</f>
        <v>0</v>
      </c>
      <c r="B174" s="78"/>
      <c r="C174" s="294" t="str">
        <f>CONCATENATE("CHAPITRE ",B174)</f>
        <v xml:space="preserve">CHAPITRE </v>
      </c>
      <c r="D174" s="65"/>
      <c r="E174" s="65"/>
      <c r="F174" s="138">
        <f t="shared" ref="F174:F181" si="95">IF(H174=0,,ROUND((VLOOKUP(H174,$H$6:$K$15,2)*L174+VLOOKUP(H174,$H$6:$K$15,4)*M174)/E174,$K$1))</f>
        <v>0</v>
      </c>
      <c r="G174" s="139">
        <f t="shared" ref="G174:G181" si="96">F174*E174</f>
        <v>0</v>
      </c>
      <c r="H174" s="217">
        <f t="shared" si="79"/>
        <v>0</v>
      </c>
      <c r="I174" s="273"/>
      <c r="J174" s="368"/>
      <c r="K174" s="236"/>
      <c r="L174" s="353">
        <f t="shared" ref="L174:L181" si="97">(I174-(I174*J174))*E174</f>
        <v>0</v>
      </c>
      <c r="M174" s="354">
        <f t="shared" ref="M174:M181" si="98">$M$4*K174*E174</f>
        <v>0</v>
      </c>
      <c r="N174" s="75"/>
      <c r="O174" s="76"/>
      <c r="P174" s="76"/>
      <c r="Q174" s="76"/>
      <c r="R174" s="76"/>
      <c r="S174" s="76"/>
      <c r="T174" s="77"/>
    </row>
    <row r="175" spans="1:23" hidden="1" outlineLevel="1">
      <c r="A175" s="73">
        <f t="shared" ref="A175:A183" si="99">$B$174</f>
        <v>0</v>
      </c>
      <c r="B175" s="63"/>
      <c r="C175" s="64"/>
      <c r="D175" s="65"/>
      <c r="E175" s="65"/>
      <c r="F175" s="138">
        <f t="shared" si="95"/>
        <v>0</v>
      </c>
      <c r="G175" s="139">
        <f t="shared" si="96"/>
        <v>0</v>
      </c>
      <c r="H175" s="217">
        <f t="shared" si="79"/>
        <v>0</v>
      </c>
      <c r="I175" s="273"/>
      <c r="J175" s="368"/>
      <c r="K175" s="236"/>
      <c r="L175" s="353">
        <f t="shared" si="97"/>
        <v>0</v>
      </c>
      <c r="M175" s="354">
        <f t="shared" si="98"/>
        <v>0</v>
      </c>
      <c r="N175" s="75"/>
      <c r="O175" s="76"/>
      <c r="P175" s="76"/>
      <c r="Q175" s="76"/>
      <c r="R175" s="76"/>
      <c r="S175" s="76"/>
      <c r="T175" s="77"/>
    </row>
    <row r="176" spans="1:23" hidden="1" outlineLevel="1">
      <c r="A176" s="73">
        <f t="shared" si="99"/>
        <v>0</v>
      </c>
      <c r="B176" s="63"/>
      <c r="C176" s="64"/>
      <c r="D176" s="65"/>
      <c r="E176" s="65"/>
      <c r="F176" s="138">
        <f t="shared" si="95"/>
        <v>0</v>
      </c>
      <c r="G176" s="139">
        <f t="shared" si="96"/>
        <v>0</v>
      </c>
      <c r="H176" s="217">
        <f t="shared" si="79"/>
        <v>0</v>
      </c>
      <c r="I176" s="273"/>
      <c r="J176" s="368"/>
      <c r="K176" s="236"/>
      <c r="L176" s="353">
        <f t="shared" si="97"/>
        <v>0</v>
      </c>
      <c r="M176" s="354">
        <f t="shared" si="98"/>
        <v>0</v>
      </c>
      <c r="N176" s="75"/>
      <c r="O176" s="76"/>
      <c r="P176" s="76"/>
      <c r="Q176" s="76"/>
      <c r="R176" s="76"/>
      <c r="S176" s="76"/>
      <c r="T176" s="77"/>
    </row>
    <row r="177" spans="1:23" hidden="1" outlineLevel="1">
      <c r="A177" s="73">
        <f t="shared" si="99"/>
        <v>0</v>
      </c>
      <c r="B177" s="63"/>
      <c r="C177" s="64"/>
      <c r="D177" s="65"/>
      <c r="E177" s="65"/>
      <c r="F177" s="138">
        <f t="shared" si="95"/>
        <v>0</v>
      </c>
      <c r="G177" s="139">
        <f t="shared" si="96"/>
        <v>0</v>
      </c>
      <c r="H177" s="217">
        <f t="shared" si="79"/>
        <v>0</v>
      </c>
      <c r="I177" s="273"/>
      <c r="J177" s="368"/>
      <c r="K177" s="236"/>
      <c r="L177" s="353">
        <f t="shared" si="97"/>
        <v>0</v>
      </c>
      <c r="M177" s="354">
        <f t="shared" si="98"/>
        <v>0</v>
      </c>
      <c r="N177" s="75"/>
      <c r="O177" s="76"/>
      <c r="P177" s="76"/>
      <c r="Q177" s="76"/>
      <c r="R177" s="76"/>
      <c r="S177" s="76"/>
      <c r="T177" s="77"/>
    </row>
    <row r="178" spans="1:23" hidden="1" outlineLevel="1">
      <c r="A178" s="73">
        <f t="shared" si="99"/>
        <v>0</v>
      </c>
      <c r="B178" s="63"/>
      <c r="C178" s="64"/>
      <c r="D178" s="65"/>
      <c r="E178" s="65"/>
      <c r="F178" s="138">
        <f t="shared" si="95"/>
        <v>0</v>
      </c>
      <c r="G178" s="139">
        <f t="shared" si="96"/>
        <v>0</v>
      </c>
      <c r="H178" s="217">
        <f t="shared" si="79"/>
        <v>0</v>
      </c>
      <c r="I178" s="273"/>
      <c r="J178" s="368"/>
      <c r="K178" s="236"/>
      <c r="L178" s="353">
        <f t="shared" si="97"/>
        <v>0</v>
      </c>
      <c r="M178" s="354">
        <f t="shared" si="98"/>
        <v>0</v>
      </c>
      <c r="N178" s="75"/>
      <c r="O178" s="76"/>
      <c r="P178" s="76"/>
      <c r="Q178" s="76"/>
      <c r="R178" s="76"/>
      <c r="S178" s="76"/>
      <c r="T178" s="77"/>
    </row>
    <row r="179" spans="1:23" hidden="1" outlineLevel="1">
      <c r="A179" s="73">
        <f t="shared" si="99"/>
        <v>0</v>
      </c>
      <c r="B179" s="63"/>
      <c r="C179" s="64"/>
      <c r="D179" s="65"/>
      <c r="E179" s="65"/>
      <c r="F179" s="138">
        <f t="shared" si="95"/>
        <v>0</v>
      </c>
      <c r="G179" s="139">
        <f t="shared" si="96"/>
        <v>0</v>
      </c>
      <c r="H179" s="217">
        <f t="shared" si="79"/>
        <v>0</v>
      </c>
      <c r="I179" s="273"/>
      <c r="J179" s="368"/>
      <c r="K179" s="236"/>
      <c r="L179" s="353">
        <f t="shared" si="97"/>
        <v>0</v>
      </c>
      <c r="M179" s="354">
        <f t="shared" si="98"/>
        <v>0</v>
      </c>
      <c r="N179" s="75"/>
      <c r="O179" s="76"/>
      <c r="P179" s="76"/>
      <c r="Q179" s="76"/>
      <c r="R179" s="76"/>
      <c r="S179" s="76"/>
      <c r="T179" s="77"/>
    </row>
    <row r="180" spans="1:23" hidden="1" outlineLevel="1">
      <c r="A180" s="73">
        <f t="shared" si="99"/>
        <v>0</v>
      </c>
      <c r="B180" s="63"/>
      <c r="C180" s="64"/>
      <c r="D180" s="65"/>
      <c r="E180" s="65"/>
      <c r="F180" s="138">
        <f t="shared" si="95"/>
        <v>0</v>
      </c>
      <c r="G180" s="139">
        <f t="shared" si="96"/>
        <v>0</v>
      </c>
      <c r="H180" s="217">
        <f t="shared" si="79"/>
        <v>0</v>
      </c>
      <c r="I180" s="273"/>
      <c r="J180" s="368"/>
      <c r="K180" s="236"/>
      <c r="L180" s="353">
        <f t="shared" si="97"/>
        <v>0</v>
      </c>
      <c r="M180" s="354">
        <f t="shared" si="98"/>
        <v>0</v>
      </c>
      <c r="N180" s="75"/>
      <c r="O180" s="76"/>
      <c r="P180" s="76"/>
      <c r="Q180" s="76"/>
      <c r="R180" s="76"/>
      <c r="S180" s="76"/>
      <c r="T180" s="77"/>
    </row>
    <row r="181" spans="1:23" ht="15.75" hidden="1" outlineLevel="1" thickBot="1">
      <c r="A181" s="73">
        <f t="shared" si="99"/>
        <v>0</v>
      </c>
      <c r="B181" s="63"/>
      <c r="C181" s="64"/>
      <c r="D181" s="65"/>
      <c r="E181" s="65"/>
      <c r="F181" s="138">
        <f t="shared" si="95"/>
        <v>0</v>
      </c>
      <c r="G181" s="139">
        <f t="shared" si="96"/>
        <v>0</v>
      </c>
      <c r="H181" s="217">
        <f t="shared" si="79"/>
        <v>0</v>
      </c>
      <c r="I181" s="273"/>
      <c r="J181" s="368"/>
      <c r="K181" s="236"/>
      <c r="L181" s="353">
        <f t="shared" si="97"/>
        <v>0</v>
      </c>
      <c r="M181" s="354">
        <f t="shared" si="98"/>
        <v>0</v>
      </c>
      <c r="N181" s="75"/>
      <c r="O181" s="76"/>
      <c r="P181" s="76"/>
      <c r="Q181" s="76"/>
      <c r="R181" s="76"/>
      <c r="S181" s="76"/>
      <c r="T181" s="77"/>
    </row>
    <row r="182" spans="1:23" ht="18.75" hidden="1" customHeight="1" outlineLevel="1" thickBot="1">
      <c r="A182" s="73">
        <f t="shared" si="99"/>
        <v>0</v>
      </c>
      <c r="B182" s="63"/>
      <c r="C182" s="214" t="str">
        <f>CONCATENATE(B174," - TOTAL HT ",C174)</f>
        <v xml:space="preserve"> - TOTAL HT CHAPITRE </v>
      </c>
      <c r="D182" s="65"/>
      <c r="E182" s="65"/>
      <c r="F182" s="138"/>
      <c r="G182" s="140">
        <f>SUM(G174:G181)</f>
        <v>0</v>
      </c>
      <c r="H182" s="217">
        <f t="shared" si="79"/>
        <v>0</v>
      </c>
      <c r="I182" s="273"/>
      <c r="J182" s="369"/>
      <c r="K182" s="236"/>
      <c r="L182" s="140">
        <f>SUM(L174:L181)</f>
        <v>0</v>
      </c>
      <c r="M182" s="128">
        <f>SUM(M174:M181)</f>
        <v>0</v>
      </c>
      <c r="N182" s="80"/>
      <c r="O182" s="81"/>
      <c r="P182" s="81"/>
      <c r="Q182" s="81"/>
      <c r="R182" s="81"/>
      <c r="S182" s="81"/>
      <c r="T182" s="77"/>
      <c r="V182" s="79"/>
      <c r="W182" s="79"/>
    </row>
    <row r="183" spans="1:23" ht="18.75" customHeight="1" collapsed="1" thickBot="1">
      <c r="A183" s="73">
        <f t="shared" si="99"/>
        <v>0</v>
      </c>
      <c r="B183" s="63"/>
      <c r="C183" s="214"/>
      <c r="D183" s="65"/>
      <c r="E183" s="65"/>
      <c r="F183" s="138"/>
      <c r="G183" s="215"/>
      <c r="H183" s="217">
        <f t="shared" si="79"/>
        <v>0</v>
      </c>
      <c r="I183" s="273"/>
      <c r="J183" s="369"/>
      <c r="K183" s="236"/>
      <c r="L183" s="219"/>
      <c r="M183" s="216"/>
      <c r="N183" s="80"/>
      <c r="O183" s="81"/>
      <c r="P183" s="81"/>
      <c r="Q183" s="81"/>
      <c r="R183" s="81"/>
      <c r="S183" s="81"/>
      <c r="T183" s="77"/>
      <c r="V183" s="79"/>
      <c r="W183" s="79"/>
    </row>
    <row r="184" spans="1:23" hidden="1" outlineLevel="1">
      <c r="A184" s="73">
        <f>$B$184</f>
        <v>0</v>
      </c>
      <c r="B184" s="78"/>
      <c r="C184" s="294" t="str">
        <f>CONCATENATE("CHAPITRE ",B184)</f>
        <v xml:space="preserve">CHAPITRE </v>
      </c>
      <c r="D184" s="65"/>
      <c r="E184" s="65"/>
      <c r="F184" s="138">
        <f t="shared" ref="F184:F191" si="100">IF(H184=0,,ROUND((VLOOKUP(H184,$H$6:$K$15,2)*L184+VLOOKUP(H184,$H$6:$K$15,4)*M184)/E184,$K$1))</f>
        <v>0</v>
      </c>
      <c r="G184" s="139">
        <f t="shared" ref="G184:G191" si="101">F184*E184</f>
        <v>0</v>
      </c>
      <c r="H184" s="217">
        <f t="shared" si="79"/>
        <v>0</v>
      </c>
      <c r="I184" s="273"/>
      <c r="J184" s="368"/>
      <c r="K184" s="236"/>
      <c r="L184" s="353">
        <f t="shared" ref="L184:L191" si="102">(I184-(I184*J184))*E184</f>
        <v>0</v>
      </c>
      <c r="M184" s="354">
        <f t="shared" ref="M184:M191" si="103">$M$4*K184*E184</f>
        <v>0</v>
      </c>
      <c r="N184" s="75"/>
      <c r="O184" s="76"/>
      <c r="P184" s="76"/>
      <c r="Q184" s="76"/>
      <c r="R184" s="76"/>
      <c r="S184" s="76"/>
      <c r="T184" s="77"/>
    </row>
    <row r="185" spans="1:23" hidden="1" outlineLevel="1">
      <c r="A185" s="73">
        <f t="shared" ref="A185:A193" si="104">$B$184</f>
        <v>0</v>
      </c>
      <c r="B185" s="63"/>
      <c r="C185" s="64"/>
      <c r="D185" s="65"/>
      <c r="E185" s="65"/>
      <c r="F185" s="138">
        <f t="shared" si="100"/>
        <v>0</v>
      </c>
      <c r="G185" s="139">
        <f t="shared" si="101"/>
        <v>0</v>
      </c>
      <c r="H185" s="217">
        <f t="shared" si="79"/>
        <v>0</v>
      </c>
      <c r="I185" s="273"/>
      <c r="J185" s="368"/>
      <c r="K185" s="236"/>
      <c r="L185" s="353">
        <f t="shared" si="102"/>
        <v>0</v>
      </c>
      <c r="M185" s="354">
        <f t="shared" si="103"/>
        <v>0</v>
      </c>
      <c r="N185" s="75"/>
      <c r="O185" s="76"/>
      <c r="P185" s="76"/>
      <c r="Q185" s="76"/>
      <c r="R185" s="76"/>
      <c r="S185" s="76"/>
      <c r="T185" s="77"/>
    </row>
    <row r="186" spans="1:23" hidden="1" outlineLevel="1">
      <c r="A186" s="73">
        <f t="shared" si="104"/>
        <v>0</v>
      </c>
      <c r="B186" s="63"/>
      <c r="C186" s="64"/>
      <c r="D186" s="65"/>
      <c r="E186" s="65"/>
      <c r="F186" s="138">
        <f t="shared" si="100"/>
        <v>0</v>
      </c>
      <c r="G186" s="139">
        <f t="shared" si="101"/>
        <v>0</v>
      </c>
      <c r="H186" s="217">
        <f t="shared" si="79"/>
        <v>0</v>
      </c>
      <c r="I186" s="273"/>
      <c r="J186" s="368"/>
      <c r="K186" s="236"/>
      <c r="L186" s="353">
        <f t="shared" si="102"/>
        <v>0</v>
      </c>
      <c r="M186" s="354">
        <f t="shared" si="103"/>
        <v>0</v>
      </c>
      <c r="N186" s="75"/>
      <c r="O186" s="76"/>
      <c r="P186" s="76"/>
      <c r="Q186" s="76"/>
      <c r="R186" s="76"/>
      <c r="S186" s="76"/>
      <c r="T186" s="77"/>
    </row>
    <row r="187" spans="1:23" hidden="1" outlineLevel="1">
      <c r="A187" s="73">
        <f t="shared" si="104"/>
        <v>0</v>
      </c>
      <c r="B187" s="63"/>
      <c r="C187" s="64"/>
      <c r="D187" s="65"/>
      <c r="E187" s="65"/>
      <c r="F187" s="138">
        <f t="shared" si="100"/>
        <v>0</v>
      </c>
      <c r="G187" s="139">
        <f t="shared" si="101"/>
        <v>0</v>
      </c>
      <c r="H187" s="217">
        <f t="shared" si="79"/>
        <v>0</v>
      </c>
      <c r="I187" s="273"/>
      <c r="J187" s="368"/>
      <c r="K187" s="236"/>
      <c r="L187" s="353">
        <f t="shared" si="102"/>
        <v>0</v>
      </c>
      <c r="M187" s="354">
        <f t="shared" si="103"/>
        <v>0</v>
      </c>
      <c r="N187" s="75"/>
      <c r="O187" s="76"/>
      <c r="P187" s="76"/>
      <c r="Q187" s="76"/>
      <c r="R187" s="76"/>
      <c r="S187" s="76"/>
      <c r="T187" s="77"/>
    </row>
    <row r="188" spans="1:23" hidden="1" outlineLevel="1">
      <c r="A188" s="73">
        <f t="shared" si="104"/>
        <v>0</v>
      </c>
      <c r="B188" s="63"/>
      <c r="C188" s="64"/>
      <c r="D188" s="65"/>
      <c r="E188" s="65"/>
      <c r="F188" s="138">
        <f t="shared" si="100"/>
        <v>0</v>
      </c>
      <c r="G188" s="139">
        <f t="shared" si="101"/>
        <v>0</v>
      </c>
      <c r="H188" s="217">
        <f t="shared" si="79"/>
        <v>0</v>
      </c>
      <c r="I188" s="273"/>
      <c r="J188" s="368"/>
      <c r="K188" s="236"/>
      <c r="L188" s="353">
        <f t="shared" si="102"/>
        <v>0</v>
      </c>
      <c r="M188" s="354">
        <f t="shared" si="103"/>
        <v>0</v>
      </c>
      <c r="N188" s="75"/>
      <c r="O188" s="76"/>
      <c r="P188" s="76"/>
      <c r="Q188" s="76"/>
      <c r="R188" s="76"/>
      <c r="S188" s="76"/>
      <c r="T188" s="77"/>
    </row>
    <row r="189" spans="1:23" hidden="1" outlineLevel="1">
      <c r="A189" s="73">
        <f t="shared" si="104"/>
        <v>0</v>
      </c>
      <c r="B189" s="63"/>
      <c r="C189" s="64"/>
      <c r="D189" s="65"/>
      <c r="E189" s="65"/>
      <c r="F189" s="138">
        <f t="shared" si="100"/>
        <v>0</v>
      </c>
      <c r="G189" s="139">
        <f t="shared" si="101"/>
        <v>0</v>
      </c>
      <c r="H189" s="217">
        <f t="shared" si="79"/>
        <v>0</v>
      </c>
      <c r="I189" s="273"/>
      <c r="J189" s="368"/>
      <c r="K189" s="236"/>
      <c r="L189" s="353">
        <f t="shared" si="102"/>
        <v>0</v>
      </c>
      <c r="M189" s="354">
        <f t="shared" si="103"/>
        <v>0</v>
      </c>
      <c r="N189" s="75"/>
      <c r="O189" s="76"/>
      <c r="P189" s="76"/>
      <c r="Q189" s="76"/>
      <c r="R189" s="76"/>
      <c r="S189" s="76"/>
      <c r="T189" s="77"/>
    </row>
    <row r="190" spans="1:23" hidden="1" outlineLevel="1">
      <c r="A190" s="73">
        <f t="shared" si="104"/>
        <v>0</v>
      </c>
      <c r="B190" s="63"/>
      <c r="C190" s="64"/>
      <c r="D190" s="65"/>
      <c r="E190" s="65"/>
      <c r="F190" s="138">
        <f t="shared" si="100"/>
        <v>0</v>
      </c>
      <c r="G190" s="139">
        <f t="shared" si="101"/>
        <v>0</v>
      </c>
      <c r="H190" s="217">
        <f t="shared" si="79"/>
        <v>0</v>
      </c>
      <c r="I190" s="273"/>
      <c r="J190" s="368"/>
      <c r="K190" s="236"/>
      <c r="L190" s="353">
        <f t="shared" si="102"/>
        <v>0</v>
      </c>
      <c r="M190" s="354">
        <f t="shared" si="103"/>
        <v>0</v>
      </c>
      <c r="N190" s="75"/>
      <c r="O190" s="76"/>
      <c r="P190" s="76"/>
      <c r="Q190" s="76"/>
      <c r="R190" s="76"/>
      <c r="S190" s="76"/>
      <c r="T190" s="77"/>
    </row>
    <row r="191" spans="1:23" ht="15.75" hidden="1" outlineLevel="1" thickBot="1">
      <c r="A191" s="73">
        <f t="shared" si="104"/>
        <v>0</v>
      </c>
      <c r="B191" s="63"/>
      <c r="C191" s="64"/>
      <c r="D191" s="65"/>
      <c r="E191" s="65"/>
      <c r="F191" s="138">
        <f t="shared" si="100"/>
        <v>0</v>
      </c>
      <c r="G191" s="139">
        <f t="shared" si="101"/>
        <v>0</v>
      </c>
      <c r="H191" s="217">
        <f t="shared" si="79"/>
        <v>0</v>
      </c>
      <c r="I191" s="273"/>
      <c r="J191" s="368"/>
      <c r="K191" s="236"/>
      <c r="L191" s="353">
        <f t="shared" si="102"/>
        <v>0</v>
      </c>
      <c r="M191" s="354">
        <f t="shared" si="103"/>
        <v>0</v>
      </c>
      <c r="N191" s="75"/>
      <c r="O191" s="76"/>
      <c r="P191" s="76"/>
      <c r="Q191" s="76"/>
      <c r="R191" s="76"/>
      <c r="S191" s="76"/>
      <c r="T191" s="77"/>
    </row>
    <row r="192" spans="1:23" ht="18.75" hidden="1" customHeight="1" outlineLevel="1" thickBot="1">
      <c r="A192" s="73">
        <f t="shared" si="104"/>
        <v>0</v>
      </c>
      <c r="B192" s="63"/>
      <c r="C192" s="214" t="str">
        <f>CONCATENATE(B184," - TOTAL HT ",C184)</f>
        <v xml:space="preserve"> - TOTAL HT CHAPITRE </v>
      </c>
      <c r="D192" s="65"/>
      <c r="E192" s="65"/>
      <c r="F192" s="138"/>
      <c r="G192" s="140">
        <f>SUM(G184:G191)</f>
        <v>0</v>
      </c>
      <c r="H192" s="217">
        <f t="shared" si="79"/>
        <v>0</v>
      </c>
      <c r="I192" s="273"/>
      <c r="J192" s="369"/>
      <c r="K192" s="236"/>
      <c r="L192" s="140">
        <f>SUM(L184:L191)</f>
        <v>0</v>
      </c>
      <c r="M192" s="128">
        <f>SUM(M184:M191)</f>
        <v>0</v>
      </c>
      <c r="N192" s="80"/>
      <c r="O192" s="81"/>
      <c r="P192" s="81"/>
      <c r="Q192" s="81"/>
      <c r="R192" s="81"/>
      <c r="S192" s="81"/>
      <c r="T192" s="77"/>
      <c r="V192" s="79"/>
      <c r="W192" s="79"/>
    </row>
    <row r="193" spans="1:23" ht="18.75" customHeight="1" collapsed="1" thickBot="1">
      <c r="A193" s="73">
        <f t="shared" si="104"/>
        <v>0</v>
      </c>
      <c r="B193" s="63"/>
      <c r="C193" s="214"/>
      <c r="D193" s="65"/>
      <c r="E193" s="65"/>
      <c r="F193" s="138"/>
      <c r="G193" s="215"/>
      <c r="H193" s="217">
        <f t="shared" si="79"/>
        <v>0</v>
      </c>
      <c r="I193" s="273"/>
      <c r="J193" s="369"/>
      <c r="K193" s="236"/>
      <c r="L193" s="219"/>
      <c r="M193" s="216"/>
      <c r="N193" s="80"/>
      <c r="O193" s="81"/>
      <c r="P193" s="81"/>
      <c r="Q193" s="81"/>
      <c r="R193" s="81"/>
      <c r="S193" s="81"/>
      <c r="T193" s="77"/>
      <c r="V193" s="79"/>
      <c r="W193" s="79"/>
    </row>
    <row r="194" spans="1:23" hidden="1" outlineLevel="1">
      <c r="A194" s="73">
        <f>$B$194</f>
        <v>0</v>
      </c>
      <c r="B194" s="78"/>
      <c r="C194" s="294" t="str">
        <f>CONCATENATE("CHAPITRE ",B194)</f>
        <v xml:space="preserve">CHAPITRE </v>
      </c>
      <c r="D194" s="65"/>
      <c r="E194" s="65"/>
      <c r="F194" s="138">
        <f t="shared" ref="F194:F201" si="105">IF(H194=0,,ROUND((VLOOKUP(H194,$H$6:$K$15,2)*L194+VLOOKUP(H194,$H$6:$K$15,4)*M194)/E194,$K$1))</f>
        <v>0</v>
      </c>
      <c r="G194" s="139">
        <f t="shared" ref="G194:G201" si="106">F194*E194</f>
        <v>0</v>
      </c>
      <c r="H194" s="217">
        <f t="shared" si="79"/>
        <v>0</v>
      </c>
      <c r="I194" s="273"/>
      <c r="J194" s="368"/>
      <c r="K194" s="236"/>
      <c r="L194" s="353">
        <f t="shared" ref="L194:L201" si="107">(I194-(I194*J194))*E194</f>
        <v>0</v>
      </c>
      <c r="M194" s="354">
        <f t="shared" ref="M194:M201" si="108">$M$4*K194*E194</f>
        <v>0</v>
      </c>
      <c r="N194" s="75"/>
      <c r="O194" s="76"/>
      <c r="P194" s="76"/>
      <c r="Q194" s="76"/>
      <c r="R194" s="76"/>
      <c r="S194" s="76"/>
      <c r="T194" s="77"/>
    </row>
    <row r="195" spans="1:23" hidden="1" outlineLevel="1">
      <c r="A195" s="73">
        <f t="shared" ref="A195:A203" si="109">$B$194</f>
        <v>0</v>
      </c>
      <c r="B195" s="63"/>
      <c r="C195" s="64"/>
      <c r="D195" s="65"/>
      <c r="E195" s="65"/>
      <c r="F195" s="138">
        <f t="shared" si="105"/>
        <v>0</v>
      </c>
      <c r="G195" s="139">
        <f t="shared" si="106"/>
        <v>0</v>
      </c>
      <c r="H195" s="217">
        <f t="shared" si="79"/>
        <v>0</v>
      </c>
      <c r="I195" s="273"/>
      <c r="J195" s="368"/>
      <c r="K195" s="236"/>
      <c r="L195" s="353">
        <f t="shared" si="107"/>
        <v>0</v>
      </c>
      <c r="M195" s="354">
        <f t="shared" si="108"/>
        <v>0</v>
      </c>
      <c r="N195" s="75"/>
      <c r="O195" s="76"/>
      <c r="P195" s="76"/>
      <c r="Q195" s="76"/>
      <c r="R195" s="76"/>
      <c r="S195" s="76"/>
      <c r="T195" s="77"/>
    </row>
    <row r="196" spans="1:23" hidden="1" outlineLevel="1">
      <c r="A196" s="73">
        <f t="shared" si="109"/>
        <v>0</v>
      </c>
      <c r="B196" s="63"/>
      <c r="C196" s="64"/>
      <c r="D196" s="65"/>
      <c r="E196" s="65"/>
      <c r="F196" s="138">
        <f t="shared" si="105"/>
        <v>0</v>
      </c>
      <c r="G196" s="139">
        <f t="shared" si="106"/>
        <v>0</v>
      </c>
      <c r="H196" s="217">
        <f t="shared" si="79"/>
        <v>0</v>
      </c>
      <c r="I196" s="273"/>
      <c r="J196" s="368"/>
      <c r="K196" s="236"/>
      <c r="L196" s="353">
        <f t="shared" si="107"/>
        <v>0</v>
      </c>
      <c r="M196" s="354">
        <f t="shared" si="108"/>
        <v>0</v>
      </c>
      <c r="N196" s="75"/>
      <c r="O196" s="76"/>
      <c r="P196" s="76"/>
      <c r="Q196" s="76"/>
      <c r="R196" s="76"/>
      <c r="S196" s="76"/>
      <c r="T196" s="77"/>
    </row>
    <row r="197" spans="1:23" hidden="1" outlineLevel="1">
      <c r="A197" s="73">
        <f t="shared" si="109"/>
        <v>0</v>
      </c>
      <c r="B197" s="63"/>
      <c r="C197" s="64"/>
      <c r="D197" s="65"/>
      <c r="E197" s="65"/>
      <c r="F197" s="138">
        <f t="shared" si="105"/>
        <v>0</v>
      </c>
      <c r="G197" s="139">
        <f t="shared" si="106"/>
        <v>0</v>
      </c>
      <c r="H197" s="217">
        <f t="shared" si="79"/>
        <v>0</v>
      </c>
      <c r="I197" s="273"/>
      <c r="J197" s="368"/>
      <c r="K197" s="236"/>
      <c r="L197" s="353">
        <f t="shared" si="107"/>
        <v>0</v>
      </c>
      <c r="M197" s="354">
        <f t="shared" si="108"/>
        <v>0</v>
      </c>
      <c r="N197" s="75"/>
      <c r="O197" s="76"/>
      <c r="P197" s="76"/>
      <c r="Q197" s="76"/>
      <c r="R197" s="76"/>
      <c r="S197" s="76"/>
      <c r="T197" s="77"/>
    </row>
    <row r="198" spans="1:23" hidden="1" outlineLevel="1">
      <c r="A198" s="73">
        <f t="shared" si="109"/>
        <v>0</v>
      </c>
      <c r="B198" s="63"/>
      <c r="C198" s="64"/>
      <c r="D198" s="65"/>
      <c r="E198" s="65"/>
      <c r="F198" s="138">
        <f t="shared" si="105"/>
        <v>0</v>
      </c>
      <c r="G198" s="139">
        <f t="shared" si="106"/>
        <v>0</v>
      </c>
      <c r="H198" s="217">
        <f t="shared" si="79"/>
        <v>0</v>
      </c>
      <c r="I198" s="273"/>
      <c r="J198" s="368"/>
      <c r="K198" s="236"/>
      <c r="L198" s="353">
        <f t="shared" si="107"/>
        <v>0</v>
      </c>
      <c r="M198" s="354">
        <f t="shared" si="108"/>
        <v>0</v>
      </c>
      <c r="N198" s="75"/>
      <c r="O198" s="76"/>
      <c r="P198" s="76"/>
      <c r="Q198" s="76"/>
      <c r="R198" s="76"/>
      <c r="S198" s="76"/>
      <c r="T198" s="77"/>
    </row>
    <row r="199" spans="1:23" hidden="1" outlineLevel="1">
      <c r="A199" s="73">
        <f t="shared" si="109"/>
        <v>0</v>
      </c>
      <c r="B199" s="63"/>
      <c r="C199" s="64"/>
      <c r="D199" s="65"/>
      <c r="E199" s="65"/>
      <c r="F199" s="138">
        <f t="shared" si="105"/>
        <v>0</v>
      </c>
      <c r="G199" s="139">
        <f t="shared" si="106"/>
        <v>0</v>
      </c>
      <c r="H199" s="217">
        <f t="shared" si="79"/>
        <v>0</v>
      </c>
      <c r="I199" s="273"/>
      <c r="J199" s="368"/>
      <c r="K199" s="236"/>
      <c r="L199" s="353">
        <f t="shared" si="107"/>
        <v>0</v>
      </c>
      <c r="M199" s="354">
        <f t="shared" si="108"/>
        <v>0</v>
      </c>
      <c r="N199" s="75"/>
      <c r="O199" s="76"/>
      <c r="P199" s="76"/>
      <c r="Q199" s="76"/>
      <c r="R199" s="76"/>
      <c r="S199" s="76"/>
      <c r="T199" s="77"/>
    </row>
    <row r="200" spans="1:23" hidden="1" outlineLevel="1">
      <c r="A200" s="73">
        <f t="shared" si="109"/>
        <v>0</v>
      </c>
      <c r="B200" s="63"/>
      <c r="C200" s="64"/>
      <c r="D200" s="65"/>
      <c r="E200" s="65"/>
      <c r="F200" s="138">
        <f t="shared" si="105"/>
        <v>0</v>
      </c>
      <c r="G200" s="139">
        <f t="shared" si="106"/>
        <v>0</v>
      </c>
      <c r="H200" s="217">
        <f t="shared" si="79"/>
        <v>0</v>
      </c>
      <c r="I200" s="273"/>
      <c r="J200" s="368"/>
      <c r="K200" s="236"/>
      <c r="L200" s="353">
        <f t="shared" si="107"/>
        <v>0</v>
      </c>
      <c r="M200" s="354">
        <f t="shared" si="108"/>
        <v>0</v>
      </c>
      <c r="N200" s="75"/>
      <c r="O200" s="76"/>
      <c r="P200" s="76"/>
      <c r="Q200" s="76"/>
      <c r="R200" s="76"/>
      <c r="S200" s="76"/>
      <c r="T200" s="77"/>
    </row>
    <row r="201" spans="1:23" ht="15.75" hidden="1" outlineLevel="1" thickBot="1">
      <c r="A201" s="73">
        <f t="shared" si="109"/>
        <v>0</v>
      </c>
      <c r="B201" s="63"/>
      <c r="C201" s="64"/>
      <c r="D201" s="65"/>
      <c r="E201" s="65"/>
      <c r="F201" s="138">
        <f t="shared" si="105"/>
        <v>0</v>
      </c>
      <c r="G201" s="139">
        <f t="shared" si="106"/>
        <v>0</v>
      </c>
      <c r="H201" s="217">
        <f t="shared" si="79"/>
        <v>0</v>
      </c>
      <c r="I201" s="273"/>
      <c r="J201" s="368"/>
      <c r="K201" s="236"/>
      <c r="L201" s="353">
        <f t="shared" si="107"/>
        <v>0</v>
      </c>
      <c r="M201" s="354">
        <f t="shared" si="108"/>
        <v>0</v>
      </c>
      <c r="N201" s="75"/>
      <c r="O201" s="76"/>
      <c r="P201" s="76"/>
      <c r="Q201" s="76"/>
      <c r="R201" s="76"/>
      <c r="S201" s="76"/>
      <c r="T201" s="77"/>
    </row>
    <row r="202" spans="1:23" ht="18.75" hidden="1" customHeight="1" outlineLevel="1" thickBot="1">
      <c r="A202" s="73">
        <f t="shared" si="109"/>
        <v>0</v>
      </c>
      <c r="B202" s="63"/>
      <c r="C202" s="214" t="str">
        <f>CONCATENATE(B194," - TOTAL HT ",C194)</f>
        <v xml:space="preserve"> - TOTAL HT CHAPITRE </v>
      </c>
      <c r="D202" s="65"/>
      <c r="E202" s="65"/>
      <c r="F202" s="138"/>
      <c r="G202" s="140">
        <f>SUM(G194:G201)</f>
        <v>0</v>
      </c>
      <c r="H202" s="217">
        <f t="shared" si="79"/>
        <v>0</v>
      </c>
      <c r="I202" s="273"/>
      <c r="J202" s="369"/>
      <c r="K202" s="236"/>
      <c r="L202" s="140">
        <f>SUM(L194:L201)</f>
        <v>0</v>
      </c>
      <c r="M202" s="128">
        <f>SUM(M194:M201)</f>
        <v>0</v>
      </c>
      <c r="N202" s="80"/>
      <c r="O202" s="81"/>
      <c r="P202" s="81"/>
      <c r="Q202" s="81"/>
      <c r="R202" s="81"/>
      <c r="S202" s="81"/>
      <c r="T202" s="77"/>
      <c r="V202" s="79"/>
      <c r="W202" s="79"/>
    </row>
    <row r="203" spans="1:23" ht="18.75" customHeight="1" collapsed="1" thickBot="1">
      <c r="A203" s="73">
        <f t="shared" si="109"/>
        <v>0</v>
      </c>
      <c r="B203" s="63"/>
      <c r="C203" s="214"/>
      <c r="D203" s="65"/>
      <c r="E203" s="65"/>
      <c r="F203" s="138"/>
      <c r="G203" s="215"/>
      <c r="H203" s="217">
        <f t="shared" si="79"/>
        <v>0</v>
      </c>
      <c r="I203" s="273"/>
      <c r="J203" s="369"/>
      <c r="K203" s="236"/>
      <c r="L203" s="219"/>
      <c r="M203" s="216"/>
      <c r="N203" s="80"/>
      <c r="O203" s="81"/>
      <c r="P203" s="81"/>
      <c r="Q203" s="81"/>
      <c r="R203" s="81"/>
      <c r="S203" s="81"/>
      <c r="T203" s="77"/>
      <c r="V203" s="79"/>
      <c r="W203" s="79"/>
    </row>
    <row r="204" spans="1:23" hidden="1" outlineLevel="1">
      <c r="A204" s="73">
        <f>$B$204</f>
        <v>0</v>
      </c>
      <c r="B204" s="78"/>
      <c r="C204" s="294" t="str">
        <f>CONCATENATE("CHAPITRE ",B204)</f>
        <v xml:space="preserve">CHAPITRE </v>
      </c>
      <c r="D204" s="65"/>
      <c r="E204" s="65"/>
      <c r="F204" s="138">
        <f t="shared" ref="F204:F211" si="110">IF(H204=0,,ROUND((VLOOKUP(H204,$H$6:$K$15,2)*L204+VLOOKUP(H204,$H$6:$K$15,4)*M204)/E204,$K$1))</f>
        <v>0</v>
      </c>
      <c r="G204" s="139">
        <f t="shared" ref="G204:G211" si="111">F204*E204</f>
        <v>0</v>
      </c>
      <c r="H204" s="217">
        <f t="shared" si="79"/>
        <v>0</v>
      </c>
      <c r="I204" s="273"/>
      <c r="J204" s="368"/>
      <c r="K204" s="236"/>
      <c r="L204" s="353">
        <f t="shared" ref="L204:L211" si="112">(I204-(I204*J204))*E204</f>
        <v>0</v>
      </c>
      <c r="M204" s="354">
        <f t="shared" ref="M204:M211" si="113">$M$4*K204*E204</f>
        <v>0</v>
      </c>
      <c r="N204" s="75"/>
      <c r="O204" s="76"/>
      <c r="P204" s="76"/>
      <c r="Q204" s="76"/>
      <c r="R204" s="76"/>
      <c r="S204" s="76"/>
      <c r="T204" s="77"/>
    </row>
    <row r="205" spans="1:23" hidden="1" outlineLevel="1">
      <c r="A205" s="73">
        <f t="shared" ref="A205:A213" si="114">$B$204</f>
        <v>0</v>
      </c>
      <c r="B205" s="63"/>
      <c r="C205" s="64"/>
      <c r="D205" s="65"/>
      <c r="E205" s="65"/>
      <c r="F205" s="138">
        <f t="shared" si="110"/>
        <v>0</v>
      </c>
      <c r="G205" s="139">
        <f t="shared" si="111"/>
        <v>0</v>
      </c>
      <c r="H205" s="217">
        <f t="shared" si="79"/>
        <v>0</v>
      </c>
      <c r="I205" s="273"/>
      <c r="J205" s="368"/>
      <c r="K205" s="236"/>
      <c r="L205" s="353">
        <f t="shared" si="112"/>
        <v>0</v>
      </c>
      <c r="M205" s="354">
        <f t="shared" si="113"/>
        <v>0</v>
      </c>
      <c r="N205" s="75"/>
      <c r="O205" s="76"/>
      <c r="P205" s="76"/>
      <c r="Q205" s="76"/>
      <c r="R205" s="76"/>
      <c r="S205" s="76"/>
      <c r="T205" s="77"/>
    </row>
    <row r="206" spans="1:23" hidden="1" outlineLevel="1">
      <c r="A206" s="73">
        <f t="shared" si="114"/>
        <v>0</v>
      </c>
      <c r="B206" s="63"/>
      <c r="C206" s="64"/>
      <c r="D206" s="65"/>
      <c r="E206" s="65"/>
      <c r="F206" s="138">
        <f t="shared" si="110"/>
        <v>0</v>
      </c>
      <c r="G206" s="139">
        <f t="shared" si="111"/>
        <v>0</v>
      </c>
      <c r="H206" s="217">
        <f t="shared" ref="H206:H269" si="115">IF(E206&lt;&gt;0,1,)</f>
        <v>0</v>
      </c>
      <c r="I206" s="273"/>
      <c r="J206" s="368"/>
      <c r="K206" s="236"/>
      <c r="L206" s="353">
        <f t="shared" si="112"/>
        <v>0</v>
      </c>
      <c r="M206" s="354">
        <f t="shared" si="113"/>
        <v>0</v>
      </c>
      <c r="N206" s="75"/>
      <c r="O206" s="76"/>
      <c r="P206" s="76"/>
      <c r="Q206" s="76"/>
      <c r="R206" s="76"/>
      <c r="S206" s="76"/>
      <c r="T206" s="77"/>
    </row>
    <row r="207" spans="1:23" hidden="1" outlineLevel="1">
      <c r="A207" s="73">
        <f t="shared" si="114"/>
        <v>0</v>
      </c>
      <c r="B207" s="63"/>
      <c r="C207" s="64"/>
      <c r="D207" s="65"/>
      <c r="E207" s="65"/>
      <c r="F207" s="138">
        <f t="shared" si="110"/>
        <v>0</v>
      </c>
      <c r="G207" s="139">
        <f t="shared" si="111"/>
        <v>0</v>
      </c>
      <c r="H207" s="217">
        <f t="shared" si="115"/>
        <v>0</v>
      </c>
      <c r="I207" s="273"/>
      <c r="J207" s="368"/>
      <c r="K207" s="236"/>
      <c r="L207" s="353">
        <f t="shared" si="112"/>
        <v>0</v>
      </c>
      <c r="M207" s="354">
        <f t="shared" si="113"/>
        <v>0</v>
      </c>
      <c r="N207" s="75"/>
      <c r="O207" s="76"/>
      <c r="P207" s="76"/>
      <c r="Q207" s="76"/>
      <c r="R207" s="76"/>
      <c r="S207" s="76"/>
      <c r="T207" s="77"/>
    </row>
    <row r="208" spans="1:23" hidden="1" outlineLevel="1">
      <c r="A208" s="73">
        <f t="shared" si="114"/>
        <v>0</v>
      </c>
      <c r="B208" s="63"/>
      <c r="C208" s="64"/>
      <c r="D208" s="65"/>
      <c r="E208" s="65"/>
      <c r="F208" s="138">
        <f t="shared" si="110"/>
        <v>0</v>
      </c>
      <c r="G208" s="139">
        <f t="shared" si="111"/>
        <v>0</v>
      </c>
      <c r="H208" s="217">
        <f t="shared" si="115"/>
        <v>0</v>
      </c>
      <c r="I208" s="273"/>
      <c r="J208" s="368"/>
      <c r="K208" s="236"/>
      <c r="L208" s="353">
        <f t="shared" si="112"/>
        <v>0</v>
      </c>
      <c r="M208" s="354">
        <f t="shared" si="113"/>
        <v>0</v>
      </c>
      <c r="N208" s="75"/>
      <c r="O208" s="76"/>
      <c r="P208" s="76"/>
      <c r="Q208" s="76"/>
      <c r="R208" s="76"/>
      <c r="S208" s="76"/>
      <c r="T208" s="77"/>
    </row>
    <row r="209" spans="1:23" hidden="1" outlineLevel="1">
      <c r="A209" s="73">
        <f t="shared" si="114"/>
        <v>0</v>
      </c>
      <c r="B209" s="63"/>
      <c r="C209" s="64"/>
      <c r="D209" s="65"/>
      <c r="E209" s="65"/>
      <c r="F209" s="138">
        <f t="shared" si="110"/>
        <v>0</v>
      </c>
      <c r="G209" s="139">
        <f t="shared" si="111"/>
        <v>0</v>
      </c>
      <c r="H209" s="217">
        <f t="shared" si="115"/>
        <v>0</v>
      </c>
      <c r="I209" s="273"/>
      <c r="J209" s="368"/>
      <c r="K209" s="236"/>
      <c r="L209" s="353">
        <f t="shared" si="112"/>
        <v>0</v>
      </c>
      <c r="M209" s="354">
        <f t="shared" si="113"/>
        <v>0</v>
      </c>
      <c r="N209" s="75"/>
      <c r="O209" s="76"/>
      <c r="P209" s="76"/>
      <c r="Q209" s="76"/>
      <c r="R209" s="76"/>
      <c r="S209" s="76"/>
      <c r="T209" s="77"/>
    </row>
    <row r="210" spans="1:23" hidden="1" outlineLevel="1">
      <c r="A210" s="73">
        <f t="shared" si="114"/>
        <v>0</v>
      </c>
      <c r="B210" s="63"/>
      <c r="C210" s="64"/>
      <c r="D210" s="65"/>
      <c r="E210" s="65"/>
      <c r="F210" s="138">
        <f t="shared" si="110"/>
        <v>0</v>
      </c>
      <c r="G210" s="139">
        <f t="shared" si="111"/>
        <v>0</v>
      </c>
      <c r="H210" s="217">
        <f t="shared" si="115"/>
        <v>0</v>
      </c>
      <c r="I210" s="273"/>
      <c r="J210" s="368"/>
      <c r="K210" s="236"/>
      <c r="L210" s="353">
        <f t="shared" si="112"/>
        <v>0</v>
      </c>
      <c r="M210" s="354">
        <f t="shared" si="113"/>
        <v>0</v>
      </c>
      <c r="N210" s="75"/>
      <c r="O210" s="76"/>
      <c r="P210" s="76"/>
      <c r="Q210" s="76"/>
      <c r="R210" s="76"/>
      <c r="S210" s="76"/>
      <c r="T210" s="77"/>
    </row>
    <row r="211" spans="1:23" ht="15.75" hidden="1" outlineLevel="1" thickBot="1">
      <c r="A211" s="73">
        <f t="shared" si="114"/>
        <v>0</v>
      </c>
      <c r="B211" s="63"/>
      <c r="C211" s="64"/>
      <c r="D211" s="65"/>
      <c r="E211" s="65"/>
      <c r="F211" s="138">
        <f t="shared" si="110"/>
        <v>0</v>
      </c>
      <c r="G211" s="139">
        <f t="shared" si="111"/>
        <v>0</v>
      </c>
      <c r="H211" s="217">
        <f t="shared" si="115"/>
        <v>0</v>
      </c>
      <c r="I211" s="273"/>
      <c r="J211" s="368"/>
      <c r="K211" s="236"/>
      <c r="L211" s="353">
        <f t="shared" si="112"/>
        <v>0</v>
      </c>
      <c r="M211" s="354">
        <f t="shared" si="113"/>
        <v>0</v>
      </c>
      <c r="N211" s="75"/>
      <c r="O211" s="76"/>
      <c r="P211" s="76"/>
      <c r="Q211" s="76"/>
      <c r="R211" s="76"/>
      <c r="S211" s="76"/>
      <c r="T211" s="77"/>
    </row>
    <row r="212" spans="1:23" ht="18.75" hidden="1" customHeight="1" outlineLevel="1" thickBot="1">
      <c r="A212" s="73">
        <f t="shared" si="114"/>
        <v>0</v>
      </c>
      <c r="B212" s="63"/>
      <c r="C212" s="214" t="str">
        <f>CONCATENATE(B204," - TOTAL HT ",C204)</f>
        <v xml:space="preserve"> - TOTAL HT CHAPITRE </v>
      </c>
      <c r="D212" s="65"/>
      <c r="E212" s="65"/>
      <c r="F212" s="138"/>
      <c r="G212" s="140">
        <f>SUM(G204:G211)</f>
        <v>0</v>
      </c>
      <c r="H212" s="217">
        <f t="shared" si="115"/>
        <v>0</v>
      </c>
      <c r="I212" s="273"/>
      <c r="J212" s="369"/>
      <c r="K212" s="236"/>
      <c r="L212" s="140">
        <f>SUM(L204:L211)</f>
        <v>0</v>
      </c>
      <c r="M212" s="128">
        <f>SUM(M204:M211)</f>
        <v>0</v>
      </c>
      <c r="N212" s="80"/>
      <c r="O212" s="81"/>
      <c r="P212" s="81"/>
      <c r="Q212" s="81"/>
      <c r="R212" s="81"/>
      <c r="S212" s="81"/>
      <c r="T212" s="77"/>
      <c r="V212" s="79"/>
      <c r="W212" s="79"/>
    </row>
    <row r="213" spans="1:23" ht="18.75" customHeight="1" collapsed="1" thickBot="1">
      <c r="A213" s="73">
        <f t="shared" si="114"/>
        <v>0</v>
      </c>
      <c r="B213" s="63"/>
      <c r="C213" s="214"/>
      <c r="D213" s="65"/>
      <c r="E213" s="65"/>
      <c r="F213" s="138"/>
      <c r="G213" s="215"/>
      <c r="H213" s="217">
        <f t="shared" si="115"/>
        <v>0</v>
      </c>
      <c r="I213" s="273"/>
      <c r="J213" s="369"/>
      <c r="K213" s="236"/>
      <c r="L213" s="219"/>
      <c r="M213" s="216"/>
      <c r="N213" s="80"/>
      <c r="O213" s="81"/>
      <c r="P213" s="81"/>
      <c r="Q213" s="81"/>
      <c r="R213" s="81"/>
      <c r="S213" s="81"/>
      <c r="T213" s="77"/>
      <c r="V213" s="79"/>
      <c r="W213" s="79"/>
    </row>
    <row r="214" spans="1:23" hidden="1" outlineLevel="1">
      <c r="A214" s="73">
        <f>$B$214</f>
        <v>0</v>
      </c>
      <c r="B214" s="78"/>
      <c r="C214" s="294" t="str">
        <f>CONCATENATE("CHAPITRE ",B214)</f>
        <v xml:space="preserve">CHAPITRE </v>
      </c>
      <c r="D214" s="65"/>
      <c r="E214" s="65"/>
      <c r="F214" s="138">
        <f t="shared" ref="F214:F221" si="116">IF(H214=0,,ROUND((VLOOKUP(H214,$H$6:$K$15,2)*L214+VLOOKUP(H214,$H$6:$K$15,4)*M214)/E214,$K$1))</f>
        <v>0</v>
      </c>
      <c r="G214" s="139">
        <f t="shared" ref="G214:G221" si="117">F214*E214</f>
        <v>0</v>
      </c>
      <c r="H214" s="217">
        <f t="shared" si="115"/>
        <v>0</v>
      </c>
      <c r="I214" s="273"/>
      <c r="J214" s="368"/>
      <c r="K214" s="236"/>
      <c r="L214" s="353">
        <f t="shared" ref="L214:L221" si="118">(I214-(I214*J214))*E214</f>
        <v>0</v>
      </c>
      <c r="M214" s="354">
        <f t="shared" ref="M214:M221" si="119">$M$4*K214*E214</f>
        <v>0</v>
      </c>
      <c r="N214" s="75"/>
      <c r="O214" s="76"/>
      <c r="P214" s="76"/>
      <c r="Q214" s="76"/>
      <c r="R214" s="76"/>
      <c r="S214" s="76"/>
      <c r="T214" s="77"/>
    </row>
    <row r="215" spans="1:23" hidden="1" outlineLevel="1">
      <c r="A215" s="73">
        <f t="shared" ref="A215:A223" si="120">$B$214</f>
        <v>0</v>
      </c>
      <c r="B215" s="63"/>
      <c r="C215" s="64"/>
      <c r="D215" s="65"/>
      <c r="E215" s="65"/>
      <c r="F215" s="138">
        <f t="shared" si="116"/>
        <v>0</v>
      </c>
      <c r="G215" s="139">
        <f t="shared" si="117"/>
        <v>0</v>
      </c>
      <c r="H215" s="217">
        <f t="shared" si="115"/>
        <v>0</v>
      </c>
      <c r="I215" s="273"/>
      <c r="J215" s="368"/>
      <c r="K215" s="236"/>
      <c r="L215" s="353">
        <f t="shared" si="118"/>
        <v>0</v>
      </c>
      <c r="M215" s="354">
        <f t="shared" si="119"/>
        <v>0</v>
      </c>
      <c r="N215" s="75"/>
      <c r="O215" s="76"/>
      <c r="P215" s="76"/>
      <c r="Q215" s="76"/>
      <c r="R215" s="76"/>
      <c r="S215" s="76"/>
      <c r="T215" s="77"/>
    </row>
    <row r="216" spans="1:23" hidden="1" outlineLevel="1">
      <c r="A216" s="73">
        <f t="shared" si="120"/>
        <v>0</v>
      </c>
      <c r="B216" s="63"/>
      <c r="C216" s="64"/>
      <c r="D216" s="65"/>
      <c r="E216" s="65"/>
      <c r="F216" s="138">
        <f t="shared" si="116"/>
        <v>0</v>
      </c>
      <c r="G216" s="139">
        <f t="shared" si="117"/>
        <v>0</v>
      </c>
      <c r="H216" s="217">
        <f t="shared" si="115"/>
        <v>0</v>
      </c>
      <c r="I216" s="273"/>
      <c r="J216" s="368"/>
      <c r="K216" s="236"/>
      <c r="L216" s="353">
        <f t="shared" si="118"/>
        <v>0</v>
      </c>
      <c r="M216" s="354">
        <f t="shared" si="119"/>
        <v>0</v>
      </c>
      <c r="N216" s="75"/>
      <c r="O216" s="76"/>
      <c r="P216" s="76"/>
      <c r="Q216" s="76"/>
      <c r="R216" s="76"/>
      <c r="S216" s="76"/>
      <c r="T216" s="77"/>
    </row>
    <row r="217" spans="1:23" hidden="1" outlineLevel="1">
      <c r="A217" s="73">
        <f t="shared" si="120"/>
        <v>0</v>
      </c>
      <c r="B217" s="63"/>
      <c r="C217" s="64"/>
      <c r="D217" s="65"/>
      <c r="E217" s="65"/>
      <c r="F217" s="138">
        <f t="shared" si="116"/>
        <v>0</v>
      </c>
      <c r="G217" s="139">
        <f t="shared" si="117"/>
        <v>0</v>
      </c>
      <c r="H217" s="217">
        <f t="shared" si="115"/>
        <v>0</v>
      </c>
      <c r="I217" s="273"/>
      <c r="J217" s="368"/>
      <c r="K217" s="236"/>
      <c r="L217" s="353">
        <f t="shared" si="118"/>
        <v>0</v>
      </c>
      <c r="M217" s="354">
        <f t="shared" si="119"/>
        <v>0</v>
      </c>
      <c r="N217" s="75"/>
      <c r="O217" s="76"/>
      <c r="P217" s="76"/>
      <c r="Q217" s="76"/>
      <c r="R217" s="76"/>
      <c r="S217" s="76"/>
      <c r="T217" s="77"/>
    </row>
    <row r="218" spans="1:23" hidden="1" outlineLevel="1">
      <c r="A218" s="73">
        <f t="shared" si="120"/>
        <v>0</v>
      </c>
      <c r="B218" s="63"/>
      <c r="C218" s="64"/>
      <c r="D218" s="65"/>
      <c r="E218" s="65"/>
      <c r="F218" s="138">
        <f t="shared" si="116"/>
        <v>0</v>
      </c>
      <c r="G218" s="139">
        <f t="shared" si="117"/>
        <v>0</v>
      </c>
      <c r="H218" s="217">
        <f t="shared" si="115"/>
        <v>0</v>
      </c>
      <c r="I218" s="273"/>
      <c r="J218" s="368"/>
      <c r="K218" s="236"/>
      <c r="L218" s="353">
        <f t="shared" si="118"/>
        <v>0</v>
      </c>
      <c r="M218" s="354">
        <f t="shared" si="119"/>
        <v>0</v>
      </c>
      <c r="N218" s="75"/>
      <c r="O218" s="76"/>
      <c r="P218" s="76"/>
      <c r="Q218" s="76"/>
      <c r="R218" s="76"/>
      <c r="S218" s="76"/>
      <c r="T218" s="77"/>
    </row>
    <row r="219" spans="1:23" hidden="1" outlineLevel="1">
      <c r="A219" s="73">
        <f t="shared" si="120"/>
        <v>0</v>
      </c>
      <c r="B219" s="63"/>
      <c r="C219" s="64"/>
      <c r="D219" s="65"/>
      <c r="E219" s="65"/>
      <c r="F219" s="138">
        <f t="shared" si="116"/>
        <v>0</v>
      </c>
      <c r="G219" s="139">
        <f t="shared" si="117"/>
        <v>0</v>
      </c>
      <c r="H219" s="217">
        <f t="shared" si="115"/>
        <v>0</v>
      </c>
      <c r="I219" s="273"/>
      <c r="J219" s="368"/>
      <c r="K219" s="236"/>
      <c r="L219" s="353">
        <f t="shared" si="118"/>
        <v>0</v>
      </c>
      <c r="M219" s="354">
        <f t="shared" si="119"/>
        <v>0</v>
      </c>
      <c r="N219" s="75"/>
      <c r="O219" s="76"/>
      <c r="P219" s="76"/>
      <c r="Q219" s="76"/>
      <c r="R219" s="76"/>
      <c r="S219" s="76"/>
      <c r="T219" s="77"/>
    </row>
    <row r="220" spans="1:23" hidden="1" outlineLevel="1">
      <c r="A220" s="73">
        <f t="shared" si="120"/>
        <v>0</v>
      </c>
      <c r="B220" s="63"/>
      <c r="C220" s="64"/>
      <c r="D220" s="65"/>
      <c r="E220" s="65"/>
      <c r="F220" s="138">
        <f t="shared" si="116"/>
        <v>0</v>
      </c>
      <c r="G220" s="139">
        <f t="shared" si="117"/>
        <v>0</v>
      </c>
      <c r="H220" s="217">
        <f t="shared" si="115"/>
        <v>0</v>
      </c>
      <c r="I220" s="273"/>
      <c r="J220" s="368"/>
      <c r="K220" s="236"/>
      <c r="L220" s="353">
        <f t="shared" si="118"/>
        <v>0</v>
      </c>
      <c r="M220" s="354">
        <f t="shared" si="119"/>
        <v>0</v>
      </c>
      <c r="N220" s="75"/>
      <c r="O220" s="76"/>
      <c r="P220" s="76"/>
      <c r="Q220" s="76"/>
      <c r="R220" s="76"/>
      <c r="S220" s="76"/>
      <c r="T220" s="77"/>
    </row>
    <row r="221" spans="1:23" ht="15.75" hidden="1" outlineLevel="1" thickBot="1">
      <c r="A221" s="73">
        <f t="shared" si="120"/>
        <v>0</v>
      </c>
      <c r="B221" s="63"/>
      <c r="C221" s="64"/>
      <c r="D221" s="65"/>
      <c r="E221" s="65"/>
      <c r="F221" s="138">
        <f t="shared" si="116"/>
        <v>0</v>
      </c>
      <c r="G221" s="139">
        <f t="shared" si="117"/>
        <v>0</v>
      </c>
      <c r="H221" s="217">
        <f t="shared" si="115"/>
        <v>0</v>
      </c>
      <c r="I221" s="273"/>
      <c r="J221" s="368"/>
      <c r="K221" s="236"/>
      <c r="L221" s="353">
        <f t="shared" si="118"/>
        <v>0</v>
      </c>
      <c r="M221" s="354">
        <f t="shared" si="119"/>
        <v>0</v>
      </c>
      <c r="N221" s="75"/>
      <c r="O221" s="76"/>
      <c r="P221" s="76"/>
      <c r="Q221" s="76"/>
      <c r="R221" s="76"/>
      <c r="S221" s="76"/>
      <c r="T221" s="77"/>
    </row>
    <row r="222" spans="1:23" ht="18.75" hidden="1" customHeight="1" outlineLevel="1" thickBot="1">
      <c r="A222" s="73">
        <f t="shared" si="120"/>
        <v>0</v>
      </c>
      <c r="B222" s="63"/>
      <c r="C222" s="214" t="str">
        <f>CONCATENATE(B214," - TOTAL HT ",C214)</f>
        <v xml:space="preserve"> - TOTAL HT CHAPITRE </v>
      </c>
      <c r="D222" s="65"/>
      <c r="E222" s="65"/>
      <c r="F222" s="138"/>
      <c r="G222" s="140">
        <f>SUM(G214:G221)</f>
        <v>0</v>
      </c>
      <c r="H222" s="217">
        <f t="shared" si="115"/>
        <v>0</v>
      </c>
      <c r="I222" s="273"/>
      <c r="J222" s="369"/>
      <c r="K222" s="236"/>
      <c r="L222" s="140">
        <f>SUM(L214:L221)</f>
        <v>0</v>
      </c>
      <c r="M222" s="128">
        <f>SUM(M214:M221)</f>
        <v>0</v>
      </c>
      <c r="N222" s="80"/>
      <c r="O222" s="81"/>
      <c r="P222" s="81"/>
      <c r="Q222" s="81"/>
      <c r="R222" s="81"/>
      <c r="S222" s="81"/>
      <c r="T222" s="77"/>
      <c r="V222" s="79"/>
      <c r="W222" s="79"/>
    </row>
    <row r="223" spans="1:23" ht="18.75" customHeight="1" collapsed="1" thickBot="1">
      <c r="A223" s="73">
        <f t="shared" si="120"/>
        <v>0</v>
      </c>
      <c r="B223" s="63"/>
      <c r="C223" s="214"/>
      <c r="D223" s="65"/>
      <c r="E223" s="65"/>
      <c r="F223" s="138"/>
      <c r="G223" s="215"/>
      <c r="H223" s="217">
        <f t="shared" si="115"/>
        <v>0</v>
      </c>
      <c r="I223" s="273"/>
      <c r="J223" s="369"/>
      <c r="K223" s="236"/>
      <c r="L223" s="219"/>
      <c r="M223" s="216"/>
      <c r="N223" s="80"/>
      <c r="O223" s="81"/>
      <c r="P223" s="81"/>
      <c r="Q223" s="81"/>
      <c r="R223" s="81"/>
      <c r="S223" s="81"/>
      <c r="T223" s="77"/>
      <c r="V223" s="79"/>
      <c r="W223" s="79"/>
    </row>
    <row r="224" spans="1:23" hidden="1" outlineLevel="1">
      <c r="A224" s="73">
        <f>$B$224</f>
        <v>0</v>
      </c>
      <c r="B224" s="78"/>
      <c r="C224" s="294" t="str">
        <f>CONCATENATE("CHAPITRE ",B224)</f>
        <v xml:space="preserve">CHAPITRE </v>
      </c>
      <c r="D224" s="65"/>
      <c r="E224" s="65"/>
      <c r="F224" s="138">
        <f t="shared" ref="F224:F231" si="121">IF(H224=0,,ROUND((VLOOKUP(H224,$H$6:$K$15,2)*L224+VLOOKUP(H224,$H$6:$K$15,4)*M224)/E224,$K$1))</f>
        <v>0</v>
      </c>
      <c r="G224" s="139">
        <f t="shared" ref="G224:G231" si="122">F224*E224</f>
        <v>0</v>
      </c>
      <c r="H224" s="217">
        <f t="shared" si="115"/>
        <v>0</v>
      </c>
      <c r="I224" s="273"/>
      <c r="J224" s="368"/>
      <c r="K224" s="236"/>
      <c r="L224" s="353">
        <f t="shared" ref="L224:L231" si="123">(I224-(I224*J224))*E224</f>
        <v>0</v>
      </c>
      <c r="M224" s="354">
        <f t="shared" ref="M224:M231" si="124">$M$4*K224*E224</f>
        <v>0</v>
      </c>
      <c r="N224" s="75"/>
      <c r="O224" s="76"/>
      <c r="P224" s="76"/>
      <c r="Q224" s="76"/>
      <c r="R224" s="76"/>
      <c r="S224" s="76"/>
      <c r="T224" s="77"/>
    </row>
    <row r="225" spans="1:23" hidden="1" outlineLevel="1">
      <c r="A225" s="73">
        <f t="shared" ref="A225:A233" si="125">$B$224</f>
        <v>0</v>
      </c>
      <c r="B225" s="63"/>
      <c r="C225" s="64"/>
      <c r="D225" s="65"/>
      <c r="E225" s="65"/>
      <c r="F225" s="138">
        <f t="shared" si="121"/>
        <v>0</v>
      </c>
      <c r="G225" s="139">
        <f t="shared" si="122"/>
        <v>0</v>
      </c>
      <c r="H225" s="217">
        <f t="shared" si="115"/>
        <v>0</v>
      </c>
      <c r="I225" s="273"/>
      <c r="J225" s="368"/>
      <c r="K225" s="236"/>
      <c r="L225" s="353">
        <f t="shared" si="123"/>
        <v>0</v>
      </c>
      <c r="M225" s="354">
        <f t="shared" si="124"/>
        <v>0</v>
      </c>
      <c r="N225" s="75"/>
      <c r="O225" s="76"/>
      <c r="P225" s="76"/>
      <c r="Q225" s="76"/>
      <c r="R225" s="76"/>
      <c r="S225" s="76"/>
      <c r="T225" s="77"/>
    </row>
    <row r="226" spans="1:23" hidden="1" outlineLevel="1">
      <c r="A226" s="73">
        <f t="shared" si="125"/>
        <v>0</v>
      </c>
      <c r="B226" s="63"/>
      <c r="C226" s="64"/>
      <c r="D226" s="65"/>
      <c r="E226" s="65"/>
      <c r="F226" s="138">
        <f t="shared" si="121"/>
        <v>0</v>
      </c>
      <c r="G226" s="139">
        <f t="shared" si="122"/>
        <v>0</v>
      </c>
      <c r="H226" s="217">
        <f t="shared" si="115"/>
        <v>0</v>
      </c>
      <c r="I226" s="273"/>
      <c r="J226" s="368"/>
      <c r="K226" s="236"/>
      <c r="L226" s="353">
        <f t="shared" si="123"/>
        <v>0</v>
      </c>
      <c r="M226" s="354">
        <f t="shared" si="124"/>
        <v>0</v>
      </c>
      <c r="N226" s="75"/>
      <c r="O226" s="76"/>
      <c r="P226" s="76"/>
      <c r="Q226" s="76"/>
      <c r="R226" s="76"/>
      <c r="S226" s="76"/>
      <c r="T226" s="77"/>
    </row>
    <row r="227" spans="1:23" hidden="1" outlineLevel="1">
      <c r="A227" s="73">
        <f t="shared" si="125"/>
        <v>0</v>
      </c>
      <c r="B227" s="63"/>
      <c r="C227" s="64"/>
      <c r="D227" s="65"/>
      <c r="E227" s="65"/>
      <c r="F227" s="138">
        <f t="shared" si="121"/>
        <v>0</v>
      </c>
      <c r="G227" s="139">
        <f t="shared" si="122"/>
        <v>0</v>
      </c>
      <c r="H227" s="217">
        <f t="shared" si="115"/>
        <v>0</v>
      </c>
      <c r="I227" s="273"/>
      <c r="J227" s="368"/>
      <c r="K227" s="236"/>
      <c r="L227" s="353">
        <f t="shared" si="123"/>
        <v>0</v>
      </c>
      <c r="M227" s="354">
        <f t="shared" si="124"/>
        <v>0</v>
      </c>
      <c r="N227" s="75"/>
      <c r="O227" s="76"/>
      <c r="P227" s="76"/>
      <c r="Q227" s="76"/>
      <c r="R227" s="76"/>
      <c r="S227" s="76"/>
      <c r="T227" s="77"/>
    </row>
    <row r="228" spans="1:23" hidden="1" outlineLevel="1">
      <c r="A228" s="73">
        <f t="shared" si="125"/>
        <v>0</v>
      </c>
      <c r="B228" s="63"/>
      <c r="C228" s="64"/>
      <c r="D228" s="65"/>
      <c r="E228" s="65"/>
      <c r="F228" s="138">
        <f t="shared" si="121"/>
        <v>0</v>
      </c>
      <c r="G228" s="139">
        <f t="shared" si="122"/>
        <v>0</v>
      </c>
      <c r="H228" s="217">
        <f t="shared" si="115"/>
        <v>0</v>
      </c>
      <c r="I228" s="273"/>
      <c r="J228" s="368"/>
      <c r="K228" s="236"/>
      <c r="L228" s="353">
        <f t="shared" si="123"/>
        <v>0</v>
      </c>
      <c r="M228" s="354">
        <f t="shared" si="124"/>
        <v>0</v>
      </c>
      <c r="N228" s="75"/>
      <c r="O228" s="76"/>
      <c r="P228" s="76"/>
      <c r="Q228" s="76"/>
      <c r="R228" s="76"/>
      <c r="S228" s="76"/>
      <c r="T228" s="77"/>
    </row>
    <row r="229" spans="1:23" hidden="1" outlineLevel="1">
      <c r="A229" s="73">
        <f t="shared" si="125"/>
        <v>0</v>
      </c>
      <c r="B229" s="63"/>
      <c r="C229" s="64"/>
      <c r="D229" s="65"/>
      <c r="E229" s="65"/>
      <c r="F229" s="138">
        <f t="shared" si="121"/>
        <v>0</v>
      </c>
      <c r="G229" s="139">
        <f t="shared" si="122"/>
        <v>0</v>
      </c>
      <c r="H229" s="217">
        <f t="shared" si="115"/>
        <v>0</v>
      </c>
      <c r="I229" s="273"/>
      <c r="J229" s="368"/>
      <c r="K229" s="236"/>
      <c r="L229" s="353">
        <f t="shared" si="123"/>
        <v>0</v>
      </c>
      <c r="M229" s="354">
        <f t="shared" si="124"/>
        <v>0</v>
      </c>
      <c r="N229" s="75"/>
      <c r="O229" s="76"/>
      <c r="P229" s="76"/>
      <c r="Q229" s="76"/>
      <c r="R229" s="76"/>
      <c r="S229" s="76"/>
      <c r="T229" s="77"/>
    </row>
    <row r="230" spans="1:23" hidden="1" outlineLevel="1">
      <c r="A230" s="73">
        <f t="shared" si="125"/>
        <v>0</v>
      </c>
      <c r="B230" s="63"/>
      <c r="C230" s="64"/>
      <c r="D230" s="65"/>
      <c r="E230" s="65"/>
      <c r="F230" s="138">
        <f t="shared" si="121"/>
        <v>0</v>
      </c>
      <c r="G230" s="139">
        <f t="shared" si="122"/>
        <v>0</v>
      </c>
      <c r="H230" s="217">
        <f t="shared" si="115"/>
        <v>0</v>
      </c>
      <c r="I230" s="273"/>
      <c r="J230" s="368"/>
      <c r="K230" s="236"/>
      <c r="L230" s="353">
        <f t="shared" si="123"/>
        <v>0</v>
      </c>
      <c r="M230" s="354">
        <f t="shared" si="124"/>
        <v>0</v>
      </c>
      <c r="N230" s="75"/>
      <c r="O230" s="76"/>
      <c r="P230" s="76"/>
      <c r="Q230" s="76"/>
      <c r="R230" s="76"/>
      <c r="S230" s="76"/>
      <c r="T230" s="77"/>
    </row>
    <row r="231" spans="1:23" ht="15.75" hidden="1" outlineLevel="1" thickBot="1">
      <c r="A231" s="73">
        <f t="shared" si="125"/>
        <v>0</v>
      </c>
      <c r="B231" s="63"/>
      <c r="C231" s="64"/>
      <c r="D231" s="65"/>
      <c r="E231" s="65"/>
      <c r="F231" s="138">
        <f t="shared" si="121"/>
        <v>0</v>
      </c>
      <c r="G231" s="139">
        <f t="shared" si="122"/>
        <v>0</v>
      </c>
      <c r="H231" s="217">
        <f t="shared" si="115"/>
        <v>0</v>
      </c>
      <c r="I231" s="273"/>
      <c r="J231" s="368"/>
      <c r="K231" s="236"/>
      <c r="L231" s="353">
        <f t="shared" si="123"/>
        <v>0</v>
      </c>
      <c r="M231" s="354">
        <f t="shared" si="124"/>
        <v>0</v>
      </c>
      <c r="N231" s="75"/>
      <c r="O231" s="76"/>
      <c r="P231" s="76"/>
      <c r="Q231" s="76"/>
      <c r="R231" s="76"/>
      <c r="S231" s="76"/>
      <c r="T231" s="77"/>
    </row>
    <row r="232" spans="1:23" ht="18.75" hidden="1" customHeight="1" outlineLevel="1" thickBot="1">
      <c r="A232" s="73">
        <f t="shared" si="125"/>
        <v>0</v>
      </c>
      <c r="B232" s="63"/>
      <c r="C232" s="214" t="str">
        <f>CONCATENATE(B224," - TOTAL HT ",C224)</f>
        <v xml:space="preserve"> - TOTAL HT CHAPITRE </v>
      </c>
      <c r="D232" s="65"/>
      <c r="E232" s="65"/>
      <c r="F232" s="138"/>
      <c r="G232" s="140">
        <f>SUM(G224:G231)</f>
        <v>0</v>
      </c>
      <c r="H232" s="217">
        <f t="shared" si="115"/>
        <v>0</v>
      </c>
      <c r="I232" s="273"/>
      <c r="J232" s="369"/>
      <c r="K232" s="236"/>
      <c r="L232" s="140">
        <f>SUM(L224:L231)</f>
        <v>0</v>
      </c>
      <c r="M232" s="128">
        <f>SUM(M224:M231)</f>
        <v>0</v>
      </c>
      <c r="N232" s="80"/>
      <c r="O232" s="81"/>
      <c r="P232" s="81"/>
      <c r="Q232" s="81"/>
      <c r="R232" s="81"/>
      <c r="S232" s="81"/>
      <c r="T232" s="77"/>
      <c r="V232" s="79"/>
      <c r="W232" s="79"/>
    </row>
    <row r="233" spans="1:23" ht="18.75" customHeight="1" collapsed="1" thickBot="1">
      <c r="A233" s="73">
        <f t="shared" si="125"/>
        <v>0</v>
      </c>
      <c r="B233" s="63"/>
      <c r="C233" s="214"/>
      <c r="D233" s="65"/>
      <c r="E233" s="65"/>
      <c r="F233" s="138"/>
      <c r="G233" s="215"/>
      <c r="H233" s="217">
        <f t="shared" si="115"/>
        <v>0</v>
      </c>
      <c r="I233" s="273"/>
      <c r="J233" s="369"/>
      <c r="K233" s="236"/>
      <c r="L233" s="219"/>
      <c r="M233" s="216"/>
      <c r="N233" s="80"/>
      <c r="O233" s="81"/>
      <c r="P233" s="81"/>
      <c r="Q233" s="81"/>
      <c r="R233" s="81"/>
      <c r="S233" s="81"/>
      <c r="T233" s="77"/>
      <c r="V233" s="79"/>
      <c r="W233" s="79"/>
    </row>
    <row r="234" spans="1:23" hidden="1" outlineLevel="1">
      <c r="A234" s="73">
        <f>$B$234</f>
        <v>0</v>
      </c>
      <c r="B234" s="78"/>
      <c r="C234" s="294" t="str">
        <f>CONCATENATE("CHAPITRE ",B234)</f>
        <v xml:space="preserve">CHAPITRE </v>
      </c>
      <c r="D234" s="65"/>
      <c r="E234" s="65"/>
      <c r="F234" s="138">
        <f t="shared" ref="F234:F241" si="126">IF(H234=0,,ROUND((VLOOKUP(H234,$H$6:$K$15,2)*L234+VLOOKUP(H234,$H$6:$K$15,4)*M234)/E234,$K$1))</f>
        <v>0</v>
      </c>
      <c r="G234" s="139">
        <f t="shared" ref="G234:G241" si="127">F234*E234</f>
        <v>0</v>
      </c>
      <c r="H234" s="217">
        <f t="shared" si="115"/>
        <v>0</v>
      </c>
      <c r="I234" s="273"/>
      <c r="J234" s="368"/>
      <c r="K234" s="236"/>
      <c r="L234" s="353">
        <f t="shared" ref="L234:L241" si="128">(I234-(I234*J234))*E234</f>
        <v>0</v>
      </c>
      <c r="M234" s="354">
        <f t="shared" ref="M234:M241" si="129">$M$4*K234*E234</f>
        <v>0</v>
      </c>
      <c r="N234" s="75"/>
      <c r="O234" s="76"/>
      <c r="P234" s="76"/>
      <c r="Q234" s="76"/>
      <c r="R234" s="76"/>
      <c r="S234" s="76"/>
      <c r="T234" s="77"/>
    </row>
    <row r="235" spans="1:23" hidden="1" outlineLevel="1">
      <c r="A235" s="73">
        <f t="shared" ref="A235:A243" si="130">$B$234</f>
        <v>0</v>
      </c>
      <c r="B235" s="63"/>
      <c r="C235" s="64"/>
      <c r="D235" s="65"/>
      <c r="E235" s="65"/>
      <c r="F235" s="138">
        <f t="shared" si="126"/>
        <v>0</v>
      </c>
      <c r="G235" s="139">
        <f t="shared" si="127"/>
        <v>0</v>
      </c>
      <c r="H235" s="217">
        <f t="shared" si="115"/>
        <v>0</v>
      </c>
      <c r="I235" s="273"/>
      <c r="J235" s="368"/>
      <c r="K235" s="236"/>
      <c r="L235" s="353">
        <f t="shared" si="128"/>
        <v>0</v>
      </c>
      <c r="M235" s="354">
        <f t="shared" si="129"/>
        <v>0</v>
      </c>
      <c r="N235" s="75"/>
      <c r="O235" s="76"/>
      <c r="P235" s="76"/>
      <c r="Q235" s="76"/>
      <c r="R235" s="76"/>
      <c r="S235" s="76"/>
      <c r="T235" s="77"/>
    </row>
    <row r="236" spans="1:23" hidden="1" outlineLevel="1">
      <c r="A236" s="73">
        <f t="shared" si="130"/>
        <v>0</v>
      </c>
      <c r="B236" s="63"/>
      <c r="C236" s="64"/>
      <c r="D236" s="65"/>
      <c r="E236" s="65"/>
      <c r="F236" s="138">
        <f t="shared" si="126"/>
        <v>0</v>
      </c>
      <c r="G236" s="139">
        <f t="shared" si="127"/>
        <v>0</v>
      </c>
      <c r="H236" s="217">
        <f t="shared" si="115"/>
        <v>0</v>
      </c>
      <c r="I236" s="273"/>
      <c r="J236" s="368"/>
      <c r="K236" s="236"/>
      <c r="L236" s="353">
        <f t="shared" si="128"/>
        <v>0</v>
      </c>
      <c r="M236" s="354">
        <f t="shared" si="129"/>
        <v>0</v>
      </c>
      <c r="N236" s="75"/>
      <c r="O236" s="76"/>
      <c r="P236" s="76"/>
      <c r="Q236" s="76"/>
      <c r="R236" s="76"/>
      <c r="S236" s="76"/>
      <c r="T236" s="77"/>
    </row>
    <row r="237" spans="1:23" hidden="1" outlineLevel="1">
      <c r="A237" s="73">
        <f t="shared" si="130"/>
        <v>0</v>
      </c>
      <c r="B237" s="63"/>
      <c r="C237" s="64"/>
      <c r="D237" s="65"/>
      <c r="E237" s="65"/>
      <c r="F237" s="138">
        <f t="shared" si="126"/>
        <v>0</v>
      </c>
      <c r="G237" s="139">
        <f t="shared" si="127"/>
        <v>0</v>
      </c>
      <c r="H237" s="217">
        <f t="shared" si="115"/>
        <v>0</v>
      </c>
      <c r="I237" s="273"/>
      <c r="J237" s="368"/>
      <c r="K237" s="236"/>
      <c r="L237" s="353">
        <f t="shared" si="128"/>
        <v>0</v>
      </c>
      <c r="M237" s="354">
        <f t="shared" si="129"/>
        <v>0</v>
      </c>
      <c r="N237" s="75"/>
      <c r="O237" s="76"/>
      <c r="P237" s="76"/>
      <c r="Q237" s="76"/>
      <c r="R237" s="76"/>
      <c r="S237" s="76"/>
      <c r="T237" s="77"/>
    </row>
    <row r="238" spans="1:23" hidden="1" outlineLevel="1">
      <c r="A238" s="73">
        <f t="shared" si="130"/>
        <v>0</v>
      </c>
      <c r="B238" s="63"/>
      <c r="C238" s="64"/>
      <c r="D238" s="65"/>
      <c r="E238" s="65"/>
      <c r="F238" s="138">
        <f t="shared" si="126"/>
        <v>0</v>
      </c>
      <c r="G238" s="139">
        <f t="shared" si="127"/>
        <v>0</v>
      </c>
      <c r="H238" s="217">
        <f t="shared" si="115"/>
        <v>0</v>
      </c>
      <c r="I238" s="273"/>
      <c r="J238" s="368"/>
      <c r="K238" s="236"/>
      <c r="L238" s="353">
        <f t="shared" si="128"/>
        <v>0</v>
      </c>
      <c r="M238" s="354">
        <f t="shared" si="129"/>
        <v>0</v>
      </c>
      <c r="N238" s="75"/>
      <c r="O238" s="76"/>
      <c r="P238" s="76"/>
      <c r="Q238" s="76"/>
      <c r="R238" s="76"/>
      <c r="S238" s="76"/>
      <c r="T238" s="77"/>
    </row>
    <row r="239" spans="1:23" hidden="1" outlineLevel="1">
      <c r="A239" s="73">
        <f t="shared" si="130"/>
        <v>0</v>
      </c>
      <c r="B239" s="63"/>
      <c r="C239" s="64"/>
      <c r="D239" s="65"/>
      <c r="E239" s="65"/>
      <c r="F239" s="138">
        <f t="shared" si="126"/>
        <v>0</v>
      </c>
      <c r="G239" s="139">
        <f t="shared" si="127"/>
        <v>0</v>
      </c>
      <c r="H239" s="217">
        <f t="shared" si="115"/>
        <v>0</v>
      </c>
      <c r="I239" s="273"/>
      <c r="J239" s="368"/>
      <c r="K239" s="236"/>
      <c r="L239" s="353">
        <f t="shared" si="128"/>
        <v>0</v>
      </c>
      <c r="M239" s="354">
        <f t="shared" si="129"/>
        <v>0</v>
      </c>
      <c r="N239" s="75"/>
      <c r="O239" s="76"/>
      <c r="P239" s="76"/>
      <c r="Q239" s="76"/>
      <c r="R239" s="76"/>
      <c r="S239" s="76"/>
      <c r="T239" s="77"/>
    </row>
    <row r="240" spans="1:23" hidden="1" outlineLevel="1">
      <c r="A240" s="73">
        <f t="shared" si="130"/>
        <v>0</v>
      </c>
      <c r="B240" s="63"/>
      <c r="C240" s="64"/>
      <c r="D240" s="65"/>
      <c r="E240" s="65"/>
      <c r="F240" s="138">
        <f t="shared" si="126"/>
        <v>0</v>
      </c>
      <c r="G240" s="139">
        <f t="shared" si="127"/>
        <v>0</v>
      </c>
      <c r="H240" s="217">
        <f t="shared" si="115"/>
        <v>0</v>
      </c>
      <c r="I240" s="273"/>
      <c r="J240" s="368"/>
      <c r="K240" s="236"/>
      <c r="L240" s="353">
        <f t="shared" si="128"/>
        <v>0</v>
      </c>
      <c r="M240" s="354">
        <f t="shared" si="129"/>
        <v>0</v>
      </c>
      <c r="N240" s="75"/>
      <c r="O240" s="76"/>
      <c r="P240" s="76"/>
      <c r="Q240" s="76"/>
      <c r="R240" s="76"/>
      <c r="S240" s="76"/>
      <c r="T240" s="77"/>
    </row>
    <row r="241" spans="1:23" ht="15.75" hidden="1" outlineLevel="1" thickBot="1">
      <c r="A241" s="73">
        <f t="shared" si="130"/>
        <v>0</v>
      </c>
      <c r="B241" s="63"/>
      <c r="C241" s="64"/>
      <c r="D241" s="65"/>
      <c r="E241" s="65"/>
      <c r="F241" s="138">
        <f t="shared" si="126"/>
        <v>0</v>
      </c>
      <c r="G241" s="139">
        <f t="shared" si="127"/>
        <v>0</v>
      </c>
      <c r="H241" s="217">
        <f t="shared" si="115"/>
        <v>0</v>
      </c>
      <c r="I241" s="273"/>
      <c r="J241" s="368"/>
      <c r="K241" s="236"/>
      <c r="L241" s="353">
        <f t="shared" si="128"/>
        <v>0</v>
      </c>
      <c r="M241" s="354">
        <f t="shared" si="129"/>
        <v>0</v>
      </c>
      <c r="N241" s="75"/>
      <c r="O241" s="76"/>
      <c r="P241" s="76"/>
      <c r="Q241" s="76"/>
      <c r="R241" s="76"/>
      <c r="S241" s="76"/>
      <c r="T241" s="77"/>
    </row>
    <row r="242" spans="1:23" ht="18.75" hidden="1" customHeight="1" outlineLevel="1" thickBot="1">
      <c r="A242" s="73">
        <f t="shared" si="130"/>
        <v>0</v>
      </c>
      <c r="B242" s="63"/>
      <c r="C242" s="214" t="str">
        <f>CONCATENATE(B234," - TOTAL HT ",C234)</f>
        <v xml:space="preserve"> - TOTAL HT CHAPITRE </v>
      </c>
      <c r="D242" s="65"/>
      <c r="E242" s="65"/>
      <c r="F242" s="138"/>
      <c r="G242" s="140">
        <f>SUM(G234:G241)</f>
        <v>0</v>
      </c>
      <c r="H242" s="217">
        <f t="shared" si="115"/>
        <v>0</v>
      </c>
      <c r="I242" s="273"/>
      <c r="J242" s="369"/>
      <c r="K242" s="236"/>
      <c r="L242" s="140">
        <f>SUM(L234:L241)</f>
        <v>0</v>
      </c>
      <c r="M242" s="128">
        <f>SUM(M234:M241)</f>
        <v>0</v>
      </c>
      <c r="N242" s="80"/>
      <c r="O242" s="81"/>
      <c r="P242" s="81"/>
      <c r="Q242" s="81"/>
      <c r="R242" s="81"/>
      <c r="S242" s="81"/>
      <c r="T242" s="77"/>
      <c r="V242" s="79"/>
      <c r="W242" s="79"/>
    </row>
    <row r="243" spans="1:23" ht="18.75" customHeight="1" collapsed="1" thickBot="1">
      <c r="A243" s="73">
        <f t="shared" si="130"/>
        <v>0</v>
      </c>
      <c r="B243" s="63"/>
      <c r="C243" s="214"/>
      <c r="D243" s="65"/>
      <c r="E243" s="65"/>
      <c r="F243" s="138"/>
      <c r="G243" s="215"/>
      <c r="H243" s="217">
        <f t="shared" si="115"/>
        <v>0</v>
      </c>
      <c r="I243" s="273"/>
      <c r="J243" s="369"/>
      <c r="K243" s="236"/>
      <c r="L243" s="219"/>
      <c r="M243" s="216"/>
      <c r="N243" s="80"/>
      <c r="O243" s="81"/>
      <c r="P243" s="81"/>
      <c r="Q243" s="81"/>
      <c r="R243" s="81"/>
      <c r="S243" s="81"/>
      <c r="T243" s="77"/>
      <c r="V243" s="79"/>
      <c r="W243" s="79"/>
    </row>
    <row r="244" spans="1:23" hidden="1" outlineLevel="1">
      <c r="A244" s="73">
        <f>$B$244</f>
        <v>0</v>
      </c>
      <c r="B244" s="78"/>
      <c r="C244" s="294" t="str">
        <f>CONCATENATE("CHAPITRE ",B244)</f>
        <v xml:space="preserve">CHAPITRE </v>
      </c>
      <c r="D244" s="65"/>
      <c r="E244" s="65"/>
      <c r="F244" s="138">
        <f t="shared" ref="F244:F251" si="131">IF(H244=0,,ROUND((VLOOKUP(H244,$H$6:$K$15,2)*L244+VLOOKUP(H244,$H$6:$K$15,4)*M244)/E244,$K$1))</f>
        <v>0</v>
      </c>
      <c r="G244" s="139">
        <f t="shared" ref="G244:G251" si="132">F244*E244</f>
        <v>0</v>
      </c>
      <c r="H244" s="217">
        <f t="shared" si="115"/>
        <v>0</v>
      </c>
      <c r="I244" s="273"/>
      <c r="J244" s="368"/>
      <c r="K244" s="236"/>
      <c r="L244" s="353">
        <f t="shared" ref="L244:L251" si="133">(I244-(I244*J244))*E244</f>
        <v>0</v>
      </c>
      <c r="M244" s="354">
        <f t="shared" ref="M244:M251" si="134">$M$4*K244*E244</f>
        <v>0</v>
      </c>
      <c r="N244" s="75"/>
      <c r="O244" s="76"/>
      <c r="P244" s="76"/>
      <c r="Q244" s="76"/>
      <c r="R244" s="76"/>
      <c r="S244" s="76"/>
      <c r="T244" s="77"/>
    </row>
    <row r="245" spans="1:23" hidden="1" outlineLevel="1">
      <c r="A245" s="73">
        <f t="shared" ref="A245:A253" si="135">$B$244</f>
        <v>0</v>
      </c>
      <c r="B245" s="63"/>
      <c r="C245" s="64"/>
      <c r="D245" s="65"/>
      <c r="E245" s="65"/>
      <c r="F245" s="138">
        <f t="shared" si="131"/>
        <v>0</v>
      </c>
      <c r="G245" s="139">
        <f t="shared" si="132"/>
        <v>0</v>
      </c>
      <c r="H245" s="217">
        <f t="shared" si="115"/>
        <v>0</v>
      </c>
      <c r="I245" s="273"/>
      <c r="J245" s="368"/>
      <c r="K245" s="236"/>
      <c r="L245" s="353">
        <f t="shared" si="133"/>
        <v>0</v>
      </c>
      <c r="M245" s="354">
        <f t="shared" si="134"/>
        <v>0</v>
      </c>
      <c r="N245" s="75"/>
      <c r="O245" s="76"/>
      <c r="P245" s="76"/>
      <c r="Q245" s="76"/>
      <c r="R245" s="76"/>
      <c r="S245" s="76"/>
      <c r="T245" s="77"/>
    </row>
    <row r="246" spans="1:23" hidden="1" outlineLevel="1">
      <c r="A246" s="73">
        <f t="shared" si="135"/>
        <v>0</v>
      </c>
      <c r="B246" s="63"/>
      <c r="C246" s="64"/>
      <c r="D246" s="65"/>
      <c r="E246" s="65"/>
      <c r="F246" s="138">
        <f t="shared" si="131"/>
        <v>0</v>
      </c>
      <c r="G246" s="139">
        <f t="shared" si="132"/>
        <v>0</v>
      </c>
      <c r="H246" s="217">
        <f t="shared" si="115"/>
        <v>0</v>
      </c>
      <c r="I246" s="273"/>
      <c r="J246" s="368"/>
      <c r="K246" s="236"/>
      <c r="L246" s="353">
        <f t="shared" si="133"/>
        <v>0</v>
      </c>
      <c r="M246" s="354">
        <f t="shared" si="134"/>
        <v>0</v>
      </c>
      <c r="N246" s="75"/>
      <c r="O246" s="76"/>
      <c r="P246" s="76"/>
      <c r="Q246" s="76"/>
      <c r="R246" s="76"/>
      <c r="S246" s="76"/>
      <c r="T246" s="77"/>
    </row>
    <row r="247" spans="1:23" hidden="1" outlineLevel="1">
      <c r="A247" s="73">
        <f t="shared" si="135"/>
        <v>0</v>
      </c>
      <c r="B247" s="63"/>
      <c r="C247" s="64"/>
      <c r="D247" s="65"/>
      <c r="E247" s="65"/>
      <c r="F247" s="138">
        <f t="shared" si="131"/>
        <v>0</v>
      </c>
      <c r="G247" s="139">
        <f t="shared" si="132"/>
        <v>0</v>
      </c>
      <c r="H247" s="217">
        <f t="shared" si="115"/>
        <v>0</v>
      </c>
      <c r="I247" s="273"/>
      <c r="J247" s="368"/>
      <c r="K247" s="236"/>
      <c r="L247" s="353">
        <f t="shared" si="133"/>
        <v>0</v>
      </c>
      <c r="M247" s="354">
        <f t="shared" si="134"/>
        <v>0</v>
      </c>
      <c r="N247" s="75"/>
      <c r="O247" s="76"/>
      <c r="P247" s="76"/>
      <c r="Q247" s="76"/>
      <c r="R247" s="76"/>
      <c r="S247" s="76"/>
      <c r="T247" s="77"/>
    </row>
    <row r="248" spans="1:23" hidden="1" outlineLevel="1">
      <c r="A248" s="73">
        <f t="shared" si="135"/>
        <v>0</v>
      </c>
      <c r="B248" s="63"/>
      <c r="C248" s="64"/>
      <c r="D248" s="65"/>
      <c r="E248" s="65"/>
      <c r="F248" s="138">
        <f t="shared" si="131"/>
        <v>0</v>
      </c>
      <c r="G248" s="139">
        <f t="shared" si="132"/>
        <v>0</v>
      </c>
      <c r="H248" s="217">
        <f t="shared" si="115"/>
        <v>0</v>
      </c>
      <c r="I248" s="273"/>
      <c r="J248" s="368"/>
      <c r="K248" s="236"/>
      <c r="L248" s="353">
        <f t="shared" si="133"/>
        <v>0</v>
      </c>
      <c r="M248" s="354">
        <f t="shared" si="134"/>
        <v>0</v>
      </c>
      <c r="N248" s="75"/>
      <c r="O248" s="76"/>
      <c r="P248" s="76"/>
      <c r="Q248" s="76"/>
      <c r="R248" s="76"/>
      <c r="S248" s="76"/>
      <c r="T248" s="77"/>
    </row>
    <row r="249" spans="1:23" hidden="1" outlineLevel="1">
      <c r="A249" s="73">
        <f t="shared" si="135"/>
        <v>0</v>
      </c>
      <c r="B249" s="63"/>
      <c r="C249" s="64"/>
      <c r="D249" s="65"/>
      <c r="E249" s="65"/>
      <c r="F249" s="138">
        <f t="shared" si="131"/>
        <v>0</v>
      </c>
      <c r="G249" s="139">
        <f t="shared" si="132"/>
        <v>0</v>
      </c>
      <c r="H249" s="217">
        <f t="shared" si="115"/>
        <v>0</v>
      </c>
      <c r="I249" s="273"/>
      <c r="J249" s="368"/>
      <c r="K249" s="236"/>
      <c r="L249" s="353">
        <f t="shared" si="133"/>
        <v>0</v>
      </c>
      <c r="M249" s="354">
        <f t="shared" si="134"/>
        <v>0</v>
      </c>
      <c r="N249" s="75"/>
      <c r="O249" s="76"/>
      <c r="P249" s="76"/>
      <c r="Q249" s="76"/>
      <c r="R249" s="76"/>
      <c r="S249" s="76"/>
      <c r="T249" s="77"/>
    </row>
    <row r="250" spans="1:23" hidden="1" outlineLevel="1">
      <c r="A250" s="73">
        <f t="shared" si="135"/>
        <v>0</v>
      </c>
      <c r="B250" s="63"/>
      <c r="C250" s="64"/>
      <c r="D250" s="65"/>
      <c r="E250" s="65"/>
      <c r="F250" s="138">
        <f t="shared" si="131"/>
        <v>0</v>
      </c>
      <c r="G250" s="139">
        <f t="shared" si="132"/>
        <v>0</v>
      </c>
      <c r="H250" s="217">
        <f t="shared" si="115"/>
        <v>0</v>
      </c>
      <c r="I250" s="273"/>
      <c r="J250" s="368"/>
      <c r="K250" s="236"/>
      <c r="L250" s="353">
        <f t="shared" si="133"/>
        <v>0</v>
      </c>
      <c r="M250" s="354">
        <f t="shared" si="134"/>
        <v>0</v>
      </c>
      <c r="N250" s="75"/>
      <c r="O250" s="76"/>
      <c r="P250" s="76"/>
      <c r="Q250" s="76"/>
      <c r="R250" s="76"/>
      <c r="S250" s="76"/>
      <c r="T250" s="77"/>
    </row>
    <row r="251" spans="1:23" ht="15.75" hidden="1" outlineLevel="1" thickBot="1">
      <c r="A251" s="73">
        <f t="shared" si="135"/>
        <v>0</v>
      </c>
      <c r="B251" s="63"/>
      <c r="C251" s="64"/>
      <c r="D251" s="65"/>
      <c r="E251" s="65"/>
      <c r="F251" s="138">
        <f t="shared" si="131"/>
        <v>0</v>
      </c>
      <c r="G251" s="139">
        <f t="shared" si="132"/>
        <v>0</v>
      </c>
      <c r="H251" s="217">
        <f t="shared" si="115"/>
        <v>0</v>
      </c>
      <c r="I251" s="273"/>
      <c r="J251" s="368"/>
      <c r="K251" s="236"/>
      <c r="L251" s="353">
        <f t="shared" si="133"/>
        <v>0</v>
      </c>
      <c r="M251" s="354">
        <f t="shared" si="134"/>
        <v>0</v>
      </c>
      <c r="N251" s="75"/>
      <c r="O251" s="76"/>
      <c r="P251" s="76"/>
      <c r="Q251" s="76"/>
      <c r="R251" s="76"/>
      <c r="S251" s="76"/>
      <c r="T251" s="77"/>
    </row>
    <row r="252" spans="1:23" ht="18.75" hidden="1" customHeight="1" outlineLevel="1" thickBot="1">
      <c r="A252" s="73">
        <f t="shared" si="135"/>
        <v>0</v>
      </c>
      <c r="B252" s="63"/>
      <c r="C252" s="214" t="str">
        <f>CONCATENATE(B244," - TOTAL HT ",C244)</f>
        <v xml:space="preserve"> - TOTAL HT CHAPITRE </v>
      </c>
      <c r="D252" s="65"/>
      <c r="E252" s="65"/>
      <c r="F252" s="138"/>
      <c r="G252" s="140">
        <f>SUM(G244:G251)</f>
        <v>0</v>
      </c>
      <c r="H252" s="217">
        <f t="shared" si="115"/>
        <v>0</v>
      </c>
      <c r="I252" s="273"/>
      <c r="J252" s="369"/>
      <c r="K252" s="236"/>
      <c r="L252" s="140">
        <f>SUM(L244:L251)</f>
        <v>0</v>
      </c>
      <c r="M252" s="128">
        <f>SUM(M244:M251)</f>
        <v>0</v>
      </c>
      <c r="N252" s="80"/>
      <c r="O252" s="81"/>
      <c r="P252" s="81"/>
      <c r="Q252" s="81"/>
      <c r="R252" s="81"/>
      <c r="S252" s="81"/>
      <c r="T252" s="77"/>
      <c r="V252" s="79"/>
      <c r="W252" s="79"/>
    </row>
    <row r="253" spans="1:23" ht="18.75" customHeight="1" collapsed="1" thickBot="1">
      <c r="A253" s="73">
        <f t="shared" si="135"/>
        <v>0</v>
      </c>
      <c r="B253" s="63"/>
      <c r="C253" s="214"/>
      <c r="D253" s="65"/>
      <c r="E253" s="65"/>
      <c r="F253" s="138"/>
      <c r="G253" s="215"/>
      <c r="H253" s="217">
        <f t="shared" si="115"/>
        <v>0</v>
      </c>
      <c r="I253" s="273"/>
      <c r="J253" s="369"/>
      <c r="K253" s="236"/>
      <c r="L253" s="219"/>
      <c r="M253" s="216"/>
      <c r="N253" s="80"/>
      <c r="O253" s="81"/>
      <c r="P253" s="81"/>
      <c r="Q253" s="81"/>
      <c r="R253" s="81"/>
      <c r="S253" s="81"/>
      <c r="T253" s="77"/>
      <c r="V253" s="79"/>
      <c r="W253" s="79"/>
    </row>
    <row r="254" spans="1:23" hidden="1" outlineLevel="1">
      <c r="A254" s="73">
        <f>$B$254</f>
        <v>0</v>
      </c>
      <c r="B254" s="78"/>
      <c r="C254" s="294" t="str">
        <f>CONCATENATE("CHAPITRE ",B254)</f>
        <v xml:space="preserve">CHAPITRE </v>
      </c>
      <c r="D254" s="65"/>
      <c r="E254" s="65"/>
      <c r="F254" s="138">
        <f t="shared" ref="F254:F261" si="136">IF(H254=0,,ROUND((VLOOKUP(H254,$H$6:$K$15,2)*L254+VLOOKUP(H254,$H$6:$K$15,4)*M254)/E254,$K$1))</f>
        <v>0</v>
      </c>
      <c r="G254" s="139">
        <f t="shared" ref="G254:G261" si="137">F254*E254</f>
        <v>0</v>
      </c>
      <c r="H254" s="217">
        <f t="shared" si="115"/>
        <v>0</v>
      </c>
      <c r="I254" s="273"/>
      <c r="J254" s="368"/>
      <c r="K254" s="236"/>
      <c r="L254" s="353">
        <f t="shared" ref="L254:L261" si="138">(I254-(I254*J254))*E254</f>
        <v>0</v>
      </c>
      <c r="M254" s="354">
        <f t="shared" ref="M254:M261" si="139">$M$4*K254*E254</f>
        <v>0</v>
      </c>
      <c r="N254" s="75"/>
      <c r="O254" s="76"/>
      <c r="P254" s="76"/>
      <c r="Q254" s="76"/>
      <c r="R254" s="76"/>
      <c r="S254" s="76"/>
      <c r="T254" s="77"/>
    </row>
    <row r="255" spans="1:23" hidden="1" outlineLevel="1">
      <c r="A255" s="73">
        <f t="shared" ref="A255:A263" si="140">$B$254</f>
        <v>0</v>
      </c>
      <c r="B255" s="63"/>
      <c r="C255" s="64"/>
      <c r="D255" s="65"/>
      <c r="E255" s="65"/>
      <c r="F255" s="138">
        <f t="shared" si="136"/>
        <v>0</v>
      </c>
      <c r="G255" s="139">
        <f t="shared" si="137"/>
        <v>0</v>
      </c>
      <c r="H255" s="217">
        <f t="shared" si="115"/>
        <v>0</v>
      </c>
      <c r="I255" s="273"/>
      <c r="J255" s="368"/>
      <c r="K255" s="236"/>
      <c r="L255" s="353">
        <f t="shared" si="138"/>
        <v>0</v>
      </c>
      <c r="M255" s="354">
        <f t="shared" si="139"/>
        <v>0</v>
      </c>
      <c r="N255" s="75"/>
      <c r="O255" s="76"/>
      <c r="P255" s="76"/>
      <c r="Q255" s="76"/>
      <c r="R255" s="76"/>
      <c r="S255" s="76"/>
      <c r="T255" s="77"/>
    </row>
    <row r="256" spans="1:23" hidden="1" outlineLevel="1">
      <c r="A256" s="73">
        <f t="shared" si="140"/>
        <v>0</v>
      </c>
      <c r="B256" s="63"/>
      <c r="C256" s="64"/>
      <c r="D256" s="65"/>
      <c r="E256" s="65"/>
      <c r="F256" s="138">
        <f t="shared" si="136"/>
        <v>0</v>
      </c>
      <c r="G256" s="139">
        <f t="shared" si="137"/>
        <v>0</v>
      </c>
      <c r="H256" s="217">
        <f t="shared" si="115"/>
        <v>0</v>
      </c>
      <c r="I256" s="273"/>
      <c r="J256" s="368"/>
      <c r="K256" s="236"/>
      <c r="L256" s="353">
        <f t="shared" si="138"/>
        <v>0</v>
      </c>
      <c r="M256" s="354">
        <f t="shared" si="139"/>
        <v>0</v>
      </c>
      <c r="N256" s="75"/>
      <c r="O256" s="76"/>
      <c r="P256" s="76"/>
      <c r="Q256" s="76"/>
      <c r="R256" s="76"/>
      <c r="S256" s="76"/>
      <c r="T256" s="77"/>
    </row>
    <row r="257" spans="1:23" hidden="1" outlineLevel="1">
      <c r="A257" s="73">
        <f t="shared" si="140"/>
        <v>0</v>
      </c>
      <c r="B257" s="63"/>
      <c r="C257" s="64"/>
      <c r="D257" s="65"/>
      <c r="E257" s="65"/>
      <c r="F257" s="138">
        <f t="shared" si="136"/>
        <v>0</v>
      </c>
      <c r="G257" s="139">
        <f t="shared" si="137"/>
        <v>0</v>
      </c>
      <c r="H257" s="217">
        <f t="shared" si="115"/>
        <v>0</v>
      </c>
      <c r="I257" s="273"/>
      <c r="J257" s="368"/>
      <c r="K257" s="236"/>
      <c r="L257" s="353">
        <f t="shared" si="138"/>
        <v>0</v>
      </c>
      <c r="M257" s="354">
        <f t="shared" si="139"/>
        <v>0</v>
      </c>
      <c r="N257" s="75"/>
      <c r="O257" s="76"/>
      <c r="P257" s="76"/>
      <c r="Q257" s="76"/>
      <c r="R257" s="76"/>
      <c r="S257" s="76"/>
      <c r="T257" s="77"/>
    </row>
    <row r="258" spans="1:23" hidden="1" outlineLevel="1">
      <c r="A258" s="73">
        <f t="shared" si="140"/>
        <v>0</v>
      </c>
      <c r="B258" s="63"/>
      <c r="C258" s="64"/>
      <c r="D258" s="65"/>
      <c r="E258" s="65"/>
      <c r="F258" s="138">
        <f t="shared" si="136"/>
        <v>0</v>
      </c>
      <c r="G258" s="139">
        <f t="shared" si="137"/>
        <v>0</v>
      </c>
      <c r="H258" s="217">
        <f t="shared" si="115"/>
        <v>0</v>
      </c>
      <c r="I258" s="273"/>
      <c r="J258" s="368"/>
      <c r="K258" s="236"/>
      <c r="L258" s="353">
        <f t="shared" si="138"/>
        <v>0</v>
      </c>
      <c r="M258" s="354">
        <f t="shared" si="139"/>
        <v>0</v>
      </c>
      <c r="N258" s="75"/>
      <c r="O258" s="76"/>
      <c r="P258" s="76"/>
      <c r="Q258" s="76"/>
      <c r="R258" s="76"/>
      <c r="S258" s="76"/>
      <c r="T258" s="77"/>
    </row>
    <row r="259" spans="1:23" hidden="1" outlineLevel="1">
      <c r="A259" s="73">
        <f t="shared" si="140"/>
        <v>0</v>
      </c>
      <c r="B259" s="63"/>
      <c r="C259" s="64"/>
      <c r="D259" s="65"/>
      <c r="E259" s="65"/>
      <c r="F259" s="138">
        <f t="shared" si="136"/>
        <v>0</v>
      </c>
      <c r="G259" s="139">
        <f t="shared" si="137"/>
        <v>0</v>
      </c>
      <c r="H259" s="217">
        <f t="shared" si="115"/>
        <v>0</v>
      </c>
      <c r="I259" s="273"/>
      <c r="J259" s="368"/>
      <c r="K259" s="236"/>
      <c r="L259" s="353">
        <f t="shared" si="138"/>
        <v>0</v>
      </c>
      <c r="M259" s="354">
        <f t="shared" si="139"/>
        <v>0</v>
      </c>
      <c r="N259" s="75"/>
      <c r="O259" s="76"/>
      <c r="P259" s="76"/>
      <c r="Q259" s="76"/>
      <c r="R259" s="76"/>
      <c r="S259" s="76"/>
      <c r="T259" s="77"/>
    </row>
    <row r="260" spans="1:23" hidden="1" outlineLevel="1">
      <c r="A260" s="73">
        <f t="shared" si="140"/>
        <v>0</v>
      </c>
      <c r="B260" s="63"/>
      <c r="C260" s="64"/>
      <c r="D260" s="65"/>
      <c r="E260" s="65"/>
      <c r="F260" s="138">
        <f t="shared" si="136"/>
        <v>0</v>
      </c>
      <c r="G260" s="139">
        <f t="shared" si="137"/>
        <v>0</v>
      </c>
      <c r="H260" s="217">
        <f t="shared" si="115"/>
        <v>0</v>
      </c>
      <c r="I260" s="273"/>
      <c r="J260" s="368"/>
      <c r="K260" s="236"/>
      <c r="L260" s="353">
        <f t="shared" si="138"/>
        <v>0</v>
      </c>
      <c r="M260" s="354">
        <f t="shared" si="139"/>
        <v>0</v>
      </c>
      <c r="N260" s="75"/>
      <c r="O260" s="76"/>
      <c r="P260" s="76"/>
      <c r="Q260" s="76"/>
      <c r="R260" s="76"/>
      <c r="S260" s="76"/>
      <c r="T260" s="77"/>
    </row>
    <row r="261" spans="1:23" ht="15.75" hidden="1" outlineLevel="1" thickBot="1">
      <c r="A261" s="73">
        <f t="shared" si="140"/>
        <v>0</v>
      </c>
      <c r="B261" s="63"/>
      <c r="C261" s="64"/>
      <c r="D261" s="65"/>
      <c r="E261" s="65"/>
      <c r="F261" s="138">
        <f t="shared" si="136"/>
        <v>0</v>
      </c>
      <c r="G261" s="139">
        <f t="shared" si="137"/>
        <v>0</v>
      </c>
      <c r="H261" s="217">
        <f t="shared" si="115"/>
        <v>0</v>
      </c>
      <c r="I261" s="273"/>
      <c r="J261" s="368"/>
      <c r="K261" s="236"/>
      <c r="L261" s="353">
        <f t="shared" si="138"/>
        <v>0</v>
      </c>
      <c r="M261" s="354">
        <f t="shared" si="139"/>
        <v>0</v>
      </c>
      <c r="N261" s="75"/>
      <c r="O261" s="76"/>
      <c r="P261" s="76"/>
      <c r="Q261" s="76"/>
      <c r="R261" s="76"/>
      <c r="S261" s="76"/>
      <c r="T261" s="77"/>
    </row>
    <row r="262" spans="1:23" ht="18.75" hidden="1" customHeight="1" outlineLevel="1" thickBot="1">
      <c r="A262" s="73">
        <f t="shared" si="140"/>
        <v>0</v>
      </c>
      <c r="B262" s="63"/>
      <c r="C262" s="214" t="str">
        <f>CONCATENATE(B254," - TOTAL HT ",C254)</f>
        <v xml:space="preserve"> - TOTAL HT CHAPITRE </v>
      </c>
      <c r="D262" s="65"/>
      <c r="E262" s="65"/>
      <c r="F262" s="138"/>
      <c r="G262" s="140">
        <f>SUM(G254:G261)</f>
        <v>0</v>
      </c>
      <c r="H262" s="217">
        <f t="shared" si="115"/>
        <v>0</v>
      </c>
      <c r="I262" s="273"/>
      <c r="J262" s="369"/>
      <c r="K262" s="236"/>
      <c r="L262" s="140">
        <f>SUM(L254:L261)</f>
        <v>0</v>
      </c>
      <c r="M262" s="128">
        <f>SUM(M254:M261)</f>
        <v>0</v>
      </c>
      <c r="N262" s="80"/>
      <c r="O262" s="81"/>
      <c r="P262" s="81"/>
      <c r="Q262" s="81"/>
      <c r="R262" s="81"/>
      <c r="S262" s="81"/>
      <c r="T262" s="77"/>
      <c r="V262" s="79"/>
      <c r="W262" s="79"/>
    </row>
    <row r="263" spans="1:23" ht="18.75" customHeight="1" collapsed="1" thickBot="1">
      <c r="A263" s="73">
        <f t="shared" si="140"/>
        <v>0</v>
      </c>
      <c r="B263" s="63"/>
      <c r="C263" s="214"/>
      <c r="D263" s="65"/>
      <c r="E263" s="65"/>
      <c r="F263" s="138"/>
      <c r="G263" s="215"/>
      <c r="H263" s="217">
        <f t="shared" si="115"/>
        <v>0</v>
      </c>
      <c r="I263" s="273"/>
      <c r="J263" s="369"/>
      <c r="K263" s="236"/>
      <c r="L263" s="219"/>
      <c r="M263" s="216"/>
      <c r="N263" s="80"/>
      <c r="O263" s="81"/>
      <c r="P263" s="81"/>
      <c r="Q263" s="81"/>
      <c r="R263" s="81"/>
      <c r="S263" s="81"/>
      <c r="T263" s="77"/>
      <c r="V263" s="79"/>
      <c r="W263" s="79"/>
    </row>
    <row r="264" spans="1:23" hidden="1" outlineLevel="1">
      <c r="A264" s="73">
        <f>$B$264</f>
        <v>0</v>
      </c>
      <c r="B264" s="78"/>
      <c r="C264" s="294" t="str">
        <f>CONCATENATE("CHAPITRE ",B264)</f>
        <v xml:space="preserve">CHAPITRE </v>
      </c>
      <c r="D264" s="65"/>
      <c r="E264" s="65"/>
      <c r="F264" s="138">
        <f t="shared" ref="F264:F271" si="141">IF(H264=0,,ROUND((VLOOKUP(H264,$H$6:$K$15,2)*L264+VLOOKUP(H264,$H$6:$K$15,4)*M264)/E264,$K$1))</f>
        <v>0</v>
      </c>
      <c r="G264" s="139">
        <f t="shared" ref="G264:G271" si="142">F264*E264</f>
        <v>0</v>
      </c>
      <c r="H264" s="217">
        <f t="shared" si="115"/>
        <v>0</v>
      </c>
      <c r="I264" s="273"/>
      <c r="J264" s="368"/>
      <c r="K264" s="236"/>
      <c r="L264" s="353">
        <f t="shared" ref="L264:L271" si="143">(I264-(I264*J264))*E264</f>
        <v>0</v>
      </c>
      <c r="M264" s="354">
        <f t="shared" ref="M264:M271" si="144">$M$4*K264*E264</f>
        <v>0</v>
      </c>
      <c r="N264" s="75"/>
      <c r="O264" s="76"/>
      <c r="P264" s="76"/>
      <c r="Q264" s="76"/>
      <c r="R264" s="76"/>
      <c r="S264" s="76"/>
      <c r="T264" s="77"/>
    </row>
    <row r="265" spans="1:23" hidden="1" outlineLevel="1">
      <c r="A265" s="73">
        <f t="shared" ref="A265:A273" si="145">$B$264</f>
        <v>0</v>
      </c>
      <c r="B265" s="63"/>
      <c r="C265" s="64"/>
      <c r="D265" s="65"/>
      <c r="E265" s="65"/>
      <c r="F265" s="138">
        <f t="shared" si="141"/>
        <v>0</v>
      </c>
      <c r="G265" s="139">
        <f t="shared" si="142"/>
        <v>0</v>
      </c>
      <c r="H265" s="217">
        <f t="shared" si="115"/>
        <v>0</v>
      </c>
      <c r="I265" s="273"/>
      <c r="J265" s="368"/>
      <c r="K265" s="236"/>
      <c r="L265" s="353">
        <f t="shared" si="143"/>
        <v>0</v>
      </c>
      <c r="M265" s="354">
        <f t="shared" si="144"/>
        <v>0</v>
      </c>
      <c r="N265" s="75"/>
      <c r="O265" s="76"/>
      <c r="P265" s="76"/>
      <c r="Q265" s="76"/>
      <c r="R265" s="76"/>
      <c r="S265" s="76"/>
      <c r="T265" s="77"/>
    </row>
    <row r="266" spans="1:23" hidden="1" outlineLevel="1">
      <c r="A266" s="73">
        <f t="shared" si="145"/>
        <v>0</v>
      </c>
      <c r="B266" s="63"/>
      <c r="C266" s="64"/>
      <c r="D266" s="65"/>
      <c r="E266" s="65"/>
      <c r="F266" s="138">
        <f t="shared" si="141"/>
        <v>0</v>
      </c>
      <c r="G266" s="139">
        <f t="shared" si="142"/>
        <v>0</v>
      </c>
      <c r="H266" s="217">
        <f t="shared" si="115"/>
        <v>0</v>
      </c>
      <c r="I266" s="273"/>
      <c r="J266" s="368"/>
      <c r="K266" s="236"/>
      <c r="L266" s="353">
        <f t="shared" si="143"/>
        <v>0</v>
      </c>
      <c r="M266" s="354">
        <f t="shared" si="144"/>
        <v>0</v>
      </c>
      <c r="N266" s="75"/>
      <c r="O266" s="76"/>
      <c r="P266" s="76"/>
      <c r="Q266" s="76"/>
      <c r="R266" s="76"/>
      <c r="S266" s="76"/>
      <c r="T266" s="77"/>
    </row>
    <row r="267" spans="1:23" hidden="1" outlineLevel="1">
      <c r="A267" s="73">
        <f t="shared" si="145"/>
        <v>0</v>
      </c>
      <c r="B267" s="63"/>
      <c r="C267" s="64"/>
      <c r="D267" s="65"/>
      <c r="E267" s="65"/>
      <c r="F267" s="138">
        <f t="shared" si="141"/>
        <v>0</v>
      </c>
      <c r="G267" s="139">
        <f t="shared" si="142"/>
        <v>0</v>
      </c>
      <c r="H267" s="217">
        <f t="shared" si="115"/>
        <v>0</v>
      </c>
      <c r="I267" s="273"/>
      <c r="J267" s="368"/>
      <c r="K267" s="236"/>
      <c r="L267" s="353">
        <f t="shared" si="143"/>
        <v>0</v>
      </c>
      <c r="M267" s="354">
        <f t="shared" si="144"/>
        <v>0</v>
      </c>
      <c r="N267" s="75"/>
      <c r="O267" s="76"/>
      <c r="P267" s="76"/>
      <c r="Q267" s="76"/>
      <c r="R267" s="76"/>
      <c r="S267" s="76"/>
      <c r="T267" s="77"/>
    </row>
    <row r="268" spans="1:23" hidden="1" outlineLevel="1">
      <c r="A268" s="73">
        <f t="shared" si="145"/>
        <v>0</v>
      </c>
      <c r="B268" s="63"/>
      <c r="C268" s="64"/>
      <c r="D268" s="65"/>
      <c r="E268" s="65"/>
      <c r="F268" s="138">
        <f t="shared" si="141"/>
        <v>0</v>
      </c>
      <c r="G268" s="139">
        <f t="shared" si="142"/>
        <v>0</v>
      </c>
      <c r="H268" s="217">
        <f t="shared" si="115"/>
        <v>0</v>
      </c>
      <c r="I268" s="273"/>
      <c r="J268" s="368"/>
      <c r="K268" s="236"/>
      <c r="L268" s="353">
        <f t="shared" si="143"/>
        <v>0</v>
      </c>
      <c r="M268" s="354">
        <f t="shared" si="144"/>
        <v>0</v>
      </c>
      <c r="N268" s="75"/>
      <c r="O268" s="76"/>
      <c r="P268" s="76"/>
      <c r="Q268" s="76"/>
      <c r="R268" s="76"/>
      <c r="S268" s="76"/>
      <c r="T268" s="77"/>
    </row>
    <row r="269" spans="1:23" hidden="1" outlineLevel="1">
      <c r="A269" s="73">
        <f t="shared" si="145"/>
        <v>0</v>
      </c>
      <c r="B269" s="63"/>
      <c r="C269" s="64"/>
      <c r="D269" s="65"/>
      <c r="E269" s="65"/>
      <c r="F269" s="138">
        <f t="shared" si="141"/>
        <v>0</v>
      </c>
      <c r="G269" s="139">
        <f t="shared" si="142"/>
        <v>0</v>
      </c>
      <c r="H269" s="217">
        <f t="shared" si="115"/>
        <v>0</v>
      </c>
      <c r="I269" s="273"/>
      <c r="J269" s="368"/>
      <c r="K269" s="236"/>
      <c r="L269" s="353">
        <f t="shared" si="143"/>
        <v>0</v>
      </c>
      <c r="M269" s="354">
        <f t="shared" si="144"/>
        <v>0</v>
      </c>
      <c r="N269" s="75"/>
      <c r="O269" s="76"/>
      <c r="P269" s="76"/>
      <c r="Q269" s="76"/>
      <c r="R269" s="76"/>
      <c r="S269" s="76"/>
      <c r="T269" s="77"/>
    </row>
    <row r="270" spans="1:23" hidden="1" outlineLevel="1">
      <c r="A270" s="73">
        <f t="shared" si="145"/>
        <v>0</v>
      </c>
      <c r="B270" s="63"/>
      <c r="C270" s="64"/>
      <c r="D270" s="65"/>
      <c r="E270" s="65"/>
      <c r="F270" s="138">
        <f t="shared" si="141"/>
        <v>0</v>
      </c>
      <c r="G270" s="139">
        <f t="shared" si="142"/>
        <v>0</v>
      </c>
      <c r="H270" s="217">
        <f t="shared" ref="H270:H313" si="146">IF(E270&lt;&gt;0,1,)</f>
        <v>0</v>
      </c>
      <c r="I270" s="273"/>
      <c r="J270" s="368"/>
      <c r="K270" s="236"/>
      <c r="L270" s="353">
        <f t="shared" si="143"/>
        <v>0</v>
      </c>
      <c r="M270" s="354">
        <f t="shared" si="144"/>
        <v>0</v>
      </c>
      <c r="N270" s="75"/>
      <c r="O270" s="76"/>
      <c r="P270" s="76"/>
      <c r="Q270" s="76"/>
      <c r="R270" s="76"/>
      <c r="S270" s="76"/>
      <c r="T270" s="77"/>
    </row>
    <row r="271" spans="1:23" ht="15.75" hidden="1" outlineLevel="1" thickBot="1">
      <c r="A271" s="73">
        <f t="shared" si="145"/>
        <v>0</v>
      </c>
      <c r="B271" s="63"/>
      <c r="C271" s="64"/>
      <c r="D271" s="65"/>
      <c r="E271" s="65"/>
      <c r="F271" s="138">
        <f t="shared" si="141"/>
        <v>0</v>
      </c>
      <c r="G271" s="139">
        <f t="shared" si="142"/>
        <v>0</v>
      </c>
      <c r="H271" s="217">
        <f t="shared" si="146"/>
        <v>0</v>
      </c>
      <c r="I271" s="273"/>
      <c r="J271" s="368"/>
      <c r="K271" s="236"/>
      <c r="L271" s="353">
        <f t="shared" si="143"/>
        <v>0</v>
      </c>
      <c r="M271" s="354">
        <f t="shared" si="144"/>
        <v>0</v>
      </c>
      <c r="N271" s="75"/>
      <c r="O271" s="76"/>
      <c r="P271" s="76"/>
      <c r="Q271" s="76"/>
      <c r="R271" s="76"/>
      <c r="S271" s="76"/>
      <c r="T271" s="77"/>
    </row>
    <row r="272" spans="1:23" ht="18.75" hidden="1" customHeight="1" outlineLevel="1" thickBot="1">
      <c r="A272" s="73">
        <f t="shared" si="145"/>
        <v>0</v>
      </c>
      <c r="B272" s="63"/>
      <c r="C272" s="214" t="str">
        <f>CONCATENATE(B264," - TOTAL HT ",C264)</f>
        <v xml:space="preserve"> - TOTAL HT CHAPITRE </v>
      </c>
      <c r="D272" s="65"/>
      <c r="E272" s="65"/>
      <c r="F272" s="138"/>
      <c r="G272" s="140">
        <f>SUM(G264:G271)</f>
        <v>0</v>
      </c>
      <c r="H272" s="217">
        <f t="shared" si="146"/>
        <v>0</v>
      </c>
      <c r="I272" s="273"/>
      <c r="J272" s="369"/>
      <c r="K272" s="236"/>
      <c r="L272" s="140">
        <f>SUM(L264:L271)</f>
        <v>0</v>
      </c>
      <c r="M272" s="128">
        <f>SUM(M264:M271)</f>
        <v>0</v>
      </c>
      <c r="N272" s="80"/>
      <c r="O272" s="81"/>
      <c r="P272" s="81"/>
      <c r="Q272" s="81"/>
      <c r="R272" s="81"/>
      <c r="S272" s="81"/>
      <c r="T272" s="77"/>
      <c r="V272" s="79"/>
      <c r="W272" s="79"/>
    </row>
    <row r="273" spans="1:23" ht="18.75" customHeight="1" collapsed="1" thickBot="1">
      <c r="A273" s="73">
        <f t="shared" si="145"/>
        <v>0</v>
      </c>
      <c r="B273" s="63"/>
      <c r="C273" s="214"/>
      <c r="D273" s="65"/>
      <c r="E273" s="65"/>
      <c r="F273" s="138"/>
      <c r="G273" s="215"/>
      <c r="H273" s="217">
        <f t="shared" si="146"/>
        <v>0</v>
      </c>
      <c r="I273" s="273"/>
      <c r="J273" s="369"/>
      <c r="K273" s="236"/>
      <c r="L273" s="219"/>
      <c r="M273" s="216"/>
      <c r="N273" s="80"/>
      <c r="O273" s="81"/>
      <c r="P273" s="81"/>
      <c r="Q273" s="81"/>
      <c r="R273" s="81"/>
      <c r="S273" s="81"/>
      <c r="T273" s="77"/>
      <c r="V273" s="79"/>
      <c r="W273" s="79"/>
    </row>
    <row r="274" spans="1:23" hidden="1" outlineLevel="1">
      <c r="A274" s="73">
        <f>$B$274</f>
        <v>0</v>
      </c>
      <c r="B274" s="78"/>
      <c r="C274" s="294" t="str">
        <f>CONCATENATE("CHAPITRE ",B274)</f>
        <v xml:space="preserve">CHAPITRE </v>
      </c>
      <c r="D274" s="65"/>
      <c r="E274" s="65"/>
      <c r="F274" s="138">
        <f t="shared" ref="F274:F281" si="147">IF(H274=0,,ROUND((VLOOKUP(H274,$H$6:$K$15,2)*L274+VLOOKUP(H274,$H$6:$K$15,4)*M274)/E274,$K$1))</f>
        <v>0</v>
      </c>
      <c r="G274" s="139">
        <f t="shared" ref="G274:G281" si="148">F274*E274</f>
        <v>0</v>
      </c>
      <c r="H274" s="217">
        <f t="shared" si="146"/>
        <v>0</v>
      </c>
      <c r="I274" s="273"/>
      <c r="J274" s="368"/>
      <c r="K274" s="236"/>
      <c r="L274" s="353">
        <f t="shared" ref="L274:L281" si="149">(I274-(I274*J274))*E274</f>
        <v>0</v>
      </c>
      <c r="M274" s="354">
        <f t="shared" ref="M274:M281" si="150">$M$4*K274*E274</f>
        <v>0</v>
      </c>
      <c r="N274" s="75"/>
      <c r="O274" s="76"/>
      <c r="P274" s="76"/>
      <c r="Q274" s="76"/>
      <c r="R274" s="76"/>
      <c r="S274" s="76"/>
      <c r="T274" s="77"/>
    </row>
    <row r="275" spans="1:23" hidden="1" outlineLevel="1">
      <c r="A275" s="73">
        <f t="shared" ref="A275:A283" si="151">$B$274</f>
        <v>0</v>
      </c>
      <c r="B275" s="63"/>
      <c r="C275" s="64"/>
      <c r="D275" s="65"/>
      <c r="E275" s="65"/>
      <c r="F275" s="138">
        <f t="shared" si="147"/>
        <v>0</v>
      </c>
      <c r="G275" s="139">
        <f t="shared" si="148"/>
        <v>0</v>
      </c>
      <c r="H275" s="217">
        <f t="shared" si="146"/>
        <v>0</v>
      </c>
      <c r="I275" s="273"/>
      <c r="J275" s="368"/>
      <c r="K275" s="236"/>
      <c r="L275" s="353">
        <f t="shared" si="149"/>
        <v>0</v>
      </c>
      <c r="M275" s="354">
        <f t="shared" si="150"/>
        <v>0</v>
      </c>
      <c r="N275" s="75"/>
      <c r="O275" s="76"/>
      <c r="P275" s="76"/>
      <c r="Q275" s="76"/>
      <c r="R275" s="76"/>
      <c r="S275" s="76"/>
      <c r="T275" s="77"/>
    </row>
    <row r="276" spans="1:23" hidden="1" outlineLevel="1">
      <c r="A276" s="73">
        <f t="shared" si="151"/>
        <v>0</v>
      </c>
      <c r="B276" s="63"/>
      <c r="C276" s="64"/>
      <c r="D276" s="65"/>
      <c r="E276" s="65"/>
      <c r="F276" s="138">
        <f t="shared" si="147"/>
        <v>0</v>
      </c>
      <c r="G276" s="139">
        <f t="shared" si="148"/>
        <v>0</v>
      </c>
      <c r="H276" s="217">
        <f t="shared" si="146"/>
        <v>0</v>
      </c>
      <c r="I276" s="273"/>
      <c r="J276" s="368"/>
      <c r="K276" s="236"/>
      <c r="L276" s="353">
        <f t="shared" si="149"/>
        <v>0</v>
      </c>
      <c r="M276" s="354">
        <f t="shared" si="150"/>
        <v>0</v>
      </c>
      <c r="N276" s="75"/>
      <c r="O276" s="76"/>
      <c r="P276" s="76"/>
      <c r="Q276" s="76"/>
      <c r="R276" s="76"/>
      <c r="S276" s="76"/>
      <c r="T276" s="77"/>
    </row>
    <row r="277" spans="1:23" hidden="1" outlineLevel="1">
      <c r="A277" s="73">
        <f t="shared" si="151"/>
        <v>0</v>
      </c>
      <c r="B277" s="63"/>
      <c r="C277" s="64"/>
      <c r="D277" s="65"/>
      <c r="E277" s="65"/>
      <c r="F277" s="138">
        <f t="shared" si="147"/>
        <v>0</v>
      </c>
      <c r="G277" s="139">
        <f t="shared" si="148"/>
        <v>0</v>
      </c>
      <c r="H277" s="217">
        <f t="shared" si="146"/>
        <v>0</v>
      </c>
      <c r="I277" s="273"/>
      <c r="J277" s="368"/>
      <c r="K277" s="236"/>
      <c r="L277" s="353">
        <f t="shared" si="149"/>
        <v>0</v>
      </c>
      <c r="M277" s="354">
        <f t="shared" si="150"/>
        <v>0</v>
      </c>
      <c r="N277" s="75"/>
      <c r="O277" s="76"/>
      <c r="P277" s="76"/>
      <c r="Q277" s="76"/>
      <c r="R277" s="76"/>
      <c r="S277" s="76"/>
      <c r="T277" s="77"/>
    </row>
    <row r="278" spans="1:23" hidden="1" outlineLevel="1">
      <c r="A278" s="73">
        <f t="shared" si="151"/>
        <v>0</v>
      </c>
      <c r="B278" s="63"/>
      <c r="C278" s="64"/>
      <c r="D278" s="65"/>
      <c r="E278" s="65"/>
      <c r="F278" s="138">
        <f t="shared" si="147"/>
        <v>0</v>
      </c>
      <c r="G278" s="139">
        <f t="shared" si="148"/>
        <v>0</v>
      </c>
      <c r="H278" s="217">
        <f t="shared" si="146"/>
        <v>0</v>
      </c>
      <c r="I278" s="273"/>
      <c r="J278" s="368"/>
      <c r="K278" s="236"/>
      <c r="L278" s="353">
        <f t="shared" si="149"/>
        <v>0</v>
      </c>
      <c r="M278" s="354">
        <f t="shared" si="150"/>
        <v>0</v>
      </c>
      <c r="N278" s="75"/>
      <c r="O278" s="76"/>
      <c r="P278" s="76"/>
      <c r="Q278" s="76"/>
      <c r="R278" s="76"/>
      <c r="S278" s="76"/>
      <c r="T278" s="77"/>
    </row>
    <row r="279" spans="1:23" hidden="1" outlineLevel="1">
      <c r="A279" s="73">
        <f t="shared" si="151"/>
        <v>0</v>
      </c>
      <c r="B279" s="63"/>
      <c r="C279" s="64"/>
      <c r="D279" s="65"/>
      <c r="E279" s="65"/>
      <c r="F279" s="138">
        <f t="shared" si="147"/>
        <v>0</v>
      </c>
      <c r="G279" s="139">
        <f t="shared" si="148"/>
        <v>0</v>
      </c>
      <c r="H279" s="217">
        <f t="shared" si="146"/>
        <v>0</v>
      </c>
      <c r="I279" s="273"/>
      <c r="J279" s="368"/>
      <c r="K279" s="236"/>
      <c r="L279" s="353">
        <f t="shared" si="149"/>
        <v>0</v>
      </c>
      <c r="M279" s="354">
        <f t="shared" si="150"/>
        <v>0</v>
      </c>
      <c r="N279" s="75"/>
      <c r="O279" s="76"/>
      <c r="P279" s="76"/>
      <c r="Q279" s="76"/>
      <c r="R279" s="76"/>
      <c r="S279" s="76"/>
      <c r="T279" s="77"/>
    </row>
    <row r="280" spans="1:23" hidden="1" outlineLevel="1">
      <c r="A280" s="73">
        <f t="shared" si="151"/>
        <v>0</v>
      </c>
      <c r="B280" s="63"/>
      <c r="C280" s="64"/>
      <c r="D280" s="65"/>
      <c r="E280" s="65"/>
      <c r="F280" s="138">
        <f t="shared" si="147"/>
        <v>0</v>
      </c>
      <c r="G280" s="139">
        <f t="shared" si="148"/>
        <v>0</v>
      </c>
      <c r="H280" s="217">
        <f t="shared" si="146"/>
        <v>0</v>
      </c>
      <c r="I280" s="273"/>
      <c r="J280" s="368"/>
      <c r="K280" s="236"/>
      <c r="L280" s="353">
        <f t="shared" si="149"/>
        <v>0</v>
      </c>
      <c r="M280" s="354">
        <f t="shared" si="150"/>
        <v>0</v>
      </c>
      <c r="N280" s="75"/>
      <c r="O280" s="76"/>
      <c r="P280" s="76"/>
      <c r="Q280" s="76"/>
      <c r="R280" s="76"/>
      <c r="S280" s="76"/>
      <c r="T280" s="77"/>
    </row>
    <row r="281" spans="1:23" ht="15.75" hidden="1" outlineLevel="1" thickBot="1">
      <c r="A281" s="73">
        <f t="shared" si="151"/>
        <v>0</v>
      </c>
      <c r="B281" s="63"/>
      <c r="C281" s="64"/>
      <c r="D281" s="65"/>
      <c r="E281" s="65"/>
      <c r="F281" s="138">
        <f t="shared" si="147"/>
        <v>0</v>
      </c>
      <c r="G281" s="139">
        <f t="shared" si="148"/>
        <v>0</v>
      </c>
      <c r="H281" s="217">
        <f t="shared" si="146"/>
        <v>0</v>
      </c>
      <c r="I281" s="273"/>
      <c r="J281" s="368"/>
      <c r="K281" s="236"/>
      <c r="L281" s="353">
        <f t="shared" si="149"/>
        <v>0</v>
      </c>
      <c r="M281" s="354">
        <f t="shared" si="150"/>
        <v>0</v>
      </c>
      <c r="N281" s="75"/>
      <c r="O281" s="76"/>
      <c r="P281" s="76"/>
      <c r="Q281" s="76"/>
      <c r="R281" s="76"/>
      <c r="S281" s="76"/>
      <c r="T281" s="77"/>
    </row>
    <row r="282" spans="1:23" ht="18.75" hidden="1" customHeight="1" outlineLevel="1" thickBot="1">
      <c r="A282" s="73">
        <f t="shared" si="151"/>
        <v>0</v>
      </c>
      <c r="B282" s="63"/>
      <c r="C282" s="214" t="str">
        <f>CONCATENATE(B274," - TOTAL HT ",C274)</f>
        <v xml:space="preserve"> - TOTAL HT CHAPITRE </v>
      </c>
      <c r="D282" s="65"/>
      <c r="E282" s="65"/>
      <c r="F282" s="138"/>
      <c r="G282" s="140">
        <f>SUM(G274:G281)</f>
        <v>0</v>
      </c>
      <c r="H282" s="217">
        <f t="shared" si="146"/>
        <v>0</v>
      </c>
      <c r="I282" s="273"/>
      <c r="J282" s="369"/>
      <c r="K282" s="236"/>
      <c r="L282" s="140">
        <f>SUM(L274:L281)</f>
        <v>0</v>
      </c>
      <c r="M282" s="128">
        <f>SUM(M274:M281)</f>
        <v>0</v>
      </c>
      <c r="N282" s="80"/>
      <c r="O282" s="81"/>
      <c r="P282" s="81"/>
      <c r="Q282" s="81"/>
      <c r="R282" s="81"/>
      <c r="S282" s="81"/>
      <c r="T282" s="77"/>
      <c r="V282" s="79"/>
      <c r="W282" s="79"/>
    </row>
    <row r="283" spans="1:23" ht="18.75" customHeight="1" collapsed="1" thickBot="1">
      <c r="A283" s="73">
        <f t="shared" si="151"/>
        <v>0</v>
      </c>
      <c r="B283" s="63"/>
      <c r="C283" s="214"/>
      <c r="D283" s="65"/>
      <c r="E283" s="65"/>
      <c r="F283" s="138"/>
      <c r="G283" s="215"/>
      <c r="H283" s="217">
        <f t="shared" si="146"/>
        <v>0</v>
      </c>
      <c r="I283" s="273"/>
      <c r="J283" s="369"/>
      <c r="K283" s="236"/>
      <c r="L283" s="219"/>
      <c r="M283" s="216"/>
      <c r="N283" s="80"/>
      <c r="O283" s="81"/>
      <c r="P283" s="81"/>
      <c r="Q283" s="81"/>
      <c r="R283" s="81"/>
      <c r="S283" s="81"/>
      <c r="T283" s="77"/>
      <c r="V283" s="79"/>
      <c r="W283" s="79"/>
    </row>
    <row r="284" spans="1:23" hidden="1" outlineLevel="1">
      <c r="A284" s="73">
        <f>$B$284</f>
        <v>0</v>
      </c>
      <c r="B284" s="78"/>
      <c r="C284" s="294" t="str">
        <f>CONCATENATE("CHAPITRE ",B284)</f>
        <v xml:space="preserve">CHAPITRE </v>
      </c>
      <c r="D284" s="65"/>
      <c r="E284" s="65"/>
      <c r="F284" s="138">
        <f t="shared" ref="F284:F291" si="152">IF(H284=0,,ROUND((VLOOKUP(H284,$H$6:$K$15,2)*L284+VLOOKUP(H284,$H$6:$K$15,4)*M284)/E284,$K$1))</f>
        <v>0</v>
      </c>
      <c r="G284" s="139">
        <f t="shared" ref="G284:G291" si="153">F284*E284</f>
        <v>0</v>
      </c>
      <c r="H284" s="217">
        <f t="shared" si="146"/>
        <v>0</v>
      </c>
      <c r="I284" s="273"/>
      <c r="J284" s="368"/>
      <c r="K284" s="236"/>
      <c r="L284" s="353">
        <f t="shared" ref="L284:L291" si="154">(I284-(I284*J284))*E284</f>
        <v>0</v>
      </c>
      <c r="M284" s="354">
        <f t="shared" ref="M284:M291" si="155">$M$4*K284*E284</f>
        <v>0</v>
      </c>
      <c r="N284" s="75"/>
      <c r="O284" s="76"/>
      <c r="P284" s="76"/>
      <c r="Q284" s="76"/>
      <c r="R284" s="76"/>
      <c r="S284" s="76"/>
      <c r="T284" s="77"/>
    </row>
    <row r="285" spans="1:23" hidden="1" outlineLevel="1">
      <c r="A285" s="73">
        <f t="shared" ref="A285:A293" si="156">$B$284</f>
        <v>0</v>
      </c>
      <c r="B285" s="63"/>
      <c r="C285" s="64"/>
      <c r="D285" s="65"/>
      <c r="E285" s="65"/>
      <c r="F285" s="138">
        <f t="shared" si="152"/>
        <v>0</v>
      </c>
      <c r="G285" s="139">
        <f t="shared" si="153"/>
        <v>0</v>
      </c>
      <c r="H285" s="217">
        <f t="shared" si="146"/>
        <v>0</v>
      </c>
      <c r="I285" s="273"/>
      <c r="J285" s="368"/>
      <c r="K285" s="236"/>
      <c r="L285" s="353">
        <f t="shared" si="154"/>
        <v>0</v>
      </c>
      <c r="M285" s="354">
        <f t="shared" si="155"/>
        <v>0</v>
      </c>
      <c r="N285" s="75"/>
      <c r="O285" s="76"/>
      <c r="P285" s="76"/>
      <c r="Q285" s="76"/>
      <c r="R285" s="76"/>
      <c r="S285" s="76"/>
      <c r="T285" s="77"/>
    </row>
    <row r="286" spans="1:23" hidden="1" outlineLevel="1">
      <c r="A286" s="73">
        <f t="shared" si="156"/>
        <v>0</v>
      </c>
      <c r="B286" s="63"/>
      <c r="C286" s="64"/>
      <c r="D286" s="65"/>
      <c r="E286" s="65"/>
      <c r="F286" s="138">
        <f t="shared" si="152"/>
        <v>0</v>
      </c>
      <c r="G286" s="139">
        <f t="shared" si="153"/>
        <v>0</v>
      </c>
      <c r="H286" s="217">
        <f t="shared" si="146"/>
        <v>0</v>
      </c>
      <c r="I286" s="273"/>
      <c r="J286" s="368"/>
      <c r="K286" s="236"/>
      <c r="L286" s="353">
        <f t="shared" si="154"/>
        <v>0</v>
      </c>
      <c r="M286" s="354">
        <f t="shared" si="155"/>
        <v>0</v>
      </c>
      <c r="N286" s="75"/>
      <c r="O286" s="76"/>
      <c r="P286" s="76"/>
      <c r="Q286" s="76"/>
      <c r="R286" s="76"/>
      <c r="S286" s="76"/>
      <c r="T286" s="77"/>
    </row>
    <row r="287" spans="1:23" hidden="1" outlineLevel="1">
      <c r="A287" s="73">
        <f t="shared" si="156"/>
        <v>0</v>
      </c>
      <c r="B287" s="63"/>
      <c r="C287" s="64"/>
      <c r="D287" s="65"/>
      <c r="E287" s="65"/>
      <c r="F287" s="138">
        <f t="shared" si="152"/>
        <v>0</v>
      </c>
      <c r="G287" s="139">
        <f t="shared" si="153"/>
        <v>0</v>
      </c>
      <c r="H287" s="217">
        <f t="shared" si="146"/>
        <v>0</v>
      </c>
      <c r="I287" s="273"/>
      <c r="J287" s="368"/>
      <c r="K287" s="236"/>
      <c r="L287" s="353">
        <f t="shared" si="154"/>
        <v>0</v>
      </c>
      <c r="M287" s="354">
        <f t="shared" si="155"/>
        <v>0</v>
      </c>
      <c r="N287" s="75"/>
      <c r="O287" s="76"/>
      <c r="P287" s="76"/>
      <c r="Q287" s="76"/>
      <c r="R287" s="76"/>
      <c r="S287" s="76"/>
      <c r="T287" s="77"/>
    </row>
    <row r="288" spans="1:23" hidden="1" outlineLevel="1">
      <c r="A288" s="73">
        <f t="shared" si="156"/>
        <v>0</v>
      </c>
      <c r="B288" s="63"/>
      <c r="C288" s="64"/>
      <c r="D288" s="65"/>
      <c r="E288" s="65"/>
      <c r="F288" s="138">
        <f t="shared" si="152"/>
        <v>0</v>
      </c>
      <c r="G288" s="139">
        <f t="shared" si="153"/>
        <v>0</v>
      </c>
      <c r="H288" s="217">
        <f t="shared" si="146"/>
        <v>0</v>
      </c>
      <c r="I288" s="273"/>
      <c r="J288" s="368"/>
      <c r="K288" s="236"/>
      <c r="L288" s="353">
        <f t="shared" si="154"/>
        <v>0</v>
      </c>
      <c r="M288" s="354">
        <f t="shared" si="155"/>
        <v>0</v>
      </c>
      <c r="N288" s="75"/>
      <c r="O288" s="76"/>
      <c r="P288" s="76"/>
      <c r="Q288" s="76"/>
      <c r="R288" s="76"/>
      <c r="S288" s="76"/>
      <c r="T288" s="77"/>
    </row>
    <row r="289" spans="1:23" hidden="1" outlineLevel="1">
      <c r="A289" s="73">
        <f t="shared" si="156"/>
        <v>0</v>
      </c>
      <c r="B289" s="63"/>
      <c r="C289" s="64"/>
      <c r="D289" s="65"/>
      <c r="E289" s="65"/>
      <c r="F289" s="138">
        <f t="shared" si="152"/>
        <v>0</v>
      </c>
      <c r="G289" s="139">
        <f t="shared" si="153"/>
        <v>0</v>
      </c>
      <c r="H289" s="217">
        <f t="shared" si="146"/>
        <v>0</v>
      </c>
      <c r="I289" s="273"/>
      <c r="J289" s="368"/>
      <c r="K289" s="236"/>
      <c r="L289" s="353">
        <f t="shared" si="154"/>
        <v>0</v>
      </c>
      <c r="M289" s="354">
        <f t="shared" si="155"/>
        <v>0</v>
      </c>
      <c r="N289" s="75"/>
      <c r="O289" s="76"/>
      <c r="P289" s="76"/>
      <c r="Q289" s="76"/>
      <c r="R289" s="76"/>
      <c r="S289" s="76"/>
      <c r="T289" s="77"/>
    </row>
    <row r="290" spans="1:23" hidden="1" outlineLevel="1">
      <c r="A290" s="73">
        <f t="shared" si="156"/>
        <v>0</v>
      </c>
      <c r="B290" s="63"/>
      <c r="C290" s="64"/>
      <c r="D290" s="65"/>
      <c r="E290" s="65"/>
      <c r="F290" s="138">
        <f t="shared" si="152"/>
        <v>0</v>
      </c>
      <c r="G290" s="139">
        <f t="shared" si="153"/>
        <v>0</v>
      </c>
      <c r="H290" s="217">
        <f t="shared" si="146"/>
        <v>0</v>
      </c>
      <c r="I290" s="273"/>
      <c r="J290" s="368"/>
      <c r="K290" s="236"/>
      <c r="L290" s="353">
        <f t="shared" si="154"/>
        <v>0</v>
      </c>
      <c r="M290" s="354">
        <f t="shared" si="155"/>
        <v>0</v>
      </c>
      <c r="N290" s="75"/>
      <c r="O290" s="76"/>
      <c r="P290" s="76"/>
      <c r="Q290" s="76"/>
      <c r="R290" s="76"/>
      <c r="S290" s="76"/>
      <c r="T290" s="77"/>
    </row>
    <row r="291" spans="1:23" ht="15.75" hidden="1" outlineLevel="1" thickBot="1">
      <c r="A291" s="73">
        <f t="shared" si="156"/>
        <v>0</v>
      </c>
      <c r="B291" s="63"/>
      <c r="C291" s="64"/>
      <c r="D291" s="65"/>
      <c r="E291" s="65"/>
      <c r="F291" s="138">
        <f t="shared" si="152"/>
        <v>0</v>
      </c>
      <c r="G291" s="139">
        <f t="shared" si="153"/>
        <v>0</v>
      </c>
      <c r="H291" s="217">
        <f t="shared" si="146"/>
        <v>0</v>
      </c>
      <c r="I291" s="273"/>
      <c r="J291" s="368"/>
      <c r="K291" s="236"/>
      <c r="L291" s="353">
        <f t="shared" si="154"/>
        <v>0</v>
      </c>
      <c r="M291" s="354">
        <f t="shared" si="155"/>
        <v>0</v>
      </c>
      <c r="N291" s="75"/>
      <c r="O291" s="76"/>
      <c r="P291" s="76"/>
      <c r="Q291" s="76"/>
      <c r="R291" s="76"/>
      <c r="S291" s="76"/>
      <c r="T291" s="77"/>
    </row>
    <row r="292" spans="1:23" ht="18.75" hidden="1" customHeight="1" outlineLevel="1" thickBot="1">
      <c r="A292" s="73">
        <f t="shared" si="156"/>
        <v>0</v>
      </c>
      <c r="B292" s="63"/>
      <c r="C292" s="214" t="str">
        <f>CONCATENATE(B284," - TOTAL HT ",C284)</f>
        <v xml:space="preserve"> - TOTAL HT CHAPITRE </v>
      </c>
      <c r="D292" s="65"/>
      <c r="E292" s="65"/>
      <c r="F292" s="138"/>
      <c r="G292" s="140">
        <f>SUM(G284:G291)</f>
        <v>0</v>
      </c>
      <c r="H292" s="217">
        <f t="shared" si="146"/>
        <v>0</v>
      </c>
      <c r="I292" s="273"/>
      <c r="J292" s="369"/>
      <c r="K292" s="236"/>
      <c r="L292" s="140">
        <f>SUM(L284:L291)</f>
        <v>0</v>
      </c>
      <c r="M292" s="128">
        <f>SUM(M284:M291)</f>
        <v>0</v>
      </c>
      <c r="N292" s="80"/>
      <c r="O292" s="81"/>
      <c r="P292" s="81"/>
      <c r="Q292" s="81"/>
      <c r="R292" s="81"/>
      <c r="S292" s="81"/>
      <c r="T292" s="77"/>
      <c r="V292" s="79"/>
      <c r="W292" s="79"/>
    </row>
    <row r="293" spans="1:23" ht="18.75" customHeight="1" collapsed="1" thickBot="1">
      <c r="A293" s="73">
        <f t="shared" si="156"/>
        <v>0</v>
      </c>
      <c r="B293" s="63"/>
      <c r="C293" s="214"/>
      <c r="D293" s="65"/>
      <c r="E293" s="65"/>
      <c r="F293" s="138"/>
      <c r="G293" s="215"/>
      <c r="H293" s="217">
        <f t="shared" si="146"/>
        <v>0</v>
      </c>
      <c r="I293" s="273"/>
      <c r="J293" s="369"/>
      <c r="K293" s="236"/>
      <c r="L293" s="219"/>
      <c r="M293" s="216"/>
      <c r="N293" s="80"/>
      <c r="O293" s="81"/>
      <c r="P293" s="81"/>
      <c r="Q293" s="81"/>
      <c r="R293" s="81"/>
      <c r="S293" s="81"/>
      <c r="T293" s="77"/>
      <c r="V293" s="79"/>
      <c r="W293" s="79"/>
    </row>
    <row r="294" spans="1:23" hidden="1" outlineLevel="1">
      <c r="A294" s="73">
        <f>$B$294</f>
        <v>0</v>
      </c>
      <c r="B294" s="78"/>
      <c r="C294" s="294" t="str">
        <f>CONCATENATE("CHAPITRE ",B294)</f>
        <v xml:space="preserve">CHAPITRE </v>
      </c>
      <c r="D294" s="65"/>
      <c r="E294" s="65"/>
      <c r="F294" s="138">
        <f t="shared" ref="F294:F301" si="157">IF(H294=0,,ROUND((VLOOKUP(H294,$H$6:$K$15,2)*L294+VLOOKUP(H294,$H$6:$K$15,4)*M294)/E294,$K$1))</f>
        <v>0</v>
      </c>
      <c r="G294" s="139">
        <f t="shared" ref="G294:G301" si="158">F294*E294</f>
        <v>0</v>
      </c>
      <c r="H294" s="217">
        <f t="shared" si="146"/>
        <v>0</v>
      </c>
      <c r="I294" s="273"/>
      <c r="J294" s="368"/>
      <c r="K294" s="236"/>
      <c r="L294" s="353">
        <f t="shared" ref="L294:L301" si="159">(I294-(I294*J294))*E294</f>
        <v>0</v>
      </c>
      <c r="M294" s="354">
        <f t="shared" ref="M294:M301" si="160">$M$4*K294*E294</f>
        <v>0</v>
      </c>
      <c r="N294" s="75"/>
      <c r="O294" s="76"/>
      <c r="P294" s="76"/>
      <c r="Q294" s="76"/>
      <c r="R294" s="76"/>
      <c r="S294" s="76"/>
      <c r="T294" s="77"/>
    </row>
    <row r="295" spans="1:23" hidden="1" outlineLevel="1">
      <c r="A295" s="73">
        <f t="shared" ref="A295:A303" si="161">$B$294</f>
        <v>0</v>
      </c>
      <c r="B295" s="63"/>
      <c r="C295" s="64"/>
      <c r="D295" s="65"/>
      <c r="E295" s="65"/>
      <c r="F295" s="138">
        <f t="shared" si="157"/>
        <v>0</v>
      </c>
      <c r="G295" s="139">
        <f t="shared" si="158"/>
        <v>0</v>
      </c>
      <c r="H295" s="217">
        <f t="shared" si="146"/>
        <v>0</v>
      </c>
      <c r="I295" s="273"/>
      <c r="J295" s="368"/>
      <c r="K295" s="236"/>
      <c r="L295" s="353">
        <f t="shared" si="159"/>
        <v>0</v>
      </c>
      <c r="M295" s="354">
        <f t="shared" si="160"/>
        <v>0</v>
      </c>
      <c r="N295" s="75"/>
      <c r="O295" s="76"/>
      <c r="P295" s="76"/>
      <c r="Q295" s="76"/>
      <c r="R295" s="76"/>
      <c r="S295" s="76"/>
      <c r="T295" s="77"/>
    </row>
    <row r="296" spans="1:23" hidden="1" outlineLevel="1">
      <c r="A296" s="73">
        <f t="shared" si="161"/>
        <v>0</v>
      </c>
      <c r="B296" s="63"/>
      <c r="C296" s="64"/>
      <c r="D296" s="65"/>
      <c r="E296" s="65"/>
      <c r="F296" s="138">
        <f t="shared" si="157"/>
        <v>0</v>
      </c>
      <c r="G296" s="139">
        <f t="shared" si="158"/>
        <v>0</v>
      </c>
      <c r="H296" s="217">
        <f t="shared" si="146"/>
        <v>0</v>
      </c>
      <c r="I296" s="273"/>
      <c r="J296" s="368"/>
      <c r="K296" s="236"/>
      <c r="L296" s="353">
        <f t="shared" si="159"/>
        <v>0</v>
      </c>
      <c r="M296" s="354">
        <f t="shared" si="160"/>
        <v>0</v>
      </c>
      <c r="N296" s="75"/>
      <c r="O296" s="76"/>
      <c r="P296" s="76"/>
      <c r="Q296" s="76"/>
      <c r="R296" s="76"/>
      <c r="S296" s="76"/>
      <c r="T296" s="77"/>
    </row>
    <row r="297" spans="1:23" hidden="1" outlineLevel="1">
      <c r="A297" s="73">
        <f t="shared" si="161"/>
        <v>0</v>
      </c>
      <c r="B297" s="63"/>
      <c r="C297" s="64"/>
      <c r="D297" s="65"/>
      <c r="E297" s="65"/>
      <c r="F297" s="138">
        <f t="shared" si="157"/>
        <v>0</v>
      </c>
      <c r="G297" s="139">
        <f t="shared" si="158"/>
        <v>0</v>
      </c>
      <c r="H297" s="217">
        <f t="shared" si="146"/>
        <v>0</v>
      </c>
      <c r="I297" s="273"/>
      <c r="J297" s="368"/>
      <c r="K297" s="236"/>
      <c r="L297" s="353">
        <f t="shared" si="159"/>
        <v>0</v>
      </c>
      <c r="M297" s="354">
        <f t="shared" si="160"/>
        <v>0</v>
      </c>
      <c r="N297" s="75"/>
      <c r="O297" s="76"/>
      <c r="P297" s="76"/>
      <c r="Q297" s="76"/>
      <c r="R297" s="76"/>
      <c r="S297" s="76"/>
      <c r="T297" s="77"/>
    </row>
    <row r="298" spans="1:23" hidden="1" outlineLevel="1">
      <c r="A298" s="73">
        <f t="shared" si="161"/>
        <v>0</v>
      </c>
      <c r="B298" s="63"/>
      <c r="C298" s="64"/>
      <c r="D298" s="65"/>
      <c r="E298" s="65"/>
      <c r="F298" s="138">
        <f t="shared" si="157"/>
        <v>0</v>
      </c>
      <c r="G298" s="139">
        <f t="shared" si="158"/>
        <v>0</v>
      </c>
      <c r="H298" s="217">
        <f t="shared" si="146"/>
        <v>0</v>
      </c>
      <c r="I298" s="273"/>
      <c r="J298" s="368"/>
      <c r="K298" s="236"/>
      <c r="L298" s="353">
        <f t="shared" si="159"/>
        <v>0</v>
      </c>
      <c r="M298" s="354">
        <f t="shared" si="160"/>
        <v>0</v>
      </c>
      <c r="N298" s="75"/>
      <c r="O298" s="76"/>
      <c r="P298" s="76"/>
      <c r="Q298" s="76"/>
      <c r="R298" s="76"/>
      <c r="S298" s="76"/>
      <c r="T298" s="77"/>
    </row>
    <row r="299" spans="1:23" hidden="1" outlineLevel="1">
      <c r="A299" s="73">
        <f t="shared" si="161"/>
        <v>0</v>
      </c>
      <c r="B299" s="63"/>
      <c r="C299" s="64"/>
      <c r="D299" s="65"/>
      <c r="E299" s="65"/>
      <c r="F299" s="138">
        <f t="shared" si="157"/>
        <v>0</v>
      </c>
      <c r="G299" s="139">
        <f t="shared" si="158"/>
        <v>0</v>
      </c>
      <c r="H299" s="217">
        <f t="shared" si="146"/>
        <v>0</v>
      </c>
      <c r="I299" s="273"/>
      <c r="J299" s="368"/>
      <c r="K299" s="236"/>
      <c r="L299" s="353">
        <f t="shared" si="159"/>
        <v>0</v>
      </c>
      <c r="M299" s="354">
        <f t="shared" si="160"/>
        <v>0</v>
      </c>
      <c r="N299" s="75"/>
      <c r="O299" s="76"/>
      <c r="P299" s="76"/>
      <c r="Q299" s="76"/>
      <c r="R299" s="76"/>
      <c r="S299" s="76"/>
      <c r="T299" s="77"/>
    </row>
    <row r="300" spans="1:23" hidden="1" outlineLevel="1">
      <c r="A300" s="73">
        <f t="shared" si="161"/>
        <v>0</v>
      </c>
      <c r="B300" s="63"/>
      <c r="C300" s="64"/>
      <c r="D300" s="65"/>
      <c r="E300" s="65"/>
      <c r="F300" s="138">
        <f t="shared" si="157"/>
        <v>0</v>
      </c>
      <c r="G300" s="139">
        <f t="shared" si="158"/>
        <v>0</v>
      </c>
      <c r="H300" s="217">
        <f t="shared" si="146"/>
        <v>0</v>
      </c>
      <c r="I300" s="273"/>
      <c r="J300" s="368"/>
      <c r="K300" s="236"/>
      <c r="L300" s="353">
        <f t="shared" si="159"/>
        <v>0</v>
      </c>
      <c r="M300" s="354">
        <f t="shared" si="160"/>
        <v>0</v>
      </c>
      <c r="N300" s="75"/>
      <c r="O300" s="76"/>
      <c r="P300" s="76"/>
      <c r="Q300" s="76"/>
      <c r="R300" s="76"/>
      <c r="S300" s="76"/>
      <c r="T300" s="77"/>
    </row>
    <row r="301" spans="1:23" ht="15.75" hidden="1" outlineLevel="1" thickBot="1">
      <c r="A301" s="73">
        <f t="shared" si="161"/>
        <v>0</v>
      </c>
      <c r="B301" s="63"/>
      <c r="C301" s="64"/>
      <c r="D301" s="65"/>
      <c r="E301" s="65"/>
      <c r="F301" s="138">
        <f t="shared" si="157"/>
        <v>0</v>
      </c>
      <c r="G301" s="139">
        <f t="shared" si="158"/>
        <v>0</v>
      </c>
      <c r="H301" s="217">
        <f t="shared" si="146"/>
        <v>0</v>
      </c>
      <c r="I301" s="273"/>
      <c r="J301" s="368"/>
      <c r="K301" s="236"/>
      <c r="L301" s="353">
        <f t="shared" si="159"/>
        <v>0</v>
      </c>
      <c r="M301" s="354">
        <f t="shared" si="160"/>
        <v>0</v>
      </c>
      <c r="N301" s="75"/>
      <c r="O301" s="76"/>
      <c r="P301" s="76"/>
      <c r="Q301" s="76"/>
      <c r="R301" s="76"/>
      <c r="S301" s="76"/>
      <c r="T301" s="77"/>
    </row>
    <row r="302" spans="1:23" ht="18.75" hidden="1" customHeight="1" outlineLevel="1" thickBot="1">
      <c r="A302" s="73">
        <f t="shared" si="161"/>
        <v>0</v>
      </c>
      <c r="B302" s="63"/>
      <c r="C302" s="214" t="str">
        <f>CONCATENATE(B294," - TOTAL HT ",C294)</f>
        <v xml:space="preserve"> - TOTAL HT CHAPITRE </v>
      </c>
      <c r="D302" s="65"/>
      <c r="E302" s="65"/>
      <c r="F302" s="138"/>
      <c r="G302" s="140">
        <f>SUM(G294:G301)</f>
        <v>0</v>
      </c>
      <c r="H302" s="217">
        <f t="shared" si="146"/>
        <v>0</v>
      </c>
      <c r="I302" s="273"/>
      <c r="J302" s="369"/>
      <c r="K302" s="236"/>
      <c r="L302" s="140">
        <f>SUM(L294:L301)</f>
        <v>0</v>
      </c>
      <c r="M302" s="128">
        <f>SUM(M294:M301)</f>
        <v>0</v>
      </c>
      <c r="N302" s="80"/>
      <c r="O302" s="81"/>
      <c r="P302" s="81"/>
      <c r="Q302" s="81"/>
      <c r="R302" s="81"/>
      <c r="S302" s="81"/>
      <c r="T302" s="77"/>
      <c r="V302" s="79"/>
      <c r="W302" s="79"/>
    </row>
    <row r="303" spans="1:23" ht="18.75" customHeight="1" collapsed="1" thickBot="1">
      <c r="A303" s="73">
        <f t="shared" si="161"/>
        <v>0</v>
      </c>
      <c r="B303" s="63"/>
      <c r="C303" s="214"/>
      <c r="D303" s="65"/>
      <c r="E303" s="65"/>
      <c r="F303" s="138"/>
      <c r="G303" s="215"/>
      <c r="H303" s="217">
        <f t="shared" si="146"/>
        <v>0</v>
      </c>
      <c r="I303" s="273"/>
      <c r="J303" s="369"/>
      <c r="K303" s="236"/>
      <c r="L303" s="219"/>
      <c r="M303" s="216"/>
      <c r="N303" s="80"/>
      <c r="O303" s="81"/>
      <c r="P303" s="81"/>
      <c r="Q303" s="81"/>
      <c r="R303" s="81"/>
      <c r="S303" s="81"/>
      <c r="T303" s="77"/>
      <c r="V303" s="79"/>
      <c r="W303" s="79"/>
    </row>
    <row r="304" spans="1:23" hidden="1" outlineLevel="1">
      <c r="A304" s="73">
        <f>$B$304</f>
        <v>0</v>
      </c>
      <c r="B304" s="78"/>
      <c r="C304" s="294" t="str">
        <f>CONCATENATE("CHAPITRE ",B304)</f>
        <v xml:space="preserve">CHAPITRE </v>
      </c>
      <c r="D304" s="65"/>
      <c r="E304" s="65"/>
      <c r="F304" s="138">
        <f t="shared" ref="F304:F311" si="162">IF(H304=0,,ROUND((VLOOKUP(H304,$H$6:$K$15,2)*L304+VLOOKUP(H304,$H$6:$K$15,4)*M304)/E304,$K$1))</f>
        <v>0</v>
      </c>
      <c r="G304" s="139">
        <f t="shared" ref="G304:G311" si="163">F304*E304</f>
        <v>0</v>
      </c>
      <c r="H304" s="217">
        <f t="shared" si="146"/>
        <v>0</v>
      </c>
      <c r="I304" s="273"/>
      <c r="J304" s="368"/>
      <c r="K304" s="236"/>
      <c r="L304" s="353">
        <f t="shared" ref="L304:L311" si="164">(I304-(I304*J304))*E304</f>
        <v>0</v>
      </c>
      <c r="M304" s="354">
        <f t="shared" ref="M304:M311" si="165">$M$4*K304*E304</f>
        <v>0</v>
      </c>
      <c r="N304" s="75"/>
      <c r="O304" s="76"/>
      <c r="P304" s="76"/>
      <c r="Q304" s="76"/>
      <c r="R304" s="76"/>
      <c r="S304" s="76"/>
      <c r="T304" s="77"/>
    </row>
    <row r="305" spans="1:23" hidden="1" outlineLevel="1">
      <c r="A305" s="73">
        <f t="shared" ref="A305:A313" si="166">$B$304</f>
        <v>0</v>
      </c>
      <c r="B305" s="63"/>
      <c r="C305" s="64"/>
      <c r="D305" s="65"/>
      <c r="E305" s="65"/>
      <c r="F305" s="138">
        <f t="shared" si="162"/>
        <v>0</v>
      </c>
      <c r="G305" s="139">
        <f t="shared" si="163"/>
        <v>0</v>
      </c>
      <c r="H305" s="217">
        <f t="shared" si="146"/>
        <v>0</v>
      </c>
      <c r="I305" s="273"/>
      <c r="J305" s="368"/>
      <c r="K305" s="236"/>
      <c r="L305" s="353">
        <f t="shared" si="164"/>
        <v>0</v>
      </c>
      <c r="M305" s="354">
        <f t="shared" si="165"/>
        <v>0</v>
      </c>
      <c r="N305" s="75"/>
      <c r="O305" s="76"/>
      <c r="P305" s="76"/>
      <c r="Q305" s="76"/>
      <c r="R305" s="76"/>
      <c r="S305" s="76"/>
      <c r="T305" s="77"/>
    </row>
    <row r="306" spans="1:23" hidden="1" outlineLevel="1">
      <c r="A306" s="73">
        <f t="shared" si="166"/>
        <v>0</v>
      </c>
      <c r="B306" s="63"/>
      <c r="C306" s="64"/>
      <c r="D306" s="65"/>
      <c r="E306" s="65"/>
      <c r="F306" s="138">
        <f t="shared" si="162"/>
        <v>0</v>
      </c>
      <c r="G306" s="139">
        <f t="shared" si="163"/>
        <v>0</v>
      </c>
      <c r="H306" s="217">
        <f t="shared" si="146"/>
        <v>0</v>
      </c>
      <c r="I306" s="273"/>
      <c r="J306" s="368"/>
      <c r="K306" s="236"/>
      <c r="L306" s="353">
        <f t="shared" si="164"/>
        <v>0</v>
      </c>
      <c r="M306" s="354">
        <f t="shared" si="165"/>
        <v>0</v>
      </c>
      <c r="N306" s="75"/>
      <c r="O306" s="76"/>
      <c r="P306" s="76"/>
      <c r="Q306" s="76"/>
      <c r="R306" s="76"/>
      <c r="S306" s="76"/>
      <c r="T306" s="77"/>
    </row>
    <row r="307" spans="1:23" hidden="1" outlineLevel="1">
      <c r="A307" s="73">
        <f t="shared" si="166"/>
        <v>0</v>
      </c>
      <c r="B307" s="63"/>
      <c r="C307" s="64"/>
      <c r="D307" s="65"/>
      <c r="E307" s="65"/>
      <c r="F307" s="138">
        <f t="shared" si="162"/>
        <v>0</v>
      </c>
      <c r="G307" s="139">
        <f t="shared" si="163"/>
        <v>0</v>
      </c>
      <c r="H307" s="217">
        <f t="shared" si="146"/>
        <v>0</v>
      </c>
      <c r="I307" s="273"/>
      <c r="J307" s="368"/>
      <c r="K307" s="236"/>
      <c r="L307" s="353">
        <f t="shared" si="164"/>
        <v>0</v>
      </c>
      <c r="M307" s="354">
        <f t="shared" si="165"/>
        <v>0</v>
      </c>
      <c r="N307" s="75"/>
      <c r="O307" s="76"/>
      <c r="P307" s="76"/>
      <c r="Q307" s="76"/>
      <c r="R307" s="76"/>
      <c r="S307" s="76"/>
      <c r="T307" s="77"/>
    </row>
    <row r="308" spans="1:23" hidden="1" outlineLevel="1">
      <c r="A308" s="73">
        <f t="shared" si="166"/>
        <v>0</v>
      </c>
      <c r="B308" s="63"/>
      <c r="C308" s="64"/>
      <c r="D308" s="65"/>
      <c r="E308" s="65"/>
      <c r="F308" s="138">
        <f t="shared" si="162"/>
        <v>0</v>
      </c>
      <c r="G308" s="139">
        <f t="shared" si="163"/>
        <v>0</v>
      </c>
      <c r="H308" s="217">
        <f t="shared" si="146"/>
        <v>0</v>
      </c>
      <c r="I308" s="273"/>
      <c r="J308" s="368"/>
      <c r="K308" s="236"/>
      <c r="L308" s="353">
        <f t="shared" si="164"/>
        <v>0</v>
      </c>
      <c r="M308" s="354">
        <f t="shared" si="165"/>
        <v>0</v>
      </c>
      <c r="N308" s="75"/>
      <c r="O308" s="76"/>
      <c r="P308" s="76"/>
      <c r="Q308" s="76"/>
      <c r="R308" s="76"/>
      <c r="S308" s="76"/>
      <c r="T308" s="77"/>
    </row>
    <row r="309" spans="1:23" hidden="1" outlineLevel="1">
      <c r="A309" s="73">
        <f t="shared" si="166"/>
        <v>0</v>
      </c>
      <c r="B309" s="63"/>
      <c r="C309" s="64"/>
      <c r="D309" s="65"/>
      <c r="E309" s="65"/>
      <c r="F309" s="138">
        <f t="shared" si="162"/>
        <v>0</v>
      </c>
      <c r="G309" s="139">
        <f t="shared" si="163"/>
        <v>0</v>
      </c>
      <c r="H309" s="217">
        <f t="shared" si="146"/>
        <v>0</v>
      </c>
      <c r="I309" s="273"/>
      <c r="J309" s="368"/>
      <c r="K309" s="236"/>
      <c r="L309" s="353">
        <f t="shared" si="164"/>
        <v>0</v>
      </c>
      <c r="M309" s="354">
        <f t="shared" si="165"/>
        <v>0</v>
      </c>
      <c r="N309" s="75"/>
      <c r="O309" s="76"/>
      <c r="P309" s="76"/>
      <c r="Q309" s="76"/>
      <c r="R309" s="76"/>
      <c r="S309" s="76"/>
      <c r="T309" s="77"/>
    </row>
    <row r="310" spans="1:23" hidden="1" outlineLevel="1">
      <c r="A310" s="73">
        <f t="shared" si="166"/>
        <v>0</v>
      </c>
      <c r="B310" s="63"/>
      <c r="C310" s="64"/>
      <c r="D310" s="65"/>
      <c r="E310" s="65"/>
      <c r="F310" s="138">
        <f t="shared" si="162"/>
        <v>0</v>
      </c>
      <c r="G310" s="139">
        <f t="shared" si="163"/>
        <v>0</v>
      </c>
      <c r="H310" s="217">
        <f t="shared" si="146"/>
        <v>0</v>
      </c>
      <c r="I310" s="273"/>
      <c r="J310" s="368"/>
      <c r="K310" s="236"/>
      <c r="L310" s="353">
        <f t="shared" si="164"/>
        <v>0</v>
      </c>
      <c r="M310" s="354">
        <f t="shared" si="165"/>
        <v>0</v>
      </c>
      <c r="N310" s="75"/>
      <c r="O310" s="76"/>
      <c r="P310" s="76"/>
      <c r="Q310" s="76"/>
      <c r="R310" s="76"/>
      <c r="S310" s="76"/>
      <c r="T310" s="77"/>
    </row>
    <row r="311" spans="1:23" ht="15.75" hidden="1" outlineLevel="1" thickBot="1">
      <c r="A311" s="73">
        <f t="shared" si="166"/>
        <v>0</v>
      </c>
      <c r="B311" s="63"/>
      <c r="C311" s="64"/>
      <c r="D311" s="65"/>
      <c r="E311" s="65"/>
      <c r="F311" s="138">
        <f t="shared" si="162"/>
        <v>0</v>
      </c>
      <c r="G311" s="139">
        <f t="shared" si="163"/>
        <v>0</v>
      </c>
      <c r="H311" s="217">
        <f t="shared" si="146"/>
        <v>0</v>
      </c>
      <c r="I311" s="273"/>
      <c r="J311" s="368"/>
      <c r="K311" s="236"/>
      <c r="L311" s="353">
        <f t="shared" si="164"/>
        <v>0</v>
      </c>
      <c r="M311" s="354">
        <f t="shared" si="165"/>
        <v>0</v>
      </c>
      <c r="N311" s="75"/>
      <c r="O311" s="76"/>
      <c r="P311" s="76"/>
      <c r="Q311" s="76"/>
      <c r="R311" s="76"/>
      <c r="S311" s="76"/>
      <c r="T311" s="77"/>
    </row>
    <row r="312" spans="1:23" ht="18.75" hidden="1" customHeight="1" outlineLevel="1" thickBot="1">
      <c r="A312" s="73">
        <f t="shared" si="166"/>
        <v>0</v>
      </c>
      <c r="B312" s="63"/>
      <c r="C312" s="214" t="str">
        <f>CONCATENATE(B304," - TOTAL HT ",C304)</f>
        <v xml:space="preserve"> - TOTAL HT CHAPITRE </v>
      </c>
      <c r="D312" s="65"/>
      <c r="E312" s="65"/>
      <c r="F312" s="138"/>
      <c r="G312" s="140">
        <f>SUM(G304:G311)</f>
        <v>0</v>
      </c>
      <c r="H312" s="217">
        <f t="shared" si="146"/>
        <v>0</v>
      </c>
      <c r="I312" s="273"/>
      <c r="J312" s="369"/>
      <c r="K312" s="236"/>
      <c r="L312" s="140">
        <f>SUM(L304:L311)</f>
        <v>0</v>
      </c>
      <c r="M312" s="128">
        <f>SUM(M304:M311)</f>
        <v>0</v>
      </c>
      <c r="N312" s="80"/>
      <c r="O312" s="81"/>
      <c r="P312" s="81"/>
      <c r="Q312" s="81"/>
      <c r="R312" s="81"/>
      <c r="S312" s="81"/>
      <c r="T312" s="77"/>
      <c r="V312" s="79"/>
      <c r="W312" s="79"/>
    </row>
    <row r="313" spans="1:23" ht="18.75" customHeight="1" collapsed="1">
      <c r="A313" s="73">
        <f t="shared" si="166"/>
        <v>0</v>
      </c>
      <c r="B313" s="63"/>
      <c r="C313" s="214"/>
      <c r="D313" s="65"/>
      <c r="E313" s="65"/>
      <c r="F313" s="138"/>
      <c r="G313" s="215"/>
      <c r="H313" s="217">
        <f t="shared" si="146"/>
        <v>0</v>
      </c>
      <c r="I313" s="273"/>
      <c r="J313" s="369"/>
      <c r="K313" s="236"/>
      <c r="L313" s="219"/>
      <c r="M313" s="216"/>
      <c r="N313" s="80"/>
      <c r="O313" s="81"/>
      <c r="P313" s="81"/>
      <c r="Q313" s="81"/>
      <c r="R313" s="81"/>
      <c r="S313" s="81"/>
      <c r="T313" s="77"/>
      <c r="V313" s="79"/>
      <c r="W313" s="79"/>
    </row>
    <row r="314" spans="1:23">
      <c r="A314" s="73"/>
      <c r="B314" s="84"/>
      <c r="C314" s="83"/>
      <c r="D314" s="85"/>
      <c r="E314" s="85"/>
      <c r="F314" s="114">
        <f>IF(H314=0,,ROUND((VLOOKUP(H314,$H$6:$I$15,2)*L314+VLOOKUP(H314,$H$6:$K$15,3)*M314)/E314,#REF!))</f>
        <v>0</v>
      </c>
      <c r="G314" s="115">
        <f t="shared" ref="G314:G315" si="167">F314*E314</f>
        <v>0</v>
      </c>
      <c r="H314" s="218">
        <f t="shared" ref="H314:H315" si="168">IF(E314&lt;&gt;0,1,)</f>
        <v>0</v>
      </c>
      <c r="I314" s="275"/>
      <c r="J314" s="370"/>
      <c r="K314" s="237"/>
      <c r="L314" s="352">
        <f>I314*E314</f>
        <v>0</v>
      </c>
      <c r="M314" s="359">
        <f>$M$4*K314*E314</f>
        <v>0</v>
      </c>
      <c r="N314" s="75"/>
      <c r="O314" s="76"/>
      <c r="P314" s="76"/>
      <c r="Q314" s="76"/>
      <c r="R314" s="76"/>
      <c r="S314" s="76"/>
      <c r="T314" s="77"/>
    </row>
    <row r="315" spans="1:23">
      <c r="A315" s="73">
        <f>A314</f>
        <v>0</v>
      </c>
      <c r="B315" s="84"/>
      <c r="C315" s="83"/>
      <c r="D315" s="85"/>
      <c r="E315" s="85"/>
      <c r="F315" s="114">
        <f>IF(H315=0,,ROUND((VLOOKUP(H315,$H$6:$I$15,2)*L315+VLOOKUP(H315,$H$6:$K$15,3)*M315)/E315,#REF!))</f>
        <v>0</v>
      </c>
      <c r="G315" s="115">
        <f t="shared" si="167"/>
        <v>0</v>
      </c>
      <c r="H315" s="218">
        <f t="shared" si="168"/>
        <v>0</v>
      </c>
      <c r="I315" s="275"/>
      <c r="J315" s="370"/>
      <c r="K315" s="237"/>
      <c r="L315" s="352">
        <f>I315*E315</f>
        <v>0</v>
      </c>
      <c r="M315" s="359">
        <f>$M$4*K315*E315</f>
        <v>0</v>
      </c>
      <c r="N315" s="75"/>
      <c r="O315" s="76"/>
      <c r="P315" s="76"/>
      <c r="Q315" s="76"/>
      <c r="R315" s="76"/>
      <c r="S315" s="76"/>
      <c r="T315" s="77"/>
    </row>
    <row r="316" spans="1:23">
      <c r="A316" s="73"/>
      <c r="B316" s="84"/>
      <c r="C316" s="90" t="s">
        <v>6</v>
      </c>
      <c r="D316" s="85"/>
      <c r="E316" s="85"/>
      <c r="F316" s="115"/>
      <c r="G316" s="115">
        <f>F316*E316</f>
        <v>0</v>
      </c>
      <c r="H316" s="218"/>
      <c r="I316" s="275"/>
      <c r="J316" s="370"/>
      <c r="K316" s="237"/>
      <c r="L316" s="352">
        <f>I316*E316</f>
        <v>0</v>
      </c>
      <c r="M316" s="359">
        <f>K316*E316</f>
        <v>0</v>
      </c>
      <c r="N316" s="75"/>
      <c r="O316" s="76"/>
      <c r="P316" s="76"/>
      <c r="Q316" s="76"/>
      <c r="R316" s="76"/>
      <c r="S316" s="76"/>
      <c r="T316" s="77"/>
    </row>
    <row r="317" spans="1:23">
      <c r="A317" s="73"/>
      <c r="B317" s="84"/>
      <c r="C317" s="83"/>
      <c r="D317" s="85"/>
      <c r="E317" s="85"/>
      <c r="F317" s="115"/>
      <c r="G317" s="115">
        <f>F317*E317</f>
        <v>0</v>
      </c>
      <c r="H317" s="218"/>
      <c r="I317" s="275"/>
      <c r="J317" s="370"/>
      <c r="K317" s="237"/>
      <c r="L317" s="352">
        <f>I317*E317</f>
        <v>0</v>
      </c>
      <c r="M317" s="359">
        <f>K317*E317</f>
        <v>0</v>
      </c>
      <c r="N317" s="75"/>
      <c r="O317" s="76"/>
      <c r="P317" s="76"/>
      <c r="Q317" s="76"/>
      <c r="R317" s="76"/>
      <c r="S317" s="76"/>
      <c r="T317" s="77"/>
    </row>
    <row r="318" spans="1:23">
      <c r="A318" s="220">
        <f>CHAP01</f>
        <v>1</v>
      </c>
      <c r="B318" s="221">
        <f>CHAP01</f>
        <v>1</v>
      </c>
      <c r="C318" s="222" t="str">
        <f>CHAP01</f>
        <v>CHAPITRE 1</v>
      </c>
      <c r="D318" s="223"/>
      <c r="E318" s="223"/>
      <c r="F318" s="115"/>
      <c r="G318" s="115">
        <f>_TT01</f>
        <v>0</v>
      </c>
      <c r="H318" s="224"/>
      <c r="I318" s="276">
        <f>SUMPRODUCT(E22:E24,F22:F24)</f>
        <v>0</v>
      </c>
      <c r="J318" s="371"/>
      <c r="K318" s="238">
        <f t="shared" ref="K318:K347" si="169">IF(I318&lt;&gt;G318,"Erreur",)</f>
        <v>0</v>
      </c>
      <c r="L318" s="115">
        <f>_TT01</f>
        <v>0</v>
      </c>
      <c r="M318" s="131">
        <f>_TT01</f>
        <v>0</v>
      </c>
      <c r="N318" s="80"/>
      <c r="O318" s="81"/>
      <c r="P318" s="81"/>
      <c r="Q318" s="81"/>
      <c r="R318" s="81"/>
      <c r="S318" s="81"/>
      <c r="T318" s="77"/>
    </row>
    <row r="319" spans="1:23">
      <c r="A319" s="220">
        <f>CHAP02</f>
        <v>2</v>
      </c>
      <c r="B319" s="221">
        <f>CHAP02</f>
        <v>2</v>
      </c>
      <c r="C319" s="222" t="str">
        <f>CHAP02</f>
        <v>CHAPITRE 2</v>
      </c>
      <c r="D319" s="223"/>
      <c r="E319" s="223"/>
      <c r="F319" s="115"/>
      <c r="G319" s="115">
        <f>_TT02</f>
        <v>0</v>
      </c>
      <c r="H319" s="224"/>
      <c r="I319" s="276">
        <f>SUMPRODUCT(E28:E33,F28:F33)</f>
        <v>0</v>
      </c>
      <c r="J319" s="371"/>
      <c r="K319" s="238">
        <f t="shared" si="169"/>
        <v>0</v>
      </c>
      <c r="L319" s="115">
        <f>_TT02</f>
        <v>0</v>
      </c>
      <c r="M319" s="131">
        <f>_TT02</f>
        <v>0</v>
      </c>
      <c r="N319" s="80"/>
      <c r="O319" s="81"/>
      <c r="P319" s="81"/>
      <c r="Q319" s="81"/>
      <c r="R319" s="81"/>
      <c r="S319" s="81"/>
      <c r="T319" s="77"/>
    </row>
    <row r="320" spans="1:23">
      <c r="A320" s="220">
        <f>CHAP03</f>
        <v>0</v>
      </c>
      <c r="B320" s="221">
        <f>CHAP03</f>
        <v>0</v>
      </c>
      <c r="C320" s="222" t="str">
        <f>CHAP03</f>
        <v xml:space="preserve">CHAPITRE </v>
      </c>
      <c r="D320" s="223"/>
      <c r="E320" s="223"/>
      <c r="F320" s="115"/>
      <c r="G320" s="115">
        <f>_TT03</f>
        <v>0</v>
      </c>
      <c r="H320" s="224"/>
      <c r="I320" s="276">
        <f>SUMPRODUCT(E37:E42,F37:F42)</f>
        <v>0</v>
      </c>
      <c r="J320" s="371"/>
      <c r="K320" s="238">
        <f t="shared" si="169"/>
        <v>0</v>
      </c>
      <c r="L320" s="115">
        <f>_TT03</f>
        <v>0</v>
      </c>
      <c r="M320" s="131">
        <f>_TT03</f>
        <v>0</v>
      </c>
      <c r="N320" s="80"/>
      <c r="O320" s="81"/>
      <c r="P320" s="81"/>
      <c r="Q320" s="81"/>
      <c r="R320" s="81"/>
      <c r="S320" s="81"/>
      <c r="T320" s="77"/>
    </row>
    <row r="321" spans="1:20">
      <c r="A321" s="220">
        <f>CHAP04</f>
        <v>0</v>
      </c>
      <c r="B321" s="221">
        <f>CHAP04</f>
        <v>0</v>
      </c>
      <c r="C321" s="222" t="str">
        <f>CHAP04</f>
        <v xml:space="preserve">CHAPITRE </v>
      </c>
      <c r="D321" s="223"/>
      <c r="E321" s="223"/>
      <c r="F321" s="115"/>
      <c r="G321" s="115">
        <f>_TT04</f>
        <v>0</v>
      </c>
      <c r="H321" s="224"/>
      <c r="I321" s="276">
        <f>SUMPRODUCT(E46:E51,F46:F51)</f>
        <v>0</v>
      </c>
      <c r="J321" s="371"/>
      <c r="K321" s="238">
        <f t="shared" si="169"/>
        <v>0</v>
      </c>
      <c r="L321" s="115">
        <f>_TT04</f>
        <v>0</v>
      </c>
      <c r="M321" s="131">
        <f>_TT04</f>
        <v>0</v>
      </c>
      <c r="N321" s="80"/>
      <c r="O321" s="81"/>
      <c r="P321" s="81"/>
      <c r="Q321" s="81"/>
      <c r="R321" s="81"/>
      <c r="S321" s="81"/>
      <c r="T321" s="77"/>
    </row>
    <row r="322" spans="1:20">
      <c r="A322" s="220">
        <f>CHAP05</f>
        <v>0</v>
      </c>
      <c r="B322" s="221">
        <f>CHAP05</f>
        <v>0</v>
      </c>
      <c r="C322" s="222" t="str">
        <f>CHAP05</f>
        <v xml:space="preserve">CHAPITRE </v>
      </c>
      <c r="D322" s="223"/>
      <c r="E322" s="223"/>
      <c r="F322" s="115"/>
      <c r="G322" s="115">
        <f>_TT05</f>
        <v>0</v>
      </c>
      <c r="H322" s="224"/>
      <c r="I322" s="276">
        <f>SUMPRODUCT(E55:E61,F55:F61)</f>
        <v>0</v>
      </c>
      <c r="J322" s="371"/>
      <c r="K322" s="238">
        <f t="shared" si="169"/>
        <v>0</v>
      </c>
      <c r="L322" s="115">
        <f>_TT05</f>
        <v>0</v>
      </c>
      <c r="M322" s="131">
        <f>_TT05</f>
        <v>0</v>
      </c>
      <c r="N322" s="80"/>
      <c r="O322" s="81"/>
      <c r="P322" s="81"/>
      <c r="Q322" s="81"/>
      <c r="R322" s="81"/>
      <c r="S322" s="81"/>
      <c r="T322" s="77"/>
    </row>
    <row r="323" spans="1:20">
      <c r="A323" s="220">
        <f>CHAP06</f>
        <v>0</v>
      </c>
      <c r="B323" s="221">
        <f>CHAP06</f>
        <v>0</v>
      </c>
      <c r="C323" s="222" t="str">
        <f>CHAP06</f>
        <v xml:space="preserve">CHAPITRE </v>
      </c>
      <c r="D323" s="223"/>
      <c r="E323" s="223"/>
      <c r="F323" s="115"/>
      <c r="G323" s="115">
        <f>_TT06</f>
        <v>0</v>
      </c>
      <c r="H323" s="224"/>
      <c r="I323" s="276">
        <f>SUMPRODUCT(E65:E71,F65:F71)</f>
        <v>0</v>
      </c>
      <c r="J323" s="371"/>
      <c r="K323" s="238">
        <f t="shared" si="169"/>
        <v>0</v>
      </c>
      <c r="L323" s="115">
        <f>_TT06</f>
        <v>0</v>
      </c>
      <c r="M323" s="131">
        <f>_TT06</f>
        <v>0</v>
      </c>
      <c r="N323" s="80"/>
      <c r="O323" s="81"/>
      <c r="P323" s="81"/>
      <c r="Q323" s="81"/>
      <c r="R323" s="81"/>
      <c r="S323" s="81"/>
      <c r="T323" s="77"/>
    </row>
    <row r="324" spans="1:20">
      <c r="A324" s="220">
        <f>CHAP07</f>
        <v>0</v>
      </c>
      <c r="B324" s="221">
        <f>CHAP07</f>
        <v>0</v>
      </c>
      <c r="C324" s="222" t="str">
        <f>CHAP07</f>
        <v xml:space="preserve">CHAPITRE </v>
      </c>
      <c r="D324" s="223"/>
      <c r="E324" s="223"/>
      <c r="F324" s="115"/>
      <c r="G324" s="115">
        <f>_TT07</f>
        <v>0</v>
      </c>
      <c r="H324" s="224"/>
      <c r="I324" s="276">
        <f>SUMPRODUCT(E75:E81,F75:F81)</f>
        <v>0</v>
      </c>
      <c r="J324" s="371"/>
      <c r="K324" s="238">
        <f t="shared" si="169"/>
        <v>0</v>
      </c>
      <c r="L324" s="115">
        <f>_TT07</f>
        <v>0</v>
      </c>
      <c r="M324" s="131">
        <f>_TT07</f>
        <v>0</v>
      </c>
      <c r="N324" s="80"/>
      <c r="O324" s="81"/>
      <c r="P324" s="81"/>
      <c r="Q324" s="81"/>
      <c r="R324" s="81"/>
      <c r="S324" s="81"/>
      <c r="T324" s="77"/>
    </row>
    <row r="325" spans="1:20">
      <c r="A325" s="220">
        <f>CHAP08</f>
        <v>0</v>
      </c>
      <c r="B325" s="221">
        <f>CHAP08</f>
        <v>0</v>
      </c>
      <c r="C325" s="222" t="str">
        <f>CHAP08</f>
        <v xml:space="preserve">CHAPITRE </v>
      </c>
      <c r="D325" s="223"/>
      <c r="E325" s="223"/>
      <c r="F325" s="115"/>
      <c r="G325" s="115">
        <f>_TT08</f>
        <v>0</v>
      </c>
      <c r="H325" s="224"/>
      <c r="I325" s="276">
        <f>SUMPRODUCT(E85:E91,F85:F91)</f>
        <v>0</v>
      </c>
      <c r="J325" s="371"/>
      <c r="K325" s="238">
        <f t="shared" si="169"/>
        <v>0</v>
      </c>
      <c r="L325" s="115">
        <f>_TT08</f>
        <v>0</v>
      </c>
      <c r="M325" s="131">
        <f>_TT08</f>
        <v>0</v>
      </c>
      <c r="N325" s="80"/>
      <c r="O325" s="81"/>
      <c r="P325" s="81"/>
      <c r="Q325" s="81"/>
      <c r="R325" s="81"/>
      <c r="S325" s="81"/>
      <c r="T325" s="77"/>
    </row>
    <row r="326" spans="1:20">
      <c r="A326" s="220">
        <f>CHAP09</f>
        <v>0</v>
      </c>
      <c r="B326" s="221">
        <f>CHAP09</f>
        <v>0</v>
      </c>
      <c r="C326" s="222" t="str">
        <f>CHAP09</f>
        <v xml:space="preserve">CHAPITRE </v>
      </c>
      <c r="D326" s="223"/>
      <c r="E326" s="223"/>
      <c r="F326" s="115"/>
      <c r="G326" s="115">
        <f>_TT09</f>
        <v>0</v>
      </c>
      <c r="H326" s="224"/>
      <c r="I326" s="276">
        <f>SUMPRODUCT(E95:E101,F95:F101)</f>
        <v>0</v>
      </c>
      <c r="J326" s="371"/>
      <c r="K326" s="238">
        <f t="shared" si="169"/>
        <v>0</v>
      </c>
      <c r="L326" s="115">
        <f>_TT09</f>
        <v>0</v>
      </c>
      <c r="M326" s="131">
        <f>_TT09</f>
        <v>0</v>
      </c>
      <c r="N326" s="80"/>
      <c r="O326" s="81"/>
      <c r="P326" s="81"/>
      <c r="Q326" s="81"/>
      <c r="R326" s="81"/>
      <c r="S326" s="81"/>
      <c r="T326" s="77"/>
    </row>
    <row r="327" spans="1:20">
      <c r="A327" s="220">
        <f>CHAP10</f>
        <v>0</v>
      </c>
      <c r="B327" s="221">
        <f>CHAP10</f>
        <v>0</v>
      </c>
      <c r="C327" s="222" t="str">
        <f>CHAP10</f>
        <v xml:space="preserve">CHAPITRE </v>
      </c>
      <c r="D327" s="223"/>
      <c r="E327" s="223"/>
      <c r="F327" s="115"/>
      <c r="G327" s="115">
        <f>_TT10</f>
        <v>0</v>
      </c>
      <c r="H327" s="224"/>
      <c r="I327" s="276">
        <f>SUMPRODUCT(E105:E111,F105:F111)</f>
        <v>0</v>
      </c>
      <c r="J327" s="371"/>
      <c r="K327" s="238">
        <f t="shared" si="169"/>
        <v>0</v>
      </c>
      <c r="L327" s="115">
        <f>_TT10</f>
        <v>0</v>
      </c>
      <c r="M327" s="131">
        <f>_TT10</f>
        <v>0</v>
      </c>
      <c r="N327" s="80"/>
      <c r="O327" s="81"/>
      <c r="P327" s="81"/>
      <c r="Q327" s="81"/>
      <c r="R327" s="81"/>
      <c r="S327" s="81"/>
      <c r="T327" s="77"/>
    </row>
    <row r="328" spans="1:20">
      <c r="A328" s="220">
        <f>CHAP11</f>
        <v>0</v>
      </c>
      <c r="B328" s="221">
        <f>CHAP11</f>
        <v>0</v>
      </c>
      <c r="C328" s="222" t="str">
        <f>CHAP11</f>
        <v xml:space="preserve">CHAPITRE </v>
      </c>
      <c r="D328" s="223"/>
      <c r="E328" s="223"/>
      <c r="F328" s="115"/>
      <c r="G328" s="115">
        <f>_TT11</f>
        <v>0</v>
      </c>
      <c r="H328" s="224"/>
      <c r="I328" s="276">
        <f>SUMPRODUCT(E115:E121,F115:F121)</f>
        <v>0</v>
      </c>
      <c r="J328" s="371"/>
      <c r="K328" s="238">
        <f t="shared" si="169"/>
        <v>0</v>
      </c>
      <c r="L328" s="115">
        <f>_TT11</f>
        <v>0</v>
      </c>
      <c r="M328" s="131">
        <f>_TT11</f>
        <v>0</v>
      </c>
      <c r="N328" s="80"/>
      <c r="O328" s="81"/>
      <c r="P328" s="81"/>
      <c r="Q328" s="81"/>
      <c r="R328" s="81"/>
      <c r="S328" s="81"/>
      <c r="T328" s="77"/>
    </row>
    <row r="329" spans="1:20">
      <c r="A329" s="220">
        <f>CHAP12</f>
        <v>0</v>
      </c>
      <c r="B329" s="221">
        <f>CHAP12</f>
        <v>0</v>
      </c>
      <c r="C329" s="222" t="str">
        <f>CHAP12</f>
        <v xml:space="preserve">CHAPITRE </v>
      </c>
      <c r="D329" s="223"/>
      <c r="E329" s="223"/>
      <c r="F329" s="115"/>
      <c r="G329" s="115">
        <f>_TT12</f>
        <v>0</v>
      </c>
      <c r="H329" s="224"/>
      <c r="I329" s="276">
        <f>SUMPRODUCT(E125:E131,F125:F131)</f>
        <v>0</v>
      </c>
      <c r="J329" s="371"/>
      <c r="K329" s="238">
        <f t="shared" si="169"/>
        <v>0</v>
      </c>
      <c r="L329" s="115">
        <f>_TT12</f>
        <v>0</v>
      </c>
      <c r="M329" s="131">
        <f>_TT12</f>
        <v>0</v>
      </c>
      <c r="N329" s="80"/>
      <c r="O329" s="81"/>
      <c r="P329" s="81"/>
      <c r="Q329" s="81"/>
      <c r="R329" s="81"/>
      <c r="S329" s="81"/>
      <c r="T329" s="77"/>
    </row>
    <row r="330" spans="1:20">
      <c r="A330" s="220">
        <f>CHAP13</f>
        <v>0</v>
      </c>
      <c r="B330" s="221">
        <f>CHAP13</f>
        <v>0</v>
      </c>
      <c r="C330" s="222" t="str">
        <f>CHAP13</f>
        <v xml:space="preserve">CHAPITRE </v>
      </c>
      <c r="D330" s="223"/>
      <c r="E330" s="223"/>
      <c r="F330" s="115"/>
      <c r="G330" s="115">
        <f>_TT13</f>
        <v>0</v>
      </c>
      <c r="H330" s="224"/>
      <c r="I330" s="276">
        <f>SUMPRODUCT(E135:E141,F135:F141)</f>
        <v>0</v>
      </c>
      <c r="J330" s="371"/>
      <c r="K330" s="238">
        <f t="shared" si="169"/>
        <v>0</v>
      </c>
      <c r="L330" s="115">
        <f>_TT13</f>
        <v>0</v>
      </c>
      <c r="M330" s="131">
        <f>_TT13</f>
        <v>0</v>
      </c>
      <c r="N330" s="80"/>
      <c r="O330" s="81"/>
      <c r="P330" s="81"/>
      <c r="Q330" s="81"/>
      <c r="R330" s="81"/>
      <c r="S330" s="81"/>
      <c r="T330" s="77"/>
    </row>
    <row r="331" spans="1:20">
      <c r="A331" s="220">
        <f>CHAP14</f>
        <v>0</v>
      </c>
      <c r="B331" s="221">
        <f>CHAP14</f>
        <v>0</v>
      </c>
      <c r="C331" s="222" t="str">
        <f>CHAP14</f>
        <v xml:space="preserve">CHAPITRE </v>
      </c>
      <c r="D331" s="223"/>
      <c r="E331" s="223"/>
      <c r="F331" s="115"/>
      <c r="G331" s="115">
        <f>_TT14</f>
        <v>0</v>
      </c>
      <c r="H331" s="224"/>
      <c r="I331" s="276">
        <f>SUMPRODUCT(E145:E151,F145:F151)</f>
        <v>0</v>
      </c>
      <c r="J331" s="371"/>
      <c r="K331" s="238">
        <f t="shared" si="169"/>
        <v>0</v>
      </c>
      <c r="L331" s="115">
        <f>_TT14</f>
        <v>0</v>
      </c>
      <c r="M331" s="131">
        <f>_TT14</f>
        <v>0</v>
      </c>
      <c r="N331" s="80"/>
      <c r="O331" s="81"/>
      <c r="P331" s="81"/>
      <c r="Q331" s="81"/>
      <c r="R331" s="81"/>
      <c r="S331" s="81"/>
      <c r="T331" s="77"/>
    </row>
    <row r="332" spans="1:20">
      <c r="A332" s="220">
        <f>CHAP15</f>
        <v>0</v>
      </c>
      <c r="B332" s="221">
        <f>CHAP15</f>
        <v>0</v>
      </c>
      <c r="C332" s="222" t="str">
        <f>CHAP15</f>
        <v xml:space="preserve">CHAPITRE </v>
      </c>
      <c r="D332" s="223"/>
      <c r="E332" s="223"/>
      <c r="F332" s="115"/>
      <c r="G332" s="115">
        <f>_TT15</f>
        <v>0</v>
      </c>
      <c r="H332" s="224"/>
      <c r="I332" s="276">
        <f>SUMPRODUCT(E155:E161,F155:F161)</f>
        <v>0</v>
      </c>
      <c r="J332" s="371"/>
      <c r="K332" s="238">
        <f t="shared" si="169"/>
        <v>0</v>
      </c>
      <c r="L332" s="115">
        <f>_TT15</f>
        <v>0</v>
      </c>
      <c r="M332" s="131">
        <f>_TT15</f>
        <v>0</v>
      </c>
      <c r="N332" s="80"/>
      <c r="O332" s="81"/>
      <c r="P332" s="81"/>
      <c r="Q332" s="81"/>
      <c r="R332" s="81"/>
      <c r="S332" s="81"/>
      <c r="T332" s="77"/>
    </row>
    <row r="333" spans="1:20">
      <c r="A333" s="220">
        <f>CHAP16</f>
        <v>0</v>
      </c>
      <c r="B333" s="221">
        <f>CHAP16</f>
        <v>0</v>
      </c>
      <c r="C333" s="222" t="str">
        <f>CHAP16</f>
        <v xml:space="preserve">CHAPITRE </v>
      </c>
      <c r="D333" s="223"/>
      <c r="E333" s="223"/>
      <c r="F333" s="115"/>
      <c r="G333" s="115">
        <f>_TT16</f>
        <v>0</v>
      </c>
      <c r="H333" s="224"/>
      <c r="I333" s="276">
        <f>SUMPRODUCT(E165:E171,F165:F171)</f>
        <v>0</v>
      </c>
      <c r="J333" s="371"/>
      <c r="K333" s="238">
        <f t="shared" si="169"/>
        <v>0</v>
      </c>
      <c r="L333" s="115">
        <f>_TT16</f>
        <v>0</v>
      </c>
      <c r="M333" s="131">
        <f>_TT16</f>
        <v>0</v>
      </c>
      <c r="N333" s="80"/>
      <c r="O333" s="81"/>
      <c r="P333" s="81"/>
      <c r="Q333" s="81"/>
      <c r="R333" s="81"/>
      <c r="S333" s="81"/>
      <c r="T333" s="77"/>
    </row>
    <row r="334" spans="1:20">
      <c r="A334" s="220">
        <f>CHAP17</f>
        <v>0</v>
      </c>
      <c r="B334" s="221">
        <f>CHAP17</f>
        <v>0</v>
      </c>
      <c r="C334" s="222" t="str">
        <f>CHAP17</f>
        <v xml:space="preserve">CHAPITRE </v>
      </c>
      <c r="D334" s="223"/>
      <c r="E334" s="223"/>
      <c r="F334" s="115"/>
      <c r="G334" s="115">
        <f>_TT17</f>
        <v>0</v>
      </c>
      <c r="H334" s="224"/>
      <c r="I334" s="276">
        <f>SUMPRODUCT(E175:E181,F175:F181)</f>
        <v>0</v>
      </c>
      <c r="J334" s="371"/>
      <c r="K334" s="238">
        <f t="shared" si="169"/>
        <v>0</v>
      </c>
      <c r="L334" s="115">
        <f>_TT17</f>
        <v>0</v>
      </c>
      <c r="M334" s="131">
        <f>_TT17</f>
        <v>0</v>
      </c>
      <c r="N334" s="80"/>
      <c r="O334" s="81"/>
      <c r="P334" s="81"/>
      <c r="Q334" s="81"/>
      <c r="R334" s="81"/>
      <c r="S334" s="81"/>
      <c r="T334" s="77"/>
    </row>
    <row r="335" spans="1:20">
      <c r="A335" s="220">
        <f>CHAP18</f>
        <v>0</v>
      </c>
      <c r="B335" s="221">
        <f>CHAP18</f>
        <v>0</v>
      </c>
      <c r="C335" s="222" t="str">
        <f>CHAP18</f>
        <v xml:space="preserve">CHAPITRE </v>
      </c>
      <c r="D335" s="223"/>
      <c r="E335" s="223"/>
      <c r="F335" s="115"/>
      <c r="G335" s="115">
        <f>_TT18</f>
        <v>0</v>
      </c>
      <c r="H335" s="224"/>
      <c r="I335" s="276">
        <f>SUMPRODUCT(E185:E191,F185:F191)</f>
        <v>0</v>
      </c>
      <c r="J335" s="371"/>
      <c r="K335" s="238">
        <f t="shared" si="169"/>
        <v>0</v>
      </c>
      <c r="L335" s="115">
        <f>_TT18</f>
        <v>0</v>
      </c>
      <c r="M335" s="131">
        <f>_TT18</f>
        <v>0</v>
      </c>
      <c r="N335" s="80"/>
      <c r="O335" s="81"/>
      <c r="P335" s="81"/>
      <c r="Q335" s="81"/>
      <c r="R335" s="81"/>
      <c r="S335" s="81"/>
      <c r="T335" s="77"/>
    </row>
    <row r="336" spans="1:20">
      <c r="A336" s="220">
        <f>CHAP19</f>
        <v>0</v>
      </c>
      <c r="B336" s="221">
        <f>CHAP19</f>
        <v>0</v>
      </c>
      <c r="C336" s="222" t="str">
        <f>CHAP19</f>
        <v xml:space="preserve">CHAPITRE </v>
      </c>
      <c r="D336" s="223"/>
      <c r="E336" s="223"/>
      <c r="F336" s="115"/>
      <c r="G336" s="115">
        <f>_TT19</f>
        <v>0</v>
      </c>
      <c r="H336" s="224"/>
      <c r="I336" s="276">
        <f>SUMPRODUCT(E195:E201,F195:F201)</f>
        <v>0</v>
      </c>
      <c r="J336" s="371"/>
      <c r="K336" s="238">
        <f t="shared" si="169"/>
        <v>0</v>
      </c>
      <c r="L336" s="115">
        <f>_TT19</f>
        <v>0</v>
      </c>
      <c r="M336" s="131">
        <f>_TT19</f>
        <v>0</v>
      </c>
      <c r="N336" s="80"/>
      <c r="O336" s="81"/>
      <c r="P336" s="81"/>
      <c r="Q336" s="81"/>
      <c r="R336" s="81"/>
      <c r="S336" s="81"/>
      <c r="T336" s="77"/>
    </row>
    <row r="337" spans="1:20">
      <c r="A337" s="220">
        <f>CHAP20</f>
        <v>0</v>
      </c>
      <c r="B337" s="221">
        <f>CHAP20</f>
        <v>0</v>
      </c>
      <c r="C337" s="222" t="str">
        <f>CHAP20</f>
        <v xml:space="preserve">CHAPITRE </v>
      </c>
      <c r="D337" s="223"/>
      <c r="E337" s="223"/>
      <c r="F337" s="115"/>
      <c r="G337" s="115">
        <f>_TT20</f>
        <v>0</v>
      </c>
      <c r="H337" s="224"/>
      <c r="I337" s="276">
        <f>SUMPRODUCT(E205:E211,F205:F211)</f>
        <v>0</v>
      </c>
      <c r="J337" s="371"/>
      <c r="K337" s="238">
        <f t="shared" si="169"/>
        <v>0</v>
      </c>
      <c r="L337" s="115">
        <f>_TT20</f>
        <v>0</v>
      </c>
      <c r="M337" s="131">
        <f>_TT20</f>
        <v>0</v>
      </c>
      <c r="N337" s="80"/>
      <c r="O337" s="81"/>
      <c r="P337" s="81"/>
      <c r="Q337" s="81"/>
      <c r="R337" s="81"/>
      <c r="S337" s="81"/>
      <c r="T337" s="77"/>
    </row>
    <row r="338" spans="1:20">
      <c r="A338" s="220">
        <f>CHAP21</f>
        <v>0</v>
      </c>
      <c r="B338" s="221">
        <f>CHAP21</f>
        <v>0</v>
      </c>
      <c r="C338" s="222" t="str">
        <f>CHAP21</f>
        <v xml:space="preserve">CHAPITRE </v>
      </c>
      <c r="D338" s="223"/>
      <c r="E338" s="223"/>
      <c r="F338" s="115"/>
      <c r="G338" s="115">
        <f>_TT21</f>
        <v>0</v>
      </c>
      <c r="H338" s="224"/>
      <c r="I338" s="276">
        <f>SUMPRODUCT(E215:E221,F215:F221)</f>
        <v>0</v>
      </c>
      <c r="J338" s="371"/>
      <c r="K338" s="238">
        <f t="shared" si="169"/>
        <v>0</v>
      </c>
      <c r="L338" s="115">
        <f>_TT21</f>
        <v>0</v>
      </c>
      <c r="M338" s="131">
        <f>_TT21</f>
        <v>0</v>
      </c>
      <c r="N338" s="80"/>
      <c r="O338" s="81"/>
      <c r="P338" s="81"/>
      <c r="Q338" s="81"/>
      <c r="R338" s="81"/>
      <c r="S338" s="81"/>
      <c r="T338" s="77"/>
    </row>
    <row r="339" spans="1:20">
      <c r="A339" s="220">
        <f>CHAP22</f>
        <v>0</v>
      </c>
      <c r="B339" s="221">
        <f>CHAP22</f>
        <v>0</v>
      </c>
      <c r="C339" s="222" t="str">
        <f>CHAP22</f>
        <v xml:space="preserve">CHAPITRE </v>
      </c>
      <c r="D339" s="223"/>
      <c r="E339" s="223"/>
      <c r="F339" s="115"/>
      <c r="G339" s="115">
        <f>_TT22</f>
        <v>0</v>
      </c>
      <c r="H339" s="224"/>
      <c r="I339" s="276">
        <f>SUMPRODUCT(E225:E231,F225:F231)</f>
        <v>0</v>
      </c>
      <c r="J339" s="371"/>
      <c r="K339" s="238">
        <f t="shared" si="169"/>
        <v>0</v>
      </c>
      <c r="L339" s="115">
        <f>_TT22</f>
        <v>0</v>
      </c>
      <c r="M339" s="131">
        <f>_TT22</f>
        <v>0</v>
      </c>
      <c r="N339" s="80"/>
      <c r="O339" s="81"/>
      <c r="P339" s="81"/>
      <c r="Q339" s="81"/>
      <c r="R339" s="81"/>
      <c r="S339" s="81"/>
      <c r="T339" s="77"/>
    </row>
    <row r="340" spans="1:20">
      <c r="A340" s="220">
        <f>CHAP23</f>
        <v>0</v>
      </c>
      <c r="B340" s="221">
        <f>CHAP23</f>
        <v>0</v>
      </c>
      <c r="C340" s="222" t="str">
        <f>CHAP23</f>
        <v xml:space="preserve">CHAPITRE </v>
      </c>
      <c r="D340" s="223"/>
      <c r="E340" s="223"/>
      <c r="F340" s="115"/>
      <c r="G340" s="115">
        <f>_TT23</f>
        <v>0</v>
      </c>
      <c r="H340" s="224"/>
      <c r="I340" s="276">
        <f>SUMPRODUCT(E235:E241,F235:F241)</f>
        <v>0</v>
      </c>
      <c r="J340" s="371"/>
      <c r="K340" s="238">
        <f t="shared" si="169"/>
        <v>0</v>
      </c>
      <c r="L340" s="115">
        <f>_TT23</f>
        <v>0</v>
      </c>
      <c r="M340" s="131">
        <f>_TT23</f>
        <v>0</v>
      </c>
      <c r="N340" s="80"/>
      <c r="O340" s="81"/>
      <c r="P340" s="81"/>
      <c r="Q340" s="81"/>
      <c r="R340" s="81"/>
      <c r="S340" s="81"/>
      <c r="T340" s="77"/>
    </row>
    <row r="341" spans="1:20">
      <c r="A341" s="220">
        <f>CHAP24</f>
        <v>0</v>
      </c>
      <c r="B341" s="221">
        <f>CHAP24</f>
        <v>0</v>
      </c>
      <c r="C341" s="222" t="str">
        <f>CHAP24</f>
        <v xml:space="preserve">CHAPITRE </v>
      </c>
      <c r="D341" s="223"/>
      <c r="E341" s="223"/>
      <c r="F341" s="115"/>
      <c r="G341" s="115">
        <f>_TT24</f>
        <v>0</v>
      </c>
      <c r="H341" s="224"/>
      <c r="I341" s="276">
        <f>SUMPRODUCT(E245:E251,F245:F251)</f>
        <v>0</v>
      </c>
      <c r="J341" s="371"/>
      <c r="K341" s="238">
        <f t="shared" si="169"/>
        <v>0</v>
      </c>
      <c r="L341" s="115">
        <f>_TT24</f>
        <v>0</v>
      </c>
      <c r="M341" s="131">
        <f>_TT24</f>
        <v>0</v>
      </c>
      <c r="N341" s="80"/>
      <c r="O341" s="81"/>
      <c r="P341" s="81"/>
      <c r="Q341" s="81"/>
      <c r="R341" s="81"/>
      <c r="S341" s="81"/>
      <c r="T341" s="77"/>
    </row>
    <row r="342" spans="1:20">
      <c r="A342" s="220">
        <f>CHAP25</f>
        <v>0</v>
      </c>
      <c r="B342" s="221">
        <f>CHAP25</f>
        <v>0</v>
      </c>
      <c r="C342" s="222" t="str">
        <f>CHAP25</f>
        <v xml:space="preserve">CHAPITRE </v>
      </c>
      <c r="D342" s="223"/>
      <c r="E342" s="223"/>
      <c r="F342" s="115"/>
      <c r="G342" s="115">
        <f>_TT25</f>
        <v>0</v>
      </c>
      <c r="H342" s="224"/>
      <c r="I342" s="276">
        <f>SUMPRODUCT(E255:E261,F255:F261)</f>
        <v>0</v>
      </c>
      <c r="J342" s="371"/>
      <c r="K342" s="238">
        <f t="shared" si="169"/>
        <v>0</v>
      </c>
      <c r="L342" s="115">
        <f>_TT25</f>
        <v>0</v>
      </c>
      <c r="M342" s="131">
        <f>_TT25</f>
        <v>0</v>
      </c>
      <c r="N342" s="80"/>
      <c r="O342" s="81"/>
      <c r="P342" s="81"/>
      <c r="Q342" s="81"/>
      <c r="R342" s="81"/>
      <c r="S342" s="81"/>
      <c r="T342" s="77"/>
    </row>
    <row r="343" spans="1:20">
      <c r="A343" s="220">
        <f>CHAP26</f>
        <v>0</v>
      </c>
      <c r="B343" s="221">
        <f>CHAP26</f>
        <v>0</v>
      </c>
      <c r="C343" s="222" t="str">
        <f>CHAP26</f>
        <v xml:space="preserve">CHAPITRE </v>
      </c>
      <c r="D343" s="223"/>
      <c r="E343" s="223"/>
      <c r="F343" s="115"/>
      <c r="G343" s="115">
        <f>_TT26</f>
        <v>0</v>
      </c>
      <c r="H343" s="224"/>
      <c r="I343" s="276">
        <f>SUMPRODUCT(E265:E271,F265:F271)</f>
        <v>0</v>
      </c>
      <c r="J343" s="371"/>
      <c r="K343" s="238">
        <f t="shared" si="169"/>
        <v>0</v>
      </c>
      <c r="L343" s="115">
        <f>_TT26</f>
        <v>0</v>
      </c>
      <c r="M343" s="131">
        <f>_TT26</f>
        <v>0</v>
      </c>
      <c r="N343" s="80"/>
      <c r="O343" s="81"/>
      <c r="P343" s="81"/>
      <c r="Q343" s="81"/>
      <c r="R343" s="81"/>
      <c r="S343" s="81"/>
      <c r="T343" s="77"/>
    </row>
    <row r="344" spans="1:20">
      <c r="A344" s="220">
        <f>CHAP27</f>
        <v>0</v>
      </c>
      <c r="B344" s="221">
        <f>CHAP27</f>
        <v>0</v>
      </c>
      <c r="C344" s="222" t="str">
        <f>CHAP27</f>
        <v xml:space="preserve">CHAPITRE </v>
      </c>
      <c r="D344" s="223"/>
      <c r="E344" s="223"/>
      <c r="F344" s="115"/>
      <c r="G344" s="115">
        <f>_TT27</f>
        <v>0</v>
      </c>
      <c r="H344" s="224"/>
      <c r="I344" s="276">
        <f>SUMPRODUCT(E275:E281,F275:F281)</f>
        <v>0</v>
      </c>
      <c r="J344" s="371"/>
      <c r="K344" s="238">
        <f t="shared" ref="K344" si="170">IF(I344&lt;&gt;G344,"Erreur",)</f>
        <v>0</v>
      </c>
      <c r="L344" s="115">
        <f>_TT27</f>
        <v>0</v>
      </c>
      <c r="M344" s="131">
        <f>_TT27</f>
        <v>0</v>
      </c>
      <c r="N344" s="80"/>
      <c r="O344" s="81"/>
      <c r="P344" s="81"/>
      <c r="Q344" s="81"/>
      <c r="R344" s="81"/>
      <c r="S344" s="81"/>
      <c r="T344" s="77"/>
    </row>
    <row r="345" spans="1:20">
      <c r="A345" s="220">
        <f>CHAP28</f>
        <v>0</v>
      </c>
      <c r="B345" s="221">
        <f>CHAP28</f>
        <v>0</v>
      </c>
      <c r="C345" s="222" t="str">
        <f>CHAP28</f>
        <v xml:space="preserve">CHAPITRE </v>
      </c>
      <c r="D345" s="223"/>
      <c r="E345" s="223"/>
      <c r="F345" s="115"/>
      <c r="G345" s="115">
        <f>_TT28</f>
        <v>0</v>
      </c>
      <c r="H345" s="224"/>
      <c r="I345" s="276">
        <f>SUMPRODUCT(E285:E291,F285:F291)</f>
        <v>0</v>
      </c>
      <c r="J345" s="371"/>
      <c r="K345" s="238">
        <f t="shared" si="169"/>
        <v>0</v>
      </c>
      <c r="L345" s="115">
        <f>_TT28</f>
        <v>0</v>
      </c>
      <c r="M345" s="131">
        <f>_TT28</f>
        <v>0</v>
      </c>
      <c r="N345" s="80"/>
      <c r="O345" s="81"/>
      <c r="P345" s="81"/>
      <c r="Q345" s="81"/>
      <c r="R345" s="81"/>
      <c r="S345" s="81"/>
      <c r="T345" s="77"/>
    </row>
    <row r="346" spans="1:20">
      <c r="A346" s="220">
        <f>CHAP29</f>
        <v>0</v>
      </c>
      <c r="B346" s="221">
        <f>CHAP29</f>
        <v>0</v>
      </c>
      <c r="C346" s="222" t="str">
        <f>CHAP29</f>
        <v xml:space="preserve">CHAPITRE </v>
      </c>
      <c r="D346" s="223"/>
      <c r="E346" s="223"/>
      <c r="F346" s="115"/>
      <c r="G346" s="115">
        <f>_TT29</f>
        <v>0</v>
      </c>
      <c r="H346" s="224"/>
      <c r="I346" s="276">
        <f>SUMPRODUCT(E295:E301,F295:F301)</f>
        <v>0</v>
      </c>
      <c r="J346" s="371"/>
      <c r="K346" s="238">
        <f t="shared" si="169"/>
        <v>0</v>
      </c>
      <c r="L346" s="115">
        <f>_TT29</f>
        <v>0</v>
      </c>
      <c r="M346" s="131">
        <f>_TT29</f>
        <v>0</v>
      </c>
      <c r="N346" s="80"/>
      <c r="O346" s="81"/>
      <c r="P346" s="81"/>
      <c r="Q346" s="81"/>
      <c r="R346" s="81"/>
      <c r="S346" s="81"/>
      <c r="T346" s="77"/>
    </row>
    <row r="347" spans="1:20">
      <c r="A347" s="220">
        <f>CHAP30</f>
        <v>0</v>
      </c>
      <c r="B347" s="221">
        <f>CHAP30</f>
        <v>0</v>
      </c>
      <c r="C347" s="222" t="str">
        <f>CHAP30</f>
        <v xml:space="preserve">CHAPITRE </v>
      </c>
      <c r="D347" s="223"/>
      <c r="E347" s="223"/>
      <c r="F347" s="115"/>
      <c r="G347" s="115">
        <f>_TT30</f>
        <v>0</v>
      </c>
      <c r="H347" s="224"/>
      <c r="I347" s="276">
        <f>SUMPRODUCT(E305:E311,F305:F311)</f>
        <v>0</v>
      </c>
      <c r="J347" s="371"/>
      <c r="K347" s="238">
        <f t="shared" si="169"/>
        <v>0</v>
      </c>
      <c r="L347" s="115">
        <f>_TT30</f>
        <v>0</v>
      </c>
      <c r="M347" s="131">
        <f>_TT30</f>
        <v>0</v>
      </c>
      <c r="N347" s="80"/>
      <c r="O347" s="81"/>
      <c r="P347" s="81"/>
      <c r="Q347" s="81"/>
      <c r="R347" s="81"/>
      <c r="S347" s="81"/>
      <c r="T347" s="77"/>
    </row>
    <row r="348" spans="1:20" ht="15.75" thickBot="1">
      <c r="A348" s="220"/>
      <c r="B348" s="221"/>
      <c r="C348" s="222"/>
      <c r="D348" s="223"/>
      <c r="E348" s="223"/>
      <c r="F348" s="115"/>
      <c r="G348" s="115"/>
      <c r="H348" s="224"/>
      <c r="I348" s="276"/>
      <c r="J348" s="371"/>
      <c r="K348" s="239"/>
      <c r="L348" s="115"/>
      <c r="M348" s="131"/>
      <c r="N348" s="80"/>
      <c r="O348" s="81"/>
      <c r="P348" s="81"/>
      <c r="Q348" s="81"/>
      <c r="R348" s="81"/>
      <c r="S348" s="81"/>
      <c r="T348" s="77"/>
    </row>
    <row r="349" spans="1:20" ht="16.5" thickBot="1">
      <c r="A349" s="220"/>
      <c r="B349" s="221"/>
      <c r="C349" s="225" t="s">
        <v>27</v>
      </c>
      <c r="D349" s="223"/>
      <c r="E349" s="223"/>
      <c r="F349" s="115"/>
      <c r="G349" s="117">
        <f>SUM(G317:G348)</f>
        <v>0</v>
      </c>
      <c r="H349" s="224"/>
      <c r="I349" s="277">
        <f>ROUND(SUMPRODUCT(E17:E315,I17:I315),2)</f>
        <v>0</v>
      </c>
      <c r="J349" s="372"/>
      <c r="K349" s="240">
        <f>ROUND($M$4*SUMPRODUCT(E17:E315,K17:K315),2)</f>
        <v>0</v>
      </c>
      <c r="L349" s="117">
        <f>ROUND(SUM(L317:L348),2)</f>
        <v>0</v>
      </c>
      <c r="M349" s="132">
        <f>ROUND(SUM(M317:M348),2)</f>
        <v>0</v>
      </c>
      <c r="N349" s="92"/>
      <c r="O349" s="93"/>
      <c r="P349" s="93"/>
      <c r="Q349" s="93"/>
      <c r="R349" s="93"/>
      <c r="S349" s="93"/>
      <c r="T349" s="77"/>
    </row>
    <row r="350" spans="1:20" ht="15.75" thickBot="1">
      <c r="A350" s="73"/>
      <c r="B350" s="82"/>
      <c r="C350" s="91" t="s">
        <v>102</v>
      </c>
      <c r="D350" s="85"/>
      <c r="E350" s="85"/>
      <c r="F350" s="115"/>
      <c r="G350" s="115">
        <f>G349*0.2</f>
        <v>0</v>
      </c>
      <c r="H350" s="218"/>
      <c r="I350" s="278">
        <f>ROUND(SUMPRODUCT(E17:E315,F17:F315),2)</f>
        <v>0</v>
      </c>
      <c r="J350" s="373"/>
      <c r="K350" s="237"/>
      <c r="L350" s="2"/>
      <c r="M350" s="129"/>
      <c r="N350" s="80"/>
      <c r="O350" s="81"/>
      <c r="P350" s="81"/>
      <c r="Q350" s="81"/>
      <c r="R350" s="81"/>
      <c r="S350" s="81"/>
      <c r="T350" s="77"/>
    </row>
    <row r="351" spans="1:20" ht="16.5" thickBot="1">
      <c r="A351" s="73"/>
      <c r="B351" s="94"/>
      <c r="C351" s="95" t="s">
        <v>28</v>
      </c>
      <c r="D351" s="96"/>
      <c r="E351" s="96"/>
      <c r="F351" s="119"/>
      <c r="G351" s="117">
        <f>G350+G349</f>
        <v>0</v>
      </c>
      <c r="H351" s="218"/>
      <c r="I351" s="275"/>
      <c r="J351" s="370"/>
      <c r="K351" s="237"/>
      <c r="L351" s="2"/>
      <c r="M351" s="129"/>
      <c r="N351" s="80"/>
      <c r="O351" s="81"/>
      <c r="P351" s="81"/>
      <c r="Q351" s="81"/>
      <c r="R351" s="81"/>
      <c r="S351" s="81"/>
      <c r="T351" s="77"/>
    </row>
    <row r="352" spans="1:20">
      <c r="A352" s="73"/>
      <c r="B352" s="97"/>
      <c r="C352" s="83"/>
      <c r="D352" s="71"/>
      <c r="E352" s="71"/>
      <c r="F352" s="80"/>
      <c r="G352" s="80">
        <f>F352*E352</f>
        <v>0</v>
      </c>
      <c r="H352" s="218"/>
      <c r="I352" s="275"/>
      <c r="J352" s="370"/>
      <c r="K352" s="237"/>
      <c r="L352" s="74"/>
      <c r="M352" s="86"/>
      <c r="N352" s="75"/>
      <c r="O352" s="76"/>
      <c r="P352" s="76"/>
      <c r="Q352" s="76"/>
      <c r="R352" s="76"/>
      <c r="S352" s="76"/>
      <c r="T352" s="77"/>
    </row>
    <row r="353" spans="1:20">
      <c r="A353" s="73"/>
      <c r="B353" s="97"/>
      <c r="C353" s="98" t="s">
        <v>144</v>
      </c>
      <c r="D353" s="99">
        <f>'Page de Garde'!G13</f>
        <v>0</v>
      </c>
      <c r="E353" s="100"/>
      <c r="F353" s="80"/>
      <c r="G353" s="80"/>
      <c r="H353" s="218"/>
      <c r="I353" s="275"/>
      <c r="J353" s="370"/>
      <c r="K353" s="237"/>
      <c r="L353" s="74"/>
      <c r="M353" s="86"/>
      <c r="N353" s="75"/>
      <c r="O353" s="76"/>
      <c r="P353" s="76"/>
      <c r="Q353" s="76"/>
      <c r="R353" s="76"/>
      <c r="S353" s="76"/>
      <c r="T353" s="77"/>
    </row>
    <row r="354" spans="1:20" ht="9.75" customHeight="1">
      <c r="A354" s="73"/>
      <c r="B354" s="97"/>
      <c r="C354" s="101"/>
      <c r="D354" s="102"/>
      <c r="E354" s="88"/>
      <c r="F354" s="80"/>
      <c r="G354" s="80"/>
      <c r="H354" s="218"/>
      <c r="I354" s="275"/>
      <c r="J354" s="370"/>
      <c r="K354" s="237"/>
      <c r="L354" s="74"/>
      <c r="M354" s="86"/>
      <c r="N354" s="75"/>
      <c r="O354" s="76"/>
      <c r="P354" s="76"/>
      <c r="Q354" s="76"/>
      <c r="R354" s="76"/>
      <c r="S354" s="76"/>
      <c r="T354" s="77"/>
    </row>
    <row r="355" spans="1:20" ht="14.25" customHeight="1">
      <c r="A355" s="73"/>
      <c r="C355" s="103" t="s">
        <v>63</v>
      </c>
      <c r="D355" s="426" t="s">
        <v>41</v>
      </c>
      <c r="E355" s="426"/>
      <c r="F355" s="426"/>
      <c r="G355" s="426"/>
      <c r="H355" s="218"/>
      <c r="I355" s="275"/>
      <c r="J355" s="370"/>
      <c r="K355" s="237"/>
      <c r="L355" s="74"/>
      <c r="M355" s="86"/>
      <c r="N355" s="75"/>
      <c r="O355" s="76"/>
      <c r="P355" s="76"/>
      <c r="Q355" s="76"/>
      <c r="R355" s="76"/>
      <c r="S355" s="76"/>
      <c r="T355" s="77"/>
    </row>
    <row r="356" spans="1:20" ht="14.25" customHeight="1">
      <c r="A356" s="73"/>
      <c r="C356" s="103" t="s">
        <v>65</v>
      </c>
      <c r="D356" s="426" t="s">
        <v>50</v>
      </c>
      <c r="E356" s="426"/>
      <c r="F356" s="426"/>
      <c r="G356" s="426"/>
      <c r="H356" s="218"/>
      <c r="I356" s="275"/>
      <c r="J356" s="370"/>
      <c r="K356" s="237"/>
      <c r="L356" s="74"/>
      <c r="M356" s="86"/>
      <c r="N356" s="75"/>
      <c r="O356" s="76"/>
      <c r="P356" s="76"/>
      <c r="Q356" s="76"/>
      <c r="R356" s="76"/>
      <c r="S356" s="76"/>
      <c r="T356" s="77"/>
    </row>
    <row r="357" spans="1:20" ht="14.25" customHeight="1">
      <c r="A357" s="73"/>
      <c r="C357" s="103" t="s">
        <v>64</v>
      </c>
      <c r="D357" s="426" t="s">
        <v>50</v>
      </c>
      <c r="E357" s="426"/>
      <c r="F357" s="426"/>
      <c r="G357" s="426"/>
      <c r="H357" s="218"/>
      <c r="I357" s="275"/>
      <c r="J357" s="370"/>
      <c r="K357" s="237"/>
      <c r="L357" s="74"/>
      <c r="M357" s="86"/>
      <c r="N357" s="75"/>
      <c r="O357" s="76"/>
      <c r="P357" s="76"/>
      <c r="Q357" s="76"/>
      <c r="R357" s="76"/>
      <c r="S357" s="76"/>
      <c r="T357" s="77"/>
    </row>
    <row r="358" spans="1:20" ht="14.25" customHeight="1">
      <c r="A358" s="73"/>
      <c r="C358" s="103" t="s">
        <v>110</v>
      </c>
      <c r="D358" s="426" t="s">
        <v>108</v>
      </c>
      <c r="E358" s="426"/>
      <c r="F358" s="426"/>
      <c r="G358" s="426"/>
      <c r="H358" s="218"/>
      <c r="I358" s="275"/>
      <c r="J358" s="370"/>
      <c r="K358" s="237"/>
      <c r="L358" s="74"/>
      <c r="M358" s="86"/>
      <c r="N358" s="75"/>
      <c r="O358" s="76"/>
      <c r="P358" s="76"/>
      <c r="Q358" s="76"/>
      <c r="R358" s="76"/>
      <c r="S358" s="76"/>
      <c r="T358" s="77"/>
    </row>
    <row r="359" spans="1:20">
      <c r="A359" s="73"/>
      <c r="C359" s="103"/>
      <c r="D359" s="426" t="s">
        <v>60</v>
      </c>
      <c r="E359" s="426"/>
      <c r="F359" s="426"/>
      <c r="G359" s="426"/>
      <c r="H359" s="218"/>
      <c r="I359" s="275"/>
      <c r="J359" s="370"/>
      <c r="K359" s="237"/>
      <c r="L359" s="74"/>
      <c r="M359" s="86"/>
      <c r="N359" s="75"/>
      <c r="O359" s="76"/>
      <c r="P359" s="76"/>
      <c r="Q359" s="76"/>
      <c r="R359" s="76"/>
      <c r="S359" s="76"/>
      <c r="T359" s="77"/>
    </row>
    <row r="360" spans="1:20" ht="14.25" customHeight="1">
      <c r="A360" s="73"/>
      <c r="B360" s="97"/>
      <c r="C360" s="104"/>
      <c r="D360" s="424"/>
      <c r="E360" s="424"/>
      <c r="F360" s="424"/>
      <c r="G360" s="424"/>
      <c r="H360" s="218"/>
      <c r="I360" s="275"/>
      <c r="J360" s="370"/>
      <c r="K360" s="237"/>
      <c r="L360" s="74"/>
      <c r="M360" s="86"/>
      <c r="N360" s="75"/>
      <c r="O360" s="76"/>
      <c r="P360" s="76"/>
      <c r="Q360" s="76"/>
      <c r="R360" s="76"/>
      <c r="S360" s="76"/>
      <c r="T360" s="77"/>
    </row>
    <row r="361" spans="1:20" ht="14.25" customHeight="1">
      <c r="A361" s="73"/>
      <c r="B361" s="97"/>
      <c r="C361" s="104"/>
      <c r="D361" s="424"/>
      <c r="E361" s="424"/>
      <c r="F361" s="424"/>
      <c r="G361" s="424"/>
      <c r="H361" s="218"/>
      <c r="I361" s="275"/>
      <c r="J361" s="370"/>
      <c r="K361" s="237"/>
      <c r="L361" s="74"/>
      <c r="M361" s="86"/>
      <c r="N361" s="75"/>
      <c r="O361" s="76"/>
      <c r="P361" s="76"/>
      <c r="Q361" s="76"/>
      <c r="R361" s="76"/>
      <c r="S361" s="76"/>
      <c r="T361" s="77"/>
    </row>
    <row r="362" spans="1:20">
      <c r="A362" s="73"/>
      <c r="B362" s="97"/>
      <c r="C362" s="10"/>
      <c r="D362" s="71"/>
      <c r="E362" s="71"/>
      <c r="F362" s="80"/>
      <c r="G362" s="80"/>
      <c r="H362" s="218"/>
      <c r="I362" s="275"/>
      <c r="J362" s="370"/>
      <c r="K362" s="237"/>
      <c r="L362" s="74"/>
      <c r="M362" s="86"/>
      <c r="N362" s="75"/>
      <c r="O362" s="76"/>
      <c r="P362" s="76"/>
      <c r="Q362" s="76"/>
      <c r="R362" s="76"/>
      <c r="S362" s="76"/>
      <c r="T362" s="77"/>
    </row>
    <row r="363" spans="1:20">
      <c r="A363" s="73"/>
      <c r="B363" s="97"/>
      <c r="C363" s="10"/>
      <c r="D363" s="71"/>
      <c r="E363" s="71"/>
      <c r="F363" s="80"/>
      <c r="G363" s="80"/>
      <c r="H363" s="218"/>
      <c r="I363" s="275"/>
      <c r="J363" s="370"/>
      <c r="K363" s="237"/>
      <c r="L363" s="74"/>
      <c r="M363" s="86"/>
      <c r="N363" s="75"/>
      <c r="O363" s="76"/>
      <c r="P363" s="76"/>
      <c r="Q363" s="76"/>
      <c r="R363" s="76"/>
      <c r="S363" s="76"/>
      <c r="T363" s="77"/>
    </row>
    <row r="364" spans="1:20">
      <c r="A364" s="73"/>
      <c r="B364" s="97"/>
      <c r="C364" s="83"/>
      <c r="D364" s="71"/>
      <c r="E364" s="71"/>
      <c r="F364" s="80"/>
      <c r="G364" s="80">
        <f t="shared" ref="G364:G369" si="171">F364*E364</f>
        <v>0</v>
      </c>
      <c r="H364" s="218"/>
      <c r="I364" s="275"/>
      <c r="J364" s="370"/>
      <c r="K364" s="237"/>
      <c r="L364" s="74"/>
      <c r="M364" s="86"/>
      <c r="N364" s="75"/>
      <c r="O364" s="76"/>
      <c r="P364" s="76"/>
      <c r="Q364" s="76"/>
      <c r="R364" s="76"/>
      <c r="S364" s="76"/>
      <c r="T364" s="77"/>
    </row>
    <row r="365" spans="1:20">
      <c r="A365" s="73"/>
      <c r="B365" s="97"/>
      <c r="C365" s="83"/>
      <c r="D365" s="71"/>
      <c r="E365" s="71"/>
      <c r="F365" s="80"/>
      <c r="G365" s="80">
        <f t="shared" si="171"/>
        <v>0</v>
      </c>
      <c r="H365" s="218"/>
      <c r="I365" s="275"/>
      <c r="J365" s="370"/>
      <c r="K365" s="237"/>
      <c r="L365" s="74"/>
      <c r="M365" s="86"/>
      <c r="N365" s="75"/>
      <c r="O365" s="76"/>
      <c r="P365" s="76"/>
      <c r="Q365" s="76"/>
      <c r="R365" s="76"/>
      <c r="S365" s="76"/>
      <c r="T365" s="77"/>
    </row>
    <row r="366" spans="1:20">
      <c r="A366" s="73"/>
      <c r="B366" s="97"/>
      <c r="C366" s="83"/>
      <c r="D366" s="71"/>
      <c r="E366" s="71"/>
      <c r="F366" s="80"/>
      <c r="G366" s="80">
        <f t="shared" si="171"/>
        <v>0</v>
      </c>
      <c r="H366" s="218"/>
      <c r="I366" s="275"/>
      <c r="J366" s="370"/>
      <c r="K366" s="237"/>
      <c r="L366" s="74"/>
      <c r="M366" s="86"/>
      <c r="N366" s="75"/>
      <c r="O366" s="76"/>
      <c r="P366" s="76"/>
      <c r="Q366" s="76"/>
      <c r="R366" s="76"/>
      <c r="S366" s="76"/>
      <c r="T366" s="77"/>
    </row>
    <row r="367" spans="1:20">
      <c r="A367" s="73"/>
      <c r="B367" s="97"/>
      <c r="C367" s="83"/>
      <c r="D367" s="71"/>
      <c r="E367" s="71"/>
      <c r="F367" s="80"/>
      <c r="G367" s="80">
        <f t="shared" si="171"/>
        <v>0</v>
      </c>
      <c r="H367" s="218"/>
      <c r="I367" s="275"/>
      <c r="J367" s="370"/>
      <c r="K367" s="237"/>
      <c r="L367" s="74"/>
      <c r="M367" s="86"/>
      <c r="N367" s="75"/>
      <c r="O367" s="76"/>
      <c r="P367" s="76"/>
      <c r="Q367" s="76"/>
      <c r="R367" s="76"/>
      <c r="S367" s="76"/>
      <c r="T367" s="77"/>
    </row>
    <row r="368" spans="1:20">
      <c r="A368" s="73"/>
      <c r="B368" s="97"/>
      <c r="C368" s="83"/>
      <c r="D368" s="71"/>
      <c r="E368" s="71"/>
      <c r="F368" s="80"/>
      <c r="G368" s="80">
        <f t="shared" si="171"/>
        <v>0</v>
      </c>
      <c r="H368" s="218"/>
      <c r="I368" s="275"/>
      <c r="J368" s="370"/>
      <c r="K368" s="237"/>
      <c r="L368" s="74"/>
      <c r="M368" s="86"/>
      <c r="N368" s="75"/>
      <c r="O368" s="76"/>
      <c r="P368" s="76"/>
      <c r="Q368" s="76"/>
      <c r="R368" s="76"/>
      <c r="S368" s="76"/>
      <c r="T368" s="77"/>
    </row>
    <row r="369" spans="1:20">
      <c r="A369" s="73"/>
      <c r="B369" s="97"/>
      <c r="C369" s="83"/>
      <c r="D369" s="71"/>
      <c r="E369" s="71"/>
      <c r="F369" s="80"/>
      <c r="G369" s="80">
        <f t="shared" si="171"/>
        <v>0</v>
      </c>
      <c r="H369" s="218"/>
      <c r="I369" s="275"/>
      <c r="J369" s="374"/>
      <c r="K369" s="237"/>
      <c r="L369" s="74"/>
      <c r="M369" s="86"/>
      <c r="N369" s="75"/>
      <c r="O369" s="76"/>
      <c r="P369" s="76"/>
      <c r="Q369" s="76"/>
      <c r="R369" s="76"/>
      <c r="S369" s="76"/>
      <c r="T369" s="77"/>
    </row>
    <row r="370" spans="1:20" hidden="1" outlineLevel="1">
      <c r="A370" s="73">
        <f>$B$370</f>
        <v>0</v>
      </c>
      <c r="B370" s="105"/>
      <c r="C370" s="87" t="s">
        <v>101</v>
      </c>
      <c r="D370" s="85"/>
      <c r="E370" s="85"/>
      <c r="F370" s="66"/>
      <c r="G370" s="106"/>
      <c r="H370" s="218"/>
      <c r="I370" s="275"/>
      <c r="J370" s="374"/>
      <c r="K370" s="237"/>
      <c r="L370" s="360"/>
      <c r="M370" s="361"/>
      <c r="N370" s="75"/>
      <c r="O370" s="76"/>
      <c r="P370" s="76"/>
      <c r="Q370" s="76"/>
      <c r="R370" s="76"/>
      <c r="S370" s="76"/>
      <c r="T370" s="77"/>
    </row>
    <row r="371" spans="1:20" hidden="1" outlineLevel="1">
      <c r="A371" s="73">
        <f t="shared" ref="A371:A381" si="172">$B$370</f>
        <v>0</v>
      </c>
      <c r="B371" s="105"/>
      <c r="C371" s="64"/>
      <c r="D371" s="65"/>
      <c r="E371" s="65"/>
      <c r="F371" s="138">
        <f>IF(H371=0,,ROUND((VLOOKUP(H371,$H$6:$K$15,2)*L371+VLOOKUP(H371,$H$6:$K$15,4)*M371)/E371,$K$1))</f>
        <v>0</v>
      </c>
      <c r="G371" s="364">
        <f t="shared" ref="G371" si="173">F371*E371</f>
        <v>0</v>
      </c>
      <c r="H371" s="217">
        <f t="shared" ref="H371" si="174">IF(E371&lt;&gt;0,1,)</f>
        <v>0</v>
      </c>
      <c r="I371" s="273"/>
      <c r="J371" s="368"/>
      <c r="K371" s="236"/>
      <c r="L371" s="353">
        <f>(I371-(I371*J371))*E371</f>
        <v>0</v>
      </c>
      <c r="M371" s="354">
        <f>$M$4*K371*E371</f>
        <v>0</v>
      </c>
      <c r="N371" s="75"/>
      <c r="O371" s="76"/>
      <c r="P371" s="76"/>
      <c r="Q371" s="76"/>
      <c r="R371" s="76"/>
      <c r="S371" s="76"/>
      <c r="T371" s="77"/>
    </row>
    <row r="372" spans="1:20" hidden="1" outlineLevel="1">
      <c r="A372" s="73">
        <f t="shared" si="172"/>
        <v>0</v>
      </c>
      <c r="B372" s="105"/>
      <c r="C372" s="64"/>
      <c r="D372" s="65"/>
      <c r="E372" s="65"/>
      <c r="F372" s="138">
        <f t="shared" ref="F372:F377" si="175">IF(H372=0,,ROUND((VLOOKUP(H372,$H$6:$K$15,2)*L372+VLOOKUP(H372,$H$6:$K$15,4)*M372)/E372,$K$1))</f>
        <v>0</v>
      </c>
      <c r="G372" s="364">
        <f t="shared" ref="G372:G377" si="176">F372*E372</f>
        <v>0</v>
      </c>
      <c r="H372" s="217">
        <f t="shared" ref="H372:H377" si="177">IF(E372&lt;&gt;0,1,)</f>
        <v>0</v>
      </c>
      <c r="I372" s="273"/>
      <c r="J372" s="368"/>
      <c r="K372" s="236"/>
      <c r="L372" s="353">
        <f t="shared" ref="L372:L377" si="178">(I372-(I372*J372))*E372</f>
        <v>0</v>
      </c>
      <c r="M372" s="354">
        <f t="shared" ref="M372:M377" si="179">$M$4*K372*E372</f>
        <v>0</v>
      </c>
      <c r="N372" s="75"/>
      <c r="O372" s="76"/>
      <c r="P372" s="76"/>
      <c r="Q372" s="76"/>
      <c r="R372" s="76"/>
      <c r="S372" s="76"/>
      <c r="T372" s="77"/>
    </row>
    <row r="373" spans="1:20" hidden="1" outlineLevel="1">
      <c r="A373" s="73">
        <f t="shared" si="172"/>
        <v>0</v>
      </c>
      <c r="B373" s="105"/>
      <c r="C373" s="64"/>
      <c r="D373" s="65"/>
      <c r="E373" s="65"/>
      <c r="F373" s="138">
        <f t="shared" si="175"/>
        <v>0</v>
      </c>
      <c r="G373" s="364">
        <f t="shared" si="176"/>
        <v>0</v>
      </c>
      <c r="H373" s="217">
        <f t="shared" si="177"/>
        <v>0</v>
      </c>
      <c r="I373" s="273"/>
      <c r="J373" s="368"/>
      <c r="K373" s="236"/>
      <c r="L373" s="353">
        <f t="shared" si="178"/>
        <v>0</v>
      </c>
      <c r="M373" s="354">
        <f t="shared" si="179"/>
        <v>0</v>
      </c>
      <c r="N373" s="75"/>
      <c r="O373" s="76"/>
      <c r="P373" s="76"/>
      <c r="Q373" s="76"/>
      <c r="R373" s="76"/>
      <c r="S373" s="76"/>
      <c r="T373" s="77"/>
    </row>
    <row r="374" spans="1:20" hidden="1" outlineLevel="1">
      <c r="A374" s="73">
        <f t="shared" si="172"/>
        <v>0</v>
      </c>
      <c r="B374" s="105"/>
      <c r="C374" s="64"/>
      <c r="D374" s="65"/>
      <c r="E374" s="65"/>
      <c r="F374" s="138">
        <f t="shared" si="175"/>
        <v>0</v>
      </c>
      <c r="G374" s="364">
        <f t="shared" si="176"/>
        <v>0</v>
      </c>
      <c r="H374" s="217">
        <f t="shared" si="177"/>
        <v>0</v>
      </c>
      <c r="I374" s="273"/>
      <c r="J374" s="368"/>
      <c r="K374" s="236"/>
      <c r="L374" s="353">
        <f t="shared" si="178"/>
        <v>0</v>
      </c>
      <c r="M374" s="354">
        <f t="shared" si="179"/>
        <v>0</v>
      </c>
      <c r="N374" s="75"/>
      <c r="O374" s="76"/>
      <c r="P374" s="76"/>
      <c r="Q374" s="76"/>
      <c r="R374" s="76"/>
      <c r="S374" s="76"/>
      <c r="T374" s="77"/>
    </row>
    <row r="375" spans="1:20" hidden="1" outlineLevel="1">
      <c r="A375" s="73">
        <f t="shared" si="172"/>
        <v>0</v>
      </c>
      <c r="B375" s="105"/>
      <c r="C375" s="64"/>
      <c r="D375" s="65"/>
      <c r="E375" s="65"/>
      <c r="F375" s="138">
        <f t="shared" si="175"/>
        <v>0</v>
      </c>
      <c r="G375" s="364">
        <f t="shared" si="176"/>
        <v>0</v>
      </c>
      <c r="H375" s="217">
        <f t="shared" si="177"/>
        <v>0</v>
      </c>
      <c r="I375" s="273"/>
      <c r="J375" s="368"/>
      <c r="K375" s="236"/>
      <c r="L375" s="353">
        <f t="shared" si="178"/>
        <v>0</v>
      </c>
      <c r="M375" s="354">
        <f t="shared" si="179"/>
        <v>0</v>
      </c>
      <c r="N375" s="75"/>
      <c r="O375" s="76"/>
      <c r="P375" s="76"/>
      <c r="Q375" s="76"/>
      <c r="R375" s="76"/>
      <c r="S375" s="76"/>
      <c r="T375" s="77"/>
    </row>
    <row r="376" spans="1:20" hidden="1" outlineLevel="1">
      <c r="A376" s="73">
        <f t="shared" si="172"/>
        <v>0</v>
      </c>
      <c r="B376" s="105"/>
      <c r="C376" s="64"/>
      <c r="D376" s="65"/>
      <c r="E376" s="65"/>
      <c r="F376" s="138">
        <f t="shared" si="175"/>
        <v>0</v>
      </c>
      <c r="G376" s="364">
        <f t="shared" si="176"/>
        <v>0</v>
      </c>
      <c r="H376" s="217">
        <f t="shared" si="177"/>
        <v>0</v>
      </c>
      <c r="I376" s="273"/>
      <c r="J376" s="368"/>
      <c r="K376" s="236"/>
      <c r="L376" s="353">
        <f t="shared" si="178"/>
        <v>0</v>
      </c>
      <c r="M376" s="354">
        <f t="shared" si="179"/>
        <v>0</v>
      </c>
      <c r="N376" s="75"/>
      <c r="O376" s="76"/>
      <c r="P376" s="76"/>
      <c r="Q376" s="76"/>
      <c r="R376" s="76"/>
      <c r="S376" s="76"/>
      <c r="T376" s="77"/>
    </row>
    <row r="377" spans="1:20" ht="15.75" hidden="1" outlineLevel="1" thickBot="1">
      <c r="A377" s="73">
        <f t="shared" si="172"/>
        <v>0</v>
      </c>
      <c r="B377" s="105"/>
      <c r="C377" s="64"/>
      <c r="D377" s="65"/>
      <c r="E377" s="65"/>
      <c r="F377" s="138">
        <f t="shared" si="175"/>
        <v>0</v>
      </c>
      <c r="G377" s="364">
        <f t="shared" si="176"/>
        <v>0</v>
      </c>
      <c r="H377" s="217">
        <f t="shared" si="177"/>
        <v>0</v>
      </c>
      <c r="I377" s="273"/>
      <c r="J377" s="368"/>
      <c r="K377" s="236"/>
      <c r="L377" s="353">
        <f t="shared" si="178"/>
        <v>0</v>
      </c>
      <c r="M377" s="354">
        <f t="shared" si="179"/>
        <v>0</v>
      </c>
      <c r="N377" s="75"/>
      <c r="O377" s="76"/>
      <c r="P377" s="76"/>
      <c r="Q377" s="76"/>
      <c r="R377" s="76"/>
      <c r="S377" s="76"/>
      <c r="T377" s="77"/>
    </row>
    <row r="378" spans="1:20" ht="16.5" hidden="1" outlineLevel="1" thickBot="1">
      <c r="A378" s="73">
        <f t="shared" si="172"/>
        <v>0</v>
      </c>
      <c r="B378" s="105"/>
      <c r="C378" s="107" t="str">
        <f>CONCATENATE(B370," - TOTAL HT EN EUROS ",C370)</f>
        <v xml:space="preserve"> - TOTAL HT EN EUROS OPTION 1 : </v>
      </c>
      <c r="D378" s="85"/>
      <c r="E378" s="85"/>
      <c r="F378" s="114"/>
      <c r="G378" s="226">
        <f>SUM(G371:G377)</f>
        <v>0</v>
      </c>
      <c r="H378" s="218"/>
      <c r="I378" s="275"/>
      <c r="J378" s="374"/>
      <c r="K378" s="237"/>
      <c r="L378" s="118">
        <f>SUMIF($A$18:$A374,$A378,L$18:L374)</f>
        <v>0</v>
      </c>
      <c r="M378" s="130">
        <f>SUMIF($A$18:$A374,$A378,M$18:M374)</f>
        <v>0</v>
      </c>
      <c r="N378" s="80"/>
      <c r="O378" s="81"/>
      <c r="P378" s="81"/>
      <c r="Q378" s="81"/>
      <c r="R378" s="81"/>
      <c r="S378" s="81"/>
      <c r="T378" s="77"/>
    </row>
    <row r="379" spans="1:20" ht="15" hidden="1" customHeight="1" outlineLevel="1" thickBot="1">
      <c r="A379" s="73">
        <f t="shared" si="172"/>
        <v>0</v>
      </c>
      <c r="B379" s="105"/>
      <c r="C379" s="91" t="s">
        <v>102</v>
      </c>
      <c r="D379" s="85"/>
      <c r="E379" s="85"/>
      <c r="F379" s="67"/>
      <c r="G379" s="106">
        <f>G378*0.2</f>
        <v>0</v>
      </c>
      <c r="H379" s="218"/>
      <c r="I379" s="275"/>
      <c r="J379" s="374"/>
      <c r="K379" s="237"/>
      <c r="L379" s="352"/>
      <c r="M379" s="359"/>
      <c r="N379" s="75"/>
      <c r="O379" s="76"/>
      <c r="P379" s="76"/>
      <c r="Q379" s="76"/>
      <c r="R379" s="76"/>
      <c r="S379" s="76"/>
      <c r="T379" s="77"/>
    </row>
    <row r="380" spans="1:20" ht="15" hidden="1" customHeight="1" outlineLevel="1" thickBot="1">
      <c r="A380" s="73">
        <f t="shared" si="172"/>
        <v>0</v>
      </c>
      <c r="B380" s="105"/>
      <c r="C380" s="91" t="s">
        <v>28</v>
      </c>
      <c r="D380" s="85"/>
      <c r="E380" s="85"/>
      <c r="F380" s="67"/>
      <c r="G380" s="226">
        <f>G379+G378</f>
        <v>0</v>
      </c>
      <c r="H380" s="218"/>
      <c r="I380" s="275"/>
      <c r="J380" s="374"/>
      <c r="K380" s="237"/>
      <c r="L380" s="352"/>
      <c r="M380" s="359"/>
      <c r="N380" s="75"/>
      <c r="O380" s="76"/>
      <c r="P380" s="76"/>
      <c r="Q380" s="76"/>
      <c r="R380" s="76"/>
      <c r="S380" s="76"/>
      <c r="T380" s="77"/>
    </row>
    <row r="381" spans="1:20" ht="15" customHeight="1" collapsed="1">
      <c r="A381" s="73">
        <f t="shared" si="172"/>
        <v>0</v>
      </c>
      <c r="B381" s="105"/>
      <c r="C381" s="83"/>
      <c r="D381" s="85"/>
      <c r="E381" s="85"/>
      <c r="F381" s="66"/>
      <c r="G381" s="106"/>
      <c r="H381" s="218"/>
      <c r="I381" s="275"/>
      <c r="J381" s="374"/>
      <c r="K381" s="237"/>
      <c r="L381" s="352"/>
      <c r="M381" s="359"/>
      <c r="N381" s="75"/>
      <c r="O381" s="76"/>
      <c r="P381" s="76"/>
      <c r="Q381" s="76"/>
      <c r="R381" s="76"/>
      <c r="S381" s="76"/>
      <c r="T381" s="77"/>
    </row>
    <row r="382" spans="1:20" hidden="1" outlineLevel="1">
      <c r="A382" s="73">
        <f>$B$382</f>
        <v>0</v>
      </c>
      <c r="B382" s="105"/>
      <c r="C382" s="89" t="s">
        <v>78</v>
      </c>
      <c r="D382" s="85"/>
      <c r="E382" s="85"/>
      <c r="F382" s="66"/>
      <c r="G382" s="106"/>
      <c r="H382" s="218"/>
      <c r="I382" s="275"/>
      <c r="J382" s="279"/>
      <c r="K382" s="237"/>
      <c r="L382" s="352"/>
      <c r="M382" s="359"/>
      <c r="N382" s="75"/>
      <c r="O382" s="76"/>
      <c r="P382" s="76"/>
      <c r="Q382" s="76"/>
      <c r="R382" s="76"/>
      <c r="S382" s="76"/>
      <c r="T382" s="77"/>
    </row>
    <row r="383" spans="1:20" hidden="1" outlineLevel="1">
      <c r="A383" s="73">
        <f t="shared" ref="A383:A392" si="180">$B$382</f>
        <v>0</v>
      </c>
      <c r="B383" s="105"/>
      <c r="C383" s="64"/>
      <c r="D383" s="65"/>
      <c r="E383" s="65"/>
      <c r="F383" s="138">
        <f>IF(H383=0,,ROUND((VLOOKUP(H383,$H$6:$K$15,2)*L383+VLOOKUP(H383,$H$6:$K$15,4)*M383)/E383,$K$1))</f>
        <v>0</v>
      </c>
      <c r="G383" s="364">
        <f t="shared" ref="G383" si="181">F383*E383</f>
        <v>0</v>
      </c>
      <c r="H383" s="217">
        <f t="shared" ref="H383" si="182">IF(E383&lt;&gt;0,1,)</f>
        <v>0</v>
      </c>
      <c r="I383" s="273"/>
      <c r="J383" s="274"/>
      <c r="K383" s="236"/>
      <c r="L383" s="353">
        <f>(I383-(I383*J383))*E383</f>
        <v>0</v>
      </c>
      <c r="M383" s="354">
        <f>$M$4*K383*E383</f>
        <v>0</v>
      </c>
      <c r="N383" s="75"/>
      <c r="O383" s="76"/>
      <c r="P383" s="76"/>
      <c r="Q383" s="76"/>
      <c r="R383" s="76"/>
      <c r="S383" s="76"/>
      <c r="T383" s="77"/>
    </row>
    <row r="384" spans="1:20" hidden="1" outlineLevel="1">
      <c r="A384" s="73">
        <f t="shared" si="180"/>
        <v>0</v>
      </c>
      <c r="B384" s="105"/>
      <c r="C384" s="64"/>
      <c r="D384" s="65"/>
      <c r="E384" s="65"/>
      <c r="F384" s="138">
        <f t="shared" ref="F384:F389" si="183">IF(H384=0,,ROUND((VLOOKUP(H384,$H$6:$K$15,2)*L384+VLOOKUP(H384,$H$6:$K$15,4)*M384)/E384,$K$1))</f>
        <v>0</v>
      </c>
      <c r="G384" s="364">
        <f t="shared" ref="G384:G389" si="184">F384*E384</f>
        <v>0</v>
      </c>
      <c r="H384" s="217">
        <f t="shared" ref="H384:H389" si="185">IF(E384&lt;&gt;0,1,)</f>
        <v>0</v>
      </c>
      <c r="I384" s="273"/>
      <c r="J384" s="274"/>
      <c r="K384" s="236"/>
      <c r="L384" s="353">
        <f t="shared" ref="L384:L389" si="186">(I384-(I384*J384))*E384</f>
        <v>0</v>
      </c>
      <c r="M384" s="354">
        <f t="shared" ref="M384:M389" si="187">$M$4*K384*E384</f>
        <v>0</v>
      </c>
      <c r="N384" s="75"/>
      <c r="O384" s="76"/>
      <c r="P384" s="76"/>
      <c r="Q384" s="76"/>
      <c r="R384" s="76"/>
      <c r="S384" s="76"/>
      <c r="T384" s="77"/>
    </row>
    <row r="385" spans="1:20" hidden="1" outlineLevel="1">
      <c r="A385" s="73">
        <f t="shared" si="180"/>
        <v>0</v>
      </c>
      <c r="B385" s="105"/>
      <c r="C385" s="365"/>
      <c r="D385" s="65"/>
      <c r="E385" s="65"/>
      <c r="F385" s="138">
        <f t="shared" si="183"/>
        <v>0</v>
      </c>
      <c r="G385" s="364">
        <f t="shared" si="184"/>
        <v>0</v>
      </c>
      <c r="H385" s="217">
        <f t="shared" si="185"/>
        <v>0</v>
      </c>
      <c r="I385" s="273"/>
      <c r="J385" s="274"/>
      <c r="K385" s="236"/>
      <c r="L385" s="353">
        <f t="shared" si="186"/>
        <v>0</v>
      </c>
      <c r="M385" s="354">
        <f t="shared" si="187"/>
        <v>0</v>
      </c>
      <c r="N385" s="75"/>
      <c r="O385" s="76"/>
      <c r="P385" s="76"/>
      <c r="Q385" s="76"/>
      <c r="R385" s="76"/>
      <c r="S385" s="76"/>
      <c r="T385" s="77"/>
    </row>
    <row r="386" spans="1:20" hidden="1" outlineLevel="1">
      <c r="A386" s="73">
        <f t="shared" si="180"/>
        <v>0</v>
      </c>
      <c r="B386" s="105"/>
      <c r="C386" s="64"/>
      <c r="D386" s="65"/>
      <c r="E386" s="65"/>
      <c r="F386" s="138">
        <f t="shared" si="183"/>
        <v>0</v>
      </c>
      <c r="G386" s="364">
        <f t="shared" si="184"/>
        <v>0</v>
      </c>
      <c r="H386" s="217">
        <f t="shared" si="185"/>
        <v>0</v>
      </c>
      <c r="I386" s="273"/>
      <c r="J386" s="274"/>
      <c r="K386" s="236"/>
      <c r="L386" s="353">
        <f t="shared" si="186"/>
        <v>0</v>
      </c>
      <c r="M386" s="354">
        <f t="shared" si="187"/>
        <v>0</v>
      </c>
      <c r="N386" s="75"/>
      <c r="O386" s="76"/>
      <c r="P386" s="76"/>
      <c r="Q386" s="76"/>
      <c r="R386" s="76"/>
      <c r="S386" s="76"/>
      <c r="T386" s="77"/>
    </row>
    <row r="387" spans="1:20" hidden="1" outlineLevel="1">
      <c r="A387" s="73">
        <f t="shared" si="180"/>
        <v>0</v>
      </c>
      <c r="B387" s="105"/>
      <c r="C387" s="64"/>
      <c r="D387" s="65"/>
      <c r="E387" s="65"/>
      <c r="F387" s="138">
        <f t="shared" si="183"/>
        <v>0</v>
      </c>
      <c r="G387" s="364">
        <f t="shared" si="184"/>
        <v>0</v>
      </c>
      <c r="H387" s="217">
        <f t="shared" si="185"/>
        <v>0</v>
      </c>
      <c r="I387" s="273"/>
      <c r="J387" s="274"/>
      <c r="K387" s="236"/>
      <c r="L387" s="353">
        <f t="shared" si="186"/>
        <v>0</v>
      </c>
      <c r="M387" s="354">
        <f t="shared" si="187"/>
        <v>0</v>
      </c>
      <c r="N387" s="75"/>
      <c r="O387" s="76"/>
      <c r="P387" s="76"/>
      <c r="Q387" s="76"/>
      <c r="R387" s="76"/>
      <c r="S387" s="76"/>
      <c r="T387" s="77"/>
    </row>
    <row r="388" spans="1:20" hidden="1" outlineLevel="1">
      <c r="A388" s="73">
        <f t="shared" si="180"/>
        <v>0</v>
      </c>
      <c r="B388" s="105"/>
      <c r="C388" s="64"/>
      <c r="D388" s="65"/>
      <c r="E388" s="65"/>
      <c r="F388" s="138">
        <f t="shared" si="183"/>
        <v>0</v>
      </c>
      <c r="G388" s="364">
        <f t="shared" si="184"/>
        <v>0</v>
      </c>
      <c r="H388" s="217">
        <f t="shared" si="185"/>
        <v>0</v>
      </c>
      <c r="I388" s="273"/>
      <c r="J388" s="274"/>
      <c r="K388" s="236"/>
      <c r="L388" s="353">
        <f t="shared" si="186"/>
        <v>0</v>
      </c>
      <c r="M388" s="354">
        <f t="shared" si="187"/>
        <v>0</v>
      </c>
      <c r="N388" s="75"/>
      <c r="O388" s="76"/>
      <c r="P388" s="76"/>
      <c r="Q388" s="76"/>
      <c r="R388" s="76"/>
      <c r="S388" s="76"/>
      <c r="T388" s="77"/>
    </row>
    <row r="389" spans="1:20" ht="15.75" hidden="1" outlineLevel="1" thickBot="1">
      <c r="A389" s="73">
        <f t="shared" si="180"/>
        <v>0</v>
      </c>
      <c r="B389" s="105"/>
      <c r="C389" s="64"/>
      <c r="D389" s="65"/>
      <c r="E389" s="65"/>
      <c r="F389" s="138">
        <f t="shared" si="183"/>
        <v>0</v>
      </c>
      <c r="G389" s="364">
        <f t="shared" si="184"/>
        <v>0</v>
      </c>
      <c r="H389" s="217">
        <f t="shared" si="185"/>
        <v>0</v>
      </c>
      <c r="I389" s="273"/>
      <c r="J389" s="274"/>
      <c r="K389" s="236"/>
      <c r="L389" s="353">
        <f t="shared" si="186"/>
        <v>0</v>
      </c>
      <c r="M389" s="354">
        <f t="shared" si="187"/>
        <v>0</v>
      </c>
      <c r="N389" s="75"/>
      <c r="O389" s="76"/>
      <c r="P389" s="76"/>
      <c r="Q389" s="76"/>
      <c r="R389" s="76"/>
      <c r="S389" s="76"/>
      <c r="T389" s="77"/>
    </row>
    <row r="390" spans="1:20" ht="16.5" hidden="1" outlineLevel="1" thickBot="1">
      <c r="A390" s="73">
        <f t="shared" si="180"/>
        <v>0</v>
      </c>
      <c r="B390" s="105"/>
      <c r="C390" s="107" t="str">
        <f>CONCATENATE(B382," - TOTAL HT EN EUROS ",C382)</f>
        <v xml:space="preserve"> - TOTAL HT EN EUROS OPTION 2</v>
      </c>
      <c r="D390" s="85"/>
      <c r="E390" s="85"/>
      <c r="F390" s="114"/>
      <c r="G390" s="226">
        <f>SUM(G383:G389)</f>
        <v>0</v>
      </c>
      <c r="H390" s="218"/>
      <c r="I390" s="275"/>
      <c r="J390" s="279"/>
      <c r="K390" s="237"/>
      <c r="L390" s="118">
        <f>SUMIF($A$18:$A389,$A390,L$18:L389)</f>
        <v>0</v>
      </c>
      <c r="M390" s="130">
        <f>SUMIF($A$18:$A389,$A390,M$18:M389)</f>
        <v>0</v>
      </c>
      <c r="N390" s="80"/>
      <c r="O390" s="81"/>
      <c r="P390" s="81"/>
      <c r="Q390" s="81"/>
      <c r="R390" s="81"/>
      <c r="S390" s="81"/>
      <c r="T390" s="77"/>
    </row>
    <row r="391" spans="1:20" ht="15" hidden="1" customHeight="1" outlineLevel="1" thickBot="1">
      <c r="A391" s="73">
        <f t="shared" si="180"/>
        <v>0</v>
      </c>
      <c r="B391" s="105"/>
      <c r="C391" s="91" t="s">
        <v>102</v>
      </c>
      <c r="D391" s="85"/>
      <c r="E391" s="85"/>
      <c r="F391" s="67"/>
      <c r="G391" s="106">
        <f>G390*0.2</f>
        <v>0</v>
      </c>
      <c r="H391" s="218"/>
      <c r="I391" s="275"/>
      <c r="J391" s="279"/>
      <c r="K391" s="237"/>
      <c r="L391" s="352"/>
      <c r="M391" s="359"/>
      <c r="N391" s="75"/>
      <c r="O391" s="76"/>
      <c r="P391" s="76"/>
      <c r="Q391" s="76"/>
      <c r="R391" s="76"/>
      <c r="S391" s="76"/>
      <c r="T391" s="77"/>
    </row>
    <row r="392" spans="1:20" ht="15" hidden="1" customHeight="1" outlineLevel="1">
      <c r="A392" s="73">
        <f t="shared" si="180"/>
        <v>0</v>
      </c>
      <c r="B392" s="105"/>
      <c r="C392" s="91" t="s">
        <v>28</v>
      </c>
      <c r="D392" s="85"/>
      <c r="E392" s="85"/>
      <c r="F392" s="67"/>
      <c r="G392" s="227">
        <f>G391+G390</f>
        <v>0</v>
      </c>
      <c r="H392" s="218"/>
      <c r="I392" s="275"/>
      <c r="J392" s="279"/>
      <c r="K392" s="237"/>
      <c r="L392" s="352"/>
      <c r="M392" s="359"/>
      <c r="N392" s="75"/>
      <c r="O392" s="76"/>
      <c r="P392" s="76"/>
      <c r="Q392" s="76"/>
      <c r="R392" s="76"/>
      <c r="S392" s="76"/>
      <c r="T392" s="77"/>
    </row>
    <row r="393" spans="1:20" collapsed="1">
      <c r="B393" s="71"/>
      <c r="C393" s="112"/>
      <c r="D393" s="112"/>
      <c r="E393" s="112"/>
      <c r="F393" s="111"/>
      <c r="G393" s="111"/>
      <c r="N393" s="111"/>
      <c r="O393" s="112"/>
      <c r="P393" s="112"/>
      <c r="Q393" s="112"/>
      <c r="R393" s="112"/>
      <c r="S393" s="112"/>
    </row>
  </sheetData>
  <sheetProtection algorithmName="SHA-512" hashValue="olo4wju2tiweZ2oU9sx52SKBGnbHPLmySzLbxKerIP9Ufus29k5rY0n1KDeXDaMWO+l4A++Wmf59c32C1WCL2Q==" saltValue="0/b9yL0sCOjHGIhn3vXGHA==" spinCount="100000" sheet="1" objects="1" formatCells="0" formatColumns="0" formatRows="0" insertColumns="0" insertRows="0" insertHyperlinks="0" deleteColumns="0" deleteRows="0" sort="0" autoFilter="0" pivotTables="0"/>
  <mergeCells count="14">
    <mergeCell ref="B2:E2"/>
    <mergeCell ref="B1:E1"/>
    <mergeCell ref="D361:G361"/>
    <mergeCell ref="D360:G360"/>
    <mergeCell ref="T4:T5"/>
    <mergeCell ref="D359:G359"/>
    <mergeCell ref="D355:G355"/>
    <mergeCell ref="D356:G356"/>
    <mergeCell ref="D357:G357"/>
    <mergeCell ref="D358:G358"/>
    <mergeCell ref="L3:M3"/>
    <mergeCell ref="L1:M1"/>
    <mergeCell ref="B4:E4"/>
    <mergeCell ref="B3:E3"/>
  </mergeCells>
  <phoneticPr fontId="0" type="noConversion"/>
  <dataValidations disablePrompts="1" count="5">
    <dataValidation type="list" allowBlank="1" showInputMessage="1" showErrorMessage="1" sqref="D355" xr:uid="{00000000-0002-0000-0100-000000000000}">
      <formula1>$U$2:$U$5</formula1>
    </dataValidation>
    <dataValidation type="list" allowBlank="1" showInputMessage="1" showErrorMessage="1" sqref="D358" xr:uid="{00000000-0002-0000-0100-000001000000}">
      <formula1>$X$2:$X$6</formula1>
    </dataValidation>
    <dataValidation type="list" allowBlank="1" showInputMessage="1" showErrorMessage="1" sqref="D359:D361" xr:uid="{00000000-0002-0000-0100-000002000000}">
      <formula1>$Y$2:$Y$6</formula1>
    </dataValidation>
    <dataValidation type="list" allowBlank="1" showInputMessage="1" showErrorMessage="1" sqref="D356" xr:uid="{00000000-0002-0000-0100-000003000000}">
      <formula1>$V$2:$V$12</formula1>
    </dataValidation>
    <dataValidation type="list" allowBlank="1" showInputMessage="1" showErrorMessage="1" sqref="D357" xr:uid="{00000000-0002-0000-0100-000004000000}">
      <formula1>$W$2:$W$12</formula1>
    </dataValidation>
  </dataValidations>
  <pageMargins left="0.23622047244094491" right="0.23622047244094491" top="0.19685039370078741" bottom="0.47244094488188981" header="0.19685039370078741" footer="0.15748031496062992"/>
  <pageSetup paperSize="9" scale="80" fitToHeight="0" orientation="landscape" cellComments="atEnd" horizontalDpi="300" verticalDpi="300" r:id="rId1"/>
  <headerFooter alignWithMargins="0">
    <oddFooter>&amp;CPage &amp;P de &amp;N</oddFooter>
  </headerFooter>
  <rowBreaks count="3" manualBreakCount="3">
    <brk id="315" max="16383" man="1"/>
    <brk id="369" max="12" man="1"/>
    <brk id="392" max="16383" man="1"/>
  </rowBreaks>
  <colBreaks count="1" manualBreakCount="1">
    <brk id="2" max="1048575" man="1"/>
  </colBreaks>
  <drawing r:id="rId2"/>
  <legacyDrawing r:id="rId3"/>
  <controls>
    <mc:AlternateContent xmlns:mc="http://schemas.openxmlformats.org/markup-compatibility/2006">
      <mc:Choice Requires="x14">
        <control shapeId="1072" r:id="rId4" name="TextBox1">
          <controlPr defaultSize="0" print="0" autoLine="0" autoPict="0" r:id="rId5">
            <anchor moveWithCells="1">
              <from>
                <xdr:col>8</xdr:col>
                <xdr:colOff>0</xdr:colOff>
                <xdr:row>362</xdr:row>
                <xdr:rowOff>180975</xdr:rowOff>
              </from>
              <to>
                <xdr:col>11</xdr:col>
                <xdr:colOff>933450</xdr:colOff>
                <xdr:row>368</xdr:row>
                <xdr:rowOff>19050</xdr:rowOff>
              </to>
            </anchor>
          </controlPr>
        </control>
      </mc:Choice>
      <mc:Fallback>
        <control shapeId="1072" r:id="rId4" name="TextBox1"/>
      </mc:Fallback>
    </mc:AlternateContent>
    <mc:AlternateContent xmlns:mc="http://schemas.openxmlformats.org/markup-compatibility/2006">
      <mc:Choice Requires="x14">
        <control shapeId="1073" r:id="rId6" name="Button 49">
          <controlPr defaultSize="0" print="0" autoFill="0" autoPict="0" macro="[0]!Insertion_Détail">
            <anchor moveWithCells="1" sizeWithCells="1">
              <from>
                <xdr:col>13</xdr:col>
                <xdr:colOff>142875</xdr:colOff>
                <xdr:row>2</xdr:row>
                <xdr:rowOff>114300</xdr:rowOff>
              </from>
              <to>
                <xdr:col>14</xdr:col>
                <xdr:colOff>600075</xdr:colOff>
                <xdr:row>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5" r:id="rId7" name="Button 51">
          <controlPr defaultSize="0" print="0" autoFill="0" autoPict="0" macro="[0]!Insertion_Lignes.Insertion_Lignes">
            <anchor moveWithCells="1" sizeWithCells="1">
              <from>
                <xdr:col>13</xdr:col>
                <xdr:colOff>142875</xdr:colOff>
                <xdr:row>0</xdr:row>
                <xdr:rowOff>19050</xdr:rowOff>
              </from>
              <to>
                <xdr:col>14</xdr:col>
                <xdr:colOff>600075</xdr:colOff>
                <xdr:row>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6" r:id="rId8" name="Button 52">
          <controlPr defaultSize="0" print="0" autoFill="0" autoPict="0" macro="[0]!Suppresion_Lignes.Suppresion_lignes">
            <anchor moveWithCells="1" sizeWithCells="1">
              <from>
                <xdr:col>15</xdr:col>
                <xdr:colOff>85725</xdr:colOff>
                <xdr:row>0</xdr:row>
                <xdr:rowOff>133350</xdr:rowOff>
              </from>
              <to>
                <xdr:col>16</xdr:col>
                <xdr:colOff>638175</xdr:colOff>
                <xdr:row>4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7" r:id="rId9" name="Button 53">
          <controlPr defaultSize="0" print="0" autoFill="0" autoPict="0" macro="[0]!Impression_devis">
            <anchor moveWithCells="1" sizeWithCells="1">
              <from>
                <xdr:col>17</xdr:col>
                <xdr:colOff>104775</xdr:colOff>
                <xdr:row>0</xdr:row>
                <xdr:rowOff>57150</xdr:rowOff>
              </from>
              <to>
                <xdr:col>18</xdr:col>
                <xdr:colOff>561975</xdr:colOff>
                <xdr:row>2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8" r:id="rId10" name="Button 54">
          <controlPr defaultSize="0" print="0" autoFill="0" autoPict="0" macro="[0]!Impression_minutes">
            <anchor moveWithCells="1" sizeWithCells="1">
              <from>
                <xdr:col>17</xdr:col>
                <xdr:colOff>104775</xdr:colOff>
                <xdr:row>2</xdr:row>
                <xdr:rowOff>133350</xdr:rowOff>
              </from>
              <to>
                <xdr:col>18</xdr:col>
                <xdr:colOff>561975</xdr:colOff>
                <xdr:row>4</xdr:row>
                <xdr:rowOff>171450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  <pageSetUpPr fitToPage="1"/>
  </sheetPr>
  <dimension ref="A1:X42"/>
  <sheetViews>
    <sheetView showZeros="0" zoomScaleNormal="100" workbookViewId="0">
      <selection activeCell="G14" sqref="G14"/>
    </sheetView>
  </sheetViews>
  <sheetFormatPr baseColWidth="10" defaultRowHeight="12.75"/>
  <cols>
    <col min="1" max="1" width="27.140625" style="25" customWidth="1"/>
    <col min="2" max="2" width="16.140625" style="25" customWidth="1"/>
    <col min="3" max="4" width="20.5703125" style="25" customWidth="1"/>
    <col min="5" max="5" width="18.42578125" style="25" customWidth="1"/>
    <col min="6" max="6" width="21.5703125" style="25" customWidth="1"/>
    <col min="7" max="7" width="20.5703125" style="25" customWidth="1"/>
    <col min="8" max="8" width="21.42578125" style="25" customWidth="1"/>
    <col min="9" max="9" width="16.140625" style="25" customWidth="1"/>
    <col min="10" max="10" width="13.28515625" style="25" customWidth="1"/>
    <col min="11" max="11" width="16.7109375" style="141" customWidth="1"/>
    <col min="12" max="12" width="9.42578125" style="25" customWidth="1"/>
    <col min="13" max="13" width="11.140625" style="25" customWidth="1"/>
    <col min="14" max="14" width="13.28515625" style="25" bestFit="1" customWidth="1"/>
    <col min="15" max="15" width="19.140625" style="25" customWidth="1"/>
    <col min="16" max="16" width="5.28515625" style="25" customWidth="1"/>
    <col min="17" max="16384" width="11.42578125" style="25"/>
  </cols>
  <sheetData>
    <row r="1" spans="1:15" ht="19.5">
      <c r="A1" s="443" t="s">
        <v>122</v>
      </c>
      <c r="B1" s="443"/>
      <c r="C1" s="443"/>
      <c r="D1" s="443"/>
      <c r="E1" s="443"/>
      <c r="F1" s="443"/>
      <c r="G1" s="443"/>
      <c r="H1" s="443"/>
      <c r="I1" s="443"/>
    </row>
    <row r="2" spans="1:15" ht="15.75">
      <c r="A2" s="444" t="str">
        <f>'Page de Garde'!B31</f>
        <v>chantier</v>
      </c>
      <c r="B2" s="444"/>
      <c r="C2" s="444"/>
      <c r="D2" s="444"/>
      <c r="E2" s="444"/>
      <c r="F2" s="444"/>
      <c r="G2" s="444"/>
      <c r="H2" s="444"/>
      <c r="I2" s="444"/>
    </row>
    <row r="3" spans="1:15" ht="16.5" thickBot="1">
      <c r="A3" s="445" t="str">
        <f>'Page de Garde'!B35</f>
        <v>Lot n°</v>
      </c>
      <c r="B3" s="445"/>
      <c r="C3" s="445"/>
      <c r="D3" s="445"/>
      <c r="E3" s="445"/>
      <c r="F3" s="445"/>
      <c r="G3" s="445"/>
      <c r="H3" s="445"/>
      <c r="I3" s="445"/>
    </row>
    <row r="4" spans="1:15" ht="16.5" thickBot="1">
      <c r="A4" s="133" t="s">
        <v>147</v>
      </c>
      <c r="B4" s="134" t="s">
        <v>7</v>
      </c>
      <c r="C4" s="133" t="s">
        <v>8</v>
      </c>
      <c r="D4" s="283" t="s">
        <v>5</v>
      </c>
      <c r="E4" s="281"/>
      <c r="F4" s="282"/>
      <c r="G4" s="451" t="s">
        <v>227</v>
      </c>
      <c r="H4" s="452"/>
      <c r="I4" s="453"/>
    </row>
    <row r="5" spans="1:15" ht="13.5" thickBot="1">
      <c r="A5" s="15" t="s">
        <v>9</v>
      </c>
      <c r="B5" s="135"/>
      <c r="C5" s="13" t="s">
        <v>95</v>
      </c>
      <c r="D5" s="205"/>
      <c r="E5" s="280"/>
      <c r="F5" s="245"/>
      <c r="G5" s="433"/>
      <c r="H5" s="433"/>
      <c r="I5" s="433"/>
      <c r="L5" s="142" t="s">
        <v>77</v>
      </c>
      <c r="M5" s="448" t="s">
        <v>226</v>
      </c>
      <c r="N5" s="449"/>
      <c r="O5" s="450"/>
    </row>
    <row r="6" spans="1:15" ht="18.75" thickBot="1">
      <c r="A6" s="16" t="s">
        <v>117</v>
      </c>
      <c r="B6" s="30"/>
      <c r="C6" s="46" t="s">
        <v>35</v>
      </c>
      <c r="D6" s="206">
        <v>1</v>
      </c>
      <c r="E6" s="243"/>
      <c r="F6" s="251"/>
      <c r="K6" s="143" t="s">
        <v>35</v>
      </c>
      <c r="L6" s="144"/>
      <c r="M6" s="145" t="s">
        <v>79</v>
      </c>
      <c r="N6" s="146" t="s">
        <v>92</v>
      </c>
      <c r="O6" s="146"/>
    </row>
    <row r="7" spans="1:15" ht="18">
      <c r="A7" s="16" t="s">
        <v>10</v>
      </c>
      <c r="B7" s="147">
        <f>Bordereau!M349</f>
        <v>0</v>
      </c>
      <c r="C7" s="14" t="s">
        <v>11</v>
      </c>
      <c r="D7" s="207"/>
      <c r="E7" s="244"/>
      <c r="F7" s="251" t="s">
        <v>157</v>
      </c>
      <c r="G7" s="251" t="str">
        <f>'Page de Garde'!F17</f>
        <v xml:space="preserve">2018 - </v>
      </c>
      <c r="H7" s="249" t="str">
        <f>'Page de Garde'!G17</f>
        <v>xxxxx</v>
      </c>
      <c r="I7" s="250" t="str">
        <f>'Page de Garde'!H17</f>
        <v>- INI 3</v>
      </c>
      <c r="K7" s="148"/>
      <c r="L7" s="142"/>
      <c r="M7" s="149"/>
      <c r="N7" s="150"/>
      <c r="O7" s="150"/>
    </row>
    <row r="8" spans="1:15" ht="15.75">
      <c r="A8" s="16" t="s">
        <v>12</v>
      </c>
      <c r="B8" s="31">
        <f>ROUNDUP(B7/7.75,0)</f>
        <v>0</v>
      </c>
      <c r="C8" s="14" t="s">
        <v>13</v>
      </c>
      <c r="D8" s="207"/>
      <c r="E8" s="244"/>
      <c r="F8" s="246"/>
      <c r="G8" s="247"/>
      <c r="H8" s="246"/>
      <c r="I8" s="248"/>
      <c r="K8" s="151">
        <v>1</v>
      </c>
      <c r="L8" s="152" t="s">
        <v>33</v>
      </c>
      <c r="M8" s="2" t="s">
        <v>81</v>
      </c>
      <c r="N8" s="362">
        <v>1</v>
      </c>
      <c r="O8" s="153"/>
    </row>
    <row r="9" spans="1:15" ht="16.5" thickBot="1">
      <c r="A9" s="16" t="s">
        <v>14</v>
      </c>
      <c r="B9" s="154">
        <f>Bordereau!L349</f>
        <v>0</v>
      </c>
      <c r="C9" s="14" t="s">
        <v>36</v>
      </c>
      <c r="D9" s="207"/>
      <c r="E9" s="244"/>
      <c r="F9" s="246"/>
      <c r="G9" s="247"/>
      <c r="H9" s="246"/>
      <c r="I9" s="248"/>
      <c r="K9" s="151">
        <v>2</v>
      </c>
      <c r="L9" s="152" t="s">
        <v>34</v>
      </c>
      <c r="M9" s="2" t="s">
        <v>82</v>
      </c>
      <c r="N9" s="362">
        <v>2</v>
      </c>
      <c r="O9" s="153"/>
    </row>
    <row r="10" spans="1:15" ht="16.5" thickBot="1">
      <c r="A10" s="16" t="s">
        <v>15</v>
      </c>
      <c r="B10" s="154">
        <v>25</v>
      </c>
      <c r="C10" s="14" t="s">
        <v>36</v>
      </c>
      <c r="D10" s="154">
        <f>B7*B10</f>
        <v>0</v>
      </c>
      <c r="E10" s="244"/>
      <c r="F10" s="446" t="s">
        <v>225</v>
      </c>
      <c r="G10" s="447"/>
      <c r="H10" s="126">
        <v>25</v>
      </c>
      <c r="I10" s="29"/>
      <c r="K10" s="151">
        <v>3</v>
      </c>
      <c r="L10" s="152" t="s">
        <v>29</v>
      </c>
      <c r="M10" s="2" t="s">
        <v>83</v>
      </c>
      <c r="N10" s="362">
        <v>3</v>
      </c>
      <c r="O10" s="153"/>
    </row>
    <row r="11" spans="1:15" ht="16.5" thickBot="1">
      <c r="E11" s="244"/>
      <c r="F11" s="433"/>
      <c r="G11" s="433"/>
      <c r="H11" s="157"/>
      <c r="I11" s="22"/>
      <c r="J11" s="156"/>
      <c r="K11" s="151">
        <v>4</v>
      </c>
      <c r="L11" s="152" t="s">
        <v>30</v>
      </c>
      <c r="M11" s="2" t="s">
        <v>84</v>
      </c>
      <c r="N11" s="362">
        <v>4</v>
      </c>
      <c r="O11" s="153"/>
    </row>
    <row r="12" spans="1:15" ht="15.75">
      <c r="A12" s="17"/>
      <c r="B12" s="35"/>
      <c r="C12" s="14"/>
      <c r="D12" s="208"/>
      <c r="E12" s="21"/>
      <c r="F12" s="287" t="s">
        <v>16</v>
      </c>
      <c r="G12" s="24"/>
      <c r="H12" s="23"/>
      <c r="I12" s="22"/>
      <c r="K12" s="151">
        <v>5</v>
      </c>
      <c r="L12" s="152" t="s">
        <v>31</v>
      </c>
      <c r="M12" s="2" t="s">
        <v>85</v>
      </c>
      <c r="N12" s="362">
        <v>5</v>
      </c>
      <c r="O12" s="153"/>
    </row>
    <row r="13" spans="1:15" ht="15.75">
      <c r="A13" s="16"/>
      <c r="B13" s="157"/>
      <c r="C13" s="14"/>
      <c r="D13" s="208"/>
      <c r="E13" s="21"/>
      <c r="F13" s="288" t="s">
        <v>96</v>
      </c>
      <c r="G13" s="26" t="s">
        <v>137</v>
      </c>
      <c r="H13" s="35"/>
      <c r="I13" s="158"/>
      <c r="K13" s="151">
        <v>6</v>
      </c>
      <c r="L13" s="152" t="s">
        <v>32</v>
      </c>
      <c r="M13" s="2" t="s">
        <v>86</v>
      </c>
      <c r="N13" s="362">
        <v>6</v>
      </c>
      <c r="O13" s="153"/>
    </row>
    <row r="14" spans="1:15" ht="15.75">
      <c r="A14" s="16" t="s">
        <v>18</v>
      </c>
      <c r="B14" s="157">
        <v>150</v>
      </c>
      <c r="C14" s="14" t="s">
        <v>37</v>
      </c>
      <c r="D14" s="154">
        <f>G14*B14</f>
        <v>0</v>
      </c>
      <c r="E14" s="21"/>
      <c r="F14" s="289" t="s">
        <v>18</v>
      </c>
      <c r="G14" s="43"/>
      <c r="H14" s="35"/>
      <c r="I14" s="158"/>
      <c r="K14" s="151">
        <v>7</v>
      </c>
      <c r="L14" s="152" t="s">
        <v>90</v>
      </c>
      <c r="M14" s="2" t="s">
        <v>87</v>
      </c>
      <c r="N14" s="362">
        <v>7</v>
      </c>
      <c r="O14" s="153"/>
    </row>
    <row r="15" spans="1:15" ht="16.5" thickBot="1">
      <c r="A15" s="16" t="s">
        <v>93</v>
      </c>
      <c r="B15" s="157">
        <v>80</v>
      </c>
      <c r="C15" s="14" t="s">
        <v>38</v>
      </c>
      <c r="D15" s="154">
        <f>G15*B15</f>
        <v>0</v>
      </c>
      <c r="E15" s="21"/>
      <c r="F15" s="290" t="s">
        <v>19</v>
      </c>
      <c r="G15" s="42"/>
      <c r="H15" s="14"/>
      <c r="I15" s="158"/>
      <c r="K15" s="151">
        <v>8</v>
      </c>
      <c r="L15" s="152" t="s">
        <v>91</v>
      </c>
      <c r="M15" s="2" t="s">
        <v>88</v>
      </c>
      <c r="N15" s="362">
        <v>8</v>
      </c>
      <c r="O15" s="153"/>
    </row>
    <row r="16" spans="1:15" ht="15.75">
      <c r="A16" s="16"/>
      <c r="B16" s="157"/>
      <c r="C16" s="14"/>
      <c r="D16" s="208"/>
      <c r="E16" s="244"/>
      <c r="F16" s="205"/>
      <c r="K16" s="159">
        <v>9</v>
      </c>
      <c r="L16" s="160" t="s">
        <v>103</v>
      </c>
      <c r="M16" s="161" t="s">
        <v>80</v>
      </c>
      <c r="N16" s="363">
        <v>9</v>
      </c>
      <c r="O16" s="162"/>
    </row>
    <row r="17" spans="1:24" ht="15">
      <c r="A17" s="16"/>
      <c r="B17" s="163"/>
      <c r="C17" s="14"/>
      <c r="D17" s="208"/>
      <c r="E17" s="244"/>
      <c r="F17" s="14"/>
      <c r="G17" s="14"/>
      <c r="M17" s="164"/>
      <c r="N17" s="165"/>
      <c r="O17" s="164"/>
    </row>
    <row r="18" spans="1:24" ht="15">
      <c r="A18" s="16" t="s">
        <v>21</v>
      </c>
      <c r="B18" s="45"/>
      <c r="C18" s="14" t="s">
        <v>36</v>
      </c>
      <c r="D18" s="154">
        <f>B18</f>
        <v>0</v>
      </c>
      <c r="E18" s="244"/>
      <c r="F18" s="213"/>
      <c r="G18" s="29"/>
      <c r="K18" s="166" t="s">
        <v>121</v>
      </c>
      <c r="L18" s="167" t="s">
        <v>130</v>
      </c>
      <c r="M18" s="168"/>
      <c r="N18" s="168"/>
      <c r="O18" s="169"/>
    </row>
    <row r="19" spans="1:24" ht="15.75" thickBot="1">
      <c r="A19" s="16"/>
      <c r="B19" s="157"/>
      <c r="C19" s="14"/>
      <c r="D19" s="208"/>
      <c r="E19" s="244"/>
      <c r="F19" s="211"/>
      <c r="G19" s="170"/>
      <c r="K19" s="151" t="s">
        <v>129</v>
      </c>
      <c r="L19" s="171" t="s">
        <v>124</v>
      </c>
      <c r="M19" s="14"/>
      <c r="N19" s="14"/>
      <c r="O19" s="172"/>
    </row>
    <row r="20" spans="1:24" ht="15">
      <c r="A20" s="38"/>
      <c r="B20" s="157"/>
      <c r="C20" s="14"/>
      <c r="D20" s="208"/>
      <c r="E20" s="21"/>
      <c r="F20" s="40" t="s">
        <v>136</v>
      </c>
      <c r="G20" s="27"/>
      <c r="H20" s="27"/>
      <c r="I20" s="24"/>
      <c r="K20" s="173"/>
      <c r="L20" s="171" t="s">
        <v>125</v>
      </c>
      <c r="M20" s="14"/>
      <c r="N20" s="14"/>
      <c r="O20" s="172"/>
    </row>
    <row r="21" spans="1:24" ht="15">
      <c r="A21" s="17"/>
      <c r="B21" s="14"/>
      <c r="C21" s="14"/>
      <c r="D21" s="208"/>
      <c r="E21" s="21"/>
      <c r="F21" s="28" t="s">
        <v>17</v>
      </c>
      <c r="G21" s="28" t="s">
        <v>165</v>
      </c>
      <c r="H21" s="28" t="s">
        <v>135</v>
      </c>
      <c r="I21" s="26" t="s">
        <v>164</v>
      </c>
      <c r="K21" s="174"/>
      <c r="L21" s="171" t="s">
        <v>126</v>
      </c>
      <c r="M21" s="14"/>
      <c r="N21" s="14"/>
      <c r="O21" s="172"/>
    </row>
    <row r="22" spans="1:24" ht="15.75" thickBot="1">
      <c r="A22" s="16" t="s">
        <v>94</v>
      </c>
      <c r="B22" s="157">
        <v>0.3</v>
      </c>
      <c r="C22" s="14" t="s">
        <v>100</v>
      </c>
      <c r="D22" s="154">
        <f>G22*H22*I22*B22</f>
        <v>0</v>
      </c>
      <c r="E22" s="21"/>
      <c r="F22" s="212" t="s">
        <v>20</v>
      </c>
      <c r="G22" s="37">
        <f>B8/4/2</f>
        <v>0</v>
      </c>
      <c r="H22" s="39">
        <f>B6</f>
        <v>0</v>
      </c>
      <c r="I22" s="189">
        <v>1</v>
      </c>
      <c r="K22" s="174"/>
      <c r="L22" s="171" t="s">
        <v>166</v>
      </c>
      <c r="M22" s="14"/>
      <c r="N22" s="14"/>
      <c r="O22" s="172"/>
    </row>
    <row r="23" spans="1:24" ht="15.75" thickBot="1">
      <c r="A23" s="16"/>
      <c r="B23" s="157"/>
      <c r="C23" s="14"/>
      <c r="D23" s="208"/>
      <c r="E23" s="244"/>
      <c r="F23" s="292"/>
      <c r="G23" s="175"/>
      <c r="H23" s="36"/>
      <c r="I23" s="176"/>
      <c r="K23" s="177"/>
      <c r="L23" s="178" t="s">
        <v>127</v>
      </c>
      <c r="M23" s="179"/>
      <c r="N23" s="179"/>
      <c r="O23" s="180"/>
    </row>
    <row r="24" spans="1:24" ht="15">
      <c r="A24" s="16" t="s">
        <v>119</v>
      </c>
      <c r="B24" s="33"/>
      <c r="C24" s="14" t="s">
        <v>36</v>
      </c>
      <c r="D24" s="154">
        <f>G22*B24</f>
        <v>0</v>
      </c>
      <c r="E24" s="21"/>
      <c r="F24" s="40" t="s">
        <v>133</v>
      </c>
      <c r="G24" s="27"/>
      <c r="H24" s="24"/>
      <c r="I24" s="24"/>
      <c r="K24" s="181"/>
      <c r="L24" s="14"/>
      <c r="M24" s="14"/>
      <c r="N24" s="14"/>
      <c r="O24" s="14"/>
    </row>
    <row r="25" spans="1:24" ht="15">
      <c r="A25" s="16"/>
      <c r="B25" s="182"/>
      <c r="C25" s="14"/>
      <c r="D25" s="208"/>
      <c r="E25" s="21"/>
      <c r="F25" s="28" t="s">
        <v>17</v>
      </c>
      <c r="G25" s="28" t="s">
        <v>97</v>
      </c>
      <c r="H25" s="28" t="s">
        <v>98</v>
      </c>
      <c r="I25" s="26"/>
      <c r="K25" s="166" t="s">
        <v>123</v>
      </c>
      <c r="L25" s="437" t="s">
        <v>167</v>
      </c>
      <c r="M25" s="438"/>
      <c r="N25" s="438"/>
      <c r="O25" s="439"/>
    </row>
    <row r="26" spans="1:24" ht="15">
      <c r="A26" s="16" t="s">
        <v>89</v>
      </c>
      <c r="B26" s="154">
        <v>9</v>
      </c>
      <c r="C26" s="14" t="s">
        <v>36</v>
      </c>
      <c r="D26" s="154">
        <f>B26*G26</f>
        <v>0</v>
      </c>
      <c r="E26" s="21"/>
      <c r="F26" s="172" t="str">
        <f>A26</f>
        <v>Déplacement ouvriers</v>
      </c>
      <c r="G26" s="183">
        <f>B8</f>
        <v>0</v>
      </c>
      <c r="H26" s="184">
        <v>1</v>
      </c>
      <c r="I26" s="155"/>
      <c r="K26" s="174" t="s">
        <v>118</v>
      </c>
      <c r="L26" s="440"/>
      <c r="M26" s="441"/>
      <c r="N26" s="441"/>
      <c r="O26" s="442"/>
    </row>
    <row r="27" spans="1:24" ht="15.75" thickBot="1">
      <c r="A27" s="16"/>
      <c r="B27" s="186"/>
      <c r="C27" s="14"/>
      <c r="D27" s="209"/>
      <c r="E27" s="21"/>
      <c r="F27" s="286"/>
      <c r="G27" s="187"/>
      <c r="H27" s="188"/>
      <c r="I27" s="189"/>
      <c r="K27" s="185"/>
      <c r="L27" s="178" t="s">
        <v>128</v>
      </c>
      <c r="M27" s="179"/>
      <c r="N27" s="179"/>
      <c r="O27" s="180"/>
    </row>
    <row r="28" spans="1:24" ht="15">
      <c r="A28" s="16" t="s">
        <v>120</v>
      </c>
      <c r="B28" s="32"/>
      <c r="C28" s="14" t="s">
        <v>11</v>
      </c>
      <c r="D28" s="154">
        <f>B28*B10</f>
        <v>0</v>
      </c>
      <c r="E28" s="244"/>
      <c r="F28" s="14"/>
      <c r="G28" s="191"/>
      <c r="H28" s="29"/>
      <c r="I28" s="192"/>
      <c r="K28" s="190"/>
      <c r="L28" s="14"/>
      <c r="M28" s="14"/>
      <c r="N28" s="14"/>
      <c r="O28" s="14"/>
    </row>
    <row r="29" spans="1:24" ht="15.75" thickBot="1">
      <c r="A29" s="16"/>
      <c r="B29" s="182"/>
      <c r="C29" s="14"/>
      <c r="D29" s="208"/>
      <c r="E29" s="244"/>
      <c r="F29" s="14"/>
      <c r="G29" s="193"/>
      <c r="H29" s="29">
        <v>0</v>
      </c>
      <c r="I29" s="29"/>
      <c r="K29" s="181"/>
      <c r="L29" s="14"/>
      <c r="M29" s="14"/>
      <c r="N29" s="14"/>
      <c r="O29" s="14"/>
    </row>
    <row r="30" spans="1:24" ht="16.5" thickBot="1">
      <c r="A30" s="18" t="s">
        <v>116</v>
      </c>
      <c r="B30" s="136"/>
      <c r="C30" s="136"/>
      <c r="D30" s="210">
        <f>SUM(D10:D29)+B9</f>
        <v>0</v>
      </c>
      <c r="E30" s="244"/>
      <c r="F30" s="284"/>
      <c r="G30" s="29"/>
      <c r="H30" s="29"/>
      <c r="I30" s="29"/>
      <c r="K30" s="190"/>
      <c r="L30" s="14"/>
      <c r="M30" s="14"/>
      <c r="N30" s="14"/>
      <c r="O30" s="14"/>
    </row>
    <row r="31" spans="1:24" ht="16.5" thickBot="1">
      <c r="A31" s="16"/>
      <c r="B31" s="14"/>
      <c r="C31" s="14"/>
      <c r="D31" s="291"/>
      <c r="E31" s="20"/>
      <c r="F31" s="284"/>
      <c r="G31" s="29"/>
      <c r="H31" s="29"/>
      <c r="I31" s="29"/>
      <c r="K31" s="181" t="s">
        <v>1</v>
      </c>
      <c r="L31" s="14"/>
      <c r="M31" s="14"/>
      <c r="N31" s="14"/>
      <c r="O31" s="14"/>
    </row>
    <row r="32" spans="1:24" ht="16.5" thickTop="1">
      <c r="A32" s="15" t="s">
        <v>22</v>
      </c>
      <c r="B32" s="13"/>
      <c r="C32" s="194"/>
      <c r="D32" s="194"/>
      <c r="E32" s="194"/>
      <c r="F32" s="285"/>
      <c r="G32" s="194"/>
      <c r="H32" s="41">
        <v>1.3</v>
      </c>
      <c r="I32" s="34"/>
      <c r="J32" s="195"/>
      <c r="K32" s="181"/>
      <c r="L32" s="14"/>
      <c r="M32" s="14"/>
      <c r="N32" s="14"/>
      <c r="O32" s="14"/>
      <c r="P32" s="195"/>
      <c r="Q32" s="195"/>
      <c r="R32" s="195"/>
      <c r="S32" s="195"/>
      <c r="T32" s="195"/>
      <c r="U32" s="195"/>
      <c r="V32" s="195"/>
      <c r="W32" s="195"/>
      <c r="X32" s="195"/>
    </row>
    <row r="33" spans="1:15" ht="15">
      <c r="A33" s="16" t="s">
        <v>23</v>
      </c>
      <c r="B33" s="14"/>
      <c r="C33" s="1"/>
      <c r="D33" s="1"/>
      <c r="E33" s="1"/>
      <c r="F33" s="1"/>
      <c r="G33" s="1"/>
      <c r="H33" s="3">
        <f t="shared" ref="H33" si="0">$D$30*H32</f>
        <v>0</v>
      </c>
      <c r="I33" s="20"/>
      <c r="K33" s="181"/>
      <c r="L33" s="14"/>
      <c r="M33" s="14"/>
      <c r="N33" s="14"/>
      <c r="O33" s="14"/>
    </row>
    <row r="34" spans="1:15" ht="15">
      <c r="A34" s="16" t="s">
        <v>106</v>
      </c>
      <c r="B34" s="351"/>
      <c r="C34" s="14" t="s">
        <v>149</v>
      </c>
      <c r="D34" s="1"/>
      <c r="E34" s="1"/>
      <c r="F34" s="1"/>
      <c r="G34" s="1"/>
      <c r="H34" s="3">
        <f>B34*$H$37</f>
        <v>0</v>
      </c>
      <c r="I34" s="20"/>
      <c r="K34" s="181"/>
      <c r="L34" s="14"/>
      <c r="M34" s="14"/>
      <c r="N34" s="14"/>
      <c r="O34" s="14"/>
    </row>
    <row r="35" spans="1:15" ht="15">
      <c r="A35" s="16" t="s">
        <v>104</v>
      </c>
      <c r="B35" s="351">
        <v>0</v>
      </c>
      <c r="C35" s="14" t="s">
        <v>149</v>
      </c>
      <c r="D35" s="1"/>
      <c r="E35" s="1"/>
      <c r="F35" s="1"/>
      <c r="G35" s="1"/>
      <c r="H35" s="3">
        <f>B35*$H$37</f>
        <v>0</v>
      </c>
      <c r="I35" s="20"/>
    </row>
    <row r="36" spans="1:15" ht="15">
      <c r="A36" s="16" t="s">
        <v>134</v>
      </c>
      <c r="B36" s="351">
        <v>0</v>
      </c>
      <c r="C36" s="14" t="s">
        <v>149</v>
      </c>
      <c r="D36" s="1"/>
      <c r="E36" s="1"/>
      <c r="F36" s="1"/>
      <c r="G36" s="1"/>
      <c r="H36" s="3">
        <f>B36*$H$37</f>
        <v>0</v>
      </c>
      <c r="I36" s="20"/>
    </row>
    <row r="37" spans="1:15" ht="16.5" thickBot="1">
      <c r="A37" s="18" t="s">
        <v>24</v>
      </c>
      <c r="B37" s="136"/>
      <c r="C37" s="4"/>
      <c r="D37" s="4"/>
      <c r="E37" s="4"/>
      <c r="F37" s="4"/>
      <c r="G37" s="4"/>
      <c r="H37" s="5">
        <f>$D$30*$H$32/((1-$B$34-$B$35-$B$36))</f>
        <v>0</v>
      </c>
      <c r="I37" s="20"/>
    </row>
    <row r="38" spans="1:15">
      <c r="A38" s="15" t="s">
        <v>25</v>
      </c>
      <c r="B38" s="13"/>
      <c r="C38" s="19">
        <f t="shared" ref="C38:G38" si="1">C32/((1-$B$34-$B$35-$B$36))</f>
        <v>0</v>
      </c>
      <c r="D38" s="19">
        <f t="shared" si="1"/>
        <v>0</v>
      </c>
      <c r="E38" s="19">
        <f t="shared" si="1"/>
        <v>0</v>
      </c>
      <c r="F38" s="19">
        <f t="shared" si="1"/>
        <v>0</v>
      </c>
      <c r="G38" s="19">
        <f t="shared" si="1"/>
        <v>0</v>
      </c>
      <c r="H38" s="137">
        <f>$H$32/((1-$B$34-$B$35-$B$36))</f>
        <v>1.3</v>
      </c>
      <c r="I38" s="20"/>
    </row>
    <row r="39" spans="1:15" ht="15.75" thickBot="1">
      <c r="A39" s="18" t="s">
        <v>26</v>
      </c>
      <c r="B39" s="136"/>
      <c r="C39" s="6">
        <f t="shared" ref="C39:G39" si="2">IF($B$7=0,,(C37-C38*$B$9)/$B$7)</f>
        <v>0</v>
      </c>
      <c r="D39" s="6">
        <f t="shared" si="2"/>
        <v>0</v>
      </c>
      <c r="E39" s="1">
        <f t="shared" si="2"/>
        <v>0</v>
      </c>
      <c r="F39" s="6">
        <f t="shared" si="2"/>
        <v>0</v>
      </c>
      <c r="G39" s="6">
        <f t="shared" si="2"/>
        <v>0</v>
      </c>
      <c r="H39" s="7">
        <f>IF($B$7=0,,($H$37-$H$38*$B$9)/$B$7)</f>
        <v>0</v>
      </c>
      <c r="I39" s="20"/>
    </row>
    <row r="40" spans="1:15" ht="18.75" thickBot="1">
      <c r="A40" s="196"/>
      <c r="B40" s="197"/>
      <c r="C40" s="156"/>
      <c r="D40" s="156"/>
      <c r="E40" s="198"/>
      <c r="F40" s="435" t="s">
        <v>115</v>
      </c>
      <c r="G40" s="436"/>
      <c r="H40" s="199">
        <f>Bordereau!G349</f>
        <v>0</v>
      </c>
      <c r="I40" s="242" t="e">
        <f>1-(($D$30*1)/$H$40)</f>
        <v>#DIV/0!</v>
      </c>
      <c r="J40" s="200" t="e">
        <f>$H$40*$I$40</f>
        <v>#DIV/0!</v>
      </c>
      <c r="K40" s="434" t="s">
        <v>114</v>
      </c>
      <c r="L40" s="434"/>
    </row>
    <row r="41" spans="1:15" ht="15">
      <c r="J41" s="201"/>
      <c r="K41" s="202"/>
      <c r="L41" s="203"/>
      <c r="M41" s="203"/>
    </row>
    <row r="42" spans="1:15">
      <c r="N42" s="204"/>
    </row>
  </sheetData>
  <sheetProtection algorithmName="SHA-512" hashValue="WVltwSZTk/6cKnF62XlZikRuclBhLXM+CcxXDpw/MHWnfX1cgqNEvcCp8KuLAC1C/E6ef6rUPjYCoPs2FGjhnA==" saltValue="izWQBeFnzfwfUpRk1qdl2w==" spinCount="100000" sheet="1" selectLockedCells="1"/>
  <dataConsolidate function="product" link="1"/>
  <mergeCells count="11">
    <mergeCell ref="A1:I1"/>
    <mergeCell ref="A2:I2"/>
    <mergeCell ref="A3:I3"/>
    <mergeCell ref="F10:G10"/>
    <mergeCell ref="M5:O5"/>
    <mergeCell ref="G4:I4"/>
    <mergeCell ref="F11:G11"/>
    <mergeCell ref="G5:I5"/>
    <mergeCell ref="K40:L40"/>
    <mergeCell ref="F40:G40"/>
    <mergeCell ref="L25:O26"/>
  </mergeCells>
  <phoneticPr fontId="0" type="noConversion"/>
  <conditionalFormatting sqref="H40">
    <cfRule type="cellIs" dxfId="0" priority="1" stopIfTrue="1" operator="notBetween">
      <formula>$H$37*0.99</formula>
      <formula>$H$37*1.01</formula>
    </cfRule>
  </conditionalFormatting>
  <dataValidations count="1">
    <dataValidation type="list" allowBlank="1" showInputMessage="1" showErrorMessage="1" sqref="F4" xr:uid="{00000000-0002-0000-0200-000000000000}">
      <formula1>#REF!</formula1>
    </dataValidation>
  </dataValidations>
  <printOptions horizontalCentered="1" verticalCentered="1"/>
  <pageMargins left="0.35" right="0.19" top="0.32" bottom="0.55000000000000004" header="0.2" footer="0.51181102362204722"/>
  <pageSetup paperSize="9" scale="80" orientation="landscape" horizontalDpi="4294967292" verticalDpi="300" r:id="rId1"/>
  <headerFooter alignWithMargins="0">
    <oddHeader>&amp;A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Impression_KGV">
                <anchor moveWithCells="1" sizeWithCells="1">
                  <from>
                    <xdr:col>10</xdr:col>
                    <xdr:colOff>180975</xdr:colOff>
                    <xdr:row>27</xdr:row>
                    <xdr:rowOff>142875</xdr:rowOff>
                  </from>
                  <to>
                    <xdr:col>12</xdr:col>
                    <xdr:colOff>28575</xdr:colOff>
                    <xdr:row>30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80</vt:i4>
      </vt:variant>
    </vt:vector>
  </HeadingPairs>
  <TitlesOfParts>
    <vt:vector size="83" baseType="lpstr">
      <vt:lpstr>Page de Garde</vt:lpstr>
      <vt:lpstr>Bordereau</vt:lpstr>
      <vt:lpstr>KGV</vt:lpstr>
      <vt:lpstr>_FIN2</vt:lpstr>
      <vt:lpstr>_FIN3</vt:lpstr>
      <vt:lpstr>Bordereau!_GoBack</vt:lpstr>
      <vt:lpstr>_TT01</vt:lpstr>
      <vt:lpstr>_TT02</vt:lpstr>
      <vt:lpstr>_TT03</vt:lpstr>
      <vt:lpstr>_TT04</vt:lpstr>
      <vt:lpstr>_TT05</vt:lpstr>
      <vt:lpstr>_TT06</vt:lpstr>
      <vt:lpstr>_TT07</vt:lpstr>
      <vt:lpstr>_TT08</vt:lpstr>
      <vt:lpstr>_TT09</vt:lpstr>
      <vt:lpstr>_TT10</vt:lpstr>
      <vt:lpstr>_TT11</vt:lpstr>
      <vt:lpstr>_TT12</vt:lpstr>
      <vt:lpstr>_TT13</vt:lpstr>
      <vt:lpstr>_TT14</vt:lpstr>
      <vt:lpstr>_TT15</vt:lpstr>
      <vt:lpstr>_TT16</vt:lpstr>
      <vt:lpstr>_TT17</vt:lpstr>
      <vt:lpstr>_TT18</vt:lpstr>
      <vt:lpstr>_TT19</vt:lpstr>
      <vt:lpstr>_TT20</vt:lpstr>
      <vt:lpstr>_TT21</vt:lpstr>
      <vt:lpstr>_TT22</vt:lpstr>
      <vt:lpstr>_TT23</vt:lpstr>
      <vt:lpstr>_TT24</vt:lpstr>
      <vt:lpstr>_TT25</vt:lpstr>
      <vt:lpstr>_TT26</vt:lpstr>
      <vt:lpstr>_TT27</vt:lpstr>
      <vt:lpstr>_TT28</vt:lpstr>
      <vt:lpstr>_TT29</vt:lpstr>
      <vt:lpstr>_TT30</vt:lpstr>
      <vt:lpstr>_ZI1</vt:lpstr>
      <vt:lpstr>_ZI2</vt:lpstr>
      <vt:lpstr>_ZI3</vt:lpstr>
      <vt:lpstr>'Page de Garde'!_ZI4</vt:lpstr>
      <vt:lpstr>AGENCE</vt:lpstr>
      <vt:lpstr>CHAP01</vt:lpstr>
      <vt:lpstr>CHAP02</vt:lpstr>
      <vt:lpstr>CHAP03</vt:lpstr>
      <vt:lpstr>CHAP04</vt:lpstr>
      <vt:lpstr>CHAP05</vt:lpstr>
      <vt:lpstr>CHAP06</vt:lpstr>
      <vt:lpstr>CHAP07</vt:lpstr>
      <vt:lpstr>CHAP08</vt:lpstr>
      <vt:lpstr>CHAP09</vt:lpstr>
      <vt:lpstr>CHAP10</vt:lpstr>
      <vt:lpstr>CHAP11</vt:lpstr>
      <vt:lpstr>CHAP12</vt:lpstr>
      <vt:lpstr>CHAP13</vt:lpstr>
      <vt:lpstr>CHAP14</vt:lpstr>
      <vt:lpstr>CHAP15</vt:lpstr>
      <vt:lpstr>CHAP16</vt:lpstr>
      <vt:lpstr>CHAP17</vt:lpstr>
      <vt:lpstr>CHAP18</vt:lpstr>
      <vt:lpstr>CHAP19</vt:lpstr>
      <vt:lpstr>CHAP20</vt:lpstr>
      <vt:lpstr>CHAP21</vt:lpstr>
      <vt:lpstr>CHAP22</vt:lpstr>
      <vt:lpstr>CHAP23</vt:lpstr>
      <vt:lpstr>CHAP24</vt:lpstr>
      <vt:lpstr>CHAP25</vt:lpstr>
      <vt:lpstr>CHAP26</vt:lpstr>
      <vt:lpstr>CHAP27</vt:lpstr>
      <vt:lpstr>CHAP28</vt:lpstr>
      <vt:lpstr>CHAP29</vt:lpstr>
      <vt:lpstr>CHAP30</vt:lpstr>
      <vt:lpstr>CONTROLE</vt:lpstr>
      <vt:lpstr>DARC</vt:lpstr>
      <vt:lpstr>date</vt:lpstr>
      <vt:lpstr>DEA</vt:lpstr>
      <vt:lpstr>DEPT</vt:lpstr>
      <vt:lpstr>DVO</vt:lpstr>
      <vt:lpstr>E</vt:lpstr>
      <vt:lpstr>Bordereau!Impression_des_titres</vt:lpstr>
      <vt:lpstr>MP</vt:lpstr>
      <vt:lpstr>Bordereau!Zone_d_impression</vt:lpstr>
      <vt:lpstr>KGV!Zone_d_impression</vt:lpstr>
      <vt:lpstr>'Page de Garde'!Zone_d_impression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2018-08-20T09:47:44Z</cp:lastPrinted>
  <dcterms:created xsi:type="dcterms:W3CDTF">1999-02-15T14:40:01Z</dcterms:created>
  <dcterms:modified xsi:type="dcterms:W3CDTF">2018-08-20T11:03:58Z</dcterms:modified>
</cp:coreProperties>
</file>