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drawings/drawing2.xml" ContentType="application/vnd.openxmlformats-officedocument.drawing+xml"/>
  <Override PartName="/xl/ctrlProps/ctrlProp6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xl/attachedToolbars.bin" ContentType="application/vnd.ms-excel.attachedToolbars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25" codeName="{A93C3448-2578-E12B-C58C-25EFAD1D314E}"/>
  <workbookPr codeName="ThisWorkbook"/>
  <mc:AlternateContent xmlns:mc="http://schemas.openxmlformats.org/markup-compatibility/2006">
    <mc:Choice Requires="x15">
      <x15ac:absPath xmlns:x15ac="http://schemas.microsoft.com/office/spreadsheetml/2010/11/ac" url="M:\GEN-tech-pl\DOCUMENTS ASA\Matrice devis GP\"/>
    </mc:Choice>
  </mc:AlternateContent>
  <xr:revisionPtr revIDLastSave="0" documentId="8_{F9E90DF9-8977-4787-921D-D0F986B4BA47}" xr6:coauthVersionLast="34" xr6:coauthVersionMax="34" xr10:uidLastSave="{00000000-0000-0000-0000-000000000000}"/>
  <bookViews>
    <workbookView xWindow="4350" yWindow="-225" windowWidth="7680" windowHeight="9120" tabRatio="659" activeTab="1" xr2:uid="{00000000-000D-0000-FFFF-FFFF00000000}"/>
  </bookViews>
  <sheets>
    <sheet name="Page de Garde" sheetId="15" r:id="rId1"/>
    <sheet name="Bordereau" sheetId="2" r:id="rId2"/>
    <sheet name="KGV" sheetId="3" r:id="rId3"/>
    <sheet name="Alim chantier" sheetId="4" state="hidden" r:id="rId4"/>
  </sheets>
  <definedNames>
    <definedName name="_xlnm._FilterDatabase" localSheetId="1" hidden="1">Bordereau!$C$5:$E$316</definedName>
    <definedName name="_xlnm._FilterDatabase" localSheetId="0" hidden="1">'Page de Garde'!$O$1:$S$1</definedName>
    <definedName name="_FIN2">Bordereau!$349:$349</definedName>
    <definedName name="_FIN3">Bordereau!$350:$350</definedName>
    <definedName name="_GoBack" localSheetId="1">Bordereau!$B$394</definedName>
    <definedName name="_TT01">Bordereau!$34:$34</definedName>
    <definedName name="_TT02">Bordereau!$34:$34</definedName>
    <definedName name="_TT03">Bordereau!$43:$43</definedName>
    <definedName name="_TT04">Bordereau!$53:$53</definedName>
    <definedName name="_TT05">Bordereau!$63:$63</definedName>
    <definedName name="_TT06">Bordereau!$73:$73</definedName>
    <definedName name="_TT07">Bordereau!$83:$83</definedName>
    <definedName name="_TT08">Bordereau!$93:$93</definedName>
    <definedName name="_TT09">Bordereau!$103:$103</definedName>
    <definedName name="_TT10">Bordereau!$113:$113</definedName>
    <definedName name="_TT11">Bordereau!$123:$123</definedName>
    <definedName name="_TT12">Bordereau!$133:$133</definedName>
    <definedName name="_TT13">Bordereau!$143:$143</definedName>
    <definedName name="_TT14">Bordereau!$153:$153</definedName>
    <definedName name="_TT15">Bordereau!$163:$163</definedName>
    <definedName name="_TT16">Bordereau!$173:$173</definedName>
    <definedName name="_TT17">Bordereau!$183:$183</definedName>
    <definedName name="_TT18">Bordereau!$193:$193</definedName>
    <definedName name="_TT19">Bordereau!$203:$203</definedName>
    <definedName name="_TT20">Bordereau!$213:$213</definedName>
    <definedName name="_TT21">Bordereau!$223:$223</definedName>
    <definedName name="_TT22">Bordereau!$233:$233</definedName>
    <definedName name="_TT23">Bordereau!$243:$243</definedName>
    <definedName name="_TT24">Bordereau!$253:$253</definedName>
    <definedName name="_TT25">Bordereau!$263:$263</definedName>
    <definedName name="_TT26">Bordereau!$273:$273</definedName>
    <definedName name="_TT27">Bordereau!$283:$283</definedName>
    <definedName name="_TT28">Bordereau!$293:$293</definedName>
    <definedName name="_TT29">Bordereau!$303:$303</definedName>
    <definedName name="_TT30">Bordereau!$313:$313</definedName>
    <definedName name="_ZI1">Bordereau!$B$6:$G$35,Bordereau!$B$317:$G$393</definedName>
    <definedName name="_ZI2">Bordereau!$B$6:$O$316,Bordereau!$B$317:$O$393</definedName>
    <definedName name="_ZI3">KGV!$A$1:$I$40</definedName>
    <definedName name="_ZI4" localSheetId="0">'Page de Garde'!$B$1:$G$7</definedName>
    <definedName name="AGENCE">KGV!$F$4</definedName>
    <definedName name="CHAP01">Bordereau!$18:$18</definedName>
    <definedName name="CHAP02">Bordereau!$27:$27</definedName>
    <definedName name="CHAP03">Bordereau!$36:$36</definedName>
    <definedName name="CHAP04">Bordereau!$45:$45</definedName>
    <definedName name="CHAP05">Bordereau!$55:$55</definedName>
    <definedName name="CHAP06">Bordereau!$65:$65</definedName>
    <definedName name="CHAP07">Bordereau!$75:$75</definedName>
    <definedName name="CHAP08">Bordereau!$85:$85</definedName>
    <definedName name="CHAP09">Bordereau!$95:$95</definedName>
    <definedName name="CHAP10">Bordereau!$105:$105</definedName>
    <definedName name="CHAP11">Bordereau!$115:$115</definedName>
    <definedName name="CHAP12">Bordereau!$125:$125</definedName>
    <definedName name="CHAP13">Bordereau!$135:$135</definedName>
    <definedName name="CHAP14">Bordereau!$145:$145</definedName>
    <definedName name="CHAP15">Bordereau!$155:$155</definedName>
    <definedName name="CHAP16">Bordereau!$165:$165</definedName>
    <definedName name="CHAP17">Bordereau!$175:$175</definedName>
    <definedName name="CHAP18">Bordereau!$185:$185</definedName>
    <definedName name="CHAP19">Bordereau!$195:$195</definedName>
    <definedName name="CHAP20">Bordereau!$205:$205</definedName>
    <definedName name="CHAP21">Bordereau!$215:$215</definedName>
    <definedName name="CHAP22">Bordereau!$225:$225</definedName>
    <definedName name="CHAP23">Bordereau!$235:$235</definedName>
    <definedName name="CHAP24">Bordereau!$245:$245</definedName>
    <definedName name="CHAP25">Bordereau!$255:$255</definedName>
    <definedName name="CHAP26">Bordereau!$265:$265</definedName>
    <definedName name="CHAP27">Bordereau!$275:$275</definedName>
    <definedName name="CHAP28">Bordereau!$285:$285</definedName>
    <definedName name="CHAP29">Bordereau!$295:$295</definedName>
    <definedName name="CHAP30">Bordereau!$305:$305</definedName>
    <definedName name="CONTROLE">Bordereau!$K$351</definedName>
    <definedName name="DARC">Bordereau!$D$357</definedName>
    <definedName name="date">Bordereau!$L$3</definedName>
    <definedName name="DEA">Bordereau!$D$358</definedName>
    <definedName name="DEPT">KGV!$L$6</definedName>
    <definedName name="DVO">Bordereau!$D$356</definedName>
    <definedName name="E">Bordereau!$I$16</definedName>
    <definedName name="_xlnm.Print_Titles" localSheetId="1">Bordereau!$1:$5</definedName>
    <definedName name="lazone" localSheetId="0">" =$A$1:$G$392"</definedName>
    <definedName name="MP">Bordereau!$D$359</definedName>
    <definedName name="_xlnm.Print_Area" localSheetId="1">Bordereau!$B:$G</definedName>
    <definedName name="_xlnm.Print_Area" localSheetId="2">KGV!$A$1:$I$40</definedName>
    <definedName name="_xlnm.Print_Area" localSheetId="0">'Page de Garde'!$A$1:$I$51</definedName>
  </definedNames>
  <calcPr calcId="162913"/>
</workbook>
</file>

<file path=xl/calcChain.xml><?xml version="1.0" encoding="utf-8"?>
<calcChain xmlns="http://schemas.openxmlformats.org/spreadsheetml/2006/main">
  <c r="M29" i="2" l="1"/>
  <c r="M30" i="2"/>
  <c r="M31" i="2"/>
  <c r="L29" i="2"/>
  <c r="L30" i="2"/>
  <c r="L31" i="2"/>
  <c r="H29" i="2"/>
  <c r="F29" i="2" s="1"/>
  <c r="G29" i="2" s="1"/>
  <c r="H30" i="2"/>
  <c r="F30" i="2" s="1"/>
  <c r="G30" i="2" s="1"/>
  <c r="H31" i="2"/>
  <c r="F31" i="2" s="1"/>
  <c r="G31" i="2" s="1"/>
  <c r="A29" i="2"/>
  <c r="A30" i="2"/>
  <c r="A31" i="2"/>
  <c r="A18" i="2" l="1"/>
  <c r="M18" i="2"/>
  <c r="L18" i="2"/>
  <c r="H18" i="2"/>
  <c r="F18" i="2" s="1"/>
  <c r="G18" i="2" s="1"/>
  <c r="C18" i="2"/>
  <c r="C25" i="2" s="1"/>
  <c r="M28" i="2"/>
  <c r="M32" i="2"/>
  <c r="L28" i="2"/>
  <c r="L32" i="2"/>
  <c r="H28" i="2"/>
  <c r="H32" i="2"/>
  <c r="F32" i="2" s="1"/>
  <c r="G32" i="2" s="1"/>
  <c r="A28" i="2"/>
  <c r="A32" i="2"/>
  <c r="A19" i="2"/>
  <c r="A20" i="2"/>
  <c r="A21" i="2"/>
  <c r="A22" i="2"/>
  <c r="A23" i="2"/>
  <c r="A24" i="2"/>
  <c r="A25" i="2"/>
  <c r="A26" i="2"/>
  <c r="H26" i="2"/>
  <c r="H25" i="2"/>
  <c r="M24" i="2"/>
  <c r="L24" i="2"/>
  <c r="H24" i="2"/>
  <c r="F24" i="2" s="1"/>
  <c r="G24" i="2" s="1"/>
  <c r="M23" i="2"/>
  <c r="L23" i="2"/>
  <c r="H23" i="2"/>
  <c r="F23" i="2" s="1"/>
  <c r="G23" i="2" s="1"/>
  <c r="M22" i="2"/>
  <c r="L22" i="2"/>
  <c r="H22" i="2"/>
  <c r="F22" i="2" s="1"/>
  <c r="G22" i="2" s="1"/>
  <c r="M21" i="2"/>
  <c r="L21" i="2"/>
  <c r="H21" i="2"/>
  <c r="F21" i="2" s="1"/>
  <c r="G21" i="2" s="1"/>
  <c r="M20" i="2"/>
  <c r="L20" i="2"/>
  <c r="H20" i="2"/>
  <c r="F20" i="2" s="1"/>
  <c r="G20" i="2" s="1"/>
  <c r="M19" i="2"/>
  <c r="L19" i="2"/>
  <c r="H19" i="2"/>
  <c r="F19" i="2" s="1"/>
  <c r="G19" i="2" s="1"/>
  <c r="I319" i="2" l="1"/>
  <c r="L25" i="2"/>
  <c r="M25" i="2"/>
  <c r="G25" i="2"/>
  <c r="F42" i="15" l="1"/>
  <c r="F43" i="15"/>
  <c r="C27" i="2"/>
  <c r="B345" i="2" l="1"/>
  <c r="B10" i="3" l="1"/>
  <c r="H7" i="3"/>
  <c r="G7" i="3"/>
  <c r="G365" i="2" l="1"/>
  <c r="G366" i="2"/>
  <c r="G367" i="2"/>
  <c r="G368" i="2"/>
  <c r="G369" i="2"/>
  <c r="G370" i="2"/>
  <c r="H385" i="2" l="1"/>
  <c r="F385" i="2" s="1"/>
  <c r="G385" i="2" s="1"/>
  <c r="L385" i="2"/>
  <c r="M385" i="2"/>
  <c r="H386" i="2"/>
  <c r="F386" i="2" s="1"/>
  <c r="G386" i="2" s="1"/>
  <c r="L386" i="2"/>
  <c r="M386" i="2"/>
  <c r="H387" i="2"/>
  <c r="F387" i="2" s="1"/>
  <c r="G387" i="2" s="1"/>
  <c r="L387" i="2"/>
  <c r="M387" i="2"/>
  <c r="H388" i="2"/>
  <c r="F388" i="2" s="1"/>
  <c r="G388" i="2" s="1"/>
  <c r="L388" i="2"/>
  <c r="M388" i="2"/>
  <c r="H389" i="2"/>
  <c r="F389" i="2" s="1"/>
  <c r="G389" i="2" s="1"/>
  <c r="L389" i="2"/>
  <c r="M389" i="2"/>
  <c r="H390" i="2"/>
  <c r="F390" i="2" s="1"/>
  <c r="G390" i="2" s="1"/>
  <c r="L390" i="2"/>
  <c r="M390" i="2"/>
  <c r="M384" i="2"/>
  <c r="L384" i="2"/>
  <c r="H384" i="2"/>
  <c r="H373" i="2"/>
  <c r="F373" i="2" s="1"/>
  <c r="G373" i="2" s="1"/>
  <c r="L373" i="2"/>
  <c r="M373" i="2"/>
  <c r="H374" i="2"/>
  <c r="F374" i="2" s="1"/>
  <c r="G374" i="2" s="1"/>
  <c r="L374" i="2"/>
  <c r="M374" i="2"/>
  <c r="H375" i="2"/>
  <c r="F375" i="2" s="1"/>
  <c r="G375" i="2" s="1"/>
  <c r="L375" i="2"/>
  <c r="M375" i="2"/>
  <c r="H376" i="2"/>
  <c r="F376" i="2" s="1"/>
  <c r="G376" i="2" s="1"/>
  <c r="L376" i="2"/>
  <c r="M376" i="2"/>
  <c r="H377" i="2"/>
  <c r="F377" i="2" s="1"/>
  <c r="G377" i="2" s="1"/>
  <c r="L377" i="2"/>
  <c r="M377" i="2"/>
  <c r="H378" i="2"/>
  <c r="F378" i="2" s="1"/>
  <c r="G378" i="2" s="1"/>
  <c r="L378" i="2"/>
  <c r="M378" i="2"/>
  <c r="M372" i="2"/>
  <c r="L372" i="2"/>
  <c r="C379" i="2"/>
  <c r="C391" i="2"/>
  <c r="A384" i="2"/>
  <c r="A385" i="2"/>
  <c r="A386" i="2"/>
  <c r="A387" i="2"/>
  <c r="A388" i="2"/>
  <c r="A389" i="2"/>
  <c r="A390" i="2"/>
  <c r="A391" i="2"/>
  <c r="A392" i="2"/>
  <c r="A393" i="2"/>
  <c r="A383" i="2"/>
  <c r="A372" i="2"/>
  <c r="A373" i="2"/>
  <c r="A374" i="2"/>
  <c r="A375" i="2"/>
  <c r="A376" i="2"/>
  <c r="A377" i="2"/>
  <c r="A378" i="2"/>
  <c r="A379" i="2"/>
  <c r="A380" i="2"/>
  <c r="A381" i="2"/>
  <c r="A382" i="2"/>
  <c r="A371" i="2"/>
  <c r="M33" i="2"/>
  <c r="L33" i="2"/>
  <c r="H33" i="2"/>
  <c r="F33" i="2" s="1"/>
  <c r="G33" i="2" s="1"/>
  <c r="A33" i="2"/>
  <c r="H27" i="2"/>
  <c r="H34" i="2"/>
  <c r="H35" i="2"/>
  <c r="H36" i="2"/>
  <c r="H37" i="2"/>
  <c r="H38" i="2"/>
  <c r="H39" i="2"/>
  <c r="H40" i="2"/>
  <c r="H41" i="2"/>
  <c r="H42" i="2"/>
  <c r="H43" i="2"/>
  <c r="H44" i="2"/>
  <c r="H45" i="2"/>
  <c r="H46" i="2"/>
  <c r="H47" i="2"/>
  <c r="H48" i="2"/>
  <c r="H49" i="2"/>
  <c r="H50" i="2"/>
  <c r="H51" i="2"/>
  <c r="H52" i="2"/>
  <c r="H53" i="2"/>
  <c r="H54" i="2"/>
  <c r="H55" i="2"/>
  <c r="H56" i="2"/>
  <c r="H57" i="2"/>
  <c r="H58" i="2"/>
  <c r="H59" i="2"/>
  <c r="H60" i="2"/>
  <c r="H61" i="2"/>
  <c r="H62" i="2"/>
  <c r="H63" i="2"/>
  <c r="H64" i="2"/>
  <c r="H65" i="2"/>
  <c r="H66" i="2"/>
  <c r="H67" i="2"/>
  <c r="H68" i="2"/>
  <c r="H69" i="2"/>
  <c r="H70" i="2"/>
  <c r="H71" i="2"/>
  <c r="H72" i="2"/>
  <c r="H73" i="2"/>
  <c r="H74" i="2"/>
  <c r="H75" i="2"/>
  <c r="H76" i="2"/>
  <c r="H77" i="2"/>
  <c r="H78" i="2"/>
  <c r="H79" i="2"/>
  <c r="H80" i="2"/>
  <c r="H81" i="2"/>
  <c r="H82" i="2"/>
  <c r="H83" i="2"/>
  <c r="H84" i="2"/>
  <c r="H85" i="2"/>
  <c r="H86" i="2"/>
  <c r="H87" i="2"/>
  <c r="H88" i="2"/>
  <c r="H89" i="2"/>
  <c r="H90" i="2"/>
  <c r="H91" i="2"/>
  <c r="H92" i="2"/>
  <c r="H93" i="2"/>
  <c r="H94" i="2"/>
  <c r="H95" i="2"/>
  <c r="H96" i="2"/>
  <c r="H97" i="2"/>
  <c r="H98" i="2"/>
  <c r="H99" i="2"/>
  <c r="H100" i="2"/>
  <c r="H101" i="2"/>
  <c r="H102" i="2"/>
  <c r="H103" i="2"/>
  <c r="H104" i="2"/>
  <c r="H105" i="2"/>
  <c r="H106" i="2"/>
  <c r="H107" i="2"/>
  <c r="H108" i="2"/>
  <c r="H109" i="2"/>
  <c r="H110" i="2"/>
  <c r="H111" i="2"/>
  <c r="H112" i="2"/>
  <c r="H113" i="2"/>
  <c r="H114" i="2"/>
  <c r="H115" i="2"/>
  <c r="H116" i="2"/>
  <c r="H117" i="2"/>
  <c r="H118" i="2"/>
  <c r="H119" i="2"/>
  <c r="H120" i="2"/>
  <c r="H121" i="2"/>
  <c r="H122" i="2"/>
  <c r="H123" i="2"/>
  <c r="H124" i="2"/>
  <c r="H125" i="2"/>
  <c r="H126" i="2"/>
  <c r="H127" i="2"/>
  <c r="H128" i="2"/>
  <c r="H129" i="2"/>
  <c r="H130" i="2"/>
  <c r="H131" i="2"/>
  <c r="H132" i="2"/>
  <c r="H133" i="2"/>
  <c r="H134" i="2"/>
  <c r="H135" i="2"/>
  <c r="H136" i="2"/>
  <c r="H137" i="2"/>
  <c r="H138" i="2"/>
  <c r="H139" i="2"/>
  <c r="H140" i="2"/>
  <c r="H141" i="2"/>
  <c r="H142" i="2"/>
  <c r="H143" i="2"/>
  <c r="H144" i="2"/>
  <c r="H145" i="2"/>
  <c r="H146" i="2"/>
  <c r="H147" i="2"/>
  <c r="H148" i="2"/>
  <c r="H149" i="2"/>
  <c r="H150" i="2"/>
  <c r="H151" i="2"/>
  <c r="H152" i="2"/>
  <c r="H153" i="2"/>
  <c r="H154" i="2"/>
  <c r="H155" i="2"/>
  <c r="H156" i="2"/>
  <c r="H157" i="2"/>
  <c r="H158" i="2"/>
  <c r="H159" i="2"/>
  <c r="H160" i="2"/>
  <c r="H161" i="2"/>
  <c r="H162" i="2"/>
  <c r="H163" i="2"/>
  <c r="H164" i="2"/>
  <c r="H165" i="2"/>
  <c r="H166" i="2"/>
  <c r="H167" i="2"/>
  <c r="H168" i="2"/>
  <c r="H169" i="2"/>
  <c r="H170" i="2"/>
  <c r="H171" i="2"/>
  <c r="H172" i="2"/>
  <c r="H173" i="2"/>
  <c r="H174" i="2"/>
  <c r="H175" i="2"/>
  <c r="H176" i="2"/>
  <c r="H177" i="2"/>
  <c r="H178" i="2"/>
  <c r="H179" i="2"/>
  <c r="H180" i="2"/>
  <c r="H181" i="2"/>
  <c r="H182" i="2"/>
  <c r="H183" i="2"/>
  <c r="H184" i="2"/>
  <c r="H185" i="2"/>
  <c r="H186" i="2"/>
  <c r="H187" i="2"/>
  <c r="H188" i="2"/>
  <c r="H189" i="2"/>
  <c r="H190" i="2"/>
  <c r="H191" i="2"/>
  <c r="H192" i="2"/>
  <c r="H193" i="2"/>
  <c r="H194" i="2"/>
  <c r="H195" i="2"/>
  <c r="H196" i="2"/>
  <c r="H197" i="2"/>
  <c r="H198" i="2"/>
  <c r="H199" i="2"/>
  <c r="H200" i="2"/>
  <c r="H201" i="2"/>
  <c r="H202" i="2"/>
  <c r="H203" i="2"/>
  <c r="H204" i="2"/>
  <c r="H205" i="2"/>
  <c r="H206" i="2"/>
  <c r="H207" i="2"/>
  <c r="H208" i="2"/>
  <c r="H209" i="2"/>
  <c r="H210" i="2"/>
  <c r="H211" i="2"/>
  <c r="H212" i="2"/>
  <c r="H213" i="2"/>
  <c r="H214" i="2"/>
  <c r="H215" i="2"/>
  <c r="H216" i="2"/>
  <c r="H217" i="2"/>
  <c r="H218" i="2"/>
  <c r="H219" i="2"/>
  <c r="H220" i="2"/>
  <c r="H221" i="2"/>
  <c r="H222" i="2"/>
  <c r="H223" i="2"/>
  <c r="H224" i="2"/>
  <c r="H225" i="2"/>
  <c r="H226" i="2"/>
  <c r="H227" i="2"/>
  <c r="H228" i="2"/>
  <c r="F228" i="2" s="1"/>
  <c r="H229" i="2"/>
  <c r="H230" i="2"/>
  <c r="H231" i="2"/>
  <c r="H232" i="2"/>
  <c r="H233" i="2"/>
  <c r="H234" i="2"/>
  <c r="H235" i="2"/>
  <c r="H236" i="2"/>
  <c r="H237" i="2"/>
  <c r="H238" i="2"/>
  <c r="F238" i="2" s="1"/>
  <c r="H239" i="2"/>
  <c r="H240" i="2"/>
  <c r="H241" i="2"/>
  <c r="H242" i="2"/>
  <c r="H243" i="2"/>
  <c r="H244" i="2"/>
  <c r="H245" i="2"/>
  <c r="H246" i="2"/>
  <c r="H247" i="2"/>
  <c r="H248" i="2"/>
  <c r="H249" i="2"/>
  <c r="H250" i="2"/>
  <c r="H251" i="2"/>
  <c r="H252" i="2"/>
  <c r="H253" i="2"/>
  <c r="H254" i="2"/>
  <c r="H255" i="2"/>
  <c r="H256" i="2"/>
  <c r="H257" i="2"/>
  <c r="H258" i="2"/>
  <c r="F258" i="2" s="1"/>
  <c r="H259" i="2"/>
  <c r="H260" i="2"/>
  <c r="H261" i="2"/>
  <c r="H262" i="2"/>
  <c r="H263" i="2"/>
  <c r="H264" i="2"/>
  <c r="H265" i="2"/>
  <c r="H266" i="2"/>
  <c r="H267" i="2"/>
  <c r="H268" i="2"/>
  <c r="H269" i="2"/>
  <c r="H270" i="2"/>
  <c r="H271" i="2"/>
  <c r="H272" i="2"/>
  <c r="H273" i="2"/>
  <c r="H274" i="2"/>
  <c r="H275" i="2"/>
  <c r="H276" i="2"/>
  <c r="H277" i="2"/>
  <c r="H278" i="2"/>
  <c r="H279" i="2"/>
  <c r="H280" i="2"/>
  <c r="H281" i="2"/>
  <c r="H282" i="2"/>
  <c r="H283" i="2"/>
  <c r="H284" i="2"/>
  <c r="H285" i="2"/>
  <c r="H286" i="2"/>
  <c r="H287" i="2"/>
  <c r="H288" i="2"/>
  <c r="H289" i="2"/>
  <c r="H290" i="2"/>
  <c r="H291" i="2"/>
  <c r="H292" i="2"/>
  <c r="H293" i="2"/>
  <c r="H294" i="2"/>
  <c r="H295" i="2"/>
  <c r="H296" i="2"/>
  <c r="H297" i="2"/>
  <c r="H298" i="2"/>
  <c r="H299" i="2"/>
  <c r="H300" i="2"/>
  <c r="H301" i="2"/>
  <c r="H302" i="2"/>
  <c r="H303" i="2"/>
  <c r="H304" i="2"/>
  <c r="H305" i="2"/>
  <c r="H306" i="2"/>
  <c r="H307" i="2"/>
  <c r="H308" i="2"/>
  <c r="H309" i="2"/>
  <c r="H310" i="2"/>
  <c r="H311" i="2"/>
  <c r="H312" i="2"/>
  <c r="H313" i="2"/>
  <c r="H314" i="2"/>
  <c r="A306" i="2" l="1"/>
  <c r="A307" i="2"/>
  <c r="A308" i="2"/>
  <c r="A309" i="2"/>
  <c r="A310" i="2"/>
  <c r="A311" i="2"/>
  <c r="A312" i="2"/>
  <c r="A313" i="2"/>
  <c r="A314" i="2"/>
  <c r="A305" i="2"/>
  <c r="A348" i="2" s="1"/>
  <c r="A296" i="2"/>
  <c r="A297" i="2"/>
  <c r="A298" i="2"/>
  <c r="A299" i="2"/>
  <c r="A300" i="2"/>
  <c r="A301" i="2"/>
  <c r="A302" i="2"/>
  <c r="A303" i="2"/>
  <c r="A304" i="2"/>
  <c r="A295" i="2"/>
  <c r="A347" i="2" s="1"/>
  <c r="A286" i="2"/>
  <c r="A287" i="2"/>
  <c r="A288" i="2"/>
  <c r="A289" i="2"/>
  <c r="A290" i="2"/>
  <c r="A291" i="2"/>
  <c r="A292" i="2"/>
  <c r="A293" i="2"/>
  <c r="A294" i="2"/>
  <c r="A285" i="2"/>
  <c r="A346" i="2" s="1"/>
  <c r="A276" i="2"/>
  <c r="A277" i="2"/>
  <c r="A278" i="2"/>
  <c r="A279" i="2"/>
  <c r="A280" i="2"/>
  <c r="A281" i="2"/>
  <c r="A282" i="2"/>
  <c r="A283" i="2"/>
  <c r="A284" i="2"/>
  <c r="A275" i="2"/>
  <c r="A345" i="2" s="1"/>
  <c r="A266" i="2"/>
  <c r="A267" i="2"/>
  <c r="A268" i="2"/>
  <c r="A269" i="2"/>
  <c r="A270" i="2"/>
  <c r="A271" i="2"/>
  <c r="A272" i="2"/>
  <c r="A273" i="2"/>
  <c r="A274" i="2"/>
  <c r="A265" i="2"/>
  <c r="A344" i="2" s="1"/>
  <c r="A256" i="2"/>
  <c r="A257" i="2"/>
  <c r="A258" i="2"/>
  <c r="A259" i="2"/>
  <c r="A260" i="2"/>
  <c r="A261" i="2"/>
  <c r="A262" i="2"/>
  <c r="A263" i="2"/>
  <c r="A264" i="2"/>
  <c r="A255" i="2"/>
  <c r="A343" i="2" s="1"/>
  <c r="A246" i="2"/>
  <c r="A247" i="2"/>
  <c r="A248" i="2"/>
  <c r="A249" i="2"/>
  <c r="A250" i="2"/>
  <c r="A251" i="2"/>
  <c r="A252" i="2"/>
  <c r="A253" i="2"/>
  <c r="A254" i="2"/>
  <c r="A245" i="2"/>
  <c r="A342" i="2" s="1"/>
  <c r="A236" i="2"/>
  <c r="A237" i="2"/>
  <c r="A238" i="2"/>
  <c r="A239" i="2"/>
  <c r="A240" i="2"/>
  <c r="A241" i="2"/>
  <c r="A242" i="2"/>
  <c r="A243" i="2"/>
  <c r="A244" i="2"/>
  <c r="A235" i="2"/>
  <c r="A341" i="2" s="1"/>
  <c r="A226" i="2"/>
  <c r="A227" i="2"/>
  <c r="A228" i="2"/>
  <c r="A229" i="2"/>
  <c r="A230" i="2"/>
  <c r="A231" i="2"/>
  <c r="A232" i="2"/>
  <c r="A233" i="2"/>
  <c r="A234" i="2"/>
  <c r="A225" i="2"/>
  <c r="A340" i="2" s="1"/>
  <c r="A216" i="2"/>
  <c r="A217" i="2"/>
  <c r="A218" i="2"/>
  <c r="A219" i="2"/>
  <c r="A220" i="2"/>
  <c r="A221" i="2"/>
  <c r="A222" i="2"/>
  <c r="A223" i="2"/>
  <c r="A224" i="2"/>
  <c r="A215" i="2"/>
  <c r="A339" i="2" s="1"/>
  <c r="A206" i="2"/>
  <c r="A207" i="2"/>
  <c r="A208" i="2"/>
  <c r="A209" i="2"/>
  <c r="A210" i="2"/>
  <c r="A211" i="2"/>
  <c r="A212" i="2"/>
  <c r="A213" i="2"/>
  <c r="A214" i="2"/>
  <c r="A205" i="2"/>
  <c r="A338" i="2" s="1"/>
  <c r="A196" i="2"/>
  <c r="A197" i="2"/>
  <c r="A198" i="2"/>
  <c r="A199" i="2"/>
  <c r="A200" i="2"/>
  <c r="A201" i="2"/>
  <c r="A202" i="2"/>
  <c r="A203" i="2"/>
  <c r="A204" i="2"/>
  <c r="A195" i="2"/>
  <c r="A337" i="2" s="1"/>
  <c r="A186" i="2"/>
  <c r="A187" i="2"/>
  <c r="A188" i="2"/>
  <c r="A189" i="2"/>
  <c r="A190" i="2"/>
  <c r="A191" i="2"/>
  <c r="A192" i="2"/>
  <c r="A193" i="2"/>
  <c r="A194" i="2"/>
  <c r="A185" i="2"/>
  <c r="A336" i="2" s="1"/>
  <c r="A176" i="2"/>
  <c r="A177" i="2"/>
  <c r="A178" i="2"/>
  <c r="A179" i="2"/>
  <c r="A180" i="2"/>
  <c r="A181" i="2"/>
  <c r="A182" i="2"/>
  <c r="A183" i="2"/>
  <c r="A184" i="2"/>
  <c r="A175" i="2"/>
  <c r="A335" i="2" s="1"/>
  <c r="A166" i="2"/>
  <c r="A167" i="2"/>
  <c r="A168" i="2"/>
  <c r="A169" i="2"/>
  <c r="A170" i="2"/>
  <c r="A171" i="2"/>
  <c r="A172" i="2"/>
  <c r="A173" i="2"/>
  <c r="A174" i="2"/>
  <c r="A165" i="2"/>
  <c r="A334" i="2" s="1"/>
  <c r="A156" i="2"/>
  <c r="A157" i="2"/>
  <c r="A158" i="2"/>
  <c r="A159" i="2"/>
  <c r="A160" i="2"/>
  <c r="A161" i="2"/>
  <c r="A162" i="2"/>
  <c r="A163" i="2"/>
  <c r="A164" i="2"/>
  <c r="A155" i="2"/>
  <c r="A333" i="2" s="1"/>
  <c r="A146" i="2"/>
  <c r="A147" i="2"/>
  <c r="A148" i="2"/>
  <c r="A149" i="2"/>
  <c r="A150" i="2"/>
  <c r="A151" i="2"/>
  <c r="A152" i="2"/>
  <c r="A153" i="2"/>
  <c r="A154" i="2"/>
  <c r="A145" i="2"/>
  <c r="A332" i="2" s="1"/>
  <c r="A136" i="2"/>
  <c r="A137" i="2"/>
  <c r="A138" i="2"/>
  <c r="A139" i="2"/>
  <c r="A140" i="2"/>
  <c r="A141" i="2"/>
  <c r="A142" i="2"/>
  <c r="A143" i="2"/>
  <c r="A144" i="2"/>
  <c r="A135" i="2"/>
  <c r="A331" i="2" s="1"/>
  <c r="A126" i="2"/>
  <c r="A127" i="2"/>
  <c r="A128" i="2"/>
  <c r="A129" i="2"/>
  <c r="A130" i="2"/>
  <c r="A131" i="2"/>
  <c r="A132" i="2"/>
  <c r="A133" i="2"/>
  <c r="A134" i="2"/>
  <c r="A116" i="2"/>
  <c r="A117" i="2"/>
  <c r="A118" i="2"/>
  <c r="A119" i="2"/>
  <c r="A120" i="2"/>
  <c r="A121" i="2"/>
  <c r="A122" i="2"/>
  <c r="A123" i="2"/>
  <c r="A124" i="2"/>
  <c r="A115" i="2"/>
  <c r="A329" i="2" s="1"/>
  <c r="A125" i="2"/>
  <c r="A330" i="2" s="1"/>
  <c r="A106" i="2"/>
  <c r="A107" i="2"/>
  <c r="A108" i="2"/>
  <c r="A109" i="2"/>
  <c r="A110" i="2"/>
  <c r="A111" i="2"/>
  <c r="A112" i="2"/>
  <c r="A113" i="2"/>
  <c r="A114" i="2"/>
  <c r="A105" i="2"/>
  <c r="A328" i="2" s="1"/>
  <c r="A96" i="2"/>
  <c r="A97" i="2"/>
  <c r="A98" i="2"/>
  <c r="A99" i="2"/>
  <c r="A100" i="2"/>
  <c r="A101" i="2"/>
  <c r="A102" i="2"/>
  <c r="A103" i="2"/>
  <c r="A104" i="2"/>
  <c r="A95" i="2"/>
  <c r="A327" i="2" s="1"/>
  <c r="A86" i="2"/>
  <c r="A87" i="2"/>
  <c r="A88" i="2"/>
  <c r="A89" i="2"/>
  <c r="A90" i="2"/>
  <c r="A91" i="2"/>
  <c r="A92" i="2"/>
  <c r="A93" i="2"/>
  <c r="A94" i="2"/>
  <c r="A85" i="2"/>
  <c r="A326" i="2" s="1"/>
  <c r="A76" i="2"/>
  <c r="A77" i="2"/>
  <c r="A78" i="2"/>
  <c r="A79" i="2"/>
  <c r="A80" i="2"/>
  <c r="A81" i="2"/>
  <c r="A82" i="2"/>
  <c r="A83" i="2"/>
  <c r="A84" i="2"/>
  <c r="A75" i="2"/>
  <c r="A325" i="2" s="1"/>
  <c r="A66" i="2"/>
  <c r="A67" i="2"/>
  <c r="A68" i="2"/>
  <c r="A69" i="2"/>
  <c r="A70" i="2"/>
  <c r="A71" i="2"/>
  <c r="A72" i="2"/>
  <c r="A73" i="2"/>
  <c r="A74" i="2"/>
  <c r="A65" i="2"/>
  <c r="A324" i="2" s="1"/>
  <c r="A56" i="2"/>
  <c r="A57" i="2"/>
  <c r="A58" i="2"/>
  <c r="A59" i="2"/>
  <c r="A60" i="2"/>
  <c r="A61" i="2"/>
  <c r="A62" i="2"/>
  <c r="A63" i="2"/>
  <c r="A64" i="2"/>
  <c r="A55" i="2"/>
  <c r="A323" i="2" s="1"/>
  <c r="A46" i="2"/>
  <c r="A47" i="2"/>
  <c r="A48" i="2"/>
  <c r="A49" i="2"/>
  <c r="A50" i="2"/>
  <c r="A51" i="2"/>
  <c r="A52" i="2"/>
  <c r="A53" i="2"/>
  <c r="A54" i="2"/>
  <c r="A45" i="2"/>
  <c r="A322" i="2" s="1"/>
  <c r="A37" i="2"/>
  <c r="A38" i="2"/>
  <c r="A39" i="2"/>
  <c r="A40" i="2"/>
  <c r="A41" i="2"/>
  <c r="A42" i="2"/>
  <c r="A43" i="2"/>
  <c r="A44" i="2"/>
  <c r="A36" i="2"/>
  <c r="A321" i="2" s="1"/>
  <c r="M312" i="2"/>
  <c r="L312" i="2"/>
  <c r="F312" i="2"/>
  <c r="G312" i="2" s="1"/>
  <c r="M311" i="2"/>
  <c r="L311" i="2"/>
  <c r="F311" i="2"/>
  <c r="G311" i="2" s="1"/>
  <c r="M310" i="2"/>
  <c r="L310" i="2"/>
  <c r="F310" i="2"/>
  <c r="G310" i="2" s="1"/>
  <c r="M309" i="2"/>
  <c r="L309" i="2"/>
  <c r="F309" i="2"/>
  <c r="G309" i="2" s="1"/>
  <c r="M308" i="2"/>
  <c r="L308" i="2"/>
  <c r="F308" i="2"/>
  <c r="G308" i="2" s="1"/>
  <c r="M307" i="2"/>
  <c r="L307" i="2"/>
  <c r="F307" i="2"/>
  <c r="G307" i="2" s="1"/>
  <c r="M306" i="2"/>
  <c r="L306" i="2"/>
  <c r="M305" i="2"/>
  <c r="L305" i="2"/>
  <c r="F305" i="2"/>
  <c r="G305" i="2" s="1"/>
  <c r="C305" i="2"/>
  <c r="C313" i="2" s="1"/>
  <c r="M302" i="2"/>
  <c r="L302" i="2"/>
  <c r="F302" i="2"/>
  <c r="G302" i="2" s="1"/>
  <c r="M301" i="2"/>
  <c r="L301" i="2"/>
  <c r="F301" i="2"/>
  <c r="G301" i="2" s="1"/>
  <c r="M300" i="2"/>
  <c r="L300" i="2"/>
  <c r="F300" i="2"/>
  <c r="G300" i="2" s="1"/>
  <c r="M299" i="2"/>
  <c r="L299" i="2"/>
  <c r="F299" i="2"/>
  <c r="G299" i="2" s="1"/>
  <c r="M298" i="2"/>
  <c r="L298" i="2"/>
  <c r="F298" i="2"/>
  <c r="G298" i="2" s="1"/>
  <c r="M297" i="2"/>
  <c r="L297" i="2"/>
  <c r="M296" i="2"/>
  <c r="L296" i="2"/>
  <c r="F296" i="2"/>
  <c r="M295" i="2"/>
  <c r="L295" i="2"/>
  <c r="F295" i="2"/>
  <c r="G295" i="2" s="1"/>
  <c r="C295" i="2"/>
  <c r="C303" i="2" s="1"/>
  <c r="M292" i="2"/>
  <c r="L292" i="2"/>
  <c r="F292" i="2"/>
  <c r="G292" i="2" s="1"/>
  <c r="M291" i="2"/>
  <c r="L291" i="2"/>
  <c r="F291" i="2"/>
  <c r="G291" i="2" s="1"/>
  <c r="M290" i="2"/>
  <c r="L290" i="2"/>
  <c r="F290" i="2"/>
  <c r="G290" i="2" s="1"/>
  <c r="M289" i="2"/>
  <c r="L289" i="2"/>
  <c r="F289" i="2"/>
  <c r="G289" i="2" s="1"/>
  <c r="M288" i="2"/>
  <c r="L288" i="2"/>
  <c r="F288" i="2"/>
  <c r="G288" i="2" s="1"/>
  <c r="M287" i="2"/>
  <c r="L287" i="2"/>
  <c r="F287" i="2"/>
  <c r="G287" i="2" s="1"/>
  <c r="M286" i="2"/>
  <c r="L286" i="2"/>
  <c r="M285" i="2"/>
  <c r="L285" i="2"/>
  <c r="F285" i="2"/>
  <c r="G285" i="2" s="1"/>
  <c r="C285" i="2"/>
  <c r="C293" i="2" s="1"/>
  <c r="M282" i="2"/>
  <c r="L282" i="2"/>
  <c r="F282" i="2"/>
  <c r="G282" i="2" s="1"/>
  <c r="M281" i="2"/>
  <c r="L281" i="2"/>
  <c r="F281" i="2"/>
  <c r="G281" i="2" s="1"/>
  <c r="M280" i="2"/>
  <c r="L280" i="2"/>
  <c r="F280" i="2"/>
  <c r="G280" i="2" s="1"/>
  <c r="M279" i="2"/>
  <c r="L279" i="2"/>
  <c r="F279" i="2"/>
  <c r="G279" i="2" s="1"/>
  <c r="M278" i="2"/>
  <c r="L278" i="2"/>
  <c r="F278" i="2"/>
  <c r="G278" i="2" s="1"/>
  <c r="M277" i="2"/>
  <c r="L277" i="2"/>
  <c r="F277" i="2"/>
  <c r="G277" i="2" s="1"/>
  <c r="M276" i="2"/>
  <c r="L276" i="2"/>
  <c r="M275" i="2"/>
  <c r="L275" i="2"/>
  <c r="F275" i="2"/>
  <c r="G275" i="2" s="1"/>
  <c r="C275" i="2"/>
  <c r="M272" i="2"/>
  <c r="L272" i="2"/>
  <c r="F272" i="2"/>
  <c r="G272" i="2" s="1"/>
  <c r="M271" i="2"/>
  <c r="L271" i="2"/>
  <c r="F271" i="2"/>
  <c r="G271" i="2" s="1"/>
  <c r="M270" i="2"/>
  <c r="L270" i="2"/>
  <c r="F270" i="2"/>
  <c r="G270" i="2" s="1"/>
  <c r="M269" i="2"/>
  <c r="L269" i="2"/>
  <c r="F269" i="2"/>
  <c r="G269" i="2" s="1"/>
  <c r="M268" i="2"/>
  <c r="L268" i="2"/>
  <c r="F268" i="2"/>
  <c r="G268" i="2" s="1"/>
  <c r="M267" i="2"/>
  <c r="L267" i="2"/>
  <c r="F267" i="2"/>
  <c r="M266" i="2"/>
  <c r="L266" i="2"/>
  <c r="M265" i="2"/>
  <c r="L265" i="2"/>
  <c r="F265" i="2"/>
  <c r="G265" i="2" s="1"/>
  <c r="C265" i="2"/>
  <c r="C273" i="2" s="1"/>
  <c r="M262" i="2"/>
  <c r="L262" i="2"/>
  <c r="F262" i="2"/>
  <c r="G262" i="2" s="1"/>
  <c r="M261" i="2"/>
  <c r="L261" i="2"/>
  <c r="F261" i="2"/>
  <c r="G261" i="2" s="1"/>
  <c r="M260" i="2"/>
  <c r="L260" i="2"/>
  <c r="F260" i="2"/>
  <c r="G260" i="2" s="1"/>
  <c r="M259" i="2"/>
  <c r="L259" i="2"/>
  <c r="F259" i="2"/>
  <c r="G259" i="2" s="1"/>
  <c r="M258" i="2"/>
  <c r="L258" i="2"/>
  <c r="G258" i="2"/>
  <c r="M257" i="2"/>
  <c r="L257" i="2"/>
  <c r="M256" i="2"/>
  <c r="L256" i="2"/>
  <c r="F256" i="2"/>
  <c r="M255" i="2"/>
  <c r="L255" i="2"/>
  <c r="F255" i="2"/>
  <c r="G255" i="2" s="1"/>
  <c r="C255" i="2"/>
  <c r="C263" i="2" s="1"/>
  <c r="M252" i="2"/>
  <c r="L252" i="2"/>
  <c r="F252" i="2"/>
  <c r="G252" i="2" s="1"/>
  <c r="M251" i="2"/>
  <c r="L251" i="2"/>
  <c r="F251" i="2"/>
  <c r="G251" i="2" s="1"/>
  <c r="M250" i="2"/>
  <c r="L250" i="2"/>
  <c r="F250" i="2"/>
  <c r="G250" i="2" s="1"/>
  <c r="M249" i="2"/>
  <c r="L249" i="2"/>
  <c r="F249" i="2"/>
  <c r="G249" i="2" s="1"/>
  <c r="M248" i="2"/>
  <c r="L248" i="2"/>
  <c r="F248" i="2"/>
  <c r="G248" i="2" s="1"/>
  <c r="M247" i="2"/>
  <c r="L247" i="2"/>
  <c r="M246" i="2"/>
  <c r="L246" i="2"/>
  <c r="F246" i="2"/>
  <c r="M245" i="2"/>
  <c r="L245" i="2"/>
  <c r="F245" i="2"/>
  <c r="G245" i="2" s="1"/>
  <c r="C245" i="2"/>
  <c r="C253" i="2" s="1"/>
  <c r="M242" i="2"/>
  <c r="L242" i="2"/>
  <c r="F242" i="2"/>
  <c r="G242" i="2" s="1"/>
  <c r="M241" i="2"/>
  <c r="L241" i="2"/>
  <c r="F241" i="2"/>
  <c r="G241" i="2" s="1"/>
  <c r="M240" i="2"/>
  <c r="L240" i="2"/>
  <c r="F240" i="2"/>
  <c r="G240" i="2" s="1"/>
  <c r="M239" i="2"/>
  <c r="L239" i="2"/>
  <c r="F239" i="2"/>
  <c r="G239" i="2" s="1"/>
  <c r="M238" i="2"/>
  <c r="L238" i="2"/>
  <c r="G238" i="2"/>
  <c r="M237" i="2"/>
  <c r="L237" i="2"/>
  <c r="M236" i="2"/>
  <c r="L236" i="2"/>
  <c r="F236" i="2"/>
  <c r="M235" i="2"/>
  <c r="L235" i="2"/>
  <c r="F235" i="2"/>
  <c r="G235" i="2" s="1"/>
  <c r="C235" i="2"/>
  <c r="C243" i="2" s="1"/>
  <c r="M232" i="2"/>
  <c r="L232" i="2"/>
  <c r="F232" i="2"/>
  <c r="G232" i="2" s="1"/>
  <c r="M231" i="2"/>
  <c r="L231" i="2"/>
  <c r="F231" i="2"/>
  <c r="G231" i="2" s="1"/>
  <c r="M230" i="2"/>
  <c r="L230" i="2"/>
  <c r="F230" i="2"/>
  <c r="G230" i="2" s="1"/>
  <c r="M229" i="2"/>
  <c r="L229" i="2"/>
  <c r="F229" i="2"/>
  <c r="G229" i="2" s="1"/>
  <c r="M228" i="2"/>
  <c r="L228" i="2"/>
  <c r="G228" i="2"/>
  <c r="M227" i="2"/>
  <c r="L227" i="2"/>
  <c r="M226" i="2"/>
  <c r="L226" i="2"/>
  <c r="F226" i="2"/>
  <c r="M225" i="2"/>
  <c r="L225" i="2"/>
  <c r="F225" i="2"/>
  <c r="G225" i="2" s="1"/>
  <c r="C225" i="2"/>
  <c r="C233" i="2" s="1"/>
  <c r="M222" i="2"/>
  <c r="L222" i="2"/>
  <c r="F222" i="2"/>
  <c r="G222" i="2" s="1"/>
  <c r="M221" i="2"/>
  <c r="L221" i="2"/>
  <c r="F221" i="2"/>
  <c r="G221" i="2" s="1"/>
  <c r="M220" i="2"/>
  <c r="L220" i="2"/>
  <c r="F220" i="2"/>
  <c r="G220" i="2" s="1"/>
  <c r="M219" i="2"/>
  <c r="L219" i="2"/>
  <c r="F219" i="2"/>
  <c r="G219" i="2" s="1"/>
  <c r="M218" i="2"/>
  <c r="L218" i="2"/>
  <c r="F218" i="2"/>
  <c r="G218" i="2" s="1"/>
  <c r="M217" i="2"/>
  <c r="L217" i="2"/>
  <c r="M216" i="2"/>
  <c r="L216" i="2"/>
  <c r="F216" i="2"/>
  <c r="M215" i="2"/>
  <c r="L215" i="2"/>
  <c r="F215" i="2"/>
  <c r="G215" i="2" s="1"/>
  <c r="C215" i="2"/>
  <c r="C223" i="2" s="1"/>
  <c r="M212" i="2"/>
  <c r="L212" i="2"/>
  <c r="F212" i="2"/>
  <c r="G212" i="2" s="1"/>
  <c r="M211" i="2"/>
  <c r="L211" i="2"/>
  <c r="F211" i="2"/>
  <c r="G211" i="2" s="1"/>
  <c r="M210" i="2"/>
  <c r="L210" i="2"/>
  <c r="F210" i="2"/>
  <c r="G210" i="2" s="1"/>
  <c r="M209" i="2"/>
  <c r="L209" i="2"/>
  <c r="F209" i="2"/>
  <c r="G209" i="2" s="1"/>
  <c r="M208" i="2"/>
  <c r="L208" i="2"/>
  <c r="F208" i="2"/>
  <c r="G208" i="2" s="1"/>
  <c r="M207" i="2"/>
  <c r="L207" i="2"/>
  <c r="F207" i="2"/>
  <c r="G207" i="2" s="1"/>
  <c r="M206" i="2"/>
  <c r="L206" i="2"/>
  <c r="M205" i="2"/>
  <c r="L205" i="2"/>
  <c r="F205" i="2"/>
  <c r="G205" i="2" s="1"/>
  <c r="C205" i="2"/>
  <c r="C213" i="2" s="1"/>
  <c r="M202" i="2"/>
  <c r="L202" i="2"/>
  <c r="F202" i="2"/>
  <c r="G202" i="2" s="1"/>
  <c r="M201" i="2"/>
  <c r="L201" i="2"/>
  <c r="F201" i="2"/>
  <c r="G201" i="2" s="1"/>
  <c r="M200" i="2"/>
  <c r="L200" i="2"/>
  <c r="F200" i="2"/>
  <c r="G200" i="2" s="1"/>
  <c r="M199" i="2"/>
  <c r="L199" i="2"/>
  <c r="F199" i="2"/>
  <c r="G199" i="2" s="1"/>
  <c r="M198" i="2"/>
  <c r="L198" i="2"/>
  <c r="F198" i="2"/>
  <c r="G198" i="2" s="1"/>
  <c r="M197" i="2"/>
  <c r="L197" i="2"/>
  <c r="M196" i="2"/>
  <c r="L196" i="2"/>
  <c r="F196" i="2"/>
  <c r="M195" i="2"/>
  <c r="L195" i="2"/>
  <c r="F195" i="2"/>
  <c r="G195" i="2" s="1"/>
  <c r="C195" i="2"/>
  <c r="C203" i="2" s="1"/>
  <c r="M192" i="2"/>
  <c r="L192" i="2"/>
  <c r="F192" i="2"/>
  <c r="G192" i="2" s="1"/>
  <c r="M191" i="2"/>
  <c r="L191" i="2"/>
  <c r="F191" i="2"/>
  <c r="G191" i="2" s="1"/>
  <c r="M190" i="2"/>
  <c r="L190" i="2"/>
  <c r="F190" i="2"/>
  <c r="G190" i="2" s="1"/>
  <c r="M189" i="2"/>
  <c r="L189" i="2"/>
  <c r="F189" i="2"/>
  <c r="G189" i="2" s="1"/>
  <c r="M188" i="2"/>
  <c r="L188" i="2"/>
  <c r="F188" i="2"/>
  <c r="G188" i="2" s="1"/>
  <c r="M187" i="2"/>
  <c r="L187" i="2"/>
  <c r="F187" i="2"/>
  <c r="G187" i="2" s="1"/>
  <c r="M186" i="2"/>
  <c r="L186" i="2"/>
  <c r="M185" i="2"/>
  <c r="L185" i="2"/>
  <c r="F185" i="2"/>
  <c r="G185" i="2" s="1"/>
  <c r="C185" i="2"/>
  <c r="C193" i="2" s="1"/>
  <c r="M182" i="2"/>
  <c r="L182" i="2"/>
  <c r="F182" i="2"/>
  <c r="G182" i="2" s="1"/>
  <c r="M181" i="2"/>
  <c r="L181" i="2"/>
  <c r="F181" i="2"/>
  <c r="G181" i="2" s="1"/>
  <c r="M180" i="2"/>
  <c r="L180" i="2"/>
  <c r="F180" i="2"/>
  <c r="G180" i="2" s="1"/>
  <c r="M179" i="2"/>
  <c r="L179" i="2"/>
  <c r="F179" i="2"/>
  <c r="G179" i="2" s="1"/>
  <c r="M178" i="2"/>
  <c r="L178" i="2"/>
  <c r="F178" i="2"/>
  <c r="G178" i="2" s="1"/>
  <c r="M177" i="2"/>
  <c r="L177" i="2"/>
  <c r="M176" i="2"/>
  <c r="L176" i="2"/>
  <c r="F176" i="2"/>
  <c r="M175" i="2"/>
  <c r="L175" i="2"/>
  <c r="F175" i="2"/>
  <c r="G175" i="2" s="1"/>
  <c r="C175" i="2"/>
  <c r="C183" i="2" s="1"/>
  <c r="M172" i="2"/>
  <c r="L172" i="2"/>
  <c r="F172" i="2"/>
  <c r="G172" i="2" s="1"/>
  <c r="M171" i="2"/>
  <c r="L171" i="2"/>
  <c r="F171" i="2"/>
  <c r="G171" i="2" s="1"/>
  <c r="M170" i="2"/>
  <c r="L170" i="2"/>
  <c r="F170" i="2"/>
  <c r="G170" i="2" s="1"/>
  <c r="M169" i="2"/>
  <c r="L169" i="2"/>
  <c r="F169" i="2"/>
  <c r="G169" i="2" s="1"/>
  <c r="M168" i="2"/>
  <c r="L168" i="2"/>
  <c r="F168" i="2"/>
  <c r="G168" i="2" s="1"/>
  <c r="M167" i="2"/>
  <c r="L167" i="2"/>
  <c r="M166" i="2"/>
  <c r="L166" i="2"/>
  <c r="F166" i="2"/>
  <c r="M165" i="2"/>
  <c r="L165" i="2"/>
  <c r="F165" i="2"/>
  <c r="G165" i="2" s="1"/>
  <c r="C165" i="2"/>
  <c r="C173" i="2" s="1"/>
  <c r="M162" i="2"/>
  <c r="L162" i="2"/>
  <c r="F162" i="2"/>
  <c r="G162" i="2" s="1"/>
  <c r="M161" i="2"/>
  <c r="L161" i="2"/>
  <c r="F161" i="2"/>
  <c r="G161" i="2" s="1"/>
  <c r="M160" i="2"/>
  <c r="L160" i="2"/>
  <c r="F160" i="2"/>
  <c r="G160" i="2" s="1"/>
  <c r="M159" i="2"/>
  <c r="L159" i="2"/>
  <c r="F159" i="2"/>
  <c r="G159" i="2" s="1"/>
  <c r="M158" i="2"/>
  <c r="L158" i="2"/>
  <c r="F158" i="2"/>
  <c r="G158" i="2" s="1"/>
  <c r="M157" i="2"/>
  <c r="L157" i="2"/>
  <c r="F157" i="2"/>
  <c r="G157" i="2" s="1"/>
  <c r="M156" i="2"/>
  <c r="L156" i="2"/>
  <c r="M155" i="2"/>
  <c r="L155" i="2"/>
  <c r="F155" i="2"/>
  <c r="G155" i="2" s="1"/>
  <c r="C155" i="2"/>
  <c r="C163" i="2" s="1"/>
  <c r="M152" i="2"/>
  <c r="L152" i="2"/>
  <c r="F152" i="2"/>
  <c r="G152" i="2" s="1"/>
  <c r="M151" i="2"/>
  <c r="L151" i="2"/>
  <c r="F151" i="2"/>
  <c r="G151" i="2" s="1"/>
  <c r="M150" i="2"/>
  <c r="L150" i="2"/>
  <c r="F150" i="2"/>
  <c r="G150" i="2" s="1"/>
  <c r="M149" i="2"/>
  <c r="L149" i="2"/>
  <c r="F149" i="2"/>
  <c r="G149" i="2" s="1"/>
  <c r="M148" i="2"/>
  <c r="L148" i="2"/>
  <c r="F148" i="2"/>
  <c r="G148" i="2" s="1"/>
  <c r="M147" i="2"/>
  <c r="L147" i="2"/>
  <c r="F147" i="2"/>
  <c r="G147" i="2" s="1"/>
  <c r="M146" i="2"/>
  <c r="L146" i="2"/>
  <c r="M145" i="2"/>
  <c r="L145" i="2"/>
  <c r="F145" i="2"/>
  <c r="G145" i="2" s="1"/>
  <c r="C145" i="2"/>
  <c r="C153" i="2" s="1"/>
  <c r="M142" i="2"/>
  <c r="L142" i="2"/>
  <c r="F142" i="2"/>
  <c r="G142" i="2" s="1"/>
  <c r="M141" i="2"/>
  <c r="L141" i="2"/>
  <c r="F141" i="2"/>
  <c r="G141" i="2" s="1"/>
  <c r="M140" i="2"/>
  <c r="L140" i="2"/>
  <c r="F140" i="2"/>
  <c r="G140" i="2" s="1"/>
  <c r="M139" i="2"/>
  <c r="L139" i="2"/>
  <c r="F139" i="2"/>
  <c r="G139" i="2" s="1"/>
  <c r="M138" i="2"/>
  <c r="L138" i="2"/>
  <c r="F138" i="2"/>
  <c r="G138" i="2" s="1"/>
  <c r="M137" i="2"/>
  <c r="L137" i="2"/>
  <c r="M136" i="2"/>
  <c r="L136" i="2"/>
  <c r="F136" i="2"/>
  <c r="M135" i="2"/>
  <c r="L135" i="2"/>
  <c r="F135" i="2"/>
  <c r="G135" i="2" s="1"/>
  <c r="C135" i="2"/>
  <c r="C143" i="2" s="1"/>
  <c r="M132" i="2"/>
  <c r="L132" i="2"/>
  <c r="F132" i="2"/>
  <c r="G132" i="2" s="1"/>
  <c r="M131" i="2"/>
  <c r="L131" i="2"/>
  <c r="F131" i="2"/>
  <c r="G131" i="2" s="1"/>
  <c r="M130" i="2"/>
  <c r="L130" i="2"/>
  <c r="F130" i="2"/>
  <c r="G130" i="2" s="1"/>
  <c r="M129" i="2"/>
  <c r="L129" i="2"/>
  <c r="F129" i="2"/>
  <c r="G129" i="2" s="1"/>
  <c r="M128" i="2"/>
  <c r="L128" i="2"/>
  <c r="F128" i="2"/>
  <c r="G128" i="2" s="1"/>
  <c r="M127" i="2"/>
  <c r="L127" i="2"/>
  <c r="M126" i="2"/>
  <c r="L126" i="2"/>
  <c r="F126" i="2"/>
  <c r="M125" i="2"/>
  <c r="L125" i="2"/>
  <c r="F125" i="2"/>
  <c r="G125" i="2" s="1"/>
  <c r="C125" i="2"/>
  <c r="C133" i="2" s="1"/>
  <c r="M122" i="2"/>
  <c r="L122" i="2"/>
  <c r="F122" i="2"/>
  <c r="G122" i="2" s="1"/>
  <c r="M121" i="2"/>
  <c r="L121" i="2"/>
  <c r="F121" i="2"/>
  <c r="G121" i="2" s="1"/>
  <c r="M120" i="2"/>
  <c r="L120" i="2"/>
  <c r="F120" i="2"/>
  <c r="G120" i="2" s="1"/>
  <c r="M119" i="2"/>
  <c r="L119" i="2"/>
  <c r="F119" i="2"/>
  <c r="G119" i="2" s="1"/>
  <c r="M118" i="2"/>
  <c r="L118" i="2"/>
  <c r="F118" i="2"/>
  <c r="G118" i="2" s="1"/>
  <c r="M117" i="2"/>
  <c r="L117" i="2"/>
  <c r="F117" i="2"/>
  <c r="G117" i="2" s="1"/>
  <c r="M116" i="2"/>
  <c r="L116" i="2"/>
  <c r="M115" i="2"/>
  <c r="L115" i="2"/>
  <c r="F115" i="2"/>
  <c r="G115" i="2" s="1"/>
  <c r="C115" i="2"/>
  <c r="C123" i="2" s="1"/>
  <c r="M112" i="2"/>
  <c r="L112" i="2"/>
  <c r="F112" i="2"/>
  <c r="G112" i="2" s="1"/>
  <c r="M111" i="2"/>
  <c r="L111" i="2"/>
  <c r="F111" i="2"/>
  <c r="G111" i="2" s="1"/>
  <c r="M110" i="2"/>
  <c r="L110" i="2"/>
  <c r="F110" i="2"/>
  <c r="G110" i="2" s="1"/>
  <c r="M109" i="2"/>
  <c r="L109" i="2"/>
  <c r="F109" i="2"/>
  <c r="G109" i="2" s="1"/>
  <c r="M108" i="2"/>
  <c r="L108" i="2"/>
  <c r="F108" i="2"/>
  <c r="G108" i="2" s="1"/>
  <c r="M107" i="2"/>
  <c r="L107" i="2"/>
  <c r="M106" i="2"/>
  <c r="L106" i="2"/>
  <c r="F106" i="2"/>
  <c r="M105" i="2"/>
  <c r="L105" i="2"/>
  <c r="F105" i="2"/>
  <c r="G105" i="2" s="1"/>
  <c r="C105" i="2"/>
  <c r="C113" i="2" s="1"/>
  <c r="M102" i="2"/>
  <c r="L102" i="2"/>
  <c r="F102" i="2"/>
  <c r="G102" i="2" s="1"/>
  <c r="M101" i="2"/>
  <c r="L101" i="2"/>
  <c r="F101" i="2"/>
  <c r="G101" i="2" s="1"/>
  <c r="M100" i="2"/>
  <c r="L100" i="2"/>
  <c r="F100" i="2"/>
  <c r="G100" i="2" s="1"/>
  <c r="M99" i="2"/>
  <c r="L99" i="2"/>
  <c r="F99" i="2"/>
  <c r="G99" i="2" s="1"/>
  <c r="M98" i="2"/>
  <c r="L98" i="2"/>
  <c r="F98" i="2"/>
  <c r="G98" i="2" s="1"/>
  <c r="M97" i="2"/>
  <c r="L97" i="2"/>
  <c r="M96" i="2"/>
  <c r="L96" i="2"/>
  <c r="F96" i="2"/>
  <c r="M95" i="2"/>
  <c r="L95" i="2"/>
  <c r="F95" i="2"/>
  <c r="G95" i="2" s="1"/>
  <c r="C95" i="2"/>
  <c r="C103" i="2" s="1"/>
  <c r="M92" i="2"/>
  <c r="L92" i="2"/>
  <c r="F92" i="2"/>
  <c r="G92" i="2" s="1"/>
  <c r="M91" i="2"/>
  <c r="L91" i="2"/>
  <c r="F91" i="2"/>
  <c r="G91" i="2" s="1"/>
  <c r="M90" i="2"/>
  <c r="L90" i="2"/>
  <c r="F90" i="2"/>
  <c r="G90" i="2" s="1"/>
  <c r="M89" i="2"/>
  <c r="L89" i="2"/>
  <c r="F89" i="2"/>
  <c r="G89" i="2" s="1"/>
  <c r="M88" i="2"/>
  <c r="L88" i="2"/>
  <c r="F88" i="2"/>
  <c r="G88" i="2" s="1"/>
  <c r="M87" i="2"/>
  <c r="L87" i="2"/>
  <c r="F87" i="2"/>
  <c r="G87" i="2" s="1"/>
  <c r="M86" i="2"/>
  <c r="L86" i="2"/>
  <c r="M85" i="2"/>
  <c r="L85" i="2"/>
  <c r="F85" i="2"/>
  <c r="G85" i="2" s="1"/>
  <c r="C85" i="2"/>
  <c r="C93" i="2" s="1"/>
  <c r="M82" i="2"/>
  <c r="L82" i="2"/>
  <c r="F82" i="2"/>
  <c r="G82" i="2" s="1"/>
  <c r="M81" i="2"/>
  <c r="L81" i="2"/>
  <c r="F81" i="2"/>
  <c r="G81" i="2" s="1"/>
  <c r="M80" i="2"/>
  <c r="L80" i="2"/>
  <c r="F80" i="2"/>
  <c r="G80" i="2" s="1"/>
  <c r="M79" i="2"/>
  <c r="L79" i="2"/>
  <c r="F79" i="2"/>
  <c r="G79" i="2" s="1"/>
  <c r="M78" i="2"/>
  <c r="L78" i="2"/>
  <c r="F78" i="2"/>
  <c r="G78" i="2" s="1"/>
  <c r="M77" i="2"/>
  <c r="L77" i="2"/>
  <c r="F77" i="2"/>
  <c r="G77" i="2" s="1"/>
  <c r="M76" i="2"/>
  <c r="L76" i="2"/>
  <c r="M75" i="2"/>
  <c r="L75" i="2"/>
  <c r="F75" i="2"/>
  <c r="G75" i="2" s="1"/>
  <c r="C75" i="2"/>
  <c r="C83" i="2" s="1"/>
  <c r="M72" i="2"/>
  <c r="L72" i="2"/>
  <c r="F72" i="2"/>
  <c r="G72" i="2" s="1"/>
  <c r="M71" i="2"/>
  <c r="L71" i="2"/>
  <c r="F71" i="2"/>
  <c r="G71" i="2" s="1"/>
  <c r="M70" i="2"/>
  <c r="L70" i="2"/>
  <c r="F70" i="2"/>
  <c r="G70" i="2" s="1"/>
  <c r="M69" i="2"/>
  <c r="L69" i="2"/>
  <c r="F69" i="2"/>
  <c r="G69" i="2" s="1"/>
  <c r="M68" i="2"/>
  <c r="L68" i="2"/>
  <c r="F68" i="2"/>
  <c r="G68" i="2" s="1"/>
  <c r="M67" i="2"/>
  <c r="L67" i="2"/>
  <c r="M66" i="2"/>
  <c r="L66" i="2"/>
  <c r="F66" i="2"/>
  <c r="M65" i="2"/>
  <c r="L65" i="2"/>
  <c r="F65" i="2"/>
  <c r="G65" i="2" s="1"/>
  <c r="C65" i="2"/>
  <c r="C73" i="2" s="1"/>
  <c r="M62" i="2"/>
  <c r="L62" i="2"/>
  <c r="F62" i="2"/>
  <c r="G62" i="2" s="1"/>
  <c r="M61" i="2"/>
  <c r="L61" i="2"/>
  <c r="F61" i="2"/>
  <c r="G61" i="2" s="1"/>
  <c r="M60" i="2"/>
  <c r="L60" i="2"/>
  <c r="F60" i="2"/>
  <c r="G60" i="2" s="1"/>
  <c r="M59" i="2"/>
  <c r="L59" i="2"/>
  <c r="F59" i="2"/>
  <c r="G59" i="2" s="1"/>
  <c r="M58" i="2"/>
  <c r="L58" i="2"/>
  <c r="F58" i="2"/>
  <c r="G58" i="2" s="1"/>
  <c r="M57" i="2"/>
  <c r="L57" i="2"/>
  <c r="F57" i="2"/>
  <c r="G57" i="2" s="1"/>
  <c r="M56" i="2"/>
  <c r="L56" i="2"/>
  <c r="M55" i="2"/>
  <c r="L55" i="2"/>
  <c r="F55" i="2"/>
  <c r="G55" i="2" s="1"/>
  <c r="C55" i="2"/>
  <c r="C63" i="2" s="1"/>
  <c r="M52" i="2"/>
  <c r="L52" i="2"/>
  <c r="F52" i="2"/>
  <c r="G52" i="2" s="1"/>
  <c r="M51" i="2"/>
  <c r="L51" i="2"/>
  <c r="F51" i="2"/>
  <c r="G51" i="2" s="1"/>
  <c r="M50" i="2"/>
  <c r="L50" i="2"/>
  <c r="F50" i="2"/>
  <c r="G50" i="2" s="1"/>
  <c r="M49" i="2"/>
  <c r="L49" i="2"/>
  <c r="F49" i="2"/>
  <c r="G49" i="2" s="1"/>
  <c r="M48" i="2"/>
  <c r="L48" i="2"/>
  <c r="F48" i="2"/>
  <c r="G48" i="2" s="1"/>
  <c r="M47" i="2"/>
  <c r="L47" i="2"/>
  <c r="F47" i="2"/>
  <c r="G47" i="2" s="1"/>
  <c r="M46" i="2"/>
  <c r="L46" i="2"/>
  <c r="M45" i="2"/>
  <c r="L45" i="2"/>
  <c r="F45" i="2"/>
  <c r="G45" i="2" s="1"/>
  <c r="C45" i="2"/>
  <c r="C53" i="2" s="1"/>
  <c r="M42" i="2"/>
  <c r="L42" i="2"/>
  <c r="F42" i="2"/>
  <c r="G42" i="2" s="1"/>
  <c r="M41" i="2"/>
  <c r="L41" i="2"/>
  <c r="F41" i="2"/>
  <c r="G41" i="2" s="1"/>
  <c r="M40" i="2"/>
  <c r="L40" i="2"/>
  <c r="F40" i="2"/>
  <c r="G40" i="2" s="1"/>
  <c r="M39" i="2"/>
  <c r="L39" i="2"/>
  <c r="F39" i="2"/>
  <c r="G39" i="2" s="1"/>
  <c r="M38" i="2"/>
  <c r="L38" i="2"/>
  <c r="F38" i="2"/>
  <c r="G38" i="2" s="1"/>
  <c r="M37" i="2"/>
  <c r="L37" i="2"/>
  <c r="F37" i="2"/>
  <c r="G37" i="2" s="1"/>
  <c r="M36" i="2"/>
  <c r="L36" i="2"/>
  <c r="F36" i="2"/>
  <c r="G36" i="2" s="1"/>
  <c r="C36" i="2"/>
  <c r="C43" i="2" s="1"/>
  <c r="A34" i="2"/>
  <c r="A35" i="2"/>
  <c r="H315" i="2"/>
  <c r="F315" i="2" s="1"/>
  <c r="G315" i="2" s="1"/>
  <c r="L315" i="2"/>
  <c r="M315" i="2"/>
  <c r="A27" i="2"/>
  <c r="A320" i="2" s="1"/>
  <c r="A319" i="2"/>
  <c r="M27" i="2"/>
  <c r="L27" i="2"/>
  <c r="F27" i="2"/>
  <c r="G27" i="2" s="1"/>
  <c r="C34" i="2"/>
  <c r="H38" i="3"/>
  <c r="C283" i="2" l="1"/>
  <c r="C345" i="2"/>
  <c r="G267" i="2"/>
  <c r="G126" i="2"/>
  <c r="G166" i="2"/>
  <c r="G96" i="2"/>
  <c r="G136" i="2"/>
  <c r="G176" i="2"/>
  <c r="G216" i="2"/>
  <c r="G256" i="2"/>
  <c r="G296" i="2"/>
  <c r="G66" i="2"/>
  <c r="G106" i="2"/>
  <c r="G226" i="2"/>
  <c r="G196" i="2"/>
  <c r="G236" i="2"/>
  <c r="G246" i="2"/>
  <c r="L263" i="2"/>
  <c r="M253" i="2"/>
  <c r="L163" i="2"/>
  <c r="M103" i="2"/>
  <c r="L283" i="2"/>
  <c r="L345" i="2" s="1"/>
  <c r="L253" i="2"/>
  <c r="L133" i="2"/>
  <c r="M223" i="2"/>
  <c r="M173" i="2"/>
  <c r="L83" i="2"/>
  <c r="M153" i="2"/>
  <c r="M263" i="2"/>
  <c r="M273" i="2"/>
  <c r="L313" i="2"/>
  <c r="L223" i="2"/>
  <c r="M313" i="2"/>
  <c r="L213" i="2"/>
  <c r="L233" i="2"/>
  <c r="M243" i="2"/>
  <c r="M73" i="2"/>
  <c r="M233" i="2"/>
  <c r="L243" i="2"/>
  <c r="M283" i="2"/>
  <c r="M345" i="2" s="1"/>
  <c r="L293" i="2"/>
  <c r="M293" i="2"/>
  <c r="L183" i="2"/>
  <c r="L303" i="2"/>
  <c r="M183" i="2"/>
  <c r="L273" i="2"/>
  <c r="M303" i="2"/>
  <c r="M143" i="2"/>
  <c r="M213" i="2"/>
  <c r="M133" i="2"/>
  <c r="L63" i="2"/>
  <c r="L143" i="2"/>
  <c r="L153" i="2"/>
  <c r="L193" i="2"/>
  <c r="L123" i="2"/>
  <c r="M193" i="2"/>
  <c r="M123" i="2"/>
  <c r="M163" i="2"/>
  <c r="L173" i="2"/>
  <c r="L203" i="2"/>
  <c r="L73" i="2"/>
  <c r="M203" i="2"/>
  <c r="M83" i="2"/>
  <c r="L113" i="2"/>
  <c r="L93" i="2"/>
  <c r="M113" i="2"/>
  <c r="M93" i="2"/>
  <c r="L103" i="2"/>
  <c r="M63" i="2"/>
  <c r="M53" i="2"/>
  <c r="L53" i="2"/>
  <c r="M34" i="2"/>
  <c r="L43" i="2"/>
  <c r="M43" i="2"/>
  <c r="L34" i="2"/>
  <c r="H17" i="2" l="1"/>
  <c r="F17" i="2" s="1"/>
  <c r="G17" i="2" s="1"/>
  <c r="L17" i="2"/>
  <c r="M17" i="2"/>
  <c r="D354" i="2" l="1"/>
  <c r="F41" i="15" l="1"/>
  <c r="H17" i="15"/>
  <c r="L1" i="2" s="1"/>
  <c r="I7" i="3" l="1"/>
  <c r="D15" i="3"/>
  <c r="D14" i="3"/>
  <c r="H22" i="3"/>
  <c r="D24" i="3"/>
  <c r="D18" i="3"/>
  <c r="B3" i="2" l="1"/>
  <c r="B2" i="2"/>
  <c r="A3" i="3"/>
  <c r="A2" i="3"/>
  <c r="B1" i="2"/>
  <c r="D28" i="3" l="1"/>
  <c r="B26" i="3" l="1"/>
  <c r="C28" i="4" l="1"/>
  <c r="C29" i="4"/>
  <c r="C30" i="4"/>
  <c r="E9" i="4"/>
  <c r="C31" i="4"/>
  <c r="C32" i="4"/>
  <c r="E7" i="4"/>
  <c r="E8" i="4"/>
  <c r="E12" i="4"/>
  <c r="E4" i="4"/>
  <c r="E5" i="4"/>
  <c r="E6" i="4"/>
  <c r="E10" i="4"/>
  <c r="E11" i="4"/>
  <c r="E13" i="4"/>
  <c r="E14" i="4"/>
  <c r="E15" i="4"/>
  <c r="C33" i="4"/>
  <c r="C34" i="4"/>
  <c r="C35" i="4"/>
  <c r="C36" i="4"/>
  <c r="C37" i="4"/>
  <c r="C38" i="4"/>
  <c r="C39" i="4"/>
  <c r="C40" i="4"/>
  <c r="C41" i="4"/>
  <c r="C42" i="4"/>
  <c r="C43" i="4"/>
  <c r="C27" i="4"/>
  <c r="F8" i="4"/>
  <c r="F12" i="4"/>
  <c r="F4" i="4"/>
  <c r="F5" i="4"/>
  <c r="H6" i="4"/>
  <c r="F6" i="4" s="1"/>
  <c r="F7" i="4"/>
  <c r="F9" i="4"/>
  <c r="F10" i="4"/>
  <c r="F11" i="4"/>
  <c r="F13" i="4"/>
  <c r="F14" i="4"/>
  <c r="F15" i="4"/>
  <c r="I6" i="2"/>
  <c r="H316" i="2"/>
  <c r="F316" i="2" s="1"/>
  <c r="L316" i="2"/>
  <c r="M316" i="2"/>
  <c r="C348" i="2"/>
  <c r="B348" i="2"/>
  <c r="C347" i="2"/>
  <c r="B347" i="2"/>
  <c r="C346" i="2"/>
  <c r="B346" i="2"/>
  <c r="C344" i="2"/>
  <c r="B344" i="2"/>
  <c r="C343" i="2"/>
  <c r="B343" i="2"/>
  <c r="C342" i="2"/>
  <c r="B342" i="2"/>
  <c r="I350" i="2"/>
  <c r="L318" i="2"/>
  <c r="K350" i="2"/>
  <c r="M318" i="2"/>
  <c r="G318" i="2"/>
  <c r="H372" i="2"/>
  <c r="F372" i="2" s="1"/>
  <c r="L317" i="2"/>
  <c r="G317" i="2"/>
  <c r="B341" i="2"/>
  <c r="B340" i="2"/>
  <c r="B339" i="2"/>
  <c r="B338" i="2"/>
  <c r="B337" i="2"/>
  <c r="C337" i="2"/>
  <c r="C341" i="2"/>
  <c r="C340" i="2"/>
  <c r="C339" i="2"/>
  <c r="C338" i="2"/>
  <c r="B336" i="2"/>
  <c r="B335" i="2"/>
  <c r="B334" i="2"/>
  <c r="B333" i="2"/>
  <c r="B332" i="2"/>
  <c r="B331" i="2"/>
  <c r="B330" i="2"/>
  <c r="B329" i="2"/>
  <c r="B328" i="2"/>
  <c r="B327" i="2"/>
  <c r="B326" i="2"/>
  <c r="B325" i="2"/>
  <c r="B324" i="2"/>
  <c r="B323" i="2"/>
  <c r="B322" i="2"/>
  <c r="B321" i="2"/>
  <c r="B320" i="2"/>
  <c r="B319" i="2"/>
  <c r="M317" i="2"/>
  <c r="C336" i="2"/>
  <c r="C335" i="2"/>
  <c r="C334" i="2"/>
  <c r="C333" i="2"/>
  <c r="C332" i="2"/>
  <c r="C331" i="2"/>
  <c r="C330" i="2"/>
  <c r="C329" i="2"/>
  <c r="C328" i="2"/>
  <c r="C327" i="2"/>
  <c r="C326" i="2"/>
  <c r="C325" i="2"/>
  <c r="C324" i="2"/>
  <c r="C323" i="2"/>
  <c r="C322" i="2"/>
  <c r="C321" i="2"/>
  <c r="C320" i="2"/>
  <c r="C319" i="2"/>
  <c r="G353" i="2"/>
  <c r="I8" i="2"/>
  <c r="I9" i="2" s="1"/>
  <c r="I10" i="2" s="1"/>
  <c r="I11" i="2" s="1"/>
  <c r="I12" i="2" s="1"/>
  <c r="I13" i="2" s="1"/>
  <c r="I14" i="2" s="1"/>
  <c r="I15" i="2" s="1"/>
  <c r="F26" i="3"/>
  <c r="C38" i="3"/>
  <c r="G38" i="3"/>
  <c r="F38" i="3"/>
  <c r="E38" i="3"/>
  <c r="D38" i="3"/>
  <c r="L6" i="2" l="1"/>
  <c r="M14" i="2"/>
  <c r="L12" i="2"/>
  <c r="L9" i="2"/>
  <c r="L7" i="2"/>
  <c r="M6" i="2"/>
  <c r="L14" i="2"/>
  <c r="M12" i="2"/>
  <c r="L13" i="2"/>
  <c r="L11" i="2"/>
  <c r="M9" i="2"/>
  <c r="L15" i="2"/>
  <c r="M10" i="2"/>
  <c r="M13" i="2"/>
  <c r="M7" i="2"/>
  <c r="L10" i="2"/>
  <c r="M11" i="2"/>
  <c r="M8" i="2"/>
  <c r="M15" i="2"/>
  <c r="L8" i="2"/>
  <c r="G316" i="2"/>
  <c r="F17" i="4"/>
  <c r="F18" i="4" s="1"/>
  <c r="E17" i="4"/>
  <c r="E18" i="4" s="1"/>
  <c r="E19" i="4" s="1"/>
  <c r="L320" i="2"/>
  <c r="M319" i="2"/>
  <c r="M320" i="2"/>
  <c r="L319" i="2"/>
  <c r="G15" i="2"/>
  <c r="G12" i="2"/>
  <c r="G13" i="2"/>
  <c r="G14" i="2"/>
  <c r="G11" i="2"/>
  <c r="F19" i="4"/>
  <c r="M16" i="2" l="1"/>
  <c r="L16" i="2"/>
  <c r="M322" i="2" l="1"/>
  <c r="M324" i="2"/>
  <c r="L321" i="2"/>
  <c r="M323" i="2"/>
  <c r="L323" i="2"/>
  <c r="L322" i="2"/>
  <c r="L324" i="2"/>
  <c r="M321" i="2"/>
  <c r="M325" i="2" l="1"/>
  <c r="L325" i="2"/>
  <c r="D22" i="3" l="1"/>
  <c r="L327" i="2" l="1"/>
  <c r="M326" i="2"/>
  <c r="L326" i="2"/>
  <c r="M327" i="2"/>
  <c r="M329" i="2"/>
  <c r="L329" i="2"/>
  <c r="L328" i="2" l="1"/>
  <c r="M328" i="2"/>
  <c r="M340" i="2"/>
  <c r="M333" i="2" l="1"/>
  <c r="M336" i="2"/>
  <c r="L339" i="2"/>
  <c r="L331" i="2"/>
  <c r="L334" i="2"/>
  <c r="L330" i="2"/>
  <c r="M330" i="2"/>
  <c r="M331" i="2"/>
  <c r="L333" i="2"/>
  <c r="M339" i="2"/>
  <c r="L335" i="2"/>
  <c r="M332" i="2"/>
  <c r="M334" i="2"/>
  <c r="L338" i="2"/>
  <c r="M335" i="2"/>
  <c r="M338" i="2"/>
  <c r="L332" i="2"/>
  <c r="L337" i="2"/>
  <c r="L336" i="2"/>
  <c r="M337" i="2"/>
  <c r="M342" i="2"/>
  <c r="L340" i="2"/>
  <c r="L342" i="2" l="1"/>
  <c r="A316" i="2"/>
  <c r="M341" i="2"/>
  <c r="L341" i="2"/>
  <c r="M346" i="2" l="1"/>
  <c r="M343" i="2"/>
  <c r="M348" i="2"/>
  <c r="L344" i="2"/>
  <c r="L343" i="2"/>
  <c r="M344" i="2"/>
  <c r="L346" i="2" l="1"/>
  <c r="L348" i="2"/>
  <c r="G10" i="2" l="1"/>
  <c r="K8" i="2"/>
  <c r="K9" i="2" s="1"/>
  <c r="K10" i="2" s="1"/>
  <c r="K11" i="2" s="1"/>
  <c r="K12" i="2" s="1"/>
  <c r="K13" i="2" s="1"/>
  <c r="K14" i="2" s="1"/>
  <c r="K15" i="2" s="1"/>
  <c r="G8" i="2"/>
  <c r="G9" i="2" l="1"/>
  <c r="G7" i="2" l="1"/>
  <c r="M347" i="2" l="1"/>
  <c r="L347" i="2"/>
  <c r="L350" i="2" l="1"/>
  <c r="B9" i="3" s="1"/>
  <c r="L379" i="2"/>
  <c r="L391" i="2" s="1"/>
  <c r="M350" i="2"/>
  <c r="B7" i="3" s="1"/>
  <c r="M379" i="2"/>
  <c r="M391" i="2" s="1"/>
  <c r="G39" i="3" l="1"/>
  <c r="E39" i="3"/>
  <c r="B8" i="3"/>
  <c r="G26" i="3" s="1"/>
  <c r="D26" i="3" s="1"/>
  <c r="F39" i="3"/>
  <c r="D39" i="3"/>
  <c r="C39" i="3"/>
  <c r="D10" i="3"/>
  <c r="D30" i="3" l="1"/>
  <c r="H33" i="3" s="1"/>
  <c r="H37" i="3" l="1"/>
  <c r="H34" i="3" s="1"/>
  <c r="H39" i="3" l="1"/>
  <c r="K6" i="2" s="1"/>
  <c r="H35" i="3"/>
  <c r="H36" i="3"/>
  <c r="G372" i="2"/>
  <c r="F384" i="2"/>
  <c r="G384" i="2" s="1"/>
  <c r="F297" i="2"/>
  <c r="F217" i="2"/>
  <c r="F137" i="2"/>
  <c r="F56" i="2"/>
  <c r="F306" i="2"/>
  <c r="F227" i="2"/>
  <c r="F146" i="2"/>
  <c r="F67" i="2"/>
  <c r="F46" i="2"/>
  <c r="F276" i="2"/>
  <c r="I345" i="2" s="1"/>
  <c r="F197" i="2"/>
  <c r="F116" i="2"/>
  <c r="F286" i="2"/>
  <c r="F206" i="2"/>
  <c r="F127" i="2"/>
  <c r="F257" i="2"/>
  <c r="F177" i="2"/>
  <c r="F97" i="2"/>
  <c r="F266" i="2"/>
  <c r="F186" i="2"/>
  <c r="F107" i="2"/>
  <c r="F237" i="2"/>
  <c r="F156" i="2"/>
  <c r="F76" i="2"/>
  <c r="F247" i="2"/>
  <c r="F167" i="2"/>
  <c r="F86" i="2"/>
  <c r="F28" i="2" l="1"/>
  <c r="G28" i="2" s="1"/>
  <c r="G379" i="2"/>
  <c r="G380" i="2" s="1"/>
  <c r="G381" i="2" s="1"/>
  <c r="G391" i="2"/>
  <c r="G392" i="2" s="1"/>
  <c r="G393" i="2" s="1"/>
  <c r="G107" i="2"/>
  <c r="G113" i="2" s="1"/>
  <c r="G328" i="2" s="1"/>
  <c r="I328" i="2"/>
  <c r="I338" i="2"/>
  <c r="G206" i="2"/>
  <c r="G213" i="2" s="1"/>
  <c r="G338" i="2" s="1"/>
  <c r="G146" i="2"/>
  <c r="G153" i="2" s="1"/>
  <c r="G332" i="2" s="1"/>
  <c r="I332" i="2"/>
  <c r="G186" i="2"/>
  <c r="G193" i="2" s="1"/>
  <c r="G336" i="2" s="1"/>
  <c r="I336" i="2"/>
  <c r="G286" i="2"/>
  <c r="G293" i="2" s="1"/>
  <c r="G346" i="2" s="1"/>
  <c r="I346" i="2"/>
  <c r="G227" i="2"/>
  <c r="G233" i="2" s="1"/>
  <c r="G340" i="2" s="1"/>
  <c r="I340" i="2"/>
  <c r="G266" i="2"/>
  <c r="G273" i="2" s="1"/>
  <c r="I344" i="2"/>
  <c r="I321" i="2"/>
  <c r="G43" i="2"/>
  <c r="G321" i="2" s="1"/>
  <c r="G306" i="2"/>
  <c r="G313" i="2" s="1"/>
  <c r="G348" i="2" s="1"/>
  <c r="I348" i="2"/>
  <c r="I351" i="2"/>
  <c r="I329" i="2"/>
  <c r="G116" i="2"/>
  <c r="G123" i="2" s="1"/>
  <c r="G329" i="2" s="1"/>
  <c r="G97" i="2"/>
  <c r="G103" i="2" s="1"/>
  <c r="G327" i="2" s="1"/>
  <c r="I327" i="2"/>
  <c r="G197" i="2"/>
  <c r="G203" i="2" s="1"/>
  <c r="G337" i="2" s="1"/>
  <c r="I337" i="2"/>
  <c r="I323" i="2"/>
  <c r="G56" i="2"/>
  <c r="G63" i="2" s="1"/>
  <c r="G323" i="2" s="1"/>
  <c r="G86" i="2"/>
  <c r="G93" i="2" s="1"/>
  <c r="G326" i="2" s="1"/>
  <c r="I326" i="2"/>
  <c r="I325" i="2"/>
  <c r="G76" i="2"/>
  <c r="G83" i="2" s="1"/>
  <c r="G325" i="2" s="1"/>
  <c r="G177" i="2"/>
  <c r="G183" i="2" s="1"/>
  <c r="G335" i="2" s="1"/>
  <c r="I335" i="2"/>
  <c r="G276" i="2"/>
  <c r="G283" i="2" s="1"/>
  <c r="G345" i="2" s="1"/>
  <c r="G137" i="2"/>
  <c r="G143" i="2" s="1"/>
  <c r="G331" i="2" s="1"/>
  <c r="I331" i="2"/>
  <c r="G167" i="2"/>
  <c r="G173" i="2" s="1"/>
  <c r="G334" i="2" s="1"/>
  <c r="I334" i="2"/>
  <c r="G156" i="2"/>
  <c r="G163" i="2" s="1"/>
  <c r="G333" i="2" s="1"/>
  <c r="I333" i="2"/>
  <c r="G257" i="2"/>
  <c r="G263" i="2" s="1"/>
  <c r="G343" i="2" s="1"/>
  <c r="I343" i="2"/>
  <c r="I322" i="2"/>
  <c r="G46" i="2"/>
  <c r="G53" i="2" s="1"/>
  <c r="G322" i="2" s="1"/>
  <c r="G217" i="2"/>
  <c r="G223" i="2" s="1"/>
  <c r="G339" i="2" s="1"/>
  <c r="I339" i="2"/>
  <c r="G247" i="2"/>
  <c r="G253" i="2" s="1"/>
  <c r="G342" i="2" s="1"/>
  <c r="I342" i="2"/>
  <c r="G237" i="2"/>
  <c r="G243" i="2" s="1"/>
  <c r="G341" i="2" s="1"/>
  <c r="I341" i="2"/>
  <c r="I330" i="2"/>
  <c r="G127" i="2"/>
  <c r="G133" i="2" s="1"/>
  <c r="G330" i="2" s="1"/>
  <c r="G67" i="2"/>
  <c r="G73" i="2" s="1"/>
  <c r="G324" i="2" s="1"/>
  <c r="I324" i="2"/>
  <c r="G297" i="2"/>
  <c r="G303" i="2" s="1"/>
  <c r="G347" i="2" s="1"/>
  <c r="I347" i="2"/>
  <c r="G34" i="2" l="1"/>
  <c r="G320" i="2" s="1"/>
  <c r="I320" i="2"/>
  <c r="G344" i="2"/>
  <c r="K344" i="2" s="1"/>
  <c r="K345" i="2"/>
  <c r="K321" i="2"/>
  <c r="K336" i="2"/>
  <c r="K332" i="2"/>
  <c r="K340" i="2"/>
  <c r="K330" i="2"/>
  <c r="K322" i="2"/>
  <c r="K348" i="2"/>
  <c r="K346" i="2"/>
  <c r="K328" i="2"/>
  <c r="K341" i="2"/>
  <c r="K343" i="2"/>
  <c r="K323" i="2"/>
  <c r="K324" i="2"/>
  <c r="K329" i="2"/>
  <c r="K347" i="2"/>
  <c r="K339" i="2"/>
  <c r="K342" i="2"/>
  <c r="K333" i="2"/>
  <c r="K335" i="2"/>
  <c r="K337" i="2"/>
  <c r="K334" i="2"/>
  <c r="K325" i="2"/>
  <c r="K327" i="2"/>
  <c r="G6" i="2"/>
  <c r="G16" i="2" s="1"/>
  <c r="K338" i="2"/>
  <c r="K331" i="2"/>
  <c r="K326" i="2"/>
  <c r="G319" i="2" l="1"/>
  <c r="G350" i="2" s="1"/>
  <c r="G351" i="2" s="1"/>
  <c r="G352" i="2" s="1"/>
  <c r="K320" i="2"/>
  <c r="K319" i="2" l="1"/>
  <c r="H40" i="3"/>
  <c r="I40" i="3" s="1"/>
  <c r="J40" i="3" s="1"/>
</calcChain>
</file>

<file path=xl/sharedStrings.xml><?xml version="1.0" encoding="utf-8"?>
<sst xmlns="http://schemas.openxmlformats.org/spreadsheetml/2006/main" count="304" uniqueCount="259">
  <si>
    <t>ARRONDI SUR PV:</t>
  </si>
  <si>
    <t xml:space="preserve"> </t>
  </si>
  <si>
    <t>COEFFICIENT SUR TEMPS :</t>
  </si>
  <si>
    <t>DESIGNATION DES OUVRAGES</t>
  </si>
  <si>
    <t>UNITE</t>
  </si>
  <si>
    <t>TOTAL</t>
  </si>
  <si>
    <t>TOTAUX</t>
  </si>
  <si>
    <t>RECAPITULATIF</t>
  </si>
  <si>
    <t>Valeurs</t>
  </si>
  <si>
    <t>Unités</t>
  </si>
  <si>
    <t>Durée du chantier :</t>
  </si>
  <si>
    <t>Nombre d'heures</t>
  </si>
  <si>
    <t>Heures</t>
  </si>
  <si>
    <t>Nombre de jours ouvrés</t>
  </si>
  <si>
    <t>Jours</t>
  </si>
  <si>
    <t>Fourniture</t>
  </si>
  <si>
    <t>M/O horaire</t>
  </si>
  <si>
    <t>LOCATION</t>
  </si>
  <si>
    <t>TYPE</t>
  </si>
  <si>
    <t>QUANTITE</t>
  </si>
  <si>
    <t>Cabane/Bungalow</t>
  </si>
  <si>
    <t>Location de nacelle</t>
  </si>
  <si>
    <t>Véhicule chantier</t>
  </si>
  <si>
    <t>Organisme de controle</t>
  </si>
  <si>
    <t>KGV</t>
  </si>
  <si>
    <t>PRIX DE VENTE HORS FRAIS</t>
  </si>
  <si>
    <t>PRIX DE VENTE</t>
  </si>
  <si>
    <t>Coéfficient matériel</t>
  </si>
  <si>
    <t>Prix de vente MO</t>
  </si>
  <si>
    <t>DESIGNATION</t>
  </si>
  <si>
    <t>OBSERVATIONS</t>
  </si>
  <si>
    <t>INSTALLATION DE CHANTIER</t>
  </si>
  <si>
    <t>UNITES</t>
  </si>
  <si>
    <t>Fo</t>
  </si>
  <si>
    <t>Mo</t>
  </si>
  <si>
    <t>Pu</t>
  </si>
  <si>
    <t>Tu</t>
  </si>
  <si>
    <t>Alimentation armoire générale</t>
  </si>
  <si>
    <t>Ml</t>
  </si>
  <si>
    <t>Armoire générale de chantier</t>
  </si>
  <si>
    <t>U</t>
  </si>
  <si>
    <t>Ens</t>
  </si>
  <si>
    <t>2 piquets + 10m cu nu</t>
  </si>
  <si>
    <t>Hublots</t>
  </si>
  <si>
    <t>Alimentation coffret de chantier</t>
  </si>
  <si>
    <t>5G10mm² cu</t>
  </si>
  <si>
    <t>Alimentation éclairage</t>
  </si>
  <si>
    <t>3G1.5mm² cu</t>
  </si>
  <si>
    <t>Contrôle des installations</t>
  </si>
  <si>
    <t>Alimentation centrale à béton</t>
  </si>
  <si>
    <t>Autres alimentations</t>
  </si>
  <si>
    <t>ACCESSOIRES</t>
  </si>
  <si>
    <t>Dépose</t>
  </si>
  <si>
    <t>Location Coffret de chantier</t>
  </si>
  <si>
    <t>Nbre mois</t>
  </si>
  <si>
    <t>Installation Coffret de chantier</t>
  </si>
  <si>
    <t>Alimentation grue</t>
  </si>
  <si>
    <r>
      <t xml:space="preserve">TOTAL GÉNÉRAL EN </t>
    </r>
    <r>
      <rPr>
        <b/>
        <sz val="10"/>
        <color indexed="10"/>
        <rFont val="MS Sans Serif"/>
        <family val="2"/>
      </rPr>
      <t>EUROS</t>
    </r>
    <r>
      <rPr>
        <b/>
        <sz val="10"/>
        <rFont val="MS Sans Serif"/>
        <family val="2"/>
      </rPr>
      <t xml:space="preserve"> H.T. </t>
    </r>
  </si>
  <si>
    <r>
      <t xml:space="preserve">TOTAL GÉNÉRAL EN </t>
    </r>
    <r>
      <rPr>
        <b/>
        <sz val="10"/>
        <color indexed="10"/>
        <rFont val="MS Sans Serif"/>
        <family val="2"/>
      </rPr>
      <t>EUROS</t>
    </r>
    <r>
      <rPr>
        <b/>
        <sz val="10"/>
        <rFont val="MS Sans Serif"/>
        <family val="2"/>
      </rPr>
      <t xml:space="preserve"> T.T.C. </t>
    </r>
  </si>
  <si>
    <t>II</t>
  </si>
  <si>
    <t>III</t>
  </si>
  <si>
    <t>IV</t>
  </si>
  <si>
    <t>V</t>
  </si>
  <si>
    <t>I.A</t>
  </si>
  <si>
    <t>I.B</t>
  </si>
  <si>
    <t>Zone</t>
  </si>
  <si>
    <t>Euro</t>
  </si>
  <si>
    <t>Euro/mois</t>
  </si>
  <si>
    <t>Euro/jour</t>
  </si>
  <si>
    <t>Suivant CCAP</t>
  </si>
  <si>
    <t>30 jours à la date du présent devis</t>
  </si>
  <si>
    <t>60 jours à la date du présent devis</t>
  </si>
  <si>
    <t>90 jours à la date du présent devis</t>
  </si>
  <si>
    <t xml:space="preserve">Durée de Validité de l'offre.......................................................... : </t>
  </si>
  <si>
    <t>Délai d'éxécution après approvisionnement :</t>
  </si>
  <si>
    <t>Modalités de paiement :</t>
  </si>
  <si>
    <t>Délai d'appro. après réception de commande :</t>
  </si>
  <si>
    <t>1 semaine</t>
  </si>
  <si>
    <t>2 semaines</t>
  </si>
  <si>
    <t>3 semaines</t>
  </si>
  <si>
    <t>2 mois</t>
  </si>
  <si>
    <t>3 mois</t>
  </si>
  <si>
    <t>4 mois</t>
  </si>
  <si>
    <t>5 mois</t>
  </si>
  <si>
    <t>6 mois</t>
  </si>
  <si>
    <t>1 an</t>
  </si>
  <si>
    <t>DELAIS de paiement :</t>
  </si>
  <si>
    <t>Billet à ordre</t>
  </si>
  <si>
    <t>Traite</t>
  </si>
  <si>
    <t>Prélèvement</t>
  </si>
  <si>
    <t>30 jours après la date d'émission de la facture</t>
  </si>
  <si>
    <t>45 jours après la date d'émission de la facture</t>
  </si>
  <si>
    <t>90 jours après la date d'émission de la facture</t>
  </si>
  <si>
    <t>Durée de Validité de l'offre :.........................................................</t>
  </si>
  <si>
    <t>Délai d'éxécution après approvisionnement :..............................</t>
  </si>
  <si>
    <t>Délai d'approvisionnement après réception de commande :.................</t>
  </si>
  <si>
    <t>Suivant conditions habituelles entre nous</t>
  </si>
  <si>
    <t>P. GLOBAL €</t>
  </si>
  <si>
    <t>P.U.  €</t>
  </si>
  <si>
    <t>Coefficient de vente n°1</t>
  </si>
  <si>
    <t>Coefficient de vente n°2</t>
  </si>
  <si>
    <t>Coefficient de vente n°3</t>
  </si>
  <si>
    <t>Coefficient de vente n°4</t>
  </si>
  <si>
    <t>Coefficient de vente n°6</t>
  </si>
  <si>
    <t>Coefficient de vente n°7</t>
  </si>
  <si>
    <t>Coefficient de vente n°8</t>
  </si>
  <si>
    <t>Coefficient de vente n°9</t>
  </si>
  <si>
    <t>Coefficient de vente n°10</t>
  </si>
  <si>
    <t>CODE NATURE</t>
  </si>
  <si>
    <t>Prise de terre locale</t>
  </si>
  <si>
    <t>NAT.</t>
  </si>
  <si>
    <t>DEPART</t>
  </si>
  <si>
    <t>OPTION 2</t>
  </si>
  <si>
    <t>Kms</t>
  </si>
  <si>
    <t>&gt;80</t>
  </si>
  <si>
    <t>0 à 5</t>
  </si>
  <si>
    <t>5 à 10</t>
  </si>
  <si>
    <t>10 à 20</t>
  </si>
  <si>
    <t>20 à 30</t>
  </si>
  <si>
    <t>30 à 40</t>
  </si>
  <si>
    <t>40 à 50</t>
  </si>
  <si>
    <t>50 à 65</t>
  </si>
  <si>
    <t>65 à 80</t>
  </si>
  <si>
    <t>Déplacement ouvriers</t>
  </si>
  <si>
    <t>VI</t>
  </si>
  <si>
    <t>VII</t>
  </si>
  <si>
    <t>Repas + Trajet</t>
  </si>
  <si>
    <t>Nacelle/Appareil manut.</t>
  </si>
  <si>
    <t xml:space="preserve">Véhicule chantier </t>
  </si>
  <si>
    <t>Mois</t>
  </si>
  <si>
    <t>Type</t>
  </si>
  <si>
    <t>Nombre jours</t>
  </si>
  <si>
    <t>Nombre d'ouvriers</t>
  </si>
  <si>
    <t>Coefficient de vente n°5</t>
  </si>
  <si>
    <t>Euro/km</t>
  </si>
  <si>
    <t xml:space="preserve">OPTION 1 : </t>
  </si>
  <si>
    <r>
      <t>T.V.A.</t>
    </r>
    <r>
      <rPr>
        <b/>
        <sz val="10"/>
        <color indexed="56"/>
        <rFont val="MS Sans Serif"/>
        <family val="2"/>
      </rPr>
      <t xml:space="preserve"> 20</t>
    </r>
    <r>
      <rPr>
        <b/>
        <sz val="10"/>
        <rFont val="MS Sans Serif"/>
        <family val="2"/>
      </rPr>
      <t xml:space="preserve"> % </t>
    </r>
  </si>
  <si>
    <t>GD</t>
  </si>
  <si>
    <t>Négo</t>
  </si>
  <si>
    <t>Responsable du projet :</t>
  </si>
  <si>
    <t>Prorata</t>
  </si>
  <si>
    <t>Date :</t>
  </si>
  <si>
    <t>30% à la commande</t>
  </si>
  <si>
    <t>le solde à la fin du chantier</t>
  </si>
  <si>
    <t>Conditions de règlement :.............................................................................</t>
  </si>
  <si>
    <t>A l'attention de Monsieur …</t>
  </si>
  <si>
    <t>00000 …</t>
  </si>
  <si>
    <t>QTES</t>
  </si>
  <si>
    <t>MARGE COMMERCIALE</t>
  </si>
  <si>
    <t xml:space="preserve">PRIX DE VENTE  HT </t>
  </si>
  <si>
    <t>Prix achat</t>
  </si>
  <si>
    <t>Distance aller/retour en Km :</t>
  </si>
  <si>
    <t>pour GD</t>
  </si>
  <si>
    <t>Péage chantier aller-retour</t>
  </si>
  <si>
    <t>Heures de conduite (GD)</t>
  </si>
  <si>
    <t>à renseigner</t>
  </si>
  <si>
    <r>
      <t xml:space="preserve">ANALYSE KGV </t>
    </r>
    <r>
      <rPr>
        <sz val="15"/>
        <rFont val="Arial"/>
        <family val="2"/>
      </rPr>
      <t>(Coefficient Global de Vente)</t>
    </r>
  </si>
  <si>
    <t>attention en plus</t>
  </si>
  <si>
    <t>durée du chantier à renseigner avec planning prévisionel</t>
  </si>
  <si>
    <t>distance aller-retour à renseigner avec mappy</t>
  </si>
  <si>
    <t>péage chantier aller-retour à renseigner avec mappy</t>
  </si>
  <si>
    <t xml:space="preserve">véhicule chantier (nbr jours) = nbr de jours ouvrés </t>
  </si>
  <si>
    <t>déplacement ouvriers (nbr ouvriers) à renseigner</t>
  </si>
  <si>
    <t>heure de conduite (GD) : à renseigner avec mappy</t>
  </si>
  <si>
    <t>(cases orange)</t>
  </si>
  <si>
    <t>zone à renseigner selon tableau ci-dessus</t>
  </si>
  <si>
    <t xml:space="preserve">N° devis : </t>
  </si>
  <si>
    <t xml:space="preserve">2018 - </t>
  </si>
  <si>
    <t>DEPLACEMENTS OUVRIERS (repas + trajet + hôtel si GD)</t>
  </si>
  <si>
    <t>Frais BE (externe)</t>
  </si>
  <si>
    <t>Distance aller-retour</t>
  </si>
  <si>
    <t>VEHICULE CHANTIER</t>
  </si>
  <si>
    <t>Quantité</t>
  </si>
  <si>
    <t>Numéro</t>
  </si>
  <si>
    <t>Initiales</t>
  </si>
  <si>
    <t>Nom Prénom</t>
  </si>
  <si>
    <t>Numéo de tél</t>
  </si>
  <si>
    <t>Mail</t>
  </si>
  <si>
    <t>Choix responsable projet :</t>
  </si>
  <si>
    <t xml:space="preserve">Fait au Mans, le </t>
  </si>
  <si>
    <t>1 mois</t>
  </si>
  <si>
    <t>21mois</t>
  </si>
  <si>
    <t>Désignation</t>
  </si>
  <si>
    <t>0</t>
  </si>
  <si>
    <t>Pourcentage</t>
  </si>
  <si>
    <t>Coef V</t>
  </si>
  <si>
    <t>FO Unit.</t>
  </si>
  <si>
    <t>R (%)</t>
  </si>
  <si>
    <t>MO Unit.</t>
  </si>
  <si>
    <t>FO Tot.</t>
  </si>
  <si>
    <t>MO Tot.</t>
  </si>
  <si>
    <t>xxxxx</t>
  </si>
  <si>
    <t>Devis N°</t>
  </si>
  <si>
    <t>N° §</t>
  </si>
  <si>
    <t>Afficher numéro tel</t>
  </si>
  <si>
    <t>oui</t>
  </si>
  <si>
    <t>non</t>
  </si>
  <si>
    <t>Choix</t>
  </si>
  <si>
    <t>Afficher mail</t>
  </si>
  <si>
    <t>Nbr / Véhicule</t>
  </si>
  <si>
    <t>véhicule chantier (nbr jours) = nbr de jours ouvrés divisé par 4 et par nbr de compagnons dans le véhicule</t>
  </si>
  <si>
    <t>Chapitre 0 à ne pas suprimer.</t>
  </si>
  <si>
    <t>Il sert à l'insertion des futur chapitre</t>
  </si>
  <si>
    <t>Ne pas utiliser se chapitre</t>
  </si>
  <si>
    <t>INI1</t>
  </si>
  <si>
    <t>INI2</t>
  </si>
  <si>
    <t>INI3</t>
  </si>
  <si>
    <t>INI4</t>
  </si>
  <si>
    <t>INI5</t>
  </si>
  <si>
    <t>INI6</t>
  </si>
  <si>
    <t>INI7</t>
  </si>
  <si>
    <t>INI8</t>
  </si>
  <si>
    <t>INI9</t>
  </si>
  <si>
    <t>INI10</t>
  </si>
  <si>
    <t>INI11</t>
  </si>
  <si>
    <t>INI12</t>
  </si>
  <si>
    <t>Nom Prénom 1</t>
  </si>
  <si>
    <t>Nom Prénom 11</t>
  </si>
  <si>
    <t>Nom Prénom 12</t>
  </si>
  <si>
    <t>tél 1</t>
  </si>
  <si>
    <t>mail 1</t>
  </si>
  <si>
    <t>Nom Prénom 2</t>
  </si>
  <si>
    <t>tél 2</t>
  </si>
  <si>
    <t>mail 2</t>
  </si>
  <si>
    <t>Nom Prénom 3</t>
  </si>
  <si>
    <t>tél 3</t>
  </si>
  <si>
    <t>mail 3</t>
  </si>
  <si>
    <t>Nom Prénom 4</t>
  </si>
  <si>
    <t>tél 4</t>
  </si>
  <si>
    <t>mail 4</t>
  </si>
  <si>
    <t>Nom Prénom 5</t>
  </si>
  <si>
    <t>tél 5</t>
  </si>
  <si>
    <t>mail 5</t>
  </si>
  <si>
    <t>Nom Prénom 6</t>
  </si>
  <si>
    <t>tél 6</t>
  </si>
  <si>
    <t>mail 6</t>
  </si>
  <si>
    <t>Nom Prénom 7</t>
  </si>
  <si>
    <t>tél 7</t>
  </si>
  <si>
    <t>mail 7</t>
  </si>
  <si>
    <t>Nom Prénom 8</t>
  </si>
  <si>
    <t>tél 8</t>
  </si>
  <si>
    <t>mail 8</t>
  </si>
  <si>
    <t>Nom Prénom 9</t>
  </si>
  <si>
    <t>tél 9</t>
  </si>
  <si>
    <t>mail 9</t>
  </si>
  <si>
    <t>Nom Prénom 10</t>
  </si>
  <si>
    <t>tél 10</t>
  </si>
  <si>
    <t>mail 10</t>
  </si>
  <si>
    <t>tél 11</t>
  </si>
  <si>
    <t>mail 11</t>
  </si>
  <si>
    <t>tél 12</t>
  </si>
  <si>
    <t>mail 12</t>
  </si>
  <si>
    <t>Client</t>
  </si>
  <si>
    <t>Nom chantier</t>
  </si>
  <si>
    <t>Adresse chantier</t>
  </si>
  <si>
    <t>Lot n°</t>
  </si>
  <si>
    <t>Logiciel devis version Forum</t>
  </si>
  <si>
    <t>Prix de revient horaire moyen MO</t>
  </si>
  <si>
    <t>DEPLACEMENTS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</si>
</sst>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4">
    <numFmt numFmtId="164" formatCode="_(&quot;€&quot;* #,##0.00_);_(&quot;€&quot;* \(#,##0.00\);_(&quot;€&quot;* &quot;-&quot;??_);_(@_)"/>
    <numFmt numFmtId="165" formatCode="#,##0.00;[Red]\-#,##0.00"/>
    <numFmt numFmtId="166" formatCode="0.000"/>
    <numFmt numFmtId="167" formatCode="0.0000"/>
    <numFmt numFmtId="168" formatCode="dd\-mmmm\-yyyy"/>
    <numFmt numFmtId="169" formatCode="###\ ###\ ###.00"/>
    <numFmt numFmtId="170" formatCode="#,##0.00\ [$F-40C]"/>
    <numFmt numFmtId="171" formatCode="#,##0.00\ [$€-1]"/>
    <numFmt numFmtId="172" formatCode="#,##0\ [$€-1]"/>
    <numFmt numFmtId="173" formatCode="#,##0.00000\ [$€-1]"/>
    <numFmt numFmtId="174" formatCode="00"/>
    <numFmt numFmtId="175" formatCode="d\ mmmm\ yyyy"/>
    <numFmt numFmtId="176" formatCode="#,##0.00\ &quot;€&quot;"/>
    <numFmt numFmtId="177" formatCode="0.0%"/>
  </numFmts>
  <fonts count="49">
    <font>
      <sz val="10"/>
      <name val="MS Sans Serif"/>
    </font>
    <font>
      <b/>
      <sz val="10"/>
      <name val="MS Sans Serif"/>
      <family val="2"/>
    </font>
    <font>
      <sz val="10"/>
      <name val="MS Sans Serif"/>
      <family val="2"/>
    </font>
    <font>
      <b/>
      <sz val="10"/>
      <name val="Geneva"/>
    </font>
    <font>
      <b/>
      <u/>
      <sz val="10"/>
      <name val="MS Sans Serif"/>
      <family val="2"/>
    </font>
    <font>
      <b/>
      <u/>
      <sz val="10"/>
      <name val="MS Sans Serif"/>
      <family val="2"/>
    </font>
    <font>
      <sz val="10"/>
      <color indexed="10"/>
      <name val="MS Sans Serif"/>
      <family val="2"/>
    </font>
    <font>
      <b/>
      <sz val="10"/>
      <color indexed="10"/>
      <name val="MS Sans Serif"/>
      <family val="2"/>
    </font>
    <font>
      <sz val="10"/>
      <name val="Arial"/>
      <family val="2"/>
    </font>
    <font>
      <sz val="10"/>
      <name val="Times New Roman"/>
      <family val="1"/>
    </font>
    <font>
      <b/>
      <sz val="10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b/>
      <sz val="10"/>
      <color indexed="56"/>
      <name val="MS Sans Serif"/>
      <family val="2"/>
    </font>
    <font>
      <sz val="10"/>
      <name val="Arial"/>
      <family val="2"/>
    </font>
    <font>
      <b/>
      <sz val="10"/>
      <name val="Arial"/>
      <family val="2"/>
    </font>
    <font>
      <b/>
      <sz val="14"/>
      <name val="Arial"/>
      <family val="2"/>
    </font>
    <font>
      <sz val="10"/>
      <name val="MS Sans Serif"/>
      <family val="2"/>
    </font>
    <font>
      <b/>
      <sz val="10"/>
      <name val="MS Sans Serif"/>
      <family val="2"/>
    </font>
    <font>
      <sz val="10"/>
      <name val="MS Sans Serif"/>
      <family val="2"/>
    </font>
    <font>
      <b/>
      <sz val="12"/>
      <color indexed="10"/>
      <name val="Arial"/>
      <family val="2"/>
    </font>
    <font>
      <b/>
      <sz val="12"/>
      <color indexed="12"/>
      <name val="Arial"/>
      <family val="2"/>
    </font>
    <font>
      <b/>
      <sz val="16"/>
      <color indexed="12"/>
      <name val="Arial"/>
      <family val="2"/>
    </font>
    <font>
      <b/>
      <sz val="10"/>
      <name val="Times New Roman"/>
      <family val="1"/>
    </font>
    <font>
      <u/>
      <sz val="10"/>
      <color indexed="12"/>
      <name val="MS Sans Serif"/>
      <family val="2"/>
    </font>
    <font>
      <sz val="10"/>
      <color indexed="10"/>
      <name val="Arial"/>
      <family val="2"/>
    </font>
    <font>
      <sz val="10"/>
      <color indexed="12"/>
      <name val="Arial"/>
      <family val="2"/>
    </font>
    <font>
      <b/>
      <sz val="10"/>
      <color indexed="10"/>
      <name val="Arial"/>
      <family val="2"/>
    </font>
    <font>
      <i/>
      <sz val="10"/>
      <color indexed="10"/>
      <name val="Arial"/>
      <family val="2"/>
    </font>
    <font>
      <b/>
      <i/>
      <sz val="10"/>
      <color indexed="10"/>
      <name val="Arial"/>
      <family val="2"/>
    </font>
    <font>
      <b/>
      <sz val="15"/>
      <name val="Arial"/>
      <family val="2"/>
    </font>
    <font>
      <b/>
      <i/>
      <shadow/>
      <sz val="36"/>
      <color rgb="FFFF0000"/>
      <name val="Times New Roman"/>
      <family val="1"/>
    </font>
    <font>
      <u/>
      <sz val="10"/>
      <color indexed="12"/>
      <name val="Times New Roman"/>
      <family val="1"/>
    </font>
    <font>
      <sz val="10"/>
      <name val="Arial"/>
      <family val="2"/>
    </font>
    <font>
      <i/>
      <sz val="10"/>
      <name val="Arial"/>
      <family val="2"/>
    </font>
    <font>
      <sz val="14"/>
      <name val="Arial"/>
      <family val="2"/>
    </font>
    <font>
      <u/>
      <sz val="12"/>
      <name val="MS Sans Serif"/>
      <family val="2"/>
    </font>
    <font>
      <b/>
      <sz val="22"/>
      <name val="Arial"/>
      <family val="2"/>
    </font>
    <font>
      <sz val="15"/>
      <name val="Arial"/>
      <family val="2"/>
    </font>
    <font>
      <u/>
      <sz val="12"/>
      <color indexed="12"/>
      <name val="MS Sans Serif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2"/>
      <name val="MS Sans Serif"/>
      <family val="2"/>
    </font>
    <font>
      <b/>
      <sz val="16"/>
      <color rgb="FFFF0000"/>
      <name val="Arial"/>
      <family val="2"/>
    </font>
    <font>
      <sz val="10"/>
      <name val="MS Sans Serif"/>
    </font>
    <font>
      <b/>
      <i/>
      <u/>
      <sz val="10"/>
      <color indexed="10"/>
      <name val="Arial"/>
      <family val="2"/>
    </font>
    <font>
      <b/>
      <u/>
      <sz val="10"/>
      <color rgb="FFFF0000"/>
      <name val="Arial"/>
      <family val="2"/>
    </font>
    <font>
      <b/>
      <sz val="10"/>
      <color rgb="FF000000"/>
      <name val="Arial"/>
      <family val="2"/>
    </font>
    <font>
      <b/>
      <sz val="10"/>
      <color rgb="FFFF0000"/>
      <name val="Arial"/>
      <family val="2"/>
    </font>
  </fonts>
  <fills count="21">
    <fill>
      <patternFill patternType="none"/>
    </fill>
    <fill>
      <patternFill patternType="gray125"/>
    </fill>
    <fill>
      <patternFill patternType="gray125">
        <fgColor indexed="11"/>
        <bgColor indexed="9"/>
      </patternFill>
    </fill>
    <fill>
      <patternFill patternType="lightUp">
        <fgColor indexed="19"/>
        <bgColor indexed="19"/>
      </patternFill>
    </fill>
    <fill>
      <patternFill patternType="lightGray">
        <fgColor indexed="13"/>
        <bgColor indexed="19"/>
      </patternFill>
    </fill>
    <fill>
      <patternFill patternType="solid">
        <fgColor indexed="1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2"/>
        <bgColor indexed="14"/>
      </patternFill>
    </fill>
    <fill>
      <patternFill patternType="mediumGray">
        <fgColor indexed="9"/>
        <bgColor theme="9" tint="0.59999389629810485"/>
      </patternFill>
    </fill>
    <fill>
      <patternFill patternType="mediumGray">
        <fgColor indexed="9"/>
        <bgColor theme="6" tint="0.59999389629810485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14996795556505021"/>
        <bgColor auto="1"/>
      </patternFill>
    </fill>
    <fill>
      <patternFill patternType="solid">
        <fgColor theme="6" tint="0.59996337778862885"/>
        <bgColor indexed="11"/>
      </patternFill>
    </fill>
    <fill>
      <patternFill patternType="solid">
        <fgColor theme="6" tint="0.59996337778862885"/>
        <bgColor indexed="13"/>
      </patternFill>
    </fill>
    <fill>
      <patternFill patternType="solid">
        <fgColor theme="6" tint="0.59996337778862885"/>
        <bgColor indexed="64"/>
      </patternFill>
    </fill>
    <fill>
      <patternFill patternType="solid">
        <fgColor theme="6" tint="0.59996337778862885"/>
        <bgColor auto="1"/>
      </patternFill>
    </fill>
    <fill>
      <patternFill patternType="solid">
        <fgColor theme="4" tint="0.79998168889431442"/>
        <bgColor auto="1"/>
      </patternFill>
    </fill>
    <fill>
      <patternFill patternType="solid">
        <fgColor theme="4" tint="0.79998168889431442"/>
        <bgColor indexed="64"/>
      </patternFill>
    </fill>
  </fills>
  <borders count="6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10"/>
      </left>
      <right style="thick">
        <color indexed="10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10"/>
      </left>
      <right style="thick">
        <color indexed="10"/>
      </right>
      <top/>
      <bottom/>
      <diagonal/>
    </border>
    <border>
      <left style="thick">
        <color indexed="10"/>
      </left>
      <right style="thick">
        <color indexed="10"/>
      </right>
      <top/>
      <bottom style="medium">
        <color indexed="64"/>
      </bottom>
      <diagonal/>
    </border>
    <border>
      <left style="thick">
        <color indexed="10"/>
      </left>
      <right style="thick">
        <color indexed="10"/>
      </right>
      <top/>
      <bottom style="thick">
        <color indexed="10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10"/>
      </left>
      <right style="thick">
        <color indexed="10"/>
      </right>
      <top style="thick">
        <color indexed="10"/>
      </top>
      <bottom/>
      <diagonal/>
    </border>
    <border>
      <left style="thick">
        <color theme="1"/>
      </left>
      <right/>
      <top/>
      <bottom/>
      <diagonal/>
    </border>
    <border>
      <left style="medium">
        <color indexed="64"/>
      </left>
      <right style="thick">
        <color theme="1"/>
      </right>
      <top/>
      <bottom/>
      <diagonal/>
    </border>
    <border>
      <left style="medium">
        <color indexed="64"/>
      </left>
      <right style="thick">
        <color theme="1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auto="1"/>
      </top>
      <bottom style="medium">
        <color indexed="64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rgb="FFFF0000"/>
      </left>
      <right/>
      <top style="medium">
        <color rgb="FFFF0000"/>
      </top>
      <bottom style="medium">
        <color rgb="FFFF0000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ck">
        <color theme="1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8">
    <xf numFmtId="0" fontId="0" fillId="0" borderId="0"/>
    <xf numFmtId="0" fontId="24" fillId="0" borderId="0" applyNumberFormat="0" applyFill="0" applyBorder="0" applyAlignment="0" applyProtection="0">
      <alignment vertical="top"/>
      <protection locked="0"/>
    </xf>
    <xf numFmtId="165" fontId="2" fillId="0" borderId="0" applyFont="0" applyFill="0" applyBorder="0" applyAlignment="0" applyProtection="0"/>
    <xf numFmtId="0" fontId="8" fillId="0" borderId="0"/>
    <xf numFmtId="9" fontId="2" fillId="0" borderId="0" applyFont="0" applyFill="0" applyBorder="0" applyAlignment="0" applyProtection="0"/>
    <xf numFmtId="0" fontId="2" fillId="0" borderId="0"/>
    <xf numFmtId="0" fontId="33" fillId="0" borderId="0"/>
    <xf numFmtId="164" fontId="44" fillId="0" borderId="0" applyFont="0" applyFill="0" applyBorder="0" applyAlignment="0" applyProtection="0"/>
  </cellStyleXfs>
  <cellXfs count="449">
    <xf numFmtId="0" fontId="0" fillId="0" borderId="0" xfId="0"/>
    <xf numFmtId="0" fontId="0" fillId="0" borderId="0" xfId="0" applyAlignment="1">
      <alignment horizontal="center"/>
    </xf>
    <xf numFmtId="2" fontId="0" fillId="0" borderId="0" xfId="0" applyNumberFormat="1"/>
    <xf numFmtId="0" fontId="0" fillId="0" borderId="0" xfId="0" applyAlignment="1">
      <alignment horizontal="right"/>
    </xf>
    <xf numFmtId="0" fontId="0" fillId="5" borderId="0" xfId="0" applyFill="1"/>
    <xf numFmtId="0" fontId="0" fillId="0" borderId="0" xfId="0" applyAlignment="1">
      <alignment horizontal="left"/>
    </xf>
    <xf numFmtId="0" fontId="0" fillId="0" borderId="0" xfId="0" applyAlignment="1">
      <alignment horizontal="centerContinuous"/>
    </xf>
    <xf numFmtId="2" fontId="0" fillId="0" borderId="4" xfId="0" applyNumberFormat="1" applyBorder="1"/>
    <xf numFmtId="171" fontId="12" fillId="0" borderId="0" xfId="0" applyNumberFormat="1" applyFont="1"/>
    <xf numFmtId="171" fontId="12" fillId="0" borderId="0" xfId="0" applyNumberFormat="1" applyFont="1" applyBorder="1" applyProtection="1"/>
    <xf numFmtId="171" fontId="12" fillId="0" borderId="7" xfId="0" applyNumberFormat="1" applyFont="1" applyBorder="1" applyAlignment="1" applyProtection="1">
      <alignment horizontal="center"/>
    </xf>
    <xf numFmtId="171" fontId="12" fillId="0" borderId="4" xfId="0" applyNumberFormat="1" applyFont="1" applyBorder="1"/>
    <xf numFmtId="171" fontId="12" fillId="0" borderId="26" xfId="0" applyNumberFormat="1" applyFont="1" applyBorder="1" applyProtection="1"/>
    <xf numFmtId="171" fontId="11" fillId="0" borderId="20" xfId="0" applyNumberFormat="1" applyFont="1" applyBorder="1" applyProtection="1"/>
    <xf numFmtId="171" fontId="11" fillId="0" borderId="27" xfId="0" applyNumberFormat="1" applyFont="1" applyBorder="1" applyProtection="1"/>
    <xf numFmtId="171" fontId="12" fillId="0" borderId="20" xfId="0" applyNumberFormat="1" applyFont="1" applyBorder="1" applyProtection="1"/>
    <xf numFmtId="171" fontId="12" fillId="0" borderId="28" xfId="0" applyNumberFormat="1" applyFont="1" applyBorder="1" applyProtection="1"/>
    <xf numFmtId="0" fontId="0" fillId="0" borderId="0" xfId="0" applyProtection="1">
      <protection locked="0"/>
    </xf>
    <xf numFmtId="0" fontId="6" fillId="0" borderId="0" xfId="0" applyFont="1" applyAlignment="1" applyProtection="1">
      <alignment wrapText="1"/>
      <protection locked="0"/>
    </xf>
    <xf numFmtId="0" fontId="0" fillId="0" borderId="0" xfId="0" applyBorder="1" applyAlignment="1" applyProtection="1">
      <alignment horizontal="left"/>
      <protection locked="0"/>
    </xf>
    <xf numFmtId="0" fontId="0" fillId="0" borderId="0" xfId="0" applyFill="1" applyBorder="1" applyAlignment="1" applyProtection="1">
      <alignment horizontal="left"/>
      <protection locked="0"/>
    </xf>
    <xf numFmtId="171" fontId="12" fillId="0" borderId="0" xfId="0" applyNumberFormat="1" applyFont="1" applyFill="1" applyBorder="1" applyProtection="1">
      <protection locked="0"/>
    </xf>
    <xf numFmtId="0" fontId="8" fillId="0" borderId="10" xfId="0" applyFont="1" applyBorder="1" applyProtection="1"/>
    <xf numFmtId="0" fontId="8" fillId="0" borderId="0" xfId="0" applyFont="1" applyBorder="1" applyProtection="1"/>
    <xf numFmtId="0" fontId="8" fillId="0" borderId="9" xfId="0" applyFont="1" applyBorder="1" applyAlignment="1" applyProtection="1">
      <alignment horizontal="right"/>
    </xf>
    <xf numFmtId="0" fontId="8" fillId="0" borderId="12" xfId="0" applyFont="1" applyBorder="1" applyAlignment="1" applyProtection="1">
      <alignment horizontal="right"/>
    </xf>
    <xf numFmtId="0" fontId="25" fillId="0" borderId="12" xfId="0" applyFont="1" applyBorder="1" applyAlignment="1" applyProtection="1">
      <alignment horizontal="right"/>
    </xf>
    <xf numFmtId="0" fontId="8" fillId="0" borderId="17" xfId="0" applyFont="1" applyBorder="1" applyAlignment="1" applyProtection="1">
      <alignment horizontal="right"/>
    </xf>
    <xf numFmtId="167" fontId="8" fillId="0" borderId="10" xfId="0" applyNumberFormat="1" applyFont="1" applyFill="1" applyBorder="1" applyProtection="1"/>
    <xf numFmtId="1" fontId="10" fillId="0" borderId="0" xfId="0" applyNumberFormat="1" applyFont="1" applyFill="1" applyBorder="1" applyAlignment="1" applyProtection="1">
      <alignment horizontal="center"/>
    </xf>
    <xf numFmtId="1" fontId="10" fillId="0" borderId="1" xfId="0" applyNumberFormat="1" applyFont="1" applyFill="1" applyBorder="1" applyAlignment="1" applyProtection="1">
      <alignment horizontal="center"/>
    </xf>
    <xf numFmtId="0" fontId="8" fillId="0" borderId="0" xfId="0" applyFont="1" applyBorder="1" applyAlignment="1" applyProtection="1">
      <alignment horizontal="center"/>
    </xf>
    <xf numFmtId="9" fontId="8" fillId="0" borderId="0" xfId="0" applyNumberFormat="1" applyFont="1" applyBorder="1" applyAlignment="1" applyProtection="1">
      <alignment horizontal="center"/>
    </xf>
    <xf numFmtId="0" fontId="8" fillId="0" borderId="15" xfId="0" applyFont="1" applyBorder="1" applyAlignment="1" applyProtection="1">
      <alignment horizontal="centerContinuous"/>
    </xf>
    <xf numFmtId="0" fontId="8" fillId="0" borderId="0" xfId="0" applyFont="1" applyProtection="1"/>
    <xf numFmtId="0" fontId="8" fillId="0" borderId="16" xfId="0" applyFont="1" applyBorder="1" applyAlignment="1" applyProtection="1">
      <alignment horizontal="center"/>
    </xf>
    <xf numFmtId="0" fontId="8" fillId="0" borderId="18" xfId="0" applyFont="1" applyBorder="1" applyAlignment="1" applyProtection="1">
      <alignment horizontal="centerContinuous"/>
    </xf>
    <xf numFmtId="0" fontId="8" fillId="0" borderId="19" xfId="0" applyFont="1" applyBorder="1" applyAlignment="1" applyProtection="1">
      <alignment horizontal="center"/>
    </xf>
    <xf numFmtId="0" fontId="8" fillId="0" borderId="0" xfId="0" applyFont="1" applyFill="1" applyBorder="1" applyAlignment="1" applyProtection="1">
      <alignment horizontal="center"/>
    </xf>
    <xf numFmtId="2" fontId="12" fillId="8" borderId="0" xfId="0" applyNumberFormat="1" applyFont="1" applyFill="1" applyBorder="1" applyProtection="1">
      <protection locked="0"/>
    </xf>
    <xf numFmtId="1" fontId="12" fillId="10" borderId="0" xfId="0" applyNumberFormat="1" applyFont="1" applyFill="1" applyBorder="1" applyProtection="1"/>
    <xf numFmtId="3" fontId="12" fillId="11" borderId="0" xfId="0" applyNumberFormat="1" applyFont="1" applyFill="1" applyBorder="1" applyProtection="1">
      <protection locked="0"/>
    </xf>
    <xf numFmtId="176" fontId="12" fillId="11" borderId="0" xfId="0" applyNumberFormat="1" applyFont="1" applyFill="1" applyBorder="1" applyProtection="1">
      <protection locked="0"/>
    </xf>
    <xf numFmtId="1" fontId="8" fillId="0" borderId="0" xfId="0" applyNumberFormat="1" applyFont="1" applyFill="1" applyBorder="1" applyAlignment="1" applyProtection="1">
      <alignment horizontal="center"/>
    </xf>
    <xf numFmtId="0" fontId="8" fillId="0" borderId="0" xfId="0" applyFont="1" applyFill="1" applyBorder="1" applyProtection="1"/>
    <xf numFmtId="0" fontId="12" fillId="0" borderId="10" xfId="0" applyFont="1" applyBorder="1" applyAlignment="1" applyProtection="1">
      <alignment horizontal="center"/>
    </xf>
    <xf numFmtId="0" fontId="12" fillId="8" borderId="42" xfId="0" applyFont="1" applyFill="1" applyBorder="1" applyAlignment="1" applyProtection="1">
      <alignment horizontal="center"/>
      <protection locked="0"/>
    </xf>
    <xf numFmtId="0" fontId="41" fillId="0" borderId="12" xfId="0" applyFont="1" applyBorder="1" applyAlignment="1" applyProtection="1">
      <alignment horizontal="right"/>
    </xf>
    <xf numFmtId="2" fontId="12" fillId="0" borderId="42" xfId="0" applyNumberFormat="1" applyFont="1" applyBorder="1" applyAlignment="1" applyProtection="1">
      <alignment horizontal="center"/>
    </xf>
    <xf numFmtId="0" fontId="10" fillId="0" borderId="18" xfId="0" applyFont="1" applyBorder="1" applyAlignment="1" applyProtection="1">
      <alignment horizontal="centerContinuous"/>
    </xf>
    <xf numFmtId="2" fontId="11" fillId="8" borderId="33" xfId="0" applyNumberFormat="1" applyFont="1" applyFill="1" applyBorder="1" applyProtection="1">
      <protection locked="0"/>
    </xf>
    <xf numFmtId="0" fontId="12" fillId="8" borderId="6" xfId="0" applyFont="1" applyFill="1" applyBorder="1" applyAlignment="1" applyProtection="1">
      <alignment horizontal="center"/>
      <protection locked="0"/>
    </xf>
    <xf numFmtId="0" fontId="12" fillId="8" borderId="5" xfId="0" applyFont="1" applyFill="1" applyBorder="1" applyAlignment="1" applyProtection="1">
      <alignment horizontal="center"/>
      <protection locked="0"/>
    </xf>
    <xf numFmtId="0" fontId="24" fillId="0" borderId="21" xfId="1" applyBorder="1" applyAlignment="1" applyProtection="1">
      <alignment vertical="center"/>
    </xf>
    <xf numFmtId="164" fontId="12" fillId="8" borderId="0" xfId="7" applyFont="1" applyFill="1" applyBorder="1" applyProtection="1">
      <protection locked="0"/>
    </xf>
    <xf numFmtId="0" fontId="46" fillId="0" borderId="0" xfId="0" applyFont="1" applyBorder="1" applyAlignment="1" applyProtection="1">
      <alignment horizontal="right"/>
    </xf>
    <xf numFmtId="0" fontId="0" fillId="4" borderId="0" xfId="0" applyNumberFormat="1" applyFill="1" applyProtection="1">
      <protection locked="0"/>
    </xf>
    <xf numFmtId="171" fontId="15" fillId="0" borderId="0" xfId="0" applyNumberFormat="1" applyFont="1" applyFill="1" applyBorder="1" applyAlignment="1" applyProtection="1">
      <alignment horizontal="centerContinuous"/>
      <protection locked="0"/>
    </xf>
    <xf numFmtId="0" fontId="1" fillId="0" borderId="0" xfId="0" applyFont="1" applyFill="1" applyBorder="1" applyAlignment="1" applyProtection="1">
      <alignment horizontal="centerContinuous"/>
      <protection locked="0"/>
    </xf>
    <xf numFmtId="0" fontId="0" fillId="6" borderId="0" xfId="0" applyFill="1" applyProtection="1">
      <protection locked="0"/>
    </xf>
    <xf numFmtId="0" fontId="0" fillId="0" borderId="0" xfId="0" applyAlignment="1" applyProtection="1">
      <alignment horizontal="center"/>
      <protection locked="0"/>
    </xf>
    <xf numFmtId="171" fontId="14" fillId="0" borderId="0" xfId="0" applyNumberFormat="1" applyFont="1" applyFill="1" applyBorder="1" applyAlignment="1" applyProtection="1">
      <alignment horizontal="center"/>
      <protection locked="0"/>
    </xf>
    <xf numFmtId="0" fontId="0" fillId="0" borderId="0" xfId="0" applyFill="1" applyBorder="1" applyAlignment="1" applyProtection="1">
      <alignment horizontal="center"/>
      <protection locked="0"/>
    </xf>
    <xf numFmtId="2" fontId="0" fillId="0" borderId="0" xfId="0" applyNumberFormat="1" applyFill="1" applyBorder="1" applyAlignment="1" applyProtection="1">
      <alignment horizontal="center"/>
      <protection locked="0"/>
    </xf>
    <xf numFmtId="0" fontId="0" fillId="0" borderId="0" xfId="0" applyFill="1" applyBorder="1" applyProtection="1">
      <protection locked="0"/>
    </xf>
    <xf numFmtId="0" fontId="8" fillId="3" borderId="0" xfId="0" applyNumberFormat="1" applyFont="1" applyFill="1" applyProtection="1">
      <protection locked="0"/>
    </xf>
    <xf numFmtId="0" fontId="8" fillId="2" borderId="4" xfId="0" applyNumberFormat="1" applyFont="1" applyFill="1" applyBorder="1" applyAlignment="1" applyProtection="1">
      <alignment horizontal="centerContinuous" vertical="center"/>
      <protection locked="0"/>
    </xf>
    <xf numFmtId="0" fontId="8" fillId="2" borderId="3" xfId="0" applyFont="1" applyFill="1" applyBorder="1" applyAlignment="1" applyProtection="1">
      <alignment horizontal="centerContinuous" vertical="center"/>
      <protection locked="0"/>
    </xf>
    <xf numFmtId="0" fontId="8" fillId="2" borderId="3" xfId="0" applyFont="1" applyFill="1" applyBorder="1" applyAlignment="1" applyProtection="1">
      <alignment horizontal="center" vertical="center"/>
      <protection locked="0"/>
    </xf>
    <xf numFmtId="2" fontId="10" fillId="2" borderId="3" xfId="0" applyNumberFormat="1" applyFont="1" applyFill="1" applyBorder="1" applyAlignment="1" applyProtection="1">
      <alignment horizontal="center" vertical="center"/>
      <protection locked="0"/>
    </xf>
    <xf numFmtId="171" fontId="15" fillId="0" borderId="0" xfId="0" applyNumberFormat="1" applyFont="1" applyFill="1" applyBorder="1" applyAlignment="1" applyProtection="1">
      <alignment horizontal="center"/>
      <protection locked="0"/>
    </xf>
    <xf numFmtId="1" fontId="3" fillId="0" borderId="0" xfId="0" applyNumberFormat="1" applyFont="1" applyFill="1" applyBorder="1" applyAlignment="1" applyProtection="1">
      <alignment horizontal="center"/>
      <protection locked="0"/>
    </xf>
    <xf numFmtId="0" fontId="8" fillId="0" borderId="12" xfId="0" applyNumberFormat="1" applyFont="1" applyBorder="1" applyAlignment="1" applyProtection="1">
      <alignment horizontal="center"/>
      <protection locked="0"/>
    </xf>
    <xf numFmtId="0" fontId="8" fillId="0" borderId="0" xfId="0" applyFont="1" applyBorder="1" applyAlignment="1" applyProtection="1">
      <alignment wrapText="1"/>
      <protection locked="0"/>
    </xf>
    <xf numFmtId="0" fontId="8" fillId="0" borderId="1" xfId="0" applyFont="1" applyBorder="1" applyAlignment="1" applyProtection="1">
      <alignment horizontal="center"/>
      <protection locked="0"/>
    </xf>
    <xf numFmtId="171" fontId="12" fillId="0" borderId="24" xfId="0" applyNumberFormat="1" applyFont="1" applyBorder="1" applyAlignment="1" applyProtection="1">
      <alignment horizontal="right"/>
      <protection locked="0"/>
    </xf>
    <xf numFmtId="171" fontId="12" fillId="0" borderId="1" xfId="0" applyNumberFormat="1" applyFont="1" applyBorder="1" applyAlignment="1" applyProtection="1">
      <alignment horizontal="right"/>
      <protection locked="0"/>
    </xf>
    <xf numFmtId="171" fontId="12" fillId="0" borderId="0" xfId="0" applyNumberFormat="1" applyFont="1" applyFill="1" applyBorder="1" applyAlignment="1" applyProtection="1">
      <alignment horizontal="center"/>
      <protection locked="0"/>
    </xf>
    <xf numFmtId="169" fontId="0" fillId="0" borderId="0" xfId="0" applyNumberFormat="1" applyFill="1" applyBorder="1" applyAlignment="1" applyProtection="1">
      <alignment horizontal="center"/>
      <protection locked="0"/>
    </xf>
    <xf numFmtId="0" fontId="18" fillId="6" borderId="0" xfId="0" applyFont="1" applyFill="1" applyAlignment="1" applyProtection="1">
      <alignment wrapText="1"/>
      <protection locked="0"/>
    </xf>
    <xf numFmtId="0" fontId="0" fillId="0" borderId="0" xfId="0" applyBorder="1" applyAlignment="1" applyProtection="1">
      <alignment horizontal="center"/>
      <protection locked="0"/>
    </xf>
    <xf numFmtId="0" fontId="8" fillId="3" borderId="51" xfId="0" applyNumberFormat="1" applyFont="1" applyFill="1" applyBorder="1" applyProtection="1">
      <protection locked="0"/>
    </xf>
    <xf numFmtId="0" fontId="0" fillId="3" borderId="0" xfId="0" applyNumberFormat="1" applyFill="1" applyProtection="1">
      <protection locked="0"/>
    </xf>
    <xf numFmtId="171" fontId="12" fillId="0" borderId="7" xfId="0" applyNumberFormat="1" applyFont="1" applyBorder="1" applyAlignment="1" applyProtection="1">
      <alignment horizontal="center"/>
      <protection locked="0"/>
    </xf>
    <xf numFmtId="171" fontId="12" fillId="0" borderId="0" xfId="0" applyNumberFormat="1" applyFont="1" applyBorder="1" applyAlignment="1" applyProtection="1">
      <alignment horizontal="center"/>
      <protection locked="0"/>
    </xf>
    <xf numFmtId="169" fontId="0" fillId="0" borderId="0" xfId="0" applyNumberFormat="1" applyBorder="1" applyAlignment="1" applyProtection="1">
      <alignment horizontal="center"/>
      <protection locked="0"/>
    </xf>
    <xf numFmtId="0" fontId="18" fillId="6" borderId="0" xfId="0" applyFont="1" applyFill="1" applyAlignment="1" applyProtection="1">
      <alignment horizontal="center"/>
      <protection locked="0"/>
    </xf>
    <xf numFmtId="0" fontId="10" fillId="0" borderId="12" xfId="0" applyNumberFormat="1" applyFont="1" applyBorder="1" applyAlignment="1" applyProtection="1">
      <alignment horizontal="center"/>
      <protection locked="0"/>
    </xf>
    <xf numFmtId="0" fontId="19" fillId="0" borderId="0" xfId="0" applyFont="1" applyProtection="1">
      <protection locked="0"/>
    </xf>
    <xf numFmtId="171" fontId="12" fillId="0" borderId="0" xfId="0" applyNumberFormat="1" applyFont="1" applyBorder="1" applyAlignment="1" applyProtection="1">
      <alignment horizontal="right"/>
      <protection locked="0"/>
    </xf>
    <xf numFmtId="169" fontId="0" fillId="0" borderId="0" xfId="0" applyNumberFormat="1" applyBorder="1" applyAlignment="1" applyProtection="1">
      <alignment horizontal="right"/>
      <protection locked="0"/>
    </xf>
    <xf numFmtId="0" fontId="2" fillId="0" borderId="12" xfId="0" applyNumberFormat="1" applyFont="1" applyBorder="1" applyAlignment="1" applyProtection="1">
      <alignment horizontal="center"/>
      <protection locked="0"/>
    </xf>
    <xf numFmtId="0" fontId="2" fillId="0" borderId="0" xfId="0" applyFont="1" applyBorder="1" applyAlignment="1" applyProtection="1">
      <alignment wrapText="1"/>
      <protection locked="0"/>
    </xf>
    <xf numFmtId="0" fontId="4" fillId="0" borderId="12" xfId="0" applyNumberFormat="1" applyFont="1" applyBorder="1" applyAlignment="1" applyProtection="1">
      <alignment horizontal="center"/>
      <protection locked="0"/>
    </xf>
    <xf numFmtId="0" fontId="0" fillId="0" borderId="1" xfId="0" applyBorder="1" applyAlignment="1" applyProtection="1">
      <alignment horizontal="center"/>
      <protection locked="0"/>
    </xf>
    <xf numFmtId="169" fontId="0" fillId="0" borderId="5" xfId="0" applyNumberFormat="1" applyBorder="1" applyAlignment="1" applyProtection="1">
      <alignment horizontal="center"/>
      <protection locked="0"/>
    </xf>
    <xf numFmtId="0" fontId="4" fillId="0" borderId="0" xfId="0" applyFont="1" applyBorder="1" applyAlignment="1" applyProtection="1">
      <alignment wrapText="1"/>
      <protection locked="0"/>
    </xf>
    <xf numFmtId="0" fontId="2" fillId="0" borderId="1" xfId="0" applyFont="1" applyBorder="1" applyAlignment="1" applyProtection="1">
      <alignment horizontal="center"/>
      <protection locked="0"/>
    </xf>
    <xf numFmtId="0" fontId="2" fillId="0" borderId="0" xfId="0" applyFont="1" applyProtection="1">
      <protection locked="0"/>
    </xf>
    <xf numFmtId="0" fontId="5" fillId="0" borderId="0" xfId="0" applyFont="1" applyBorder="1" applyAlignment="1" applyProtection="1">
      <alignment wrapText="1"/>
      <protection locked="0"/>
    </xf>
    <xf numFmtId="0" fontId="5" fillId="0" borderId="0" xfId="0" applyFont="1" applyBorder="1" applyAlignment="1" applyProtection="1">
      <alignment horizontal="center" wrapText="1"/>
      <protection locked="0"/>
    </xf>
    <xf numFmtId="0" fontId="1" fillId="0" borderId="0" xfId="0" applyFont="1" applyBorder="1" applyAlignment="1" applyProtection="1">
      <alignment horizontal="right" wrapText="1"/>
      <protection locked="0"/>
    </xf>
    <xf numFmtId="171" fontId="11" fillId="0" borderId="0" xfId="0" applyNumberFormat="1" applyFont="1" applyBorder="1" applyAlignment="1" applyProtection="1">
      <alignment horizontal="right"/>
      <protection locked="0"/>
    </xf>
    <xf numFmtId="169" fontId="1" fillId="0" borderId="0" xfId="0" applyNumberFormat="1" applyFont="1" applyBorder="1" applyAlignment="1" applyProtection="1">
      <alignment horizontal="right"/>
      <protection locked="0"/>
    </xf>
    <xf numFmtId="0" fontId="2" fillId="0" borderId="17" xfId="0" applyNumberFormat="1" applyFont="1" applyBorder="1" applyAlignment="1" applyProtection="1">
      <alignment horizontal="center"/>
      <protection locked="0"/>
    </xf>
    <xf numFmtId="0" fontId="1" fillId="0" borderId="20" xfId="0" applyFont="1" applyBorder="1" applyAlignment="1" applyProtection="1">
      <alignment horizontal="right" wrapText="1"/>
      <protection locked="0"/>
    </xf>
    <xf numFmtId="0" fontId="0" fillId="0" borderId="29" xfId="0" applyBorder="1" applyAlignment="1" applyProtection="1">
      <alignment horizontal="center"/>
      <protection locked="0"/>
    </xf>
    <xf numFmtId="0" fontId="4" fillId="0" borderId="0" xfId="0" applyNumberFormat="1" applyFont="1" applyBorder="1" applyAlignment="1" applyProtection="1">
      <alignment horizontal="center"/>
      <protection locked="0"/>
    </xf>
    <xf numFmtId="49" fontId="2" fillId="0" borderId="0" xfId="0" applyNumberFormat="1" applyFont="1" applyBorder="1" applyAlignment="1" applyProtection="1">
      <alignment horizontal="left"/>
      <protection locked="0"/>
    </xf>
    <xf numFmtId="49" fontId="2" fillId="0" borderId="0" xfId="0" applyNumberFormat="1" applyFont="1" applyBorder="1" applyAlignment="1" applyProtection="1">
      <protection locked="0"/>
    </xf>
    <xf numFmtId="0" fontId="2" fillId="0" borderId="0" xfId="0" applyNumberFormat="1" applyFont="1" applyBorder="1" applyAlignment="1" applyProtection="1">
      <protection locked="0"/>
    </xf>
    <xf numFmtId="49" fontId="2" fillId="0" borderId="0" xfId="0" applyNumberFormat="1" applyFont="1" applyBorder="1" applyAlignment="1" applyProtection="1">
      <alignment wrapText="1"/>
      <protection locked="0"/>
    </xf>
    <xf numFmtId="0" fontId="2" fillId="0" borderId="0" xfId="0" applyFont="1" applyBorder="1" applyAlignment="1" applyProtection="1">
      <alignment horizontal="center"/>
      <protection locked="0"/>
    </xf>
    <xf numFmtId="0" fontId="2" fillId="0" borderId="0" xfId="0" applyFont="1" applyBorder="1" applyAlignment="1" applyProtection="1">
      <alignment horizontal="left"/>
      <protection locked="0"/>
    </xf>
    <xf numFmtId="0" fontId="17" fillId="0" borderId="0" xfId="0" applyFont="1" applyBorder="1" applyAlignment="1" applyProtection="1">
      <alignment horizontal="left"/>
      <protection locked="0"/>
    </xf>
    <xf numFmtId="0" fontId="4" fillId="0" borderId="34" xfId="0" applyNumberFormat="1" applyFont="1" applyBorder="1" applyAlignment="1" applyProtection="1">
      <alignment horizontal="center"/>
      <protection locked="0"/>
    </xf>
    <xf numFmtId="171" fontId="12" fillId="0" borderId="35" xfId="0" applyNumberFormat="1" applyFont="1" applyBorder="1" applyAlignment="1" applyProtection="1">
      <alignment horizontal="right"/>
      <protection locked="0"/>
    </xf>
    <xf numFmtId="0" fontId="18" fillId="0" borderId="0" xfId="0" applyFont="1" applyBorder="1" applyAlignment="1" applyProtection="1">
      <alignment horizontal="right" wrapText="1"/>
      <protection locked="0"/>
    </xf>
    <xf numFmtId="0" fontId="0" fillId="0" borderId="0" xfId="0" applyNumberFormat="1" applyProtection="1">
      <protection locked="0"/>
    </xf>
    <xf numFmtId="171" fontId="12" fillId="0" borderId="0" xfId="0" applyNumberFormat="1" applyFont="1" applyProtection="1">
      <protection locked="0"/>
    </xf>
    <xf numFmtId="2" fontId="0" fillId="0" borderId="0" xfId="0" applyNumberFormat="1" applyProtection="1">
      <protection locked="0"/>
    </xf>
    <xf numFmtId="171" fontId="12" fillId="0" borderId="0" xfId="0" applyNumberFormat="1" applyFont="1" applyBorder="1" applyProtection="1">
      <protection locked="0"/>
    </xf>
    <xf numFmtId="0" fontId="0" fillId="0" borderId="0" xfId="0" applyBorder="1" applyProtection="1">
      <protection locked="0"/>
    </xf>
    <xf numFmtId="171" fontId="12" fillId="2" borderId="3" xfId="0" applyNumberFormat="1" applyFont="1" applyFill="1" applyBorder="1" applyAlignment="1" applyProtection="1">
      <alignment horizontal="center" vertical="center"/>
    </xf>
    <xf numFmtId="171" fontId="12" fillId="0" borderId="24" xfId="0" applyNumberFormat="1" applyFont="1" applyBorder="1" applyAlignment="1" applyProtection="1">
      <alignment horizontal="right"/>
    </xf>
    <xf numFmtId="171" fontId="12" fillId="0" borderId="1" xfId="0" applyNumberFormat="1" applyFont="1" applyBorder="1" applyAlignment="1" applyProtection="1">
      <alignment horizontal="right"/>
    </xf>
    <xf numFmtId="171" fontId="12" fillId="0" borderId="61" xfId="0" applyNumberFormat="1" applyFont="1" applyBorder="1" applyAlignment="1" applyProtection="1">
      <alignment horizontal="right"/>
    </xf>
    <xf numFmtId="171" fontId="12" fillId="0" borderId="53" xfId="0" applyNumberFormat="1" applyFont="1" applyBorder="1" applyAlignment="1" applyProtection="1">
      <alignment horizontal="right"/>
    </xf>
    <xf numFmtId="171" fontId="11" fillId="0" borderId="4" xfId="0" applyNumberFormat="1" applyFont="1" applyBorder="1" applyAlignment="1" applyProtection="1">
      <alignment horizontal="right"/>
    </xf>
    <xf numFmtId="171" fontId="12" fillId="0" borderId="4" xfId="0" applyNumberFormat="1" applyFont="1" applyBorder="1" applyAlignment="1" applyProtection="1">
      <alignment horizontal="right"/>
    </xf>
    <xf numFmtId="171" fontId="12" fillId="0" borderId="29" xfId="0" applyNumberFormat="1" applyFont="1" applyBorder="1" applyAlignment="1" applyProtection="1">
      <alignment horizontal="right"/>
    </xf>
    <xf numFmtId="171" fontId="12" fillId="0" borderId="32" xfId="0" applyNumberFormat="1" applyFont="1" applyFill="1" applyBorder="1" applyAlignment="1" applyProtection="1">
      <alignment horizontal="center"/>
    </xf>
    <xf numFmtId="169" fontId="8" fillId="0" borderId="58" xfId="0" applyNumberFormat="1" applyFont="1" applyFill="1" applyBorder="1" applyAlignment="1" applyProtection="1">
      <alignment horizontal="center"/>
    </xf>
    <xf numFmtId="171" fontId="12" fillId="0" borderId="21" xfId="0" applyNumberFormat="1" applyFont="1" applyFill="1" applyBorder="1" applyAlignment="1" applyProtection="1">
      <alignment horizontal="center"/>
    </xf>
    <xf numFmtId="169" fontId="8" fillId="0" borderId="49" xfId="0" applyNumberFormat="1" applyFont="1" applyFill="1" applyBorder="1" applyAlignment="1" applyProtection="1">
      <alignment horizontal="center"/>
    </xf>
    <xf numFmtId="171" fontId="12" fillId="0" borderId="31" xfId="0" applyNumberFormat="1" applyFont="1" applyFill="1" applyBorder="1" applyAlignment="1" applyProtection="1">
      <alignment horizontal="center"/>
    </xf>
    <xf numFmtId="169" fontId="8" fillId="0" borderId="62" xfId="0" applyNumberFormat="1" applyFont="1" applyFill="1" applyBorder="1" applyAlignment="1" applyProtection="1">
      <alignment horizontal="center"/>
    </xf>
    <xf numFmtId="171" fontId="11" fillId="0" borderId="53" xfId="0" applyNumberFormat="1" applyFont="1" applyFill="1" applyBorder="1" applyAlignment="1" applyProtection="1">
      <alignment horizontal="center"/>
    </xf>
    <xf numFmtId="169" fontId="10" fillId="0" borderId="53" xfId="0" applyNumberFormat="1" applyFont="1" applyFill="1" applyBorder="1" applyAlignment="1" applyProtection="1">
      <alignment horizontal="center"/>
    </xf>
    <xf numFmtId="169" fontId="8" fillId="0" borderId="5" xfId="0" applyNumberFormat="1" applyFont="1" applyBorder="1" applyAlignment="1" applyProtection="1">
      <alignment horizontal="center"/>
    </xf>
    <xf numFmtId="169" fontId="10" fillId="0" borderId="53" xfId="0" applyNumberFormat="1" applyFont="1" applyBorder="1" applyAlignment="1" applyProtection="1">
      <alignment horizontal="right"/>
    </xf>
    <xf numFmtId="169" fontId="0" fillId="0" borderId="5" xfId="0" applyNumberFormat="1" applyBorder="1" applyAlignment="1" applyProtection="1">
      <alignment horizontal="center"/>
    </xf>
    <xf numFmtId="169" fontId="0" fillId="0" borderId="53" xfId="0" applyNumberFormat="1" applyBorder="1" applyAlignment="1" applyProtection="1">
      <alignment horizontal="right"/>
    </xf>
    <xf numFmtId="169" fontId="0" fillId="0" borderId="1" xfId="0" applyNumberFormat="1" applyBorder="1" applyAlignment="1" applyProtection="1">
      <alignment horizontal="right"/>
    </xf>
    <xf numFmtId="169" fontId="1" fillId="0" borderId="53" xfId="0" applyNumberFormat="1" applyFont="1" applyBorder="1" applyAlignment="1" applyProtection="1">
      <alignment horizontal="right"/>
    </xf>
    <xf numFmtId="0" fontId="8" fillId="0" borderId="4" xfId="0" applyFont="1" applyBorder="1" applyAlignment="1" applyProtection="1">
      <alignment horizontal="center"/>
    </xf>
    <xf numFmtId="0" fontId="8" fillId="0" borderId="4" xfId="0" applyFont="1" applyBorder="1" applyAlignment="1" applyProtection="1">
      <alignment horizontal="centerContinuous"/>
    </xf>
    <xf numFmtId="2" fontId="8" fillId="8" borderId="0" xfId="0" applyNumberFormat="1" applyFont="1" applyFill="1" applyBorder="1" applyProtection="1">
      <protection locked="0"/>
    </xf>
    <xf numFmtId="0" fontId="8" fillId="0" borderId="20" xfId="0" applyFont="1" applyBorder="1" applyProtection="1"/>
    <xf numFmtId="2" fontId="8" fillId="0" borderId="22" xfId="0" applyNumberFormat="1" applyFont="1" applyFill="1" applyBorder="1" applyProtection="1"/>
    <xf numFmtId="171" fontId="8" fillId="0" borderId="24" xfId="0" applyNumberFormat="1" applyFont="1" applyBorder="1" applyAlignment="1" applyProtection="1">
      <alignment horizontal="right"/>
    </xf>
    <xf numFmtId="171" fontId="8" fillId="0" borderId="1" xfId="0" applyNumberFormat="1" applyFont="1" applyBorder="1" applyAlignment="1" applyProtection="1">
      <alignment horizontal="right"/>
    </xf>
    <xf numFmtId="171" fontId="8" fillId="0" borderId="7" xfId="0" applyNumberFormat="1" applyFont="1" applyBorder="1" applyAlignment="1" applyProtection="1">
      <alignment horizontal="center"/>
    </xf>
    <xf numFmtId="171" fontId="10" fillId="0" borderId="4" xfId="0" applyNumberFormat="1" applyFont="1" applyBorder="1" applyAlignment="1" applyProtection="1">
      <alignment horizontal="right"/>
    </xf>
    <xf numFmtId="0" fontId="28" fillId="0" borderId="0" xfId="0" applyFont="1" applyAlignment="1" applyProtection="1">
      <alignment horizontal="center"/>
    </xf>
    <xf numFmtId="0" fontId="8" fillId="0" borderId="31" xfId="0" applyFont="1" applyBorder="1" applyAlignment="1" applyProtection="1">
      <alignment horizontal="center"/>
    </xf>
    <xf numFmtId="0" fontId="45" fillId="0" borderId="57" xfId="0" applyFont="1" applyBorder="1" applyAlignment="1" applyProtection="1">
      <alignment horizontal="center"/>
    </xf>
    <xf numFmtId="1" fontId="8" fillId="0" borderId="32" xfId="0" applyNumberFormat="1" applyFont="1" applyFill="1" applyBorder="1" applyAlignment="1" applyProtection="1">
      <alignment horizontal="center"/>
    </xf>
    <xf numFmtId="0" fontId="8" fillId="0" borderId="2" xfId="0" applyFont="1" applyBorder="1" applyAlignment="1" applyProtection="1">
      <alignment horizontal="center"/>
    </xf>
    <xf numFmtId="0" fontId="8" fillId="0" borderId="21" xfId="0" applyFont="1" applyBorder="1" applyAlignment="1" applyProtection="1">
      <alignment horizontal="center"/>
    </xf>
    <xf numFmtId="2" fontId="12" fillId="9" borderId="0" xfId="0" applyNumberFormat="1" applyFont="1" applyFill="1" applyBorder="1" applyProtection="1"/>
    <xf numFmtId="0" fontId="45" fillId="0" borderId="46" xfId="0" applyFont="1" applyBorder="1" applyAlignment="1" applyProtection="1">
      <alignment horizontal="center"/>
    </xf>
    <xf numFmtId="171" fontId="12" fillId="0" borderId="7" xfId="0" applyNumberFormat="1" applyFont="1" applyFill="1" applyBorder="1" applyAlignment="1" applyProtection="1">
      <alignment horizontal="center"/>
    </xf>
    <xf numFmtId="171" fontId="12" fillId="0" borderId="24" xfId="0" applyNumberFormat="1" applyFont="1" applyFill="1" applyBorder="1" applyProtection="1"/>
    <xf numFmtId="0" fontId="29" fillId="0" borderId="46" xfId="0" applyFont="1" applyBorder="1" applyAlignment="1" applyProtection="1">
      <alignment horizontal="center"/>
    </xf>
    <xf numFmtId="0" fontId="8" fillId="0" borderId="24" xfId="0" applyFont="1" applyBorder="1" applyAlignment="1" applyProtection="1">
      <alignment horizontal="center"/>
    </xf>
    <xf numFmtId="164" fontId="11" fillId="0" borderId="0" xfId="7" applyFont="1" applyFill="1" applyBorder="1" applyProtection="1"/>
    <xf numFmtId="171" fontId="12" fillId="0" borderId="24" xfId="0" applyNumberFormat="1" applyFont="1" applyBorder="1" applyProtection="1"/>
    <xf numFmtId="171" fontId="12" fillId="9" borderId="0" xfId="0" applyNumberFormat="1" applyFont="1" applyFill="1" applyBorder="1" applyProtection="1"/>
    <xf numFmtId="0" fontId="8" fillId="0" borderId="5" xfId="0" applyFont="1" applyFill="1" applyBorder="1" applyAlignment="1" applyProtection="1">
      <alignment horizontal="center"/>
    </xf>
    <xf numFmtId="170" fontId="26" fillId="0" borderId="0" xfId="0" applyNumberFormat="1" applyFont="1" applyProtection="1"/>
    <xf numFmtId="171" fontId="12" fillId="0" borderId="0" xfId="0" applyNumberFormat="1" applyFont="1" applyFill="1" applyBorder="1" applyProtection="1"/>
    <xf numFmtId="3" fontId="8" fillId="0" borderId="0" xfId="0" applyNumberFormat="1" applyFont="1" applyFill="1" applyBorder="1" applyAlignment="1" applyProtection="1">
      <alignment horizontal="center"/>
    </xf>
    <xf numFmtId="0" fontId="29" fillId="0" borderId="47" xfId="0" applyFont="1" applyBorder="1" applyAlignment="1" applyProtection="1">
      <alignment horizontal="center"/>
    </xf>
    <xf numFmtId="0" fontId="8" fillId="0" borderId="32" xfId="0" applyFont="1" applyBorder="1" applyAlignment="1" applyProtection="1">
      <alignment horizontal="center"/>
    </xf>
    <xf numFmtId="171" fontId="12" fillId="0" borderId="19" xfId="0" applyNumberFormat="1" applyFont="1" applyBorder="1" applyAlignment="1" applyProtection="1">
      <alignment horizontal="center"/>
    </xf>
    <xf numFmtId="164" fontId="11" fillId="0" borderId="32" xfId="7" applyFont="1" applyFill="1" applyBorder="1" applyProtection="1"/>
    <xf numFmtId="171" fontId="12" fillId="0" borderId="32" xfId="0" applyNumberFormat="1" applyFont="1" applyBorder="1" applyProtection="1"/>
    <xf numFmtId="166" fontId="8" fillId="0" borderId="0" xfId="4" applyNumberFormat="1" applyFont="1" applyFill="1" applyBorder="1" applyProtection="1"/>
    <xf numFmtId="0" fontId="10" fillId="0" borderId="0" xfId="0" applyFont="1" applyFill="1" applyProtection="1"/>
    <xf numFmtId="0" fontId="10" fillId="0" borderId="0" xfId="0" applyFont="1" applyFill="1" applyAlignment="1" applyProtection="1">
      <alignment horizontal="center"/>
    </xf>
    <xf numFmtId="0" fontId="29" fillId="0" borderId="43" xfId="0" applyFont="1" applyBorder="1" applyAlignment="1" applyProtection="1">
      <alignment horizontal="center"/>
    </xf>
    <xf numFmtId="0" fontId="8" fillId="0" borderId="43" xfId="0" applyFont="1" applyBorder="1" applyProtection="1"/>
    <xf numFmtId="0" fontId="8" fillId="0" borderId="44" xfId="0" applyFont="1" applyBorder="1" applyProtection="1"/>
    <xf numFmtId="0" fontId="8" fillId="0" borderId="45" xfId="0" applyFont="1" applyBorder="1" applyProtection="1"/>
    <xf numFmtId="0" fontId="8" fillId="0" borderId="20" xfId="0" applyFont="1" applyFill="1" applyBorder="1" applyAlignment="1" applyProtection="1">
      <alignment horizontal="center"/>
    </xf>
    <xf numFmtId="0" fontId="8" fillId="0" borderId="46" xfId="0" applyFont="1" applyBorder="1" applyProtection="1"/>
    <xf numFmtId="0" fontId="8" fillId="0" borderId="7" xfId="0" applyFont="1" applyBorder="1" applyProtection="1"/>
    <xf numFmtId="0" fontId="28" fillId="0" borderId="46" xfId="0" applyFont="1" applyBorder="1" applyAlignment="1" applyProtection="1">
      <alignment horizontal="center"/>
    </xf>
    <xf numFmtId="0" fontId="29" fillId="0" borderId="24" xfId="0" applyFont="1" applyBorder="1" applyAlignment="1" applyProtection="1">
      <alignment horizontal="center"/>
    </xf>
    <xf numFmtId="0" fontId="12" fillId="0" borderId="10" xfId="0" applyFont="1" applyFill="1" applyBorder="1" applyProtection="1"/>
    <xf numFmtId="0" fontId="12" fillId="0" borderId="10" xfId="0" applyFont="1" applyFill="1" applyBorder="1" applyAlignment="1" applyProtection="1">
      <alignment horizontal="center"/>
    </xf>
    <xf numFmtId="0" fontId="28" fillId="0" borderId="47" xfId="0" applyFont="1" applyBorder="1" applyAlignment="1" applyProtection="1">
      <alignment horizontal="center"/>
    </xf>
    <xf numFmtId="0" fontId="8" fillId="0" borderId="47" xfId="0" applyFont="1" applyBorder="1" applyProtection="1"/>
    <xf numFmtId="0" fontId="8" fillId="0" borderId="48" xfId="0" applyFont="1" applyBorder="1" applyProtection="1"/>
    <xf numFmtId="0" fontId="8" fillId="0" borderId="19" xfId="0" applyFont="1" applyBorder="1" applyProtection="1"/>
    <xf numFmtId="0" fontId="28" fillId="0" borderId="0" xfId="0" applyFont="1" applyBorder="1" applyAlignment="1" applyProtection="1">
      <alignment horizontal="center"/>
    </xf>
    <xf numFmtId="176" fontId="12" fillId="0" borderId="0" xfId="0" applyNumberFormat="1" applyFont="1" applyFill="1" applyBorder="1" applyProtection="1"/>
    <xf numFmtId="1" fontId="12" fillId="9" borderId="7" xfId="0" applyNumberFormat="1" applyFont="1" applyFill="1" applyBorder="1" applyAlignment="1" applyProtection="1">
      <alignment horizontal="center"/>
    </xf>
    <xf numFmtId="0" fontId="12" fillId="0" borderId="7" xfId="0" applyFont="1" applyFill="1" applyBorder="1" applyAlignment="1" applyProtection="1">
      <alignment horizontal="center"/>
    </xf>
    <xf numFmtId="0" fontId="29" fillId="0" borderId="32" xfId="0" applyFont="1" applyBorder="1" applyAlignment="1" applyProtection="1">
      <alignment horizontal="center"/>
    </xf>
    <xf numFmtId="3" fontId="12" fillId="0" borderId="0" xfId="0" applyNumberFormat="1" applyFont="1" applyFill="1" applyBorder="1" applyProtection="1"/>
    <xf numFmtId="1" fontId="8" fillId="0" borderId="8" xfId="0" applyNumberFormat="1" applyFont="1" applyFill="1" applyBorder="1" applyProtection="1"/>
    <xf numFmtId="0" fontId="8" fillId="0" borderId="8" xfId="0" applyFont="1" applyFill="1" applyBorder="1" applyAlignment="1" applyProtection="1">
      <alignment horizontal="center"/>
    </xf>
    <xf numFmtId="0" fontId="8" fillId="0" borderId="6" xfId="0" applyFont="1" applyFill="1" applyBorder="1" applyAlignment="1" applyProtection="1">
      <alignment horizontal="center"/>
    </xf>
    <xf numFmtId="0" fontId="29" fillId="0" borderId="0" xfId="0" applyFont="1" applyBorder="1" applyAlignment="1" applyProtection="1">
      <alignment horizontal="center"/>
    </xf>
    <xf numFmtId="1" fontId="8" fillId="0" borderId="10" xfId="0" applyNumberFormat="1" applyFont="1" applyFill="1" applyBorder="1" applyProtection="1"/>
    <xf numFmtId="0" fontId="8" fillId="0" borderId="10" xfId="0" applyFont="1" applyFill="1" applyBorder="1" applyAlignment="1" applyProtection="1">
      <alignment horizontal="center"/>
    </xf>
    <xf numFmtId="1" fontId="8" fillId="0" borderId="0" xfId="0" applyNumberFormat="1" applyFont="1" applyFill="1" applyBorder="1" applyProtection="1"/>
    <xf numFmtId="0" fontId="11" fillId="0" borderId="10" xfId="0" applyNumberFormat="1" applyFont="1" applyFill="1" applyBorder="1" applyProtection="1"/>
    <xf numFmtId="0" fontId="10" fillId="0" borderId="0" xfId="0" applyFont="1" applyProtection="1"/>
    <xf numFmtId="0" fontId="8" fillId="0" borderId="0" xfId="0" applyFont="1" applyAlignment="1" applyProtection="1">
      <alignment horizontal="right"/>
    </xf>
    <xf numFmtId="0" fontId="8" fillId="0" borderId="0" xfId="0" applyFont="1" applyFill="1" applyProtection="1"/>
    <xf numFmtId="170" fontId="11" fillId="0" borderId="11" xfId="0" applyNumberFormat="1" applyFont="1" applyBorder="1" applyAlignment="1" applyProtection="1">
      <alignment horizontal="center"/>
    </xf>
    <xf numFmtId="171" fontId="16" fillId="0" borderId="4" xfId="2" applyNumberFormat="1" applyFont="1" applyBorder="1" applyProtection="1"/>
    <xf numFmtId="176" fontId="34" fillId="0" borderId="0" xfId="0" applyNumberFormat="1" applyFont="1" applyProtection="1"/>
    <xf numFmtId="2" fontId="8" fillId="0" borderId="0" xfId="0" applyNumberFormat="1" applyFont="1" applyProtection="1"/>
    <xf numFmtId="2" fontId="28" fillId="0" borderId="0" xfId="0" applyNumberFormat="1" applyFont="1" applyAlignment="1" applyProtection="1">
      <alignment horizontal="center"/>
    </xf>
    <xf numFmtId="171" fontId="12" fillId="0" borderId="0" xfId="0" applyNumberFormat="1" applyFont="1" applyProtection="1"/>
    <xf numFmtId="166" fontId="8" fillId="0" borderId="0" xfId="0" applyNumberFormat="1" applyFont="1" applyProtection="1"/>
    <xf numFmtId="0" fontId="8" fillId="0" borderId="38" xfId="0" applyFont="1" applyBorder="1" applyProtection="1"/>
    <xf numFmtId="1" fontId="11" fillId="11" borderId="63" xfId="0" applyNumberFormat="1" applyFont="1" applyFill="1" applyBorder="1" applyAlignment="1" applyProtection="1">
      <alignment horizontal="center"/>
      <protection locked="0"/>
    </xf>
    <xf numFmtId="1" fontId="8" fillId="0" borderId="0" xfId="0" applyNumberFormat="1" applyFont="1" applyBorder="1" applyProtection="1"/>
    <xf numFmtId="172" fontId="12" fillId="0" borderId="0" xfId="0" applyNumberFormat="1" applyFont="1" applyBorder="1" applyProtection="1"/>
    <xf numFmtId="172" fontId="12" fillId="0" borderId="0" xfId="0" applyNumberFormat="1" applyFont="1" applyFill="1" applyBorder="1" applyProtection="1"/>
    <xf numFmtId="172" fontId="11" fillId="12" borderId="51" xfId="0" applyNumberFormat="1" applyFont="1" applyFill="1" applyBorder="1" applyProtection="1"/>
    <xf numFmtId="0" fontId="8" fillId="0" borderId="20" xfId="0" applyFont="1" applyFill="1" applyBorder="1" applyAlignment="1" applyProtection="1">
      <alignment horizontal="right"/>
    </xf>
    <xf numFmtId="0" fontId="8" fillId="0" borderId="42" xfId="0" applyFont="1" applyBorder="1" applyProtection="1"/>
    <xf numFmtId="0" fontId="8" fillId="0" borderId="0" xfId="0" applyFont="1" applyFill="1" applyBorder="1" applyAlignment="1" applyProtection="1">
      <alignment horizontal="right"/>
    </xf>
    <xf numFmtId="0" fontId="41" fillId="0" borderId="0" xfId="0" applyFont="1" applyBorder="1" applyAlignment="1" applyProtection="1">
      <alignment horizontal="right" wrapText="1"/>
    </xf>
    <xf numFmtId="171" fontId="10" fillId="0" borderId="1" xfId="0" applyNumberFormat="1" applyFont="1" applyBorder="1" applyAlignment="1" applyProtection="1">
      <alignment horizontal="right"/>
    </xf>
    <xf numFmtId="169" fontId="10" fillId="0" borderId="5" xfId="0" applyNumberFormat="1" applyFont="1" applyBorder="1" applyAlignment="1" applyProtection="1">
      <alignment horizontal="right"/>
    </xf>
    <xf numFmtId="0" fontId="10" fillId="14" borderId="7" xfId="0" applyNumberFormat="1" applyFont="1" applyFill="1" applyBorder="1" applyAlignment="1" applyProtection="1">
      <alignment horizontal="center"/>
      <protection locked="0"/>
    </xf>
    <xf numFmtId="0" fontId="3" fillId="14" borderId="7" xfId="0" applyNumberFormat="1" applyFont="1" applyFill="1" applyBorder="1" applyAlignment="1" applyProtection="1">
      <alignment horizontal="center"/>
      <protection locked="0"/>
    </xf>
    <xf numFmtId="171" fontId="10" fillId="0" borderId="64" xfId="0" applyNumberFormat="1" applyFont="1" applyBorder="1" applyAlignment="1" applyProtection="1">
      <alignment horizontal="right"/>
    </xf>
    <xf numFmtId="0" fontId="0" fillId="3" borderId="0" xfId="0" applyNumberFormat="1" applyFill="1" applyProtection="1"/>
    <xf numFmtId="0" fontId="2" fillId="0" borderId="12" xfId="0" applyNumberFormat="1" applyFont="1" applyBorder="1" applyAlignment="1" applyProtection="1">
      <alignment horizontal="center"/>
    </xf>
    <xf numFmtId="0" fontId="2" fillId="0" borderId="0" xfId="0" applyFont="1" applyBorder="1" applyAlignment="1" applyProtection="1">
      <alignment wrapText="1"/>
    </xf>
    <xf numFmtId="0" fontId="0" fillId="0" borderId="1" xfId="0" applyBorder="1" applyAlignment="1" applyProtection="1">
      <alignment horizontal="center"/>
    </xf>
    <xf numFmtId="0" fontId="3" fillId="14" borderId="7" xfId="0" applyNumberFormat="1" applyFont="1" applyFill="1" applyBorder="1" applyAlignment="1" applyProtection="1">
      <alignment horizontal="center"/>
    </xf>
    <xf numFmtId="0" fontId="1" fillId="0" borderId="0" xfId="0" applyFont="1" applyBorder="1" applyAlignment="1" applyProtection="1">
      <alignment horizontal="right" wrapText="1"/>
    </xf>
    <xf numFmtId="171" fontId="12" fillId="0" borderId="35" xfId="0" applyNumberFormat="1" applyFont="1" applyBorder="1" applyAlignment="1" applyProtection="1">
      <alignment horizontal="right"/>
    </xf>
    <xf numFmtId="171" fontId="11" fillId="0" borderId="36" xfId="0" applyNumberFormat="1" applyFont="1" applyBorder="1" applyAlignment="1" applyProtection="1">
      <alignment horizontal="right"/>
    </xf>
    <xf numFmtId="171" fontId="11" fillId="0" borderId="65" xfId="0" applyNumberFormat="1" applyFont="1" applyBorder="1" applyAlignment="1" applyProtection="1">
      <alignment horizontal="right"/>
    </xf>
    <xf numFmtId="0" fontId="8" fillId="0" borderId="12" xfId="0" applyNumberFormat="1" applyFont="1" applyBorder="1" applyAlignment="1" applyProtection="1">
      <alignment horizontal="center"/>
    </xf>
    <xf numFmtId="0" fontId="8" fillId="0" borderId="0" xfId="0" applyFont="1" applyBorder="1" applyAlignment="1" applyProtection="1">
      <alignment wrapText="1"/>
    </xf>
    <xf numFmtId="0" fontId="8" fillId="0" borderId="1" xfId="0" applyFont="1" applyBorder="1" applyAlignment="1" applyProtection="1">
      <alignment horizontal="center"/>
    </xf>
    <xf numFmtId="1" fontId="10" fillId="7" borderId="7" xfId="0" applyNumberFormat="1" applyFont="1" applyFill="1" applyBorder="1" applyAlignment="1" applyProtection="1">
      <alignment horizontal="center"/>
    </xf>
    <xf numFmtId="0" fontId="8" fillId="0" borderId="51" xfId="0" applyNumberFormat="1" applyFont="1" applyBorder="1" applyAlignment="1" applyProtection="1">
      <alignment horizontal="center"/>
    </xf>
    <xf numFmtId="0" fontId="8" fillId="0" borderId="50" xfId="0" applyFont="1" applyBorder="1" applyAlignment="1" applyProtection="1">
      <alignment wrapText="1"/>
    </xf>
    <xf numFmtId="0" fontId="8" fillId="0" borderId="53" xfId="0" applyFont="1" applyBorder="1" applyAlignment="1" applyProtection="1">
      <alignment horizontal="center"/>
    </xf>
    <xf numFmtId="2" fontId="8" fillId="0" borderId="30" xfId="0" applyNumberFormat="1" applyFont="1" applyFill="1" applyBorder="1" applyAlignment="1" applyProtection="1">
      <alignment horizontal="center"/>
    </xf>
    <xf numFmtId="2" fontId="8" fillId="15" borderId="3" xfId="0" applyNumberFormat="1" applyFont="1" applyFill="1" applyBorder="1" applyAlignment="1" applyProtection="1">
      <alignment horizontal="center" vertical="center"/>
      <protection locked="0"/>
    </xf>
    <xf numFmtId="171" fontId="12" fillId="16" borderId="18" xfId="0" applyNumberFormat="1" applyFont="1" applyFill="1" applyBorder="1" applyAlignment="1" applyProtection="1">
      <alignment horizontal="center"/>
    </xf>
    <xf numFmtId="171" fontId="12" fillId="16" borderId="56" xfId="0" applyNumberFormat="1" applyFont="1" applyFill="1" applyBorder="1" applyAlignment="1" applyProtection="1">
      <alignment horizontal="center"/>
    </xf>
    <xf numFmtId="171" fontId="12" fillId="16" borderId="44" xfId="0" applyNumberFormat="1" applyFont="1" applyFill="1" applyBorder="1" applyAlignment="1" applyProtection="1">
      <alignment horizontal="center"/>
    </xf>
    <xf numFmtId="2" fontId="10" fillId="17" borderId="53" xfId="0" applyNumberFormat="1" applyFont="1" applyFill="1" applyBorder="1" applyAlignment="1" applyProtection="1">
      <alignment horizontal="center"/>
    </xf>
    <xf numFmtId="2" fontId="8" fillId="18" borderId="7" xfId="0" applyNumberFormat="1" applyFont="1" applyFill="1" applyBorder="1" applyAlignment="1" applyProtection="1">
      <alignment horizontal="center"/>
      <protection locked="0"/>
    </xf>
    <xf numFmtId="2" fontId="0" fillId="18" borderId="7" xfId="0" applyNumberFormat="1" applyFill="1" applyBorder="1" applyAlignment="1" applyProtection="1">
      <alignment horizontal="center"/>
      <protection locked="0"/>
    </xf>
    <xf numFmtId="2" fontId="7" fillId="18" borderId="7" xfId="0" applyNumberFormat="1" applyFont="1" applyFill="1" applyBorder="1" applyAlignment="1" applyProtection="1">
      <alignment horizontal="center"/>
    </xf>
    <xf numFmtId="2" fontId="0" fillId="18" borderId="7" xfId="0" applyNumberFormat="1" applyFill="1" applyBorder="1" applyAlignment="1" applyProtection="1">
      <alignment horizontal="center"/>
    </xf>
    <xf numFmtId="2" fontId="0" fillId="18" borderId="2" xfId="0" applyNumberFormat="1" applyFill="1" applyBorder="1" applyAlignment="1" applyProtection="1">
      <alignment horizontal="center"/>
    </xf>
    <xf numFmtId="2" fontId="8" fillId="14" borderId="3" xfId="0" applyNumberFormat="1" applyFont="1" applyFill="1" applyBorder="1" applyAlignment="1" applyProtection="1">
      <alignment horizontal="center" vertical="center"/>
      <protection locked="0"/>
    </xf>
    <xf numFmtId="10" fontId="16" fillId="12" borderId="4" xfId="0" applyNumberFormat="1" applyFont="1" applyFill="1" applyBorder="1" applyAlignment="1" applyProtection="1">
      <alignment horizontal="center"/>
    </xf>
    <xf numFmtId="1" fontId="8" fillId="0" borderId="12" xfId="0" applyNumberFormat="1" applyFont="1" applyFill="1" applyBorder="1" applyAlignment="1" applyProtection="1">
      <alignment horizontal="center"/>
    </xf>
    <xf numFmtId="1" fontId="10" fillId="0" borderId="12" xfId="0" applyNumberFormat="1" applyFont="1" applyFill="1" applyBorder="1" applyAlignment="1" applyProtection="1">
      <alignment horizontal="center"/>
    </xf>
    <xf numFmtId="0" fontId="25" fillId="0" borderId="0" xfId="0" applyFont="1" applyBorder="1" applyAlignment="1" applyProtection="1">
      <alignment horizontal="center"/>
    </xf>
    <xf numFmtId="0" fontId="12" fillId="0" borderId="0" xfId="0" applyFont="1" applyBorder="1" applyAlignment="1" applyProtection="1">
      <alignment horizontal="center"/>
    </xf>
    <xf numFmtId="171" fontId="12" fillId="0" borderId="0" xfId="0" applyNumberFormat="1" applyFont="1" applyFill="1" applyBorder="1" applyAlignment="1" applyProtection="1">
      <alignment horizontal="center"/>
    </xf>
    <xf numFmtId="176" fontId="12" fillId="0" borderId="0" xfId="0" applyNumberFormat="1" applyFont="1" applyFill="1" applyBorder="1" applyAlignment="1" applyProtection="1">
      <alignment horizontal="center"/>
    </xf>
    <xf numFmtId="49" fontId="16" fillId="0" borderId="0" xfId="0" applyNumberFormat="1" applyFont="1" applyBorder="1" applyAlignment="1" applyProtection="1">
      <alignment horizontal="center"/>
    </xf>
    <xf numFmtId="49" fontId="16" fillId="0" borderId="0" xfId="0" applyNumberFormat="1" applyFont="1" applyBorder="1" applyAlignment="1" applyProtection="1">
      <alignment horizontal="left"/>
    </xf>
    <xf numFmtId="49" fontId="16" fillId="0" borderId="0" xfId="0" applyNumberFormat="1" applyFont="1" applyBorder="1" applyAlignment="1" applyProtection="1">
      <alignment horizontal="right"/>
    </xf>
    <xf numFmtId="171" fontId="12" fillId="11" borderId="0" xfId="0" applyNumberFormat="1" applyFont="1" applyFill="1" applyAlignment="1" applyProtection="1">
      <alignment horizontal="left"/>
      <protection locked="0"/>
    </xf>
    <xf numFmtId="171" fontId="15" fillId="11" borderId="14" xfId="0" applyNumberFormat="1" applyFont="1" applyFill="1" applyBorder="1" applyAlignment="1" applyProtection="1">
      <alignment horizontal="centerContinuous"/>
      <protection locked="0"/>
    </xf>
    <xf numFmtId="0" fontId="1" fillId="11" borderId="18" xfId="0" applyFont="1" applyFill="1" applyBorder="1" applyAlignment="1" applyProtection="1">
      <alignment horizontal="centerContinuous"/>
      <protection locked="0"/>
    </xf>
    <xf numFmtId="0" fontId="1" fillId="11" borderId="60" xfId="0" applyFont="1" applyFill="1" applyBorder="1" applyAlignment="1" applyProtection="1">
      <alignment horizontal="center" vertical="center"/>
      <protection locked="0"/>
    </xf>
    <xf numFmtId="49" fontId="8" fillId="11" borderId="23" xfId="0" applyNumberFormat="1" applyFont="1" applyFill="1" applyBorder="1" applyAlignment="1" applyProtection="1">
      <alignment horizontal="center"/>
      <protection locked="0"/>
    </xf>
    <xf numFmtId="0" fontId="0" fillId="11" borderId="21" xfId="0" applyFill="1" applyBorder="1" applyAlignment="1" applyProtection="1">
      <alignment horizontal="center"/>
      <protection locked="0"/>
    </xf>
    <xf numFmtId="0" fontId="0" fillId="11" borderId="49" xfId="0" applyFill="1" applyBorder="1" applyAlignment="1" applyProtection="1">
      <alignment horizontal="center"/>
      <protection locked="0"/>
    </xf>
    <xf numFmtId="171" fontId="11" fillId="11" borderId="20" xfId="0" applyNumberFormat="1" applyFont="1" applyFill="1" applyBorder="1" applyAlignment="1" applyProtection="1">
      <alignment horizontal="centerContinuous"/>
      <protection locked="0"/>
    </xf>
    <xf numFmtId="2" fontId="1" fillId="11" borderId="6" xfId="0" applyNumberFormat="1" applyFont="1" applyFill="1" applyBorder="1" applyAlignment="1" applyProtection="1">
      <alignment horizontal="centerContinuous"/>
      <protection locked="0"/>
    </xf>
    <xf numFmtId="2" fontId="0" fillId="11" borderId="41" xfId="0" applyNumberFormat="1" applyFill="1" applyBorder="1" applyAlignment="1" applyProtection="1">
      <alignment horizontal="center"/>
      <protection locked="0"/>
    </xf>
    <xf numFmtId="2" fontId="0" fillId="11" borderId="55" xfId="0" applyNumberFormat="1" applyFill="1" applyBorder="1" applyAlignment="1" applyProtection="1">
      <alignment horizontal="center"/>
      <protection locked="0"/>
    </xf>
    <xf numFmtId="0" fontId="0" fillId="11" borderId="59" xfId="0" applyFill="1" applyBorder="1" applyAlignment="1" applyProtection="1">
      <alignment horizontal="center"/>
      <protection locked="0"/>
    </xf>
    <xf numFmtId="171" fontId="12" fillId="11" borderId="20" xfId="0" applyNumberFormat="1" applyFont="1" applyFill="1" applyBorder="1" applyAlignment="1" applyProtection="1">
      <alignment horizontal="centerContinuous"/>
      <protection locked="0"/>
    </xf>
    <xf numFmtId="2" fontId="0" fillId="11" borderId="20" xfId="0" applyNumberFormat="1" applyFill="1" applyBorder="1" applyAlignment="1" applyProtection="1">
      <alignment horizontal="centerContinuous"/>
      <protection locked="0"/>
    </xf>
    <xf numFmtId="171" fontId="15" fillId="11" borderId="50" xfId="0" applyNumberFormat="1" applyFont="1" applyFill="1" applyBorder="1" applyAlignment="1" applyProtection="1">
      <alignment horizontal="right"/>
      <protection locked="0"/>
    </xf>
    <xf numFmtId="171" fontId="8" fillId="20" borderId="3" xfId="0" applyNumberFormat="1" applyFont="1" applyFill="1" applyBorder="1" applyAlignment="1" applyProtection="1">
      <alignment horizontal="center" vertical="center"/>
      <protection locked="0"/>
    </xf>
    <xf numFmtId="171" fontId="8" fillId="20" borderId="52" xfId="0" applyNumberFormat="1" applyFont="1" applyFill="1" applyBorder="1" applyAlignment="1" applyProtection="1">
      <alignment horizontal="center" vertical="center"/>
      <protection locked="0"/>
    </xf>
    <xf numFmtId="0" fontId="12" fillId="20" borderId="25" xfId="0" applyNumberFormat="1" applyFont="1" applyFill="1" applyBorder="1" applyAlignment="1" applyProtection="1">
      <alignment horizontal="center"/>
    </xf>
    <xf numFmtId="0" fontId="12" fillId="20" borderId="54" xfId="0" applyNumberFormat="1" applyFont="1" applyFill="1" applyBorder="1" applyAlignment="1" applyProtection="1">
      <alignment horizontal="center"/>
    </xf>
    <xf numFmtId="0" fontId="12" fillId="20" borderId="23" xfId="0" applyNumberFormat="1" applyFont="1" applyFill="1" applyBorder="1" applyAlignment="1" applyProtection="1">
      <alignment horizontal="center"/>
    </xf>
    <xf numFmtId="0" fontId="12" fillId="20" borderId="21" xfId="0" applyNumberFormat="1" applyFont="1" applyFill="1" applyBorder="1" applyAlignment="1" applyProtection="1">
      <alignment horizontal="center"/>
    </xf>
    <xf numFmtId="0" fontId="12" fillId="20" borderId="37" xfId="0" applyNumberFormat="1" applyFont="1" applyFill="1" applyBorder="1" applyAlignment="1" applyProtection="1">
      <alignment horizontal="center"/>
    </xf>
    <xf numFmtId="0" fontId="12" fillId="20" borderId="31" xfId="0" applyNumberFormat="1" applyFont="1" applyFill="1" applyBorder="1" applyAlignment="1" applyProtection="1">
      <alignment horizontal="center"/>
    </xf>
    <xf numFmtId="173" fontId="12" fillId="20" borderId="51" xfId="0" applyNumberFormat="1" applyFont="1" applyFill="1" applyBorder="1" applyAlignment="1" applyProtection="1">
      <alignment horizontal="center"/>
    </xf>
    <xf numFmtId="173" fontId="12" fillId="20" borderId="50" xfId="0" applyNumberFormat="1" applyFont="1" applyFill="1" applyBorder="1" applyAlignment="1" applyProtection="1">
      <alignment horizontal="center"/>
    </xf>
    <xf numFmtId="171" fontId="12" fillId="20" borderId="7" xfId="0" applyNumberFormat="1" applyFont="1" applyFill="1" applyBorder="1" applyAlignment="1" applyProtection="1">
      <alignment horizontal="center"/>
      <protection locked="0"/>
    </xf>
    <xf numFmtId="9" fontId="12" fillId="20" borderId="7" xfId="4" applyFont="1" applyFill="1" applyBorder="1" applyAlignment="1" applyProtection="1">
      <alignment horizontal="center"/>
      <protection locked="0"/>
    </xf>
    <xf numFmtId="171" fontId="8" fillId="19" borderId="7" xfId="0" applyNumberFormat="1" applyFont="1" applyFill="1" applyBorder="1" applyAlignment="1" applyProtection="1">
      <alignment horizontal="center"/>
      <protection locked="0"/>
    </xf>
    <xf numFmtId="9" fontId="8" fillId="19" borderId="7" xfId="4" applyFont="1" applyFill="1" applyBorder="1" applyAlignment="1" applyProtection="1">
      <alignment horizontal="center"/>
      <protection locked="0"/>
    </xf>
    <xf numFmtId="171" fontId="12" fillId="19" borderId="7" xfId="0" applyNumberFormat="1" applyFont="1" applyFill="1" applyBorder="1" applyAlignment="1" applyProtection="1">
      <alignment horizontal="center"/>
      <protection locked="0"/>
    </xf>
    <xf numFmtId="171" fontId="12" fillId="19" borderId="7" xfId="0" applyNumberFormat="1" applyFont="1" applyFill="1" applyBorder="1" applyAlignment="1" applyProtection="1">
      <alignment horizontal="center"/>
    </xf>
    <xf numFmtId="171" fontId="12" fillId="19" borderId="21" xfId="0" applyNumberFormat="1" applyFont="1" applyFill="1" applyBorder="1" applyAlignment="1" applyProtection="1">
      <alignment horizontal="center"/>
    </xf>
    <xf numFmtId="171" fontId="12" fillId="19" borderId="4" xfId="0" applyNumberFormat="1" applyFont="1" applyFill="1" applyBorder="1" applyAlignment="1" applyProtection="1">
      <alignment horizontal="center"/>
      <protection locked="0"/>
    </xf>
    <xf numFmtId="9" fontId="12" fillId="19" borderId="7" xfId="4" applyFont="1" applyFill="1" applyBorder="1" applyAlignment="1" applyProtection="1">
      <alignment horizontal="center"/>
      <protection locked="0"/>
    </xf>
    <xf numFmtId="0" fontId="8" fillId="0" borderId="12" xfId="0" applyFont="1" applyFill="1" applyBorder="1" applyAlignment="1" applyProtection="1">
      <alignment horizontal="center"/>
    </xf>
    <xf numFmtId="0" fontId="20" fillId="0" borderId="0" xfId="0" applyFont="1" applyBorder="1" applyAlignment="1" applyProtection="1">
      <alignment horizontal="center"/>
    </xf>
    <xf numFmtId="174" fontId="20" fillId="0" borderId="0" xfId="0" applyNumberFormat="1" applyFont="1" applyBorder="1" applyAlignment="1" applyProtection="1">
      <alignment horizontal="center"/>
    </xf>
    <xf numFmtId="0" fontId="10" fillId="0" borderId="53" xfId="0" applyFont="1" applyBorder="1" applyAlignment="1" applyProtection="1">
      <alignment horizontal="center"/>
    </xf>
    <xf numFmtId="10" fontId="8" fillId="0" borderId="0" xfId="0" applyNumberFormat="1" applyFont="1" applyFill="1" applyBorder="1" applyAlignment="1" applyProtection="1">
      <alignment horizontal="right"/>
    </xf>
    <xf numFmtId="0" fontId="11" fillId="0" borderId="38" xfId="0" applyNumberFormat="1" applyFont="1" applyFill="1" applyBorder="1" applyProtection="1"/>
    <xf numFmtId="0" fontId="8" fillId="0" borderId="66" xfId="0" applyFont="1" applyBorder="1" applyProtection="1"/>
    <xf numFmtId="0" fontId="10" fillId="0" borderId="14" xfId="0" applyFont="1" applyBorder="1" applyAlignment="1" applyProtection="1">
      <alignment horizontal="centerContinuous"/>
    </xf>
    <xf numFmtId="0" fontId="8" fillId="0" borderId="67" xfId="0" applyFont="1" applyBorder="1" applyAlignment="1" applyProtection="1">
      <alignment horizontal="center"/>
    </xf>
    <xf numFmtId="0" fontId="8" fillId="0" borderId="37" xfId="0" applyFont="1" applyBorder="1" applyAlignment="1" applyProtection="1">
      <alignment horizontal="right"/>
    </xf>
    <xf numFmtId="0" fontId="8" fillId="0" borderId="66" xfId="0" applyFont="1" applyBorder="1" applyAlignment="1" applyProtection="1">
      <alignment horizontal="right"/>
    </xf>
    <xf numFmtId="172" fontId="11" fillId="0" borderId="38" xfId="0" applyNumberFormat="1" applyFont="1" applyFill="1" applyBorder="1" applyProtection="1"/>
    <xf numFmtId="0" fontId="8" fillId="0" borderId="50" xfId="0" applyFont="1" applyBorder="1" applyProtection="1"/>
    <xf numFmtId="171" fontId="11" fillId="0" borderId="53" xfId="0" applyNumberFormat="1" applyFont="1" applyFill="1" applyBorder="1" applyProtection="1"/>
    <xf numFmtId="0" fontId="41" fillId="0" borderId="0" xfId="0" applyFont="1" applyBorder="1" applyAlignment="1" applyProtection="1">
      <alignment wrapText="1"/>
      <protection locked="0"/>
    </xf>
    <xf numFmtId="2" fontId="10" fillId="2" borderId="6" xfId="0" applyNumberFormat="1" applyFont="1" applyFill="1" applyBorder="1" applyAlignment="1" applyProtection="1">
      <alignment horizontal="center" vertical="center"/>
      <protection locked="0"/>
    </xf>
    <xf numFmtId="0" fontId="1" fillId="11" borderId="53" xfId="0" applyNumberFormat="1" applyFont="1" applyFill="1" applyBorder="1" applyAlignment="1" applyProtection="1">
      <alignment horizontal="center"/>
      <protection locked="0"/>
    </xf>
    <xf numFmtId="0" fontId="36" fillId="0" borderId="0" xfId="1" applyFont="1" applyAlignment="1" applyProtection="1">
      <alignment horizontal="right" vertical="center" wrapText="1"/>
    </xf>
    <xf numFmtId="0" fontId="24" fillId="0" borderId="0" xfId="1" applyAlignment="1" applyProtection="1">
      <alignment horizontal="left" vertical="center" wrapText="1"/>
    </xf>
    <xf numFmtId="0" fontId="32" fillId="0" borderId="0" xfId="1" applyFont="1" applyAlignment="1" applyProtection="1">
      <alignment horizontal="left" vertical="center" wrapText="1"/>
    </xf>
    <xf numFmtId="0" fontId="8" fillId="0" borderId="0" xfId="3" applyAlignment="1" applyProtection="1">
      <alignment vertical="center"/>
    </xf>
    <xf numFmtId="0" fontId="10" fillId="0" borderId="0" xfId="3" applyFont="1" applyAlignment="1" applyProtection="1">
      <alignment horizontal="right" vertical="center"/>
    </xf>
    <xf numFmtId="0" fontId="43" fillId="0" borderId="51" xfId="3" applyFont="1" applyBorder="1" applyAlignment="1" applyProtection="1">
      <alignment horizontal="center" vertical="center"/>
    </xf>
    <xf numFmtId="0" fontId="10" fillId="13" borderId="21" xfId="3" applyFont="1" applyFill="1" applyBorder="1" applyAlignment="1" applyProtection="1">
      <alignment horizontal="center" vertical="center"/>
    </xf>
    <xf numFmtId="0" fontId="8" fillId="0" borderId="21" xfId="3" applyBorder="1" applyAlignment="1" applyProtection="1">
      <alignment horizontal="center" vertical="center"/>
    </xf>
    <xf numFmtId="0" fontId="8" fillId="0" borderId="21" xfId="3" applyBorder="1" applyAlignment="1" applyProtection="1">
      <alignment vertical="center"/>
    </xf>
    <xf numFmtId="0" fontId="21" fillId="0" borderId="0" xfId="0" applyFont="1" applyAlignment="1" applyProtection="1">
      <alignment vertical="center"/>
    </xf>
    <xf numFmtId="0" fontId="23" fillId="0" borderId="0" xfId="3" applyFont="1" applyAlignment="1" applyProtection="1">
      <alignment horizontal="center" vertical="center"/>
    </xf>
    <xf numFmtId="0" fontId="23" fillId="0" borderId="0" xfId="3" applyFont="1" applyAlignment="1" applyProtection="1">
      <alignment horizontal="left" vertical="center"/>
    </xf>
    <xf numFmtId="0" fontId="9" fillId="0" borderId="0" xfId="0" applyFont="1" applyAlignment="1" applyProtection="1">
      <alignment vertical="center"/>
    </xf>
    <xf numFmtId="0" fontId="23" fillId="0" borderId="0" xfId="0" applyFont="1" applyAlignment="1" applyProtection="1">
      <alignment vertical="center"/>
    </xf>
    <xf numFmtId="168" fontId="23" fillId="0" borderId="0" xfId="3" applyNumberFormat="1" applyFont="1" applyAlignment="1" applyProtection="1">
      <alignment horizontal="right" vertical="center"/>
    </xf>
    <xf numFmtId="175" fontId="23" fillId="0" borderId="0" xfId="3" applyNumberFormat="1" applyFont="1" applyAlignment="1" applyProtection="1">
      <alignment horizontal="center" vertical="center"/>
    </xf>
    <xf numFmtId="0" fontId="9" fillId="0" borderId="0" xfId="3" applyFont="1" applyAlignment="1" applyProtection="1">
      <alignment vertical="center"/>
    </xf>
    <xf numFmtId="0" fontId="23" fillId="0" borderId="0" xfId="3" applyFont="1" applyAlignment="1" applyProtection="1">
      <alignment horizontal="centerContinuous" vertical="center"/>
    </xf>
    <xf numFmtId="0" fontId="9" fillId="0" borderId="0" xfId="0" applyFont="1" applyAlignment="1" applyProtection="1">
      <alignment horizontal="justify" vertical="center" wrapText="1"/>
    </xf>
    <xf numFmtId="0" fontId="22" fillId="0" borderId="0" xfId="0" applyFont="1" applyAlignment="1" applyProtection="1">
      <alignment vertical="center"/>
    </xf>
    <xf numFmtId="168" fontId="9" fillId="0" borderId="0" xfId="3" applyNumberFormat="1" applyFont="1" applyAlignment="1" applyProtection="1">
      <alignment horizontal="right" vertical="center"/>
    </xf>
    <xf numFmtId="175" fontId="9" fillId="0" borderId="0" xfId="3" applyNumberFormat="1" applyFont="1" applyAlignment="1" applyProtection="1">
      <alignment horizontal="right" vertical="center"/>
    </xf>
    <xf numFmtId="0" fontId="23" fillId="0" borderId="0" xfId="0" applyFont="1" applyAlignment="1" applyProtection="1">
      <alignment vertical="center" wrapText="1"/>
    </xf>
    <xf numFmtId="0" fontId="11" fillId="0" borderId="0" xfId="3" applyFont="1" applyAlignment="1" applyProtection="1">
      <alignment horizontal="center" vertical="center"/>
    </xf>
    <xf numFmtId="0" fontId="11" fillId="0" borderId="0" xfId="3" applyFont="1" applyAlignment="1" applyProtection="1">
      <alignment horizontal="right" vertical="center"/>
    </xf>
    <xf numFmtId="0" fontId="23" fillId="0" borderId="0" xfId="0" applyFont="1" applyAlignment="1" applyProtection="1">
      <alignment horizontal="right" vertical="center" wrapText="1"/>
    </xf>
    <xf numFmtId="0" fontId="8" fillId="0" borderId="0" xfId="3" applyAlignment="1" applyProtection="1">
      <alignment horizontal="center" vertical="center"/>
    </xf>
    <xf numFmtId="0" fontId="23" fillId="0" borderId="0" xfId="0" applyFont="1" applyAlignment="1" applyProtection="1">
      <alignment horizontal="center" vertical="center" wrapText="1"/>
    </xf>
    <xf numFmtId="0" fontId="9" fillId="0" borderId="0" xfId="3" applyFont="1" applyAlignment="1" applyProtection="1">
      <alignment horizontal="center" vertical="center"/>
    </xf>
    <xf numFmtId="0" fontId="16" fillId="0" borderId="0" xfId="3" applyFont="1" applyFill="1" applyAlignment="1" applyProtection="1">
      <alignment horizontal="center" vertical="center"/>
    </xf>
    <xf numFmtId="49" fontId="16" fillId="0" borderId="0" xfId="3" applyNumberFormat="1" applyFont="1" applyFill="1" applyBorder="1" applyAlignment="1" applyProtection="1">
      <alignment horizontal="right" vertical="center"/>
    </xf>
    <xf numFmtId="0" fontId="16" fillId="0" borderId="0" xfId="3" applyFont="1" applyFill="1" applyBorder="1" applyAlignment="1" applyProtection="1">
      <alignment horizontal="center" vertical="center"/>
    </xf>
    <xf numFmtId="49" fontId="16" fillId="0" borderId="0" xfId="3" applyNumberFormat="1" applyFont="1" applyFill="1" applyBorder="1" applyAlignment="1" applyProtection="1">
      <alignment vertical="center"/>
    </xf>
    <xf numFmtId="0" fontId="16" fillId="0" borderId="0" xfId="3" applyNumberFormat="1" applyFont="1" applyFill="1" applyBorder="1" applyAlignment="1" applyProtection="1">
      <alignment horizontal="left" vertical="center"/>
    </xf>
    <xf numFmtId="0" fontId="8" fillId="0" borderId="0" xfId="3" applyFont="1" applyFill="1" applyBorder="1" applyAlignment="1" applyProtection="1">
      <alignment vertical="center"/>
    </xf>
    <xf numFmtId="0" fontId="8" fillId="0" borderId="40" xfId="3" applyFont="1" applyFill="1" applyBorder="1" applyAlignment="1" applyProtection="1">
      <alignment vertical="center"/>
    </xf>
    <xf numFmtId="0" fontId="8" fillId="0" borderId="38" xfId="3" applyFont="1" applyFill="1" applyBorder="1" applyAlignment="1" applyProtection="1">
      <alignment vertical="center"/>
    </xf>
    <xf numFmtId="0" fontId="8" fillId="0" borderId="39" xfId="3" applyFont="1" applyFill="1" applyBorder="1" applyAlignment="1" applyProtection="1">
      <alignment vertical="center"/>
    </xf>
    <xf numFmtId="0" fontId="8" fillId="0" borderId="17" xfId="3" applyFont="1" applyFill="1" applyBorder="1" applyAlignment="1" applyProtection="1">
      <alignment vertical="center"/>
    </xf>
    <xf numFmtId="0" fontId="8" fillId="0" borderId="20" xfId="3" applyFont="1" applyFill="1" applyBorder="1" applyAlignment="1" applyProtection="1">
      <alignment vertical="center"/>
    </xf>
    <xf numFmtId="0" fontId="8" fillId="0" borderId="6" xfId="3" applyFont="1" applyFill="1" applyBorder="1" applyAlignment="1" applyProtection="1">
      <alignment vertical="center"/>
    </xf>
    <xf numFmtId="0" fontId="10" fillId="0" borderId="0" xfId="3" applyFont="1" applyFill="1" applyBorder="1" applyAlignment="1" applyProtection="1">
      <alignment vertical="center"/>
    </xf>
    <xf numFmtId="0" fontId="8" fillId="0" borderId="0" xfId="3" applyFill="1" applyBorder="1" applyAlignment="1" applyProtection="1">
      <alignment vertical="center"/>
    </xf>
    <xf numFmtId="0" fontId="16" fillId="0" borderId="0" xfId="3" applyFont="1" applyFill="1" applyBorder="1" applyAlignment="1" applyProtection="1">
      <alignment vertical="center"/>
    </xf>
    <xf numFmtId="0" fontId="23" fillId="0" borderId="0" xfId="0" applyFont="1" applyAlignment="1" applyProtection="1">
      <alignment horizontal="left" vertical="center" wrapText="1"/>
    </xf>
    <xf numFmtId="0" fontId="35" fillId="0" borderId="0" xfId="3" applyFont="1" applyFill="1" applyBorder="1" applyAlignment="1" applyProtection="1">
      <alignment vertical="center"/>
    </xf>
    <xf numFmtId="0" fontId="8" fillId="0" borderId="0" xfId="3" applyFont="1" applyAlignment="1" applyProtection="1">
      <alignment horizontal="center" vertical="center"/>
    </xf>
    <xf numFmtId="0" fontId="8" fillId="0" borderId="0" xfId="3" applyFont="1" applyAlignment="1" applyProtection="1">
      <alignment vertical="center"/>
    </xf>
    <xf numFmtId="0" fontId="42" fillId="0" borderId="10" xfId="0" applyNumberFormat="1" applyFont="1" applyFill="1" applyBorder="1" applyAlignment="1" applyProtection="1">
      <protection locked="0"/>
    </xf>
    <xf numFmtId="0" fontId="42" fillId="0" borderId="11" xfId="0" applyNumberFormat="1" applyFont="1" applyFill="1" applyBorder="1" applyAlignment="1" applyProtection="1">
      <protection locked="0"/>
    </xf>
    <xf numFmtId="0" fontId="1" fillId="0" borderId="0" xfId="0" applyFont="1" applyFill="1" applyBorder="1" applyAlignment="1" applyProtection="1">
      <protection locked="0"/>
    </xf>
    <xf numFmtId="0" fontId="1" fillId="0" borderId="5" xfId="0" applyFont="1" applyFill="1" applyBorder="1" applyAlignment="1" applyProtection="1">
      <protection locked="0"/>
    </xf>
    <xf numFmtId="0" fontId="1" fillId="0" borderId="20" xfId="0" applyFont="1" applyFill="1" applyBorder="1" applyAlignment="1" applyProtection="1">
      <protection locked="0"/>
    </xf>
    <xf numFmtId="0" fontId="1" fillId="0" borderId="6" xfId="0" applyFont="1" applyFill="1" applyBorder="1" applyAlignment="1" applyProtection="1">
      <protection locked="0"/>
    </xf>
    <xf numFmtId="10" fontId="12" fillId="8" borderId="0" xfId="4" applyNumberFormat="1" applyFont="1" applyFill="1" applyBorder="1" applyProtection="1">
      <protection locked="0"/>
    </xf>
    <xf numFmtId="177" fontId="8" fillId="19" borderId="7" xfId="4" applyNumberFormat="1" applyFont="1" applyFill="1" applyBorder="1" applyAlignment="1" applyProtection="1">
      <alignment horizontal="center"/>
      <protection locked="0"/>
    </xf>
    <xf numFmtId="177" fontId="8" fillId="19" borderId="7" xfId="0" applyNumberFormat="1" applyFont="1" applyFill="1" applyBorder="1" applyAlignment="1" applyProtection="1">
      <alignment horizontal="center"/>
      <protection locked="0"/>
    </xf>
    <xf numFmtId="177" fontId="12" fillId="19" borderId="7" xfId="0" applyNumberFormat="1" applyFont="1" applyFill="1" applyBorder="1" applyAlignment="1" applyProtection="1">
      <alignment horizontal="center"/>
      <protection locked="0"/>
    </xf>
    <xf numFmtId="177" fontId="12" fillId="19" borderId="7" xfId="0" applyNumberFormat="1" applyFont="1" applyFill="1" applyBorder="1" applyAlignment="1" applyProtection="1">
      <alignment horizontal="center"/>
    </xf>
    <xf numFmtId="177" fontId="12" fillId="19" borderId="2" xfId="0" applyNumberFormat="1" applyFont="1" applyFill="1" applyBorder="1" applyAlignment="1" applyProtection="1">
      <alignment horizontal="center"/>
    </xf>
    <xf numFmtId="177" fontId="12" fillId="19" borderId="37" xfId="0" applyNumberFormat="1" applyFont="1" applyFill="1" applyBorder="1" applyAlignment="1" applyProtection="1">
      <alignment horizontal="center"/>
      <protection locked="0"/>
    </xf>
    <xf numFmtId="177" fontId="12" fillId="19" borderId="7" xfId="4" applyNumberFormat="1" applyFont="1" applyFill="1" applyBorder="1" applyAlignment="1" applyProtection="1">
      <alignment horizontal="center"/>
      <protection locked="0"/>
    </xf>
    <xf numFmtId="0" fontId="16" fillId="0" borderId="0" xfId="3" applyFont="1" applyFill="1" applyBorder="1" applyAlignment="1" applyProtection="1">
      <alignment horizontal="center" vertical="center"/>
    </xf>
    <xf numFmtId="0" fontId="39" fillId="0" borderId="0" xfId="1" applyFont="1" applyAlignment="1" applyProtection="1">
      <alignment horizontal="center" vertical="center" wrapText="1"/>
    </xf>
    <xf numFmtId="0" fontId="11" fillId="0" borderId="0" xfId="3" applyFont="1" applyFill="1" applyBorder="1" applyAlignment="1" applyProtection="1">
      <alignment horizontal="right" vertical="center"/>
    </xf>
    <xf numFmtId="0" fontId="8" fillId="0" borderId="0" xfId="3" applyAlignment="1" applyProtection="1">
      <alignment horizontal="center" vertical="center"/>
    </xf>
    <xf numFmtId="0" fontId="11" fillId="0" borderId="0" xfId="3" applyFont="1" applyFill="1" applyBorder="1" applyAlignment="1" applyProtection="1">
      <alignment horizontal="center" vertical="center"/>
    </xf>
    <xf numFmtId="0" fontId="36" fillId="0" borderId="0" xfId="1" applyFont="1" applyAlignment="1" applyProtection="1">
      <alignment horizontal="right" vertical="center" wrapText="1"/>
    </xf>
    <xf numFmtId="0" fontId="31" fillId="0" borderId="0" xfId="0" applyFont="1" applyAlignment="1" applyProtection="1">
      <alignment horizontal="center" vertical="center"/>
    </xf>
    <xf numFmtId="49" fontId="11" fillId="0" borderId="0" xfId="3" applyNumberFormat="1" applyFont="1" applyAlignment="1" applyProtection="1">
      <alignment horizontal="center" vertical="center"/>
    </xf>
    <xf numFmtId="0" fontId="23" fillId="0" borderId="0" xfId="0" applyFont="1" applyAlignment="1" applyProtection="1">
      <alignment horizontal="center" vertical="center" wrapText="1"/>
    </xf>
    <xf numFmtId="0" fontId="24" fillId="0" borderId="0" xfId="1" applyAlignment="1" applyProtection="1">
      <alignment horizontal="left" vertical="center" wrapText="1"/>
    </xf>
    <xf numFmtId="0" fontId="32" fillId="0" borderId="0" xfId="1" applyFont="1" applyAlignment="1" applyProtection="1">
      <alignment horizontal="left" vertical="center" wrapText="1"/>
    </xf>
    <xf numFmtId="14" fontId="11" fillId="0" borderId="0" xfId="3" applyNumberFormat="1" applyFont="1" applyAlignment="1" applyProtection="1">
      <alignment horizontal="left"/>
    </xf>
    <xf numFmtId="0" fontId="8" fillId="0" borderId="17" xfId="3" applyFont="1" applyFill="1" applyBorder="1" applyAlignment="1" applyProtection="1">
      <alignment horizontal="center" vertical="center"/>
    </xf>
    <xf numFmtId="0" fontId="8" fillId="0" borderId="20" xfId="3" applyFont="1" applyFill="1" applyBorder="1" applyAlignment="1" applyProtection="1">
      <alignment horizontal="center" vertical="center"/>
    </xf>
    <xf numFmtId="0" fontId="8" fillId="0" borderId="6" xfId="3" applyFont="1" applyFill="1" applyBorder="1" applyAlignment="1" applyProtection="1">
      <alignment horizontal="center" vertical="center"/>
    </xf>
    <xf numFmtId="0" fontId="16" fillId="0" borderId="12" xfId="3" applyFont="1" applyBorder="1" applyAlignment="1" applyProtection="1">
      <alignment horizontal="center" vertical="center"/>
    </xf>
    <xf numFmtId="0" fontId="16" fillId="0" borderId="0" xfId="3" applyFont="1" applyBorder="1" applyAlignment="1" applyProtection="1">
      <alignment horizontal="center" vertical="center"/>
    </xf>
    <xf numFmtId="0" fontId="16" fillId="0" borderId="5" xfId="3" applyFont="1" applyBorder="1" applyAlignment="1" applyProtection="1">
      <alignment horizontal="center" vertical="center"/>
    </xf>
    <xf numFmtId="0" fontId="16" fillId="0" borderId="12" xfId="3" applyFont="1" applyFill="1" applyBorder="1" applyAlignment="1" applyProtection="1">
      <alignment horizontal="center" vertical="center"/>
    </xf>
    <xf numFmtId="0" fontId="16" fillId="0" borderId="5" xfId="3" applyFont="1" applyFill="1" applyBorder="1" applyAlignment="1" applyProtection="1">
      <alignment horizontal="center" vertical="center"/>
    </xf>
    <xf numFmtId="0" fontId="40" fillId="0" borderId="12" xfId="3" applyFont="1" applyFill="1" applyBorder="1" applyAlignment="1" applyProtection="1">
      <alignment horizontal="center" vertical="center"/>
    </xf>
    <xf numFmtId="0" fontId="40" fillId="0" borderId="0" xfId="3" applyFont="1" applyFill="1" applyBorder="1" applyAlignment="1" applyProtection="1">
      <alignment horizontal="center" vertical="center"/>
    </xf>
    <xf numFmtId="0" fontId="40" fillId="0" borderId="5" xfId="3" applyFont="1" applyFill="1" applyBorder="1" applyAlignment="1" applyProtection="1">
      <alignment horizontal="center" vertical="center"/>
    </xf>
    <xf numFmtId="0" fontId="37" fillId="0" borderId="12" xfId="3" applyFont="1" applyFill="1" applyBorder="1" applyAlignment="1" applyProtection="1">
      <alignment horizontal="center" vertical="center"/>
    </xf>
    <xf numFmtId="0" fontId="37" fillId="0" borderId="0" xfId="3" applyFont="1" applyFill="1" applyBorder="1" applyAlignment="1" applyProtection="1">
      <alignment horizontal="center" vertical="center"/>
    </xf>
    <xf numFmtId="0" fontId="37" fillId="0" borderId="5" xfId="3" applyFont="1" applyFill="1" applyBorder="1" applyAlignment="1" applyProtection="1">
      <alignment horizontal="center" vertical="center"/>
    </xf>
    <xf numFmtId="0" fontId="35" fillId="0" borderId="12" xfId="3" applyFont="1" applyFill="1" applyBorder="1" applyAlignment="1" applyProtection="1">
      <alignment horizontal="center" vertical="center"/>
    </xf>
    <xf numFmtId="0" fontId="35" fillId="0" borderId="0" xfId="3" applyFont="1" applyFill="1" applyBorder="1" applyAlignment="1" applyProtection="1">
      <alignment horizontal="center" vertical="center"/>
    </xf>
    <xf numFmtId="0" fontId="35" fillId="0" borderId="5" xfId="3" applyFont="1" applyFill="1" applyBorder="1" applyAlignment="1" applyProtection="1">
      <alignment horizontal="center" vertical="center"/>
    </xf>
    <xf numFmtId="0" fontId="1" fillId="0" borderId="12" xfId="0" applyFont="1" applyFill="1" applyBorder="1" applyAlignment="1" applyProtection="1">
      <alignment horizontal="center"/>
      <protection locked="0"/>
    </xf>
    <xf numFmtId="0" fontId="1" fillId="0" borderId="0" xfId="0" applyFont="1" applyFill="1" applyBorder="1" applyAlignment="1" applyProtection="1">
      <alignment horizontal="center"/>
      <protection locked="0"/>
    </xf>
    <xf numFmtId="0" fontId="42" fillId="0" borderId="40" xfId="0" applyNumberFormat="1" applyFont="1" applyFill="1" applyBorder="1" applyAlignment="1" applyProtection="1">
      <alignment horizontal="center"/>
      <protection locked="0"/>
    </xf>
    <xf numFmtId="0" fontId="42" fillId="0" borderId="38" xfId="0" applyNumberFormat="1" applyFont="1" applyFill="1" applyBorder="1" applyAlignment="1" applyProtection="1">
      <alignment horizontal="center"/>
      <protection locked="0"/>
    </xf>
    <xf numFmtId="0" fontId="0" fillId="0" borderId="0" xfId="0" applyAlignment="1" applyProtection="1">
      <alignment horizontal="left"/>
      <protection locked="0"/>
    </xf>
    <xf numFmtId="0" fontId="18" fillId="6" borderId="0" xfId="0" applyFont="1" applyFill="1" applyAlignment="1" applyProtection="1">
      <alignment horizontal="center" wrapText="1"/>
      <protection locked="0"/>
    </xf>
    <xf numFmtId="0" fontId="2" fillId="0" borderId="0" xfId="0" applyFont="1" applyAlignment="1" applyProtection="1">
      <alignment horizontal="left"/>
      <protection locked="0"/>
    </xf>
    <xf numFmtId="14" fontId="11" fillId="11" borderId="51" xfId="3" applyNumberFormat="1" applyFont="1" applyFill="1" applyBorder="1" applyAlignment="1" applyProtection="1">
      <alignment horizontal="center" vertical="center"/>
    </xf>
    <xf numFmtId="14" fontId="11" fillId="11" borderId="39" xfId="3" applyNumberFormat="1" applyFont="1" applyFill="1" applyBorder="1" applyAlignment="1" applyProtection="1">
      <alignment horizontal="center" vertical="center"/>
    </xf>
    <xf numFmtId="171" fontId="11" fillId="11" borderId="12" xfId="0" applyNumberFormat="1" applyFont="1" applyFill="1" applyBorder="1" applyAlignment="1" applyProtection="1">
      <alignment horizontal="center"/>
      <protection locked="0"/>
    </xf>
    <xf numFmtId="171" fontId="11" fillId="11" borderId="5" xfId="0" applyNumberFormat="1" applyFont="1" applyFill="1" applyBorder="1" applyAlignment="1" applyProtection="1">
      <alignment horizontal="center"/>
      <protection locked="0"/>
    </xf>
    <xf numFmtId="0" fontId="1" fillId="0" borderId="17" xfId="0" applyFont="1" applyFill="1" applyBorder="1" applyAlignment="1" applyProtection="1">
      <alignment horizontal="center"/>
      <protection locked="0"/>
    </xf>
    <xf numFmtId="0" fontId="1" fillId="0" borderId="20" xfId="0" applyFont="1" applyFill="1" applyBorder="1" applyAlignment="1" applyProtection="1">
      <alignment horizontal="center"/>
      <protection locked="0"/>
    </xf>
    <xf numFmtId="0" fontId="30" fillId="0" borderId="0" xfId="0" applyFont="1" applyAlignment="1" applyProtection="1">
      <alignment horizontal="center"/>
    </xf>
    <xf numFmtId="0" fontId="11" fillId="0" borderId="0" xfId="0" applyFont="1" applyAlignment="1" applyProtection="1">
      <alignment horizontal="center"/>
    </xf>
    <xf numFmtId="0" fontId="11" fillId="0" borderId="0" xfId="0" applyFont="1" applyFill="1" applyAlignment="1" applyProtection="1">
      <alignment horizontal="center"/>
    </xf>
    <xf numFmtId="0" fontId="8" fillId="0" borderId="51" xfId="0" applyFont="1" applyBorder="1" applyAlignment="1" applyProtection="1">
      <alignment horizontal="center"/>
    </xf>
    <xf numFmtId="0" fontId="8" fillId="0" borderId="52" xfId="0" applyFont="1" applyBorder="1" applyAlignment="1" applyProtection="1">
      <alignment horizontal="center"/>
    </xf>
    <xf numFmtId="0" fontId="8" fillId="0" borderId="57" xfId="0" applyFont="1" applyBorder="1" applyAlignment="1" applyProtection="1">
      <alignment horizontal="center"/>
    </xf>
    <xf numFmtId="0" fontId="8" fillId="0" borderId="56" xfId="0" applyFont="1" applyBorder="1" applyAlignment="1" applyProtection="1">
      <alignment horizontal="center"/>
    </xf>
    <xf numFmtId="0" fontId="8" fillId="0" borderId="2" xfId="0" applyFont="1" applyBorder="1" applyAlignment="1" applyProtection="1">
      <alignment horizontal="center"/>
    </xf>
    <xf numFmtId="0" fontId="27" fillId="0" borderId="51" xfId="0" applyFont="1" applyBorder="1" applyAlignment="1" applyProtection="1">
      <alignment horizontal="center"/>
    </xf>
    <xf numFmtId="0" fontId="27" fillId="0" borderId="50" xfId="0" applyFont="1" applyBorder="1" applyAlignment="1" applyProtection="1">
      <alignment horizontal="center"/>
    </xf>
    <xf numFmtId="0" fontId="27" fillId="0" borderId="52" xfId="0" applyFont="1" applyBorder="1" applyAlignment="1" applyProtection="1">
      <alignment horizontal="center"/>
    </xf>
    <xf numFmtId="0" fontId="8" fillId="0" borderId="0" xfId="0" applyFont="1" applyBorder="1" applyAlignment="1" applyProtection="1">
      <alignment horizontal="center"/>
    </xf>
    <xf numFmtId="10" fontId="27" fillId="0" borderId="0" xfId="0" applyNumberFormat="1" applyFont="1" applyAlignment="1" applyProtection="1">
      <alignment horizontal="center"/>
    </xf>
    <xf numFmtId="170" fontId="11" fillId="0" borderId="13" xfId="0" applyNumberFormat="1" applyFont="1" applyBorder="1" applyAlignment="1" applyProtection="1">
      <alignment horizontal="center"/>
    </xf>
    <xf numFmtId="170" fontId="11" fillId="0" borderId="3" xfId="0" applyNumberFormat="1" applyFont="1" applyBorder="1" applyAlignment="1" applyProtection="1">
      <alignment horizontal="center"/>
    </xf>
    <xf numFmtId="0" fontId="8" fillId="0" borderId="43" xfId="0" applyFont="1" applyBorder="1" applyAlignment="1" applyProtection="1">
      <alignment horizontal="left" wrapText="1"/>
    </xf>
    <xf numFmtId="0" fontId="8" fillId="0" borderId="44" xfId="0" applyFont="1" applyBorder="1" applyAlignment="1" applyProtection="1">
      <alignment horizontal="left" wrapText="1"/>
    </xf>
    <xf numFmtId="0" fontId="8" fillId="0" borderId="45" xfId="0" applyFont="1" applyBorder="1" applyAlignment="1" applyProtection="1">
      <alignment horizontal="left" wrapText="1"/>
    </xf>
    <xf numFmtId="0" fontId="8" fillId="0" borderId="46" xfId="0" applyFont="1" applyBorder="1" applyAlignment="1" applyProtection="1">
      <alignment horizontal="left" wrapText="1"/>
    </xf>
    <xf numFmtId="0" fontId="8" fillId="0" borderId="0" xfId="0" applyFont="1" applyBorder="1" applyAlignment="1" applyProtection="1">
      <alignment horizontal="left" wrapText="1"/>
    </xf>
    <xf numFmtId="0" fontId="8" fillId="0" borderId="7" xfId="0" applyFont="1" applyBorder="1" applyAlignment="1" applyProtection="1">
      <alignment horizontal="left" wrapText="1"/>
    </xf>
  </cellXfs>
  <cellStyles count="8">
    <cellStyle name="Lien hypertexte" xfId="1" builtinId="8"/>
    <cellStyle name="Milliers" xfId="2" builtinId="3"/>
    <cellStyle name="Monétaire" xfId="7" builtinId="4"/>
    <cellStyle name="Normal" xfId="0" builtinId="0"/>
    <cellStyle name="Normal 2" xfId="5" xr:uid="{00000000-0005-0000-0000-000004000000}"/>
    <cellStyle name="Normal 3" xfId="6" xr:uid="{00000000-0005-0000-0000-000005000000}"/>
    <cellStyle name="Normal_Modèle" xfId="3" xr:uid="{00000000-0005-0000-0000-000006000000}"/>
    <cellStyle name="Pourcentage" xfId="4" builtinId="5"/>
  </cellStyles>
  <dxfs count="1">
    <dxf>
      <font>
        <b/>
        <i val="0"/>
        <condense val="0"/>
        <extend val="0"/>
        <color indexed="10"/>
      </font>
      <fill>
        <patternFill>
          <bgColor indexed="13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  <mruColors>
      <color rgb="FFFFFFCC"/>
      <color rgb="FFFFFF99"/>
      <color rgb="FFDEF6D8"/>
      <color rgb="FF66FFFF"/>
      <color rgb="FF00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microsoft.com/office/2006/relationships/attachedToolbars" Target="attachedToolbars.bin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3152775</xdr:colOff>
      <xdr:row>362</xdr:row>
      <xdr:rowOff>76200</xdr:rowOff>
    </xdr:from>
    <xdr:to>
      <xdr:col>6</xdr:col>
      <xdr:colOff>647700</xdr:colOff>
      <xdr:row>369</xdr:row>
      <xdr:rowOff>123825</xdr:rowOff>
    </xdr:to>
    <xdr:sp macro="" textlink="">
      <xdr:nvSpPr>
        <xdr:cNvPr id="1058" name="Text Box 34">
          <a:extLst>
            <a:ext uri="{FF2B5EF4-FFF2-40B4-BE49-F238E27FC236}">
              <a16:creationId xmlns:a16="http://schemas.microsoft.com/office/drawing/2014/main" id="{00000000-0008-0000-0100-000022040000}"/>
            </a:ext>
          </a:extLst>
        </xdr:cNvPr>
        <xdr:cNvSpPr txBox="1">
          <a:spLocks noChangeArrowheads="1"/>
        </xdr:cNvSpPr>
      </xdr:nvSpPr>
      <xdr:spPr bwMode="auto">
        <a:xfrm>
          <a:off x="3724275" y="187404375"/>
          <a:ext cx="3009900" cy="13811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27432" rIns="36576" bIns="0" anchor="t" upright="1"/>
        <a:lstStyle/>
        <a:p>
          <a:pPr algn="ctr" rtl="0">
            <a:defRPr sz="1000"/>
          </a:pPr>
          <a:r>
            <a:rPr lang="fr-FR" sz="1200" b="1" i="0" strike="noStrike">
              <a:solidFill>
                <a:srgbClr val="000000"/>
              </a:solidFill>
              <a:latin typeface="MS Sans Serif"/>
            </a:rPr>
            <a:t>Pour l'entreprise</a:t>
          </a:r>
        </a:p>
        <a:p>
          <a:pPr algn="ctr" rtl="0">
            <a:defRPr sz="1000"/>
          </a:pPr>
          <a:r>
            <a:rPr lang="fr-FR" sz="1200" b="1" i="0" strike="noStrike">
              <a:solidFill>
                <a:srgbClr val="000000"/>
              </a:solidFill>
              <a:latin typeface="MS Sans Serif"/>
            </a:rPr>
            <a:t>(Signature et cachet)</a:t>
          </a:r>
        </a:p>
      </xdr:txBody>
    </xdr:sp>
    <xdr:clientData/>
  </xdr:twoCellAnchor>
  <xdr:twoCellAnchor>
    <xdr:from>
      <xdr:col>1</xdr:col>
      <xdr:colOff>161925</xdr:colOff>
      <xdr:row>362</xdr:row>
      <xdr:rowOff>76200</xdr:rowOff>
    </xdr:from>
    <xdr:to>
      <xdr:col>2</xdr:col>
      <xdr:colOff>2609850</xdr:colOff>
      <xdr:row>369</xdr:row>
      <xdr:rowOff>123825</xdr:rowOff>
    </xdr:to>
    <xdr:sp macro="" textlink="">
      <xdr:nvSpPr>
        <xdr:cNvPr id="1059" name="Text Box 35">
          <a:extLst>
            <a:ext uri="{FF2B5EF4-FFF2-40B4-BE49-F238E27FC236}">
              <a16:creationId xmlns:a16="http://schemas.microsoft.com/office/drawing/2014/main" id="{00000000-0008-0000-0100-000023040000}"/>
            </a:ext>
          </a:extLst>
        </xdr:cNvPr>
        <xdr:cNvSpPr txBox="1">
          <a:spLocks noChangeArrowheads="1"/>
        </xdr:cNvSpPr>
      </xdr:nvSpPr>
      <xdr:spPr bwMode="auto">
        <a:xfrm>
          <a:off x="381000" y="187404375"/>
          <a:ext cx="2800350" cy="13811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27432" rIns="36576" bIns="0" anchor="t" upright="1"/>
        <a:lstStyle/>
        <a:p>
          <a:pPr algn="ctr" rtl="0">
            <a:defRPr sz="1000"/>
          </a:pPr>
          <a:r>
            <a:rPr lang="fr-FR" sz="1200" b="1" i="0" strike="noStrike">
              <a:solidFill>
                <a:srgbClr val="000000"/>
              </a:solidFill>
              <a:latin typeface="MS Sans Serif"/>
            </a:rPr>
            <a:t>Pour le client</a:t>
          </a:r>
        </a:p>
        <a:p>
          <a:pPr algn="ctr" rtl="0">
            <a:defRPr sz="1000"/>
          </a:pPr>
          <a:r>
            <a:rPr lang="fr-FR" sz="850" b="1" i="0" strike="noStrike">
              <a:solidFill>
                <a:srgbClr val="000000"/>
              </a:solidFill>
              <a:latin typeface="MS Sans Serif"/>
            </a:rPr>
            <a:t>(Signature précédée de la mention: "lu et approuvé, bon pour travaux")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363</xdr:row>
          <xdr:rowOff>180975</xdr:rowOff>
        </xdr:from>
        <xdr:to>
          <xdr:col>11</xdr:col>
          <xdr:colOff>933450</xdr:colOff>
          <xdr:row>369</xdr:row>
          <xdr:rowOff>19050</xdr:rowOff>
        </xdr:to>
        <xdr:sp macro="" textlink="">
          <xdr:nvSpPr>
            <xdr:cNvPr id="1072" name="TextBox1" hidden="1">
              <a:extLst>
                <a:ext uri="{63B3BB69-23CF-44E3-9099-C40C66FF867C}">
                  <a14:compatExt spid="_x0000_s1072"/>
                </a:ext>
                <a:ext uri="{FF2B5EF4-FFF2-40B4-BE49-F238E27FC236}">
                  <a16:creationId xmlns:a16="http://schemas.microsoft.com/office/drawing/2014/main" id="{00000000-0008-0000-0100-00003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142875</xdr:colOff>
          <xdr:row>2</xdr:row>
          <xdr:rowOff>114300</xdr:rowOff>
        </xdr:from>
        <xdr:to>
          <xdr:col>14</xdr:col>
          <xdr:colOff>600075</xdr:colOff>
          <xdr:row>4</xdr:row>
          <xdr:rowOff>180975</xdr:rowOff>
        </xdr:to>
        <xdr:sp macro="" textlink="">
          <xdr:nvSpPr>
            <xdr:cNvPr id="1073" name="Button 49" hidden="1">
              <a:extLst>
                <a:ext uri="{63B3BB69-23CF-44E3-9099-C40C66FF867C}">
                  <a14:compatExt spid="_x0000_s1073"/>
                </a:ext>
                <a:ext uri="{FF2B5EF4-FFF2-40B4-BE49-F238E27FC236}">
                  <a16:creationId xmlns:a16="http://schemas.microsoft.com/office/drawing/2014/main" id="{00000000-0008-0000-0100-00003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Ajouter détails (ctrl + D)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142875</xdr:colOff>
          <xdr:row>0</xdr:row>
          <xdr:rowOff>19050</xdr:rowOff>
        </xdr:from>
        <xdr:to>
          <xdr:col>14</xdr:col>
          <xdr:colOff>600075</xdr:colOff>
          <xdr:row>2</xdr:row>
          <xdr:rowOff>57150</xdr:rowOff>
        </xdr:to>
        <xdr:sp macro="" textlink="">
          <xdr:nvSpPr>
            <xdr:cNvPr id="1075" name="Button 51" hidden="1">
              <a:extLst>
                <a:ext uri="{63B3BB69-23CF-44E3-9099-C40C66FF867C}">
                  <a14:compatExt spid="_x0000_s1075"/>
                </a:ext>
                <a:ext uri="{FF2B5EF4-FFF2-40B4-BE49-F238E27FC236}">
                  <a16:creationId xmlns:a16="http://schemas.microsoft.com/office/drawing/2014/main" id="{00000000-0008-0000-0100-00003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Ajouter lignes (ctrl + L)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85725</xdr:colOff>
          <xdr:row>0</xdr:row>
          <xdr:rowOff>133350</xdr:rowOff>
        </xdr:from>
        <xdr:to>
          <xdr:col>16</xdr:col>
          <xdr:colOff>638175</xdr:colOff>
          <xdr:row>4</xdr:row>
          <xdr:rowOff>57150</xdr:rowOff>
        </xdr:to>
        <xdr:sp macro="" textlink="">
          <xdr:nvSpPr>
            <xdr:cNvPr id="1076" name="Button 52" hidden="1">
              <a:extLst>
                <a:ext uri="{63B3BB69-23CF-44E3-9099-C40C66FF867C}">
                  <a14:compatExt spid="_x0000_s1076"/>
                </a:ext>
                <a:ext uri="{FF2B5EF4-FFF2-40B4-BE49-F238E27FC236}">
                  <a16:creationId xmlns:a16="http://schemas.microsoft.com/office/drawing/2014/main" id="{00000000-0008-0000-0100-00003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Suppression des</a:t>
              </a:r>
            </a:p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lignes sélectionnées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104775</xdr:colOff>
          <xdr:row>0</xdr:row>
          <xdr:rowOff>57150</xdr:rowOff>
        </xdr:from>
        <xdr:to>
          <xdr:col>18</xdr:col>
          <xdr:colOff>561975</xdr:colOff>
          <xdr:row>2</xdr:row>
          <xdr:rowOff>85725</xdr:rowOff>
        </xdr:to>
        <xdr:sp macro="" textlink="">
          <xdr:nvSpPr>
            <xdr:cNvPr id="1077" name="Button 53" hidden="1">
              <a:extLst>
                <a:ext uri="{63B3BB69-23CF-44E3-9099-C40C66FF867C}">
                  <a14:compatExt spid="_x0000_s1077"/>
                </a:ext>
                <a:ext uri="{FF2B5EF4-FFF2-40B4-BE49-F238E27FC236}">
                  <a16:creationId xmlns:a16="http://schemas.microsoft.com/office/drawing/2014/main" id="{00000000-0008-0000-0100-00003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Imprimer Devis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104775</xdr:colOff>
          <xdr:row>2</xdr:row>
          <xdr:rowOff>133350</xdr:rowOff>
        </xdr:from>
        <xdr:to>
          <xdr:col>18</xdr:col>
          <xdr:colOff>561975</xdr:colOff>
          <xdr:row>4</xdr:row>
          <xdr:rowOff>171450</xdr:rowOff>
        </xdr:to>
        <xdr:sp macro="" textlink="">
          <xdr:nvSpPr>
            <xdr:cNvPr id="1078" name="Button 54" hidden="1">
              <a:extLst>
                <a:ext uri="{63B3BB69-23CF-44E3-9099-C40C66FF867C}">
                  <a14:compatExt spid="_x0000_s1078"/>
                </a:ext>
                <a:ext uri="{FF2B5EF4-FFF2-40B4-BE49-F238E27FC236}">
                  <a16:creationId xmlns:a16="http://schemas.microsoft.com/office/drawing/2014/main" id="{00000000-0008-0000-0100-00003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Imprimer Minutes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180975</xdr:colOff>
          <xdr:row>27</xdr:row>
          <xdr:rowOff>142875</xdr:rowOff>
        </xdr:from>
        <xdr:to>
          <xdr:col>12</xdr:col>
          <xdr:colOff>28575</xdr:colOff>
          <xdr:row>30</xdr:row>
          <xdr:rowOff>95250</xdr:rowOff>
        </xdr:to>
        <xdr:sp macro="" textlink="">
          <xdr:nvSpPr>
            <xdr:cNvPr id="4098" name="Button 2" hidden="1">
              <a:extLst>
                <a:ext uri="{63B3BB69-23CF-44E3-9099-C40C66FF867C}">
                  <a14:compatExt spid="_x0000_s4098"/>
                </a:ext>
                <a:ext uri="{FF2B5EF4-FFF2-40B4-BE49-F238E27FC236}">
                  <a16:creationId xmlns:a16="http://schemas.microsoft.com/office/drawing/2014/main" id="{00000000-0008-0000-0200-00000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Imprimer KGV</a:t>
              </a:r>
            </a:p>
          </xdr:txBody>
        </xdr:sp>
        <xdr:clientData fPrintsWithSheet="0"/>
      </xdr:twoCellAnchor>
    </mc:Choice>
    <mc:Fallback/>
  </mc:AlternateContent>
</xdr:wsDr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NUL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blipFill dpi="0" rotWithShape="0">
          <a:blip xmlns:r="http://schemas.openxmlformats.org/officeDocument/2006/relationships" r:embed="rId1"/>
          <a:srcRect/>
          <a:stretch>
            <a:fillRect/>
          </a:stretch>
        </a:blip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blipFill dpi="0" rotWithShape="0">
          <a:blip xmlns:r="http://schemas.openxmlformats.org/officeDocument/2006/relationships" r:embed="rId1"/>
          <a:srcRect/>
          <a:stretch>
            <a:fillRect/>
          </a:stretch>
        </a:blip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dco@delaboudiniere.fr" TargetMode="External"/><Relationship Id="rId13" Type="http://schemas.openxmlformats.org/officeDocument/2006/relationships/hyperlink" Target="mailto:dco@delaboudiniere.fr" TargetMode="External"/><Relationship Id="rId3" Type="http://schemas.openxmlformats.org/officeDocument/2006/relationships/hyperlink" Target="mailto:dco@delaboudiniere.fr" TargetMode="External"/><Relationship Id="rId7" Type="http://schemas.openxmlformats.org/officeDocument/2006/relationships/hyperlink" Target="mailto:dco@delaboudiniere.fr" TargetMode="External"/><Relationship Id="rId12" Type="http://schemas.openxmlformats.org/officeDocument/2006/relationships/hyperlink" Target="mailto:dco@delaboudiniere.fr" TargetMode="External"/><Relationship Id="rId2" Type="http://schemas.openxmlformats.org/officeDocument/2006/relationships/hyperlink" Target="mailto:dco@delaboudiniere.fr" TargetMode="External"/><Relationship Id="rId1" Type="http://schemas.openxmlformats.org/officeDocument/2006/relationships/hyperlink" Target="mailto:gp@delaboudiniere.fr" TargetMode="External"/><Relationship Id="rId6" Type="http://schemas.openxmlformats.org/officeDocument/2006/relationships/hyperlink" Target="mailto:dco@delaboudiniere.fr" TargetMode="External"/><Relationship Id="rId11" Type="http://schemas.openxmlformats.org/officeDocument/2006/relationships/hyperlink" Target="mailto:dco@delaboudiniere.fr" TargetMode="External"/><Relationship Id="rId5" Type="http://schemas.openxmlformats.org/officeDocument/2006/relationships/hyperlink" Target="mailto:dco@delaboudiniere.fr" TargetMode="External"/><Relationship Id="rId10" Type="http://schemas.openxmlformats.org/officeDocument/2006/relationships/hyperlink" Target="mailto:dco@delaboudiniere.fr" TargetMode="External"/><Relationship Id="rId4" Type="http://schemas.openxmlformats.org/officeDocument/2006/relationships/hyperlink" Target="mailto:dco@delaboudiniere.fr" TargetMode="External"/><Relationship Id="rId9" Type="http://schemas.openxmlformats.org/officeDocument/2006/relationships/hyperlink" Target="mailto:dco@delaboudiniere.fr" TargetMode="External"/><Relationship Id="rId14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3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1.xml"/><Relationship Id="rId5" Type="http://schemas.openxmlformats.org/officeDocument/2006/relationships/image" Target="../media/image1.emf"/><Relationship Id="rId10" Type="http://schemas.openxmlformats.org/officeDocument/2006/relationships/ctrlProp" Target="../ctrlProps/ctrlProp5.xml"/><Relationship Id="rId4" Type="http://schemas.openxmlformats.org/officeDocument/2006/relationships/control" Target="../activeX/activeX1.xml"/><Relationship Id="rId9" Type="http://schemas.openxmlformats.org/officeDocument/2006/relationships/ctrlProp" Target="../ctrlProps/ctrlProp4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8">
    <tabColor theme="0"/>
    <pageSetUpPr fitToPage="1"/>
  </sheetPr>
  <dimension ref="B1:V1096"/>
  <sheetViews>
    <sheetView view="pageBreakPreview" zoomScaleNormal="100" zoomScaleSheetLayoutView="100" workbookViewId="0">
      <selection activeCell="M28" sqref="M28"/>
    </sheetView>
  </sheetViews>
  <sheetFormatPr baseColWidth="10" defaultRowHeight="12.75"/>
  <cols>
    <col min="1" max="1" width="4.140625" style="327" customWidth="1"/>
    <col min="2" max="2" width="11.140625" style="327" customWidth="1"/>
    <col min="3" max="3" width="14.7109375" style="327" customWidth="1"/>
    <col min="4" max="4" width="11.42578125" style="327"/>
    <col min="5" max="5" width="18" style="327" customWidth="1"/>
    <col min="6" max="6" width="12.7109375" style="327" bestFit="1" customWidth="1"/>
    <col min="7" max="7" width="11.42578125" style="327"/>
    <col min="8" max="8" width="8.7109375" style="327" customWidth="1"/>
    <col min="9" max="9" width="4.140625" style="327" customWidth="1"/>
    <col min="10" max="15" width="11.42578125" style="327"/>
    <col min="16" max="16" width="11.42578125" style="350"/>
    <col min="17" max="17" width="21" style="327" bestFit="1" customWidth="1"/>
    <col min="18" max="18" width="22.42578125" style="327" customWidth="1"/>
    <col min="19" max="19" width="20.85546875" style="327" bestFit="1" customWidth="1"/>
    <col min="20" max="16384" width="11.42578125" style="327"/>
  </cols>
  <sheetData>
    <row r="1" spans="2:22" ht="17.850000000000001" customHeight="1" thickBot="1">
      <c r="B1" s="392"/>
      <c r="C1" s="392"/>
      <c r="D1" s="392"/>
      <c r="E1" s="392"/>
      <c r="F1" s="392"/>
      <c r="G1" s="392"/>
      <c r="H1" s="392"/>
      <c r="M1" s="328" t="s">
        <v>178</v>
      </c>
      <c r="N1" s="329">
        <v>1</v>
      </c>
      <c r="O1" s="330" t="s">
        <v>173</v>
      </c>
      <c r="P1" s="330" t="s">
        <v>174</v>
      </c>
      <c r="Q1" s="330" t="s">
        <v>175</v>
      </c>
      <c r="R1" s="330" t="s">
        <v>176</v>
      </c>
      <c r="S1" s="330" t="s">
        <v>177</v>
      </c>
      <c r="V1" s="327" t="s">
        <v>197</v>
      </c>
    </row>
    <row r="2" spans="2:22" ht="17.850000000000001" customHeight="1" thickBot="1">
      <c r="M2" s="328" t="s">
        <v>194</v>
      </c>
      <c r="N2" s="329" t="s">
        <v>195</v>
      </c>
      <c r="O2" s="330">
        <v>1</v>
      </c>
      <c r="P2" s="331" t="s">
        <v>204</v>
      </c>
      <c r="Q2" s="332" t="s">
        <v>216</v>
      </c>
      <c r="R2" s="332" t="s">
        <v>219</v>
      </c>
      <c r="S2" s="53" t="s">
        <v>220</v>
      </c>
      <c r="V2" s="327" t="s">
        <v>195</v>
      </c>
    </row>
    <row r="3" spans="2:22" ht="17.850000000000001" customHeight="1" thickBot="1">
      <c r="M3" s="328" t="s">
        <v>198</v>
      </c>
      <c r="N3" s="329" t="s">
        <v>195</v>
      </c>
      <c r="O3" s="330">
        <v>2</v>
      </c>
      <c r="P3" s="331" t="s">
        <v>205</v>
      </c>
      <c r="Q3" s="332" t="s">
        <v>221</v>
      </c>
      <c r="R3" s="332" t="s">
        <v>222</v>
      </c>
      <c r="S3" s="53" t="s">
        <v>223</v>
      </c>
      <c r="V3" s="327" t="s">
        <v>196</v>
      </c>
    </row>
    <row r="4" spans="2:22" ht="17.850000000000001" customHeight="1">
      <c r="M4" s="333"/>
      <c r="N4" s="333"/>
      <c r="O4" s="330">
        <v>3</v>
      </c>
      <c r="P4" s="331" t="s">
        <v>206</v>
      </c>
      <c r="Q4" s="332" t="s">
        <v>224</v>
      </c>
      <c r="R4" s="332" t="s">
        <v>225</v>
      </c>
      <c r="S4" s="53" t="s">
        <v>226</v>
      </c>
    </row>
    <row r="5" spans="2:22" s="340" customFormat="1" ht="17.850000000000001" customHeight="1">
      <c r="B5" s="334"/>
      <c r="C5" s="334"/>
      <c r="D5" s="335"/>
      <c r="E5" s="336"/>
      <c r="F5" s="337"/>
      <c r="G5" s="338"/>
      <c r="H5" s="339"/>
      <c r="O5" s="330">
        <v>4</v>
      </c>
      <c r="P5" s="331" t="s">
        <v>207</v>
      </c>
      <c r="Q5" s="332" t="s">
        <v>227</v>
      </c>
      <c r="R5" s="332" t="s">
        <v>228</v>
      </c>
      <c r="S5" s="53" t="s">
        <v>229</v>
      </c>
    </row>
    <row r="6" spans="2:22" s="340" customFormat="1" ht="17.850000000000001" customHeight="1">
      <c r="B6" s="334"/>
      <c r="C6" s="341"/>
      <c r="D6" s="342"/>
      <c r="E6" s="336"/>
      <c r="F6" s="337"/>
      <c r="G6" s="338"/>
      <c r="H6" s="339"/>
      <c r="N6" s="343"/>
      <c r="O6" s="330">
        <v>5</v>
      </c>
      <c r="P6" s="331" t="s">
        <v>208</v>
      </c>
      <c r="Q6" s="332" t="s">
        <v>230</v>
      </c>
      <c r="R6" s="332" t="s">
        <v>231</v>
      </c>
      <c r="S6" s="53" t="s">
        <v>232</v>
      </c>
    </row>
    <row r="7" spans="2:22" ht="17.850000000000001" customHeight="1">
      <c r="B7" s="340"/>
      <c r="C7" s="340"/>
      <c r="D7" s="340"/>
      <c r="E7" s="340"/>
      <c r="F7" s="344"/>
      <c r="G7" s="344"/>
      <c r="H7" s="345"/>
      <c r="O7" s="330">
        <v>6</v>
      </c>
      <c r="P7" s="331" t="s">
        <v>209</v>
      </c>
      <c r="Q7" s="332" t="s">
        <v>233</v>
      </c>
      <c r="R7" s="332" t="s">
        <v>234</v>
      </c>
      <c r="S7" s="53" t="s">
        <v>235</v>
      </c>
    </row>
    <row r="8" spans="2:22" ht="17.850000000000001" customHeight="1">
      <c r="B8" s="346"/>
      <c r="C8" s="346"/>
      <c r="D8" s="346"/>
      <c r="E8" s="346"/>
      <c r="F8" s="346"/>
      <c r="G8" s="346"/>
      <c r="H8" s="346"/>
      <c r="O8" s="330">
        <v>7</v>
      </c>
      <c r="P8" s="331" t="s">
        <v>210</v>
      </c>
      <c r="Q8" s="332" t="s">
        <v>236</v>
      </c>
      <c r="R8" s="332" t="s">
        <v>237</v>
      </c>
      <c r="S8" s="53" t="s">
        <v>238</v>
      </c>
    </row>
    <row r="9" spans="2:22" ht="17.850000000000001" customHeight="1">
      <c r="B9" s="346"/>
      <c r="C9" s="346"/>
      <c r="D9" s="346"/>
      <c r="E9" s="346"/>
      <c r="F9" s="346"/>
      <c r="G9" s="346"/>
      <c r="H9" s="346"/>
      <c r="O9" s="330">
        <v>8</v>
      </c>
      <c r="P9" s="331" t="s">
        <v>211</v>
      </c>
      <c r="Q9" s="332" t="s">
        <v>239</v>
      </c>
      <c r="R9" s="332" t="s">
        <v>240</v>
      </c>
      <c r="S9" s="53" t="s">
        <v>241</v>
      </c>
    </row>
    <row r="10" spans="2:22" ht="17.850000000000001" customHeight="1">
      <c r="B10" s="346"/>
      <c r="C10" s="346"/>
      <c r="D10" s="346"/>
      <c r="E10" s="346"/>
      <c r="F10" s="346"/>
      <c r="G10" s="346"/>
      <c r="H10" s="346"/>
      <c r="O10" s="330">
        <v>9</v>
      </c>
      <c r="P10" s="331" t="s">
        <v>212</v>
      </c>
      <c r="Q10" s="332" t="s">
        <v>242</v>
      </c>
      <c r="R10" s="332" t="s">
        <v>243</v>
      </c>
      <c r="S10" s="53" t="s">
        <v>244</v>
      </c>
    </row>
    <row r="11" spans="2:22" ht="17.850000000000001" customHeight="1">
      <c r="B11" s="346"/>
      <c r="C11" s="346"/>
      <c r="D11" s="346"/>
      <c r="E11" s="346"/>
      <c r="F11" s="346"/>
      <c r="G11" s="346"/>
      <c r="H11" s="346"/>
      <c r="O11" s="330">
        <v>10</v>
      </c>
      <c r="P11" s="331" t="s">
        <v>213</v>
      </c>
      <c r="Q11" s="332" t="s">
        <v>245</v>
      </c>
      <c r="R11" s="332" t="s">
        <v>246</v>
      </c>
      <c r="S11" s="53" t="s">
        <v>247</v>
      </c>
    </row>
    <row r="12" spans="2:22" ht="17.850000000000001" customHeight="1">
      <c r="B12" s="340"/>
      <c r="C12" s="340"/>
      <c r="D12" s="340"/>
      <c r="E12" s="340"/>
      <c r="F12" s="347"/>
      <c r="G12" s="393"/>
      <c r="H12" s="393"/>
      <c r="O12" s="330">
        <v>11</v>
      </c>
      <c r="P12" s="331" t="s">
        <v>214</v>
      </c>
      <c r="Q12" s="332" t="s">
        <v>217</v>
      </c>
      <c r="R12" s="332" t="s">
        <v>248</v>
      </c>
      <c r="S12" s="53" t="s">
        <v>249</v>
      </c>
    </row>
    <row r="13" spans="2:22" ht="17.850000000000001" customHeight="1">
      <c r="B13" s="340"/>
      <c r="C13" s="340"/>
      <c r="D13" s="340"/>
      <c r="E13" s="340"/>
      <c r="F13" s="348" t="s">
        <v>141</v>
      </c>
      <c r="G13" s="397"/>
      <c r="H13" s="397"/>
      <c r="O13" s="330">
        <v>12</v>
      </c>
      <c r="P13" s="331" t="s">
        <v>215</v>
      </c>
      <c r="Q13" s="332" t="s">
        <v>218</v>
      </c>
      <c r="R13" s="332" t="s">
        <v>250</v>
      </c>
      <c r="S13" s="53" t="s">
        <v>251</v>
      </c>
    </row>
    <row r="14" spans="2:22" ht="12.75" customHeight="1">
      <c r="B14" s="394"/>
      <c r="C14" s="394"/>
      <c r="D14" s="394"/>
      <c r="E14" s="394"/>
      <c r="F14" s="349"/>
      <c r="G14" s="395"/>
      <c r="H14" s="396"/>
      <c r="T14" s="340"/>
      <c r="U14" s="340"/>
      <c r="V14" s="340"/>
    </row>
    <row r="15" spans="2:22" ht="12.75" customHeight="1">
      <c r="B15" s="351"/>
      <c r="C15" s="351"/>
      <c r="D15" s="351"/>
      <c r="E15" s="348"/>
      <c r="F15" s="347"/>
      <c r="G15" s="393"/>
      <c r="H15" s="393"/>
      <c r="P15" s="352"/>
      <c r="Q15" s="340"/>
      <c r="R15" s="340"/>
      <c r="S15" s="340"/>
      <c r="T15" s="340"/>
      <c r="U15" s="340"/>
      <c r="V15" s="340"/>
    </row>
    <row r="16" spans="2:22" ht="12.75" customHeight="1">
      <c r="B16" s="351"/>
      <c r="C16" s="351"/>
      <c r="D16" s="351"/>
      <c r="E16" s="353"/>
      <c r="F16" s="354"/>
      <c r="G16" s="355"/>
      <c r="H16" s="356"/>
      <c r="P16" s="352"/>
      <c r="Q16" s="340"/>
      <c r="R16" s="340"/>
      <c r="S16" s="340"/>
      <c r="T16" s="340"/>
      <c r="U16" s="340"/>
      <c r="V16" s="340"/>
    </row>
    <row r="17" spans="2:22" ht="18">
      <c r="E17" s="353" t="s">
        <v>166</v>
      </c>
      <c r="F17" s="354" t="s">
        <v>167</v>
      </c>
      <c r="G17" s="355" t="s">
        <v>191</v>
      </c>
      <c r="H17" s="357" t="str">
        <f>"- "&amp;LOOKUP(N1,O2:S13,P2:P13)</f>
        <v>- INI1</v>
      </c>
      <c r="P17" s="394"/>
      <c r="Q17" s="394"/>
      <c r="R17" s="394"/>
      <c r="S17" s="394"/>
      <c r="T17" s="349"/>
      <c r="U17" s="395"/>
      <c r="V17" s="396"/>
    </row>
    <row r="18" spans="2:22">
      <c r="P18" s="351"/>
      <c r="Q18" s="351"/>
      <c r="R18" s="351"/>
      <c r="S18" s="351"/>
      <c r="T18" s="349"/>
      <c r="U18" s="325"/>
      <c r="V18" s="326"/>
    </row>
    <row r="19" spans="2:22" ht="18">
      <c r="B19" s="358"/>
      <c r="C19" s="358"/>
      <c r="D19" s="358"/>
      <c r="E19" s="353"/>
      <c r="F19" s="354"/>
      <c r="G19" s="355"/>
      <c r="H19" s="356"/>
    </row>
    <row r="20" spans="2:22" ht="27.75" customHeight="1" thickBot="1"/>
    <row r="21" spans="2:22" ht="7.5" customHeight="1">
      <c r="B21" s="359"/>
      <c r="C21" s="360"/>
      <c r="D21" s="360"/>
      <c r="E21" s="360"/>
      <c r="F21" s="360"/>
      <c r="G21" s="360"/>
      <c r="H21" s="361"/>
    </row>
    <row r="22" spans="2:22" ht="27.75">
      <c r="B22" s="409" t="s">
        <v>252</v>
      </c>
      <c r="C22" s="410"/>
      <c r="D22" s="410"/>
      <c r="E22" s="410"/>
      <c r="F22" s="410"/>
      <c r="G22" s="410"/>
      <c r="H22" s="411"/>
    </row>
    <row r="23" spans="2:22" ht="18">
      <c r="B23" s="412" t="s">
        <v>145</v>
      </c>
      <c r="C23" s="413"/>
      <c r="D23" s="413"/>
      <c r="E23" s="413"/>
      <c r="F23" s="413"/>
      <c r="G23" s="413"/>
      <c r="H23" s="414"/>
    </row>
    <row r="24" spans="2:22" ht="18">
      <c r="B24" s="404"/>
      <c r="C24" s="386"/>
      <c r="D24" s="386"/>
      <c r="E24" s="386"/>
      <c r="F24" s="386"/>
      <c r="G24" s="386"/>
      <c r="H24" s="405"/>
    </row>
    <row r="25" spans="2:22" ht="18">
      <c r="B25" s="404" t="s">
        <v>146</v>
      </c>
      <c r="C25" s="386"/>
      <c r="D25" s="386"/>
      <c r="E25" s="386"/>
      <c r="F25" s="386"/>
      <c r="G25" s="386"/>
      <c r="H25" s="405"/>
    </row>
    <row r="26" spans="2:22" ht="7.5" customHeight="1" thickBot="1">
      <c r="B26" s="362"/>
      <c r="C26" s="363"/>
      <c r="D26" s="363"/>
      <c r="E26" s="363"/>
      <c r="F26" s="363"/>
      <c r="G26" s="363"/>
      <c r="H26" s="364"/>
    </row>
    <row r="27" spans="2:22" ht="12.75" customHeight="1">
      <c r="B27" s="358"/>
      <c r="C27" s="358"/>
      <c r="D27" s="358"/>
      <c r="E27" s="358"/>
      <c r="F27" s="358"/>
      <c r="G27" s="358"/>
      <c r="H27" s="358"/>
    </row>
    <row r="28" spans="2:22" ht="12.75" customHeight="1">
      <c r="B28" s="358"/>
      <c r="C28" s="358"/>
      <c r="D28" s="358"/>
      <c r="E28" s="358"/>
      <c r="F28" s="358"/>
      <c r="G28" s="358"/>
      <c r="H28" s="358"/>
    </row>
    <row r="29" spans="2:22" ht="13.5" thickBot="1">
      <c r="B29" s="340"/>
      <c r="C29" s="340"/>
      <c r="D29" s="340"/>
      <c r="E29" s="340"/>
      <c r="F29" s="340"/>
      <c r="G29" s="340"/>
      <c r="H29" s="340"/>
    </row>
    <row r="30" spans="2:22" ht="7.5" customHeight="1">
      <c r="B30" s="359"/>
      <c r="C30" s="360"/>
      <c r="D30" s="360"/>
      <c r="E30" s="360"/>
      <c r="F30" s="360"/>
      <c r="G30" s="360"/>
      <c r="H30" s="361"/>
    </row>
    <row r="31" spans="2:22" ht="20.25">
      <c r="B31" s="406" t="s">
        <v>253</v>
      </c>
      <c r="C31" s="407"/>
      <c r="D31" s="407"/>
      <c r="E31" s="407"/>
      <c r="F31" s="407"/>
      <c r="G31" s="407"/>
      <c r="H31" s="408"/>
    </row>
    <row r="32" spans="2:22" ht="7.5" customHeight="1">
      <c r="B32" s="404"/>
      <c r="C32" s="386"/>
      <c r="D32" s="386"/>
      <c r="E32" s="386"/>
      <c r="F32" s="386"/>
      <c r="G32" s="386"/>
      <c r="H32" s="405"/>
    </row>
    <row r="33" spans="2:11" ht="18" customHeight="1">
      <c r="B33" s="401" t="s">
        <v>254</v>
      </c>
      <c r="C33" s="402"/>
      <c r="D33" s="402"/>
      <c r="E33" s="402"/>
      <c r="F33" s="402"/>
      <c r="G33" s="402"/>
      <c r="H33" s="403"/>
    </row>
    <row r="34" spans="2:11" ht="7.5" customHeight="1">
      <c r="B34" s="404"/>
      <c r="C34" s="386"/>
      <c r="D34" s="386"/>
      <c r="E34" s="386"/>
      <c r="F34" s="386"/>
      <c r="G34" s="386"/>
      <c r="H34" s="405"/>
    </row>
    <row r="35" spans="2:11" ht="18" customHeight="1">
      <c r="B35" s="401" t="s">
        <v>255</v>
      </c>
      <c r="C35" s="402"/>
      <c r="D35" s="402"/>
      <c r="E35" s="402"/>
      <c r="F35" s="402"/>
      <c r="G35" s="402"/>
      <c r="H35" s="403"/>
    </row>
    <row r="36" spans="2:11" ht="7.5" customHeight="1" thickBot="1">
      <c r="B36" s="398"/>
      <c r="C36" s="399"/>
      <c r="D36" s="399"/>
      <c r="E36" s="399"/>
      <c r="F36" s="399"/>
      <c r="G36" s="399"/>
      <c r="H36" s="400"/>
    </row>
    <row r="37" spans="2:11">
      <c r="B37" s="358"/>
      <c r="C37" s="365"/>
      <c r="D37" s="358"/>
      <c r="E37" s="358"/>
      <c r="F37" s="358"/>
      <c r="G37" s="358"/>
      <c r="H37" s="358"/>
    </row>
    <row r="38" spans="2:11">
      <c r="B38" s="358"/>
      <c r="C38" s="365"/>
      <c r="D38" s="358"/>
      <c r="E38" s="358"/>
      <c r="F38" s="358"/>
      <c r="G38" s="358"/>
      <c r="H38" s="358"/>
    </row>
    <row r="39" spans="2:11">
      <c r="B39" s="358"/>
      <c r="C39" s="365"/>
      <c r="D39" s="358"/>
      <c r="E39" s="358"/>
      <c r="F39" s="358"/>
      <c r="G39" s="358"/>
      <c r="H39" s="358"/>
    </row>
    <row r="40" spans="2:11">
      <c r="B40" s="358"/>
      <c r="C40" s="365"/>
      <c r="D40" s="358"/>
      <c r="E40" s="358"/>
      <c r="F40" s="358"/>
      <c r="G40" s="358"/>
      <c r="H40" s="358"/>
    </row>
    <row r="41" spans="2:11" ht="18" customHeight="1">
      <c r="B41" s="358"/>
      <c r="C41" s="388" t="s">
        <v>139</v>
      </c>
      <c r="D41" s="388"/>
      <c r="E41" s="388"/>
      <c r="F41" s="386" t="str">
        <f>LOOKUP(N1,O2:S13,Q2:Q13)</f>
        <v>Nom Prénom 1</v>
      </c>
      <c r="G41" s="386"/>
      <c r="H41" s="386"/>
    </row>
    <row r="42" spans="2:11" ht="18">
      <c r="B42" s="366"/>
      <c r="C42" s="366"/>
      <c r="D42" s="366"/>
      <c r="E42" s="367"/>
      <c r="F42" s="387" t="str">
        <f>IF(N3&lt;&gt;"oui","",LOOKUP(N1,O2:S13,S2:S13))</f>
        <v>mail 1</v>
      </c>
      <c r="G42" s="387"/>
      <c r="H42" s="387"/>
      <c r="I42" s="368"/>
      <c r="J42" s="368"/>
      <c r="K42" s="368"/>
    </row>
    <row r="43" spans="2:11" ht="18" customHeight="1">
      <c r="B43" s="366"/>
      <c r="C43" s="366"/>
      <c r="D43" s="366"/>
      <c r="E43" s="369"/>
      <c r="F43" s="386" t="str">
        <f>IF(N2&lt;&gt;"oui","","Tel : "&amp;LOOKUP(N1,O2:S13,R2:R13))</f>
        <v>Tel : tél 1</v>
      </c>
      <c r="G43" s="386"/>
      <c r="H43" s="386"/>
      <c r="I43" s="368"/>
      <c r="J43" s="368"/>
      <c r="K43" s="368"/>
    </row>
    <row r="44" spans="2:11">
      <c r="B44" s="358"/>
      <c r="C44" s="358"/>
      <c r="D44" s="358"/>
      <c r="E44" s="358"/>
      <c r="F44" s="358"/>
      <c r="G44" s="358"/>
      <c r="H44" s="358"/>
    </row>
    <row r="45" spans="2:11">
      <c r="B45" s="358"/>
      <c r="C45" s="358"/>
      <c r="D45" s="358"/>
      <c r="E45" s="358"/>
      <c r="F45" s="358"/>
      <c r="G45" s="358"/>
      <c r="H45" s="358"/>
    </row>
    <row r="46" spans="2:11">
      <c r="B46" s="358"/>
      <c r="C46" s="358"/>
      <c r="D46" s="358"/>
      <c r="E46" s="358"/>
      <c r="F46" s="358"/>
      <c r="G46" s="358"/>
      <c r="H46" s="358"/>
    </row>
    <row r="47" spans="2:11">
      <c r="B47" s="358"/>
      <c r="C47" s="358"/>
      <c r="D47" s="358"/>
      <c r="E47" s="358"/>
      <c r="F47" s="358"/>
      <c r="G47" s="358"/>
      <c r="H47" s="358"/>
    </row>
    <row r="48" spans="2:11">
      <c r="B48" s="358"/>
      <c r="C48" s="358"/>
      <c r="D48" s="358"/>
      <c r="E48" s="358"/>
      <c r="F48" s="358"/>
      <c r="G48" s="358"/>
      <c r="H48" s="358"/>
    </row>
    <row r="49" spans="2:8">
      <c r="B49" s="358"/>
      <c r="C49" s="358"/>
      <c r="D49" s="358"/>
      <c r="E49" s="358"/>
      <c r="F49" s="358"/>
      <c r="G49" s="358"/>
      <c r="H49" s="358"/>
    </row>
    <row r="50" spans="2:8" ht="18">
      <c r="B50" s="366"/>
      <c r="C50" s="366"/>
      <c r="D50" s="366"/>
      <c r="E50" s="390"/>
      <c r="F50" s="390"/>
      <c r="G50" s="386"/>
      <c r="H50" s="386"/>
    </row>
    <row r="51" spans="2:8" ht="18">
      <c r="B51" s="366"/>
      <c r="C51" s="366"/>
      <c r="D51" s="366"/>
      <c r="E51" s="367"/>
      <c r="F51" s="367"/>
      <c r="G51" s="386"/>
      <c r="H51" s="386"/>
    </row>
    <row r="52" spans="2:8" ht="18" customHeight="1">
      <c r="B52" s="366"/>
      <c r="C52" s="366"/>
      <c r="D52" s="366"/>
      <c r="E52" s="369"/>
      <c r="F52" s="391"/>
      <c r="G52" s="391"/>
      <c r="H52" s="391"/>
    </row>
    <row r="53" spans="2:8" ht="18" customHeight="1">
      <c r="B53" s="366"/>
      <c r="C53" s="366"/>
      <c r="D53" s="366"/>
      <c r="E53" s="369"/>
      <c r="F53" s="324"/>
      <c r="G53" s="324"/>
      <c r="H53" s="324"/>
    </row>
    <row r="152" spans="16:16" s="371" customFormat="1">
      <c r="P152" s="370"/>
    </row>
    <row r="153" spans="16:16" s="371" customFormat="1">
      <c r="P153" s="370"/>
    </row>
    <row r="1016" spans="4:8">
      <c r="D1016" s="371"/>
      <c r="E1016" s="371"/>
      <c r="F1016" s="371"/>
      <c r="G1016" s="371"/>
      <c r="H1016" s="371"/>
    </row>
    <row r="1017" spans="4:8">
      <c r="D1017" s="371"/>
      <c r="E1017" s="371"/>
      <c r="F1017" s="371"/>
      <c r="G1017" s="371"/>
      <c r="H1017" s="371"/>
    </row>
    <row r="1018" spans="4:8">
      <c r="D1018" s="371"/>
      <c r="E1018" s="371"/>
      <c r="F1018" s="371"/>
      <c r="G1018" s="371"/>
      <c r="H1018" s="371"/>
    </row>
    <row r="1019" spans="4:8">
      <c r="D1019" s="371"/>
      <c r="E1019" s="371"/>
      <c r="F1019" s="371"/>
      <c r="G1019" s="371"/>
      <c r="H1019" s="371"/>
    </row>
    <row r="1020" spans="4:8">
      <c r="D1020" s="371"/>
      <c r="E1020" s="371"/>
      <c r="F1020" s="371"/>
      <c r="G1020" s="371"/>
      <c r="H1020" s="371"/>
    </row>
    <row r="1021" spans="4:8">
      <c r="D1021" s="371" t="s">
        <v>144</v>
      </c>
      <c r="E1021" s="371"/>
      <c r="F1021" s="371"/>
      <c r="G1021" s="371"/>
      <c r="H1021" s="371"/>
    </row>
    <row r="1022" spans="4:8">
      <c r="D1022" s="371"/>
      <c r="E1022" s="371"/>
      <c r="F1022" s="371"/>
      <c r="G1022" s="371"/>
      <c r="H1022" s="371"/>
    </row>
    <row r="1065" ht="56.25" customHeight="1"/>
    <row r="1076" ht="29.25" customHeight="1"/>
    <row r="1087" ht="55.5" customHeight="1"/>
    <row r="1089" spans="3:8" ht="40.5" customHeight="1"/>
    <row r="1093" spans="3:8" ht="65.25" customHeight="1"/>
    <row r="1096" spans="3:8">
      <c r="C1096" s="389"/>
      <c r="D1096" s="389"/>
      <c r="E1096" s="389"/>
      <c r="F1096" s="389"/>
      <c r="G1096" s="389"/>
      <c r="H1096" s="389"/>
    </row>
  </sheetData>
  <mergeCells count="29">
    <mergeCell ref="P17:Q17"/>
    <mergeCell ref="R17:S17"/>
    <mergeCell ref="U17:V17"/>
    <mergeCell ref="B36:H36"/>
    <mergeCell ref="B33:H33"/>
    <mergeCell ref="B25:H25"/>
    <mergeCell ref="B31:H31"/>
    <mergeCell ref="B35:H35"/>
    <mergeCell ref="B22:H22"/>
    <mergeCell ref="B23:H23"/>
    <mergeCell ref="B34:H34"/>
    <mergeCell ref="B32:H32"/>
    <mergeCell ref="B24:H24"/>
    <mergeCell ref="B1:H1"/>
    <mergeCell ref="G15:H15"/>
    <mergeCell ref="B14:C14"/>
    <mergeCell ref="G14:H14"/>
    <mergeCell ref="D14:E14"/>
    <mergeCell ref="G12:H12"/>
    <mergeCell ref="G13:H13"/>
    <mergeCell ref="F43:H43"/>
    <mergeCell ref="F42:H42"/>
    <mergeCell ref="C41:E41"/>
    <mergeCell ref="F41:H41"/>
    <mergeCell ref="C1096:H1096"/>
    <mergeCell ref="E50:F50"/>
    <mergeCell ref="G50:H50"/>
    <mergeCell ref="G51:H51"/>
    <mergeCell ref="F52:H52"/>
  </mergeCells>
  <phoneticPr fontId="0" type="noConversion"/>
  <dataValidations count="1">
    <dataValidation type="list" showInputMessage="1" showErrorMessage="1" sqref="N2:N3" xr:uid="{00000000-0002-0000-0000-000000000000}">
      <formula1>$V$2:$V$3</formula1>
    </dataValidation>
  </dataValidations>
  <hyperlinks>
    <hyperlink ref="F42" r:id="rId1" display="gp@delaboudiniere.fr" xr:uid="{00000000-0004-0000-0000-000000000000}"/>
    <hyperlink ref="S2" r:id="rId2" display="dco@delaboudiniere.fr" xr:uid="{00000000-0004-0000-0000-000001000000}"/>
    <hyperlink ref="S3" r:id="rId3" display="dco@delaboudiniere.fr" xr:uid="{12B17C41-42E2-43F1-89DA-7DBDE15EC6DF}"/>
    <hyperlink ref="S4" r:id="rId4" display="dco@delaboudiniere.fr" xr:uid="{70E7D1C2-091D-4876-9232-B92B1B221ECD}"/>
    <hyperlink ref="S5" r:id="rId5" display="dco@delaboudiniere.fr" xr:uid="{9EA41067-CCBA-40E1-A698-341E8216C94F}"/>
    <hyperlink ref="S6" r:id="rId6" display="dco@delaboudiniere.fr" xr:uid="{29AA91DC-1B34-44FC-9E90-164DE28E0308}"/>
    <hyperlink ref="S7" r:id="rId7" display="dco@delaboudiniere.fr" xr:uid="{39A22607-CB04-487D-AE5A-9EAFADD07947}"/>
    <hyperlink ref="S8" r:id="rId8" display="dco@delaboudiniere.fr" xr:uid="{CE50F8A6-BF2B-43B7-BEC3-C5A3FE381B88}"/>
    <hyperlink ref="S9" r:id="rId9" display="dco@delaboudiniere.fr" xr:uid="{96830C97-0B43-4E0A-8FDB-FA03839B3F1B}"/>
    <hyperlink ref="S10" r:id="rId10" display="dco@delaboudiniere.fr" xr:uid="{F8BB5126-31ED-4EB5-A21A-E65C2E2C23FA}"/>
    <hyperlink ref="S11" r:id="rId11" display="dco@delaboudiniere.fr" xr:uid="{11E83A82-1415-4954-AA8E-74A302CED628}"/>
    <hyperlink ref="S12" r:id="rId12" display="dco@delaboudiniere.fr" xr:uid="{2F0CF8D3-920F-4E1E-A52B-6E28C35172F9}"/>
    <hyperlink ref="S13" r:id="rId13" display="dco@delaboudiniere.fr" xr:uid="{B0F8C3DA-F86F-4E38-ADF3-2BAE6E5C32F6}"/>
  </hyperlinks>
  <printOptions horizontalCentered="1" verticalCentered="1"/>
  <pageMargins left="0.23622047244094491" right="0.23622047244094491" top="0.39370078740157483" bottom="0.35433070866141736" header="0.43307086614173229" footer="0.31496062992125984"/>
  <pageSetup paperSize="9" orientation="portrait" horizontalDpi="300" verticalDpi="300" r:id="rId14"/>
  <headerFooter alignWithMargins="0"/>
  <rowBreaks count="1" manualBreakCount="1">
    <brk id="99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>
    <tabColor rgb="FFFFFF00"/>
    <pageSetUpPr fitToPage="1"/>
  </sheetPr>
  <dimension ref="A1:AL394"/>
  <sheetViews>
    <sheetView showZeros="0" tabSelected="1" zoomScaleNormal="100" workbookViewId="0">
      <pane ySplit="5" topLeftCell="A6" activePane="bottomLeft" state="frozen"/>
      <selection activeCell="L1095" sqref="L1095"/>
      <selection pane="bottomLeft" activeCell="C28" sqref="C28"/>
    </sheetView>
  </sheetViews>
  <sheetFormatPr baseColWidth="10" defaultRowHeight="15" outlineLevelRow="1" outlineLevelCol="1"/>
  <cols>
    <col min="1" max="1" width="3.28515625" style="118" customWidth="1"/>
    <col min="2" max="2" width="5.28515625" style="60" customWidth="1"/>
    <col min="3" max="3" width="48.140625" style="17" customWidth="1"/>
    <col min="4" max="4" width="9.140625" style="17" customWidth="1"/>
    <col min="5" max="5" width="10" style="17" customWidth="1"/>
    <col min="6" max="6" width="15.42578125" style="119" customWidth="1"/>
    <col min="7" max="7" width="17.7109375" style="119" customWidth="1"/>
    <col min="8" max="8" width="6.7109375" style="98" customWidth="1" outlineLevel="1" collapsed="1"/>
    <col min="9" max="9" width="15" style="119" customWidth="1" outlineLevel="1"/>
    <col min="10" max="10" width="5.7109375" style="119" customWidth="1" outlineLevel="1"/>
    <col min="11" max="11" width="11.7109375" style="120" customWidth="1" outlineLevel="1"/>
    <col min="12" max="12" width="17.7109375" style="119" customWidth="1" outlineLevel="1"/>
    <col min="13" max="13" width="12.7109375" style="17" customWidth="1" outlineLevel="1"/>
    <col min="14" max="14" width="10.42578125" style="119" customWidth="1"/>
    <col min="15" max="19" width="10.42578125" style="17" customWidth="1"/>
    <col min="20" max="20" width="11.7109375" style="17" customWidth="1"/>
    <col min="21" max="16384" width="11.42578125" style="17"/>
  </cols>
  <sheetData>
    <row r="1" spans="1:38" ht="16.5" customHeight="1">
      <c r="A1" s="56"/>
      <c r="B1" s="417" t="str">
        <f>'Page de Garde'!B22</f>
        <v>Client</v>
      </c>
      <c r="C1" s="418"/>
      <c r="D1" s="418"/>
      <c r="E1" s="418"/>
      <c r="F1" s="372"/>
      <c r="G1" s="373"/>
      <c r="H1" s="273"/>
      <c r="I1" s="274" t="s">
        <v>0</v>
      </c>
      <c r="J1" s="275"/>
      <c r="K1" s="276">
        <v>2</v>
      </c>
      <c r="L1" s="424" t="str">
        <f>CONCATENATE('Page de Garde'!F17,'Page de Garde'!G17,'Page de Garde'!H17)</f>
        <v>2018 - xxxxx- INI1</v>
      </c>
      <c r="M1" s="425"/>
      <c r="N1" s="57"/>
      <c r="O1" s="58"/>
      <c r="P1" s="58"/>
      <c r="Q1" s="58"/>
      <c r="R1" s="58"/>
      <c r="S1" s="58"/>
      <c r="T1" s="59"/>
      <c r="U1" s="18" t="s">
        <v>73</v>
      </c>
      <c r="V1" s="18" t="s">
        <v>76</v>
      </c>
      <c r="W1" s="18" t="s">
        <v>74</v>
      </c>
      <c r="X1" s="18" t="s">
        <v>75</v>
      </c>
      <c r="Y1" s="18" t="s">
        <v>86</v>
      </c>
      <c r="Z1" s="60"/>
      <c r="AA1" s="60"/>
      <c r="AB1" s="60"/>
      <c r="AC1" s="60"/>
      <c r="AD1" s="60"/>
      <c r="AE1" s="60"/>
      <c r="AF1" s="60"/>
      <c r="AG1" s="60"/>
      <c r="AH1" s="60"/>
      <c r="AI1" s="60"/>
      <c r="AJ1" s="60"/>
      <c r="AK1" s="60"/>
      <c r="AL1" s="60"/>
    </row>
    <row r="2" spans="1:38" ht="16.5" thickBot="1">
      <c r="A2" s="56"/>
      <c r="B2" s="415" t="str">
        <f>'Page de Garde'!B31</f>
        <v>Nom chantier</v>
      </c>
      <c r="C2" s="416"/>
      <c r="D2" s="416"/>
      <c r="E2" s="416"/>
      <c r="F2" s="374"/>
      <c r="G2" s="375"/>
      <c r="H2" s="273"/>
      <c r="I2" s="277" t="s">
        <v>183</v>
      </c>
      <c r="J2" s="278">
        <v>1</v>
      </c>
      <c r="K2" s="279">
        <v>2</v>
      </c>
      <c r="L2" s="280"/>
      <c r="M2" s="281"/>
      <c r="N2" s="61"/>
      <c r="O2" s="62"/>
      <c r="P2" s="62"/>
      <c r="Q2" s="62"/>
      <c r="R2" s="62"/>
      <c r="S2" s="62"/>
      <c r="T2" s="59"/>
      <c r="U2" s="19" t="s">
        <v>69</v>
      </c>
      <c r="V2" s="19" t="s">
        <v>69</v>
      </c>
      <c r="W2" s="19" t="s">
        <v>69</v>
      </c>
      <c r="X2" s="19" t="s">
        <v>142</v>
      </c>
      <c r="Y2" s="19" t="s">
        <v>143</v>
      </c>
      <c r="Z2" s="60"/>
      <c r="AA2" s="60"/>
      <c r="AB2" s="60"/>
      <c r="AC2" s="60"/>
      <c r="AD2" s="60"/>
      <c r="AE2" s="60"/>
      <c r="AF2" s="60"/>
      <c r="AG2" s="60"/>
      <c r="AH2" s="60"/>
      <c r="AI2" s="60"/>
      <c r="AJ2" s="60"/>
      <c r="AK2" s="60"/>
      <c r="AL2" s="60"/>
    </row>
    <row r="3" spans="1:38" ht="16.5" customHeight="1" thickBot="1">
      <c r="A3" s="56"/>
      <c r="B3" s="415" t="str">
        <f>'Page de Garde'!B35</f>
        <v>Lot n°</v>
      </c>
      <c r="C3" s="416"/>
      <c r="D3" s="416"/>
      <c r="E3" s="416"/>
      <c r="F3" s="374"/>
      <c r="G3" s="375"/>
      <c r="H3" s="273"/>
      <c r="I3" s="282">
        <v>10</v>
      </c>
      <c r="J3" s="283">
        <v>10.3</v>
      </c>
      <c r="K3" s="284">
        <v>10.32</v>
      </c>
      <c r="L3" s="422"/>
      <c r="M3" s="423"/>
      <c r="N3" s="63"/>
      <c r="O3" s="63"/>
      <c r="P3" s="63"/>
      <c r="Q3" s="63"/>
      <c r="R3" s="63"/>
      <c r="S3" s="63"/>
      <c r="T3" s="59"/>
      <c r="U3" s="19" t="s">
        <v>70</v>
      </c>
      <c r="V3" s="17" t="s">
        <v>77</v>
      </c>
      <c r="W3" s="17" t="s">
        <v>77</v>
      </c>
      <c r="X3" s="17" t="s">
        <v>96</v>
      </c>
      <c r="Y3" s="17" t="s">
        <v>96</v>
      </c>
    </row>
    <row r="4" spans="1:38" ht="15.75" thickBot="1">
      <c r="A4" s="56"/>
      <c r="B4" s="426"/>
      <c r="C4" s="427"/>
      <c r="D4" s="427"/>
      <c r="E4" s="427"/>
      <c r="F4" s="376"/>
      <c r="G4" s="377"/>
      <c r="H4" s="273" t="s">
        <v>1</v>
      </c>
      <c r="I4" s="285"/>
      <c r="J4" s="285"/>
      <c r="K4" s="286"/>
      <c r="L4" s="287" t="s">
        <v>2</v>
      </c>
      <c r="M4" s="323">
        <v>1</v>
      </c>
      <c r="N4" s="21"/>
      <c r="O4" s="64"/>
      <c r="P4" s="64"/>
      <c r="Q4" s="64"/>
      <c r="R4" s="64"/>
      <c r="S4" s="64"/>
      <c r="T4" s="420" t="s">
        <v>108</v>
      </c>
      <c r="U4" s="19" t="s">
        <v>71</v>
      </c>
      <c r="V4" s="17" t="s">
        <v>78</v>
      </c>
      <c r="W4" s="17" t="s">
        <v>78</v>
      </c>
      <c r="X4" s="17" t="s">
        <v>87</v>
      </c>
      <c r="Y4" s="20" t="s">
        <v>90</v>
      </c>
    </row>
    <row r="5" spans="1:38" ht="15.75" customHeight="1" thickBot="1">
      <c r="A5" s="65"/>
      <c r="B5" s="66" t="s">
        <v>193</v>
      </c>
      <c r="C5" s="67" t="s">
        <v>3</v>
      </c>
      <c r="D5" s="68" t="s">
        <v>4</v>
      </c>
      <c r="E5" s="68" t="s">
        <v>147</v>
      </c>
      <c r="F5" s="123" t="s">
        <v>98</v>
      </c>
      <c r="G5" s="123" t="s">
        <v>97</v>
      </c>
      <c r="H5" s="262" t="s">
        <v>185</v>
      </c>
      <c r="I5" s="288" t="s">
        <v>186</v>
      </c>
      <c r="J5" s="289" t="s">
        <v>187</v>
      </c>
      <c r="K5" s="252" t="s">
        <v>188</v>
      </c>
      <c r="L5" s="69" t="s">
        <v>189</v>
      </c>
      <c r="M5" s="322" t="s">
        <v>190</v>
      </c>
      <c r="N5" s="70"/>
      <c r="O5" s="71"/>
      <c r="P5" s="71"/>
      <c r="Q5" s="71"/>
      <c r="R5" s="71"/>
      <c r="S5" s="71"/>
      <c r="T5" s="420"/>
      <c r="U5" s="19" t="s">
        <v>72</v>
      </c>
      <c r="V5" s="17" t="s">
        <v>79</v>
      </c>
      <c r="W5" s="17" t="s">
        <v>79</v>
      </c>
      <c r="X5" s="17" t="s">
        <v>88</v>
      </c>
      <c r="Y5" s="20" t="s">
        <v>91</v>
      </c>
    </row>
    <row r="6" spans="1:38" ht="15" hidden="1" customHeight="1" outlineLevel="1">
      <c r="A6" s="65"/>
      <c r="B6" s="244"/>
      <c r="C6" s="245" t="s">
        <v>99</v>
      </c>
      <c r="D6" s="246"/>
      <c r="E6" s="246"/>
      <c r="F6" s="124"/>
      <c r="G6" s="125">
        <f t="shared" ref="G6:G15" si="0">SUMIF($H$17:$H$316,H6,$G$17:$G$316)</f>
        <v>0</v>
      </c>
      <c r="H6" s="247">
        <v>1</v>
      </c>
      <c r="I6" s="290">
        <f>KGV!H38</f>
        <v>1.2</v>
      </c>
      <c r="J6" s="291"/>
      <c r="K6" s="253">
        <f>KGV!H39</f>
        <v>0</v>
      </c>
      <c r="L6" s="131">
        <f t="shared" ref="L6:L15" si="1">SUMIF($H$17:$H$316,H6,$L$17:$L$316)</f>
        <v>0</v>
      </c>
      <c r="M6" s="132">
        <f t="shared" ref="M6:M15" si="2">SUMIF($H$17:$H$316,H6,$M$17:$M$316)</f>
        <v>0</v>
      </c>
      <c r="N6" s="77"/>
      <c r="O6" s="78"/>
      <c r="P6" s="78"/>
      <c r="Q6" s="78"/>
      <c r="R6" s="78"/>
      <c r="S6" s="78"/>
      <c r="T6" s="79"/>
      <c r="V6" s="17" t="s">
        <v>180</v>
      </c>
      <c r="W6" s="17" t="s">
        <v>181</v>
      </c>
      <c r="X6" s="17" t="s">
        <v>89</v>
      </c>
      <c r="Y6" s="20" t="s">
        <v>92</v>
      </c>
    </row>
    <row r="7" spans="1:38" ht="15" hidden="1" customHeight="1" outlineLevel="1">
      <c r="A7" s="65"/>
      <c r="B7" s="244"/>
      <c r="C7" s="245" t="s">
        <v>100</v>
      </c>
      <c r="D7" s="246"/>
      <c r="E7" s="246"/>
      <c r="F7" s="124"/>
      <c r="G7" s="125">
        <f t="shared" si="0"/>
        <v>0</v>
      </c>
      <c r="H7" s="247">
        <v>2</v>
      </c>
      <c r="I7" s="292">
        <v>1.4</v>
      </c>
      <c r="J7" s="293"/>
      <c r="K7" s="254">
        <v>50</v>
      </c>
      <c r="L7" s="133">
        <f t="shared" si="1"/>
        <v>0</v>
      </c>
      <c r="M7" s="134">
        <f t="shared" si="2"/>
        <v>0</v>
      </c>
      <c r="N7" s="77"/>
      <c r="O7" s="78"/>
      <c r="P7" s="78"/>
      <c r="Q7" s="78"/>
      <c r="R7" s="78"/>
      <c r="S7" s="78"/>
      <c r="T7" s="59"/>
      <c r="V7" s="17" t="s">
        <v>80</v>
      </c>
      <c r="W7" s="17" t="s">
        <v>80</v>
      </c>
    </row>
    <row r="8" spans="1:38" ht="15" hidden="1" customHeight="1" outlineLevel="1">
      <c r="A8" s="65"/>
      <c r="B8" s="244"/>
      <c r="C8" s="245" t="s">
        <v>101</v>
      </c>
      <c r="D8" s="246"/>
      <c r="E8" s="246"/>
      <c r="F8" s="124"/>
      <c r="G8" s="125">
        <f t="shared" si="0"/>
        <v>0</v>
      </c>
      <c r="H8" s="247">
        <v>3</v>
      </c>
      <c r="I8" s="292">
        <f t="shared" ref="I8:I13" si="3">I7</f>
        <v>1.4</v>
      </c>
      <c r="J8" s="293"/>
      <c r="K8" s="254">
        <f t="shared" ref="K8:K13" si="4">K7</f>
        <v>50</v>
      </c>
      <c r="L8" s="133">
        <f t="shared" si="1"/>
        <v>0</v>
      </c>
      <c r="M8" s="134">
        <f t="shared" si="2"/>
        <v>0</v>
      </c>
      <c r="N8" s="77"/>
      <c r="O8" s="78"/>
      <c r="P8" s="78"/>
      <c r="Q8" s="78"/>
      <c r="R8" s="78"/>
      <c r="S8" s="78"/>
      <c r="T8" s="59"/>
      <c r="V8" s="17" t="s">
        <v>81</v>
      </c>
      <c r="W8" s="17" t="s">
        <v>81</v>
      </c>
    </row>
    <row r="9" spans="1:38" ht="15" hidden="1" customHeight="1" outlineLevel="1">
      <c r="A9" s="65"/>
      <c r="B9" s="244"/>
      <c r="C9" s="245" t="s">
        <v>102</v>
      </c>
      <c r="D9" s="246"/>
      <c r="E9" s="246"/>
      <c r="F9" s="124"/>
      <c r="G9" s="125">
        <f t="shared" si="0"/>
        <v>0</v>
      </c>
      <c r="H9" s="247">
        <v>4</v>
      </c>
      <c r="I9" s="292">
        <f t="shared" si="3"/>
        <v>1.4</v>
      </c>
      <c r="J9" s="293"/>
      <c r="K9" s="254">
        <f t="shared" si="4"/>
        <v>50</v>
      </c>
      <c r="L9" s="133">
        <f t="shared" si="1"/>
        <v>0</v>
      </c>
      <c r="M9" s="134">
        <f t="shared" si="2"/>
        <v>0</v>
      </c>
      <c r="N9" s="77"/>
      <c r="O9" s="78"/>
      <c r="P9" s="78"/>
      <c r="Q9" s="78"/>
      <c r="R9" s="78"/>
      <c r="S9" s="78"/>
      <c r="T9" s="59"/>
      <c r="V9" s="17" t="s">
        <v>82</v>
      </c>
      <c r="W9" s="17" t="s">
        <v>82</v>
      </c>
    </row>
    <row r="10" spans="1:38" ht="15" hidden="1" customHeight="1" outlineLevel="1">
      <c r="A10" s="65"/>
      <c r="B10" s="244"/>
      <c r="C10" s="245" t="s">
        <v>133</v>
      </c>
      <c r="D10" s="246"/>
      <c r="E10" s="246"/>
      <c r="F10" s="124"/>
      <c r="G10" s="125">
        <f t="shared" si="0"/>
        <v>0</v>
      </c>
      <c r="H10" s="247">
        <v>5</v>
      </c>
      <c r="I10" s="292">
        <f t="shared" si="3"/>
        <v>1.4</v>
      </c>
      <c r="J10" s="293"/>
      <c r="K10" s="254">
        <f t="shared" si="4"/>
        <v>50</v>
      </c>
      <c r="L10" s="133">
        <f t="shared" si="1"/>
        <v>0</v>
      </c>
      <c r="M10" s="134">
        <f t="shared" si="2"/>
        <v>0</v>
      </c>
      <c r="N10" s="77"/>
      <c r="O10" s="78"/>
      <c r="P10" s="78"/>
      <c r="Q10" s="78"/>
      <c r="R10" s="78"/>
      <c r="S10" s="78"/>
      <c r="T10" s="59"/>
      <c r="V10" s="17" t="s">
        <v>83</v>
      </c>
      <c r="W10" s="17" t="s">
        <v>83</v>
      </c>
    </row>
    <row r="11" spans="1:38" ht="15" hidden="1" customHeight="1" outlineLevel="1">
      <c r="A11" s="65"/>
      <c r="B11" s="244"/>
      <c r="C11" s="245" t="s">
        <v>103</v>
      </c>
      <c r="D11" s="246"/>
      <c r="E11" s="246"/>
      <c r="F11" s="124"/>
      <c r="G11" s="125">
        <f t="shared" si="0"/>
        <v>0</v>
      </c>
      <c r="H11" s="247">
        <v>6</v>
      </c>
      <c r="I11" s="292">
        <f t="shared" si="3"/>
        <v>1.4</v>
      </c>
      <c r="J11" s="293"/>
      <c r="K11" s="254">
        <f t="shared" si="4"/>
        <v>50</v>
      </c>
      <c r="L11" s="133">
        <f t="shared" si="1"/>
        <v>0</v>
      </c>
      <c r="M11" s="134">
        <f t="shared" si="2"/>
        <v>0</v>
      </c>
      <c r="N11" s="77"/>
      <c r="O11" s="78"/>
      <c r="P11" s="78"/>
      <c r="Q11" s="78"/>
      <c r="R11" s="78"/>
      <c r="S11" s="78"/>
      <c r="T11" s="59"/>
      <c r="V11" s="17" t="s">
        <v>84</v>
      </c>
      <c r="W11" s="17" t="s">
        <v>84</v>
      </c>
    </row>
    <row r="12" spans="1:38" ht="15" hidden="1" customHeight="1" outlineLevel="1">
      <c r="A12" s="65"/>
      <c r="B12" s="244"/>
      <c r="C12" s="245" t="s">
        <v>104</v>
      </c>
      <c r="D12" s="246"/>
      <c r="E12" s="246"/>
      <c r="F12" s="124"/>
      <c r="G12" s="125">
        <f t="shared" si="0"/>
        <v>0</v>
      </c>
      <c r="H12" s="247">
        <v>7</v>
      </c>
      <c r="I12" s="292">
        <f t="shared" si="3"/>
        <v>1.4</v>
      </c>
      <c r="J12" s="293"/>
      <c r="K12" s="254">
        <f t="shared" si="4"/>
        <v>50</v>
      </c>
      <c r="L12" s="133">
        <f t="shared" si="1"/>
        <v>0</v>
      </c>
      <c r="M12" s="134">
        <f t="shared" si="2"/>
        <v>0</v>
      </c>
      <c r="N12" s="77"/>
      <c r="O12" s="78"/>
      <c r="P12" s="78"/>
      <c r="Q12" s="78"/>
      <c r="R12" s="78"/>
      <c r="S12" s="78"/>
      <c r="T12" s="59"/>
      <c r="V12" s="17" t="s">
        <v>85</v>
      </c>
      <c r="W12" s="17" t="s">
        <v>85</v>
      </c>
    </row>
    <row r="13" spans="1:38" ht="15" hidden="1" customHeight="1" outlineLevel="1">
      <c r="A13" s="65"/>
      <c r="B13" s="244"/>
      <c r="C13" s="245" t="s">
        <v>105</v>
      </c>
      <c r="D13" s="246"/>
      <c r="E13" s="246"/>
      <c r="F13" s="124"/>
      <c r="G13" s="125">
        <f t="shared" si="0"/>
        <v>0</v>
      </c>
      <c r="H13" s="247">
        <v>8</v>
      </c>
      <c r="I13" s="292">
        <f t="shared" si="3"/>
        <v>1.4</v>
      </c>
      <c r="J13" s="293"/>
      <c r="K13" s="254">
        <f t="shared" si="4"/>
        <v>50</v>
      </c>
      <c r="L13" s="133">
        <f t="shared" si="1"/>
        <v>0</v>
      </c>
      <c r="M13" s="134">
        <f t="shared" si="2"/>
        <v>0</v>
      </c>
      <c r="N13" s="77"/>
      <c r="O13" s="78"/>
      <c r="P13" s="78"/>
      <c r="Q13" s="78"/>
      <c r="R13" s="78"/>
      <c r="S13" s="78"/>
      <c r="T13" s="59"/>
    </row>
    <row r="14" spans="1:38" ht="15" hidden="1" customHeight="1" outlineLevel="1">
      <c r="A14" s="65"/>
      <c r="B14" s="244"/>
      <c r="C14" s="245" t="s">
        <v>106</v>
      </c>
      <c r="D14" s="246"/>
      <c r="E14" s="246"/>
      <c r="F14" s="124"/>
      <c r="G14" s="125">
        <f t="shared" si="0"/>
        <v>0</v>
      </c>
      <c r="H14" s="247">
        <v>9</v>
      </c>
      <c r="I14" s="292">
        <f>I13</f>
        <v>1.4</v>
      </c>
      <c r="J14" s="293"/>
      <c r="K14" s="254">
        <f>K13</f>
        <v>50</v>
      </c>
      <c r="L14" s="133">
        <f t="shared" si="1"/>
        <v>0</v>
      </c>
      <c r="M14" s="134">
        <f t="shared" si="2"/>
        <v>0</v>
      </c>
      <c r="N14" s="77"/>
      <c r="O14" s="78"/>
      <c r="P14" s="78"/>
      <c r="Q14" s="78"/>
      <c r="R14" s="78"/>
      <c r="S14" s="78"/>
      <c r="T14" s="59"/>
    </row>
    <row r="15" spans="1:38" ht="15" hidden="1" customHeight="1" outlineLevel="1" thickBot="1">
      <c r="A15" s="65"/>
      <c r="B15" s="244"/>
      <c r="C15" s="245" t="s">
        <v>107</v>
      </c>
      <c r="D15" s="246"/>
      <c r="E15" s="246"/>
      <c r="F15" s="124"/>
      <c r="G15" s="125">
        <f t="shared" si="0"/>
        <v>0</v>
      </c>
      <c r="H15" s="247">
        <v>10</v>
      </c>
      <c r="I15" s="294">
        <f>I14</f>
        <v>1.4</v>
      </c>
      <c r="J15" s="295"/>
      <c r="K15" s="255">
        <f>K14</f>
        <v>50</v>
      </c>
      <c r="L15" s="135">
        <f t="shared" si="1"/>
        <v>0</v>
      </c>
      <c r="M15" s="136">
        <f t="shared" si="2"/>
        <v>0</v>
      </c>
      <c r="N15" s="77"/>
      <c r="O15" s="78"/>
      <c r="P15" s="78"/>
      <c r="Q15" s="78"/>
      <c r="R15" s="78"/>
      <c r="S15" s="78"/>
      <c r="T15" s="59"/>
    </row>
    <row r="16" spans="1:38" ht="15" hidden="1" customHeight="1" outlineLevel="1" thickBot="1">
      <c r="A16" s="81"/>
      <c r="B16" s="248"/>
      <c r="C16" s="249"/>
      <c r="D16" s="250"/>
      <c r="E16" s="250"/>
      <c r="F16" s="126"/>
      <c r="G16" s="127">
        <f>SUM(G6:G15)</f>
        <v>0</v>
      </c>
      <c r="H16" s="251"/>
      <c r="I16" s="296"/>
      <c r="J16" s="297"/>
      <c r="K16" s="256" t="s">
        <v>6</v>
      </c>
      <c r="L16" s="137">
        <f>SUM(L6:L15)</f>
        <v>0</v>
      </c>
      <c r="M16" s="138">
        <f>SUM(M6:M15)</f>
        <v>0</v>
      </c>
      <c r="N16" s="77"/>
      <c r="O16" s="78"/>
      <c r="P16" s="78"/>
      <c r="Q16" s="78"/>
      <c r="R16" s="78"/>
      <c r="S16" s="78"/>
      <c r="T16" s="59"/>
    </row>
    <row r="17" spans="1:23" ht="15" customHeight="1" collapsed="1">
      <c r="A17" s="82"/>
      <c r="B17" s="72"/>
      <c r="C17" s="73"/>
      <c r="D17" s="74"/>
      <c r="E17" s="74"/>
      <c r="F17" s="124">
        <f t="shared" ref="F17:F24" si="5">IF(H17=0,,ROUND((VLOOKUP(H17,$H$6:$K$15,2)*L17+VLOOKUP(H17,$H$6:$K$15,4)*M17)/E17,$K$1))</f>
        <v>0</v>
      </c>
      <c r="G17" s="125">
        <f t="shared" ref="G17:G24" si="6">F17*E17</f>
        <v>0</v>
      </c>
      <c r="H17" s="232">
        <f t="shared" ref="H17:H26" si="7">IF(E17&lt;&gt;0,1,)</f>
        <v>0</v>
      </c>
      <c r="I17" s="298"/>
      <c r="J17" s="299"/>
      <c r="K17" s="257"/>
      <c r="L17" s="10">
        <f t="shared" ref="L17" si="8">I17-(I17*J17)*E17</f>
        <v>0</v>
      </c>
      <c r="M17" s="139">
        <f t="shared" ref="M17:M24" si="9">$M$4*K17*E17</f>
        <v>0</v>
      </c>
      <c r="N17" s="84"/>
      <c r="O17" s="85"/>
      <c r="P17" s="85"/>
      <c r="Q17" s="85"/>
      <c r="R17" s="85"/>
      <c r="S17" s="85"/>
      <c r="T17" s="86"/>
    </row>
    <row r="18" spans="1:23" ht="15" customHeight="1" collapsed="1">
      <c r="A18" s="82">
        <f>$B$18</f>
        <v>1</v>
      </c>
      <c r="B18" s="87">
        <v>1</v>
      </c>
      <c r="C18" s="321" t="str">
        <f>CONCATENATE("CHAPITRE ",B18)</f>
        <v>CHAPITRE 1</v>
      </c>
      <c r="D18" s="74"/>
      <c r="E18" s="74"/>
      <c r="F18" s="150">
        <f t="shared" si="5"/>
        <v>0</v>
      </c>
      <c r="G18" s="151">
        <f t="shared" si="6"/>
        <v>0</v>
      </c>
      <c r="H18" s="232">
        <f t="shared" si="7"/>
        <v>0</v>
      </c>
      <c r="I18" s="300"/>
      <c r="J18" s="301"/>
      <c r="K18" s="257"/>
      <c r="L18" s="152">
        <f t="shared" ref="L18" si="10">(I18-(I18*J18))*E18</f>
        <v>0</v>
      </c>
      <c r="M18" s="139">
        <f t="shared" si="9"/>
        <v>0</v>
      </c>
      <c r="N18" s="84"/>
      <c r="O18" s="85"/>
      <c r="P18" s="85"/>
      <c r="Q18" s="85"/>
      <c r="R18" s="85"/>
      <c r="S18" s="85"/>
      <c r="T18" s="86"/>
    </row>
    <row r="19" spans="1:23" ht="15" customHeight="1" outlineLevel="1">
      <c r="A19" s="82">
        <f t="shared" ref="A19:A26" si="11">$B$18</f>
        <v>1</v>
      </c>
      <c r="B19" s="72"/>
      <c r="C19" s="73" t="s">
        <v>201</v>
      </c>
      <c r="D19" s="74"/>
      <c r="E19" s="74"/>
      <c r="F19" s="150">
        <f t="shared" si="5"/>
        <v>0</v>
      </c>
      <c r="G19" s="151">
        <f t="shared" si="6"/>
        <v>0</v>
      </c>
      <c r="H19" s="232">
        <f t="shared" si="7"/>
        <v>0</v>
      </c>
      <c r="I19" s="300"/>
      <c r="J19" s="301"/>
      <c r="K19" s="257"/>
      <c r="L19" s="152">
        <f t="shared" ref="L19:L24" si="12">(I19-(I19*J19))*E19</f>
        <v>0</v>
      </c>
      <c r="M19" s="139">
        <f t="shared" si="9"/>
        <v>0</v>
      </c>
      <c r="N19" s="84"/>
      <c r="O19" s="85"/>
      <c r="P19" s="85"/>
      <c r="Q19" s="85"/>
      <c r="R19" s="85"/>
      <c r="S19" s="85"/>
      <c r="T19" s="86"/>
    </row>
    <row r="20" spans="1:23" ht="15" customHeight="1" outlineLevel="1">
      <c r="A20" s="82">
        <f t="shared" si="11"/>
        <v>1</v>
      </c>
      <c r="B20" s="72"/>
      <c r="C20" s="73" t="s">
        <v>202</v>
      </c>
      <c r="D20" s="74"/>
      <c r="E20" s="74"/>
      <c r="F20" s="150">
        <f t="shared" si="5"/>
        <v>0</v>
      </c>
      <c r="G20" s="151">
        <f t="shared" si="6"/>
        <v>0</v>
      </c>
      <c r="H20" s="232">
        <f t="shared" si="7"/>
        <v>0</v>
      </c>
      <c r="I20" s="300"/>
      <c r="J20" s="301"/>
      <c r="K20" s="257"/>
      <c r="L20" s="152">
        <f t="shared" si="12"/>
        <v>0</v>
      </c>
      <c r="M20" s="139">
        <f t="shared" si="9"/>
        <v>0</v>
      </c>
      <c r="N20" s="84"/>
      <c r="O20" s="85"/>
      <c r="P20" s="85"/>
      <c r="Q20" s="85"/>
      <c r="R20" s="85"/>
      <c r="S20" s="85"/>
      <c r="T20" s="86"/>
    </row>
    <row r="21" spans="1:23" ht="15" customHeight="1" outlineLevel="1">
      <c r="A21" s="82">
        <f t="shared" si="11"/>
        <v>1</v>
      </c>
      <c r="B21" s="72"/>
      <c r="C21" s="73" t="s">
        <v>203</v>
      </c>
      <c r="D21" s="74"/>
      <c r="E21" s="74"/>
      <c r="F21" s="150">
        <f t="shared" si="5"/>
        <v>0</v>
      </c>
      <c r="G21" s="151">
        <f t="shared" si="6"/>
        <v>0</v>
      </c>
      <c r="H21" s="232">
        <f t="shared" si="7"/>
        <v>0</v>
      </c>
      <c r="I21" s="300"/>
      <c r="J21" s="301"/>
      <c r="K21" s="257"/>
      <c r="L21" s="152">
        <f t="shared" si="12"/>
        <v>0</v>
      </c>
      <c r="M21" s="139">
        <f t="shared" si="9"/>
        <v>0</v>
      </c>
      <c r="N21" s="84"/>
      <c r="O21" s="85"/>
      <c r="P21" s="85"/>
      <c r="Q21" s="85"/>
      <c r="R21" s="85"/>
      <c r="S21" s="85"/>
      <c r="T21" s="86"/>
    </row>
    <row r="22" spans="1:23" ht="15" customHeight="1" outlineLevel="1">
      <c r="A22" s="82">
        <f t="shared" si="11"/>
        <v>1</v>
      </c>
      <c r="B22" s="72"/>
      <c r="C22" s="73"/>
      <c r="D22" s="74"/>
      <c r="E22" s="74"/>
      <c r="F22" s="150">
        <f t="shared" si="5"/>
        <v>0</v>
      </c>
      <c r="G22" s="151">
        <f t="shared" si="6"/>
        <v>0</v>
      </c>
      <c r="H22" s="232">
        <f t="shared" si="7"/>
        <v>0</v>
      </c>
      <c r="I22" s="300"/>
      <c r="J22" s="301"/>
      <c r="K22" s="257"/>
      <c r="L22" s="152">
        <f t="shared" si="12"/>
        <v>0</v>
      </c>
      <c r="M22" s="139">
        <f t="shared" si="9"/>
        <v>0</v>
      </c>
      <c r="N22" s="84"/>
      <c r="O22" s="85"/>
      <c r="P22" s="85"/>
      <c r="Q22" s="85"/>
      <c r="R22" s="85"/>
      <c r="S22" s="85"/>
      <c r="T22" s="86"/>
    </row>
    <row r="23" spans="1:23" ht="15" customHeight="1" outlineLevel="1">
      <c r="A23" s="82">
        <f t="shared" si="11"/>
        <v>1</v>
      </c>
      <c r="B23" s="72"/>
      <c r="C23" s="73"/>
      <c r="D23" s="74"/>
      <c r="E23" s="74"/>
      <c r="F23" s="150">
        <f t="shared" si="5"/>
        <v>0</v>
      </c>
      <c r="G23" s="151">
        <f t="shared" si="6"/>
        <v>0</v>
      </c>
      <c r="H23" s="232">
        <f t="shared" si="7"/>
        <v>0</v>
      </c>
      <c r="I23" s="300"/>
      <c r="J23" s="379"/>
      <c r="K23" s="257"/>
      <c r="L23" s="152">
        <f t="shared" si="12"/>
        <v>0</v>
      </c>
      <c r="M23" s="139">
        <f t="shared" si="9"/>
        <v>0</v>
      </c>
      <c r="N23" s="84"/>
      <c r="O23" s="85"/>
      <c r="P23" s="85"/>
      <c r="Q23" s="85"/>
      <c r="R23" s="85"/>
      <c r="S23" s="85"/>
      <c r="T23" s="86"/>
    </row>
    <row r="24" spans="1:23" ht="15" customHeight="1" outlineLevel="1" thickBot="1">
      <c r="A24" s="82">
        <f t="shared" si="11"/>
        <v>1</v>
      </c>
      <c r="B24" s="72"/>
      <c r="C24" s="73"/>
      <c r="D24" s="74"/>
      <c r="E24" s="74"/>
      <c r="F24" s="150">
        <f t="shared" si="5"/>
        <v>0</v>
      </c>
      <c r="G24" s="151">
        <f t="shared" si="6"/>
        <v>0</v>
      </c>
      <c r="H24" s="232">
        <f t="shared" si="7"/>
        <v>0</v>
      </c>
      <c r="I24" s="300"/>
      <c r="J24" s="379"/>
      <c r="K24" s="257"/>
      <c r="L24" s="152">
        <f t="shared" si="12"/>
        <v>0</v>
      </c>
      <c r="M24" s="139">
        <f t="shared" si="9"/>
        <v>0</v>
      </c>
      <c r="N24" s="84"/>
      <c r="O24" s="85"/>
      <c r="P24" s="85"/>
      <c r="Q24" s="85"/>
      <c r="R24" s="85"/>
      <c r="S24" s="85"/>
      <c r="T24" s="86"/>
    </row>
    <row r="25" spans="1:23" ht="15" customHeight="1" outlineLevel="1" thickBot="1">
      <c r="A25" s="82">
        <f t="shared" si="11"/>
        <v>1</v>
      </c>
      <c r="B25" s="72"/>
      <c r="C25" s="229" t="str">
        <f>CONCATENATE(B18," - TOTAL HT ",C18)</f>
        <v>1 - TOTAL HT CHAPITRE 1</v>
      </c>
      <c r="D25" s="74"/>
      <c r="E25" s="74"/>
      <c r="F25" s="150"/>
      <c r="G25" s="153">
        <f>SUM(G18:G24)</f>
        <v>0</v>
      </c>
      <c r="H25" s="232">
        <f t="shared" si="7"/>
        <v>0</v>
      </c>
      <c r="I25" s="300"/>
      <c r="J25" s="380"/>
      <c r="K25" s="257"/>
      <c r="L25" s="153">
        <f>SUM(L18:L24)</f>
        <v>0</v>
      </c>
      <c r="M25" s="140">
        <f>SUM(M18:M24)</f>
        <v>0</v>
      </c>
      <c r="N25" s="89"/>
      <c r="O25" s="90"/>
      <c r="P25" s="90"/>
      <c r="Q25" s="90"/>
      <c r="R25" s="90"/>
      <c r="S25" s="90"/>
      <c r="T25" s="86"/>
      <c r="V25" s="88"/>
      <c r="W25" s="88"/>
    </row>
    <row r="26" spans="1:23" ht="15" customHeight="1">
      <c r="A26" s="82">
        <f t="shared" si="11"/>
        <v>1</v>
      </c>
      <c r="B26" s="72"/>
      <c r="C26" s="229"/>
      <c r="D26" s="74"/>
      <c r="E26" s="74"/>
      <c r="F26" s="150"/>
      <c r="G26" s="230"/>
      <c r="H26" s="232">
        <f t="shared" si="7"/>
        <v>0</v>
      </c>
      <c r="I26" s="300"/>
      <c r="J26" s="380"/>
      <c r="K26" s="257"/>
      <c r="L26" s="234"/>
      <c r="M26" s="231"/>
      <c r="N26" s="89"/>
      <c r="O26" s="90"/>
      <c r="P26" s="90"/>
      <c r="Q26" s="90"/>
      <c r="R26" s="90"/>
      <c r="S26" s="90"/>
      <c r="T26" s="86"/>
      <c r="V26" s="88"/>
      <c r="W26" s="88"/>
    </row>
    <row r="27" spans="1:23" ht="15" customHeight="1" outlineLevel="1">
      <c r="A27" s="82">
        <f t="shared" ref="A27:A35" si="13">$B$27</f>
        <v>2</v>
      </c>
      <c r="B27" s="87">
        <v>2</v>
      </c>
      <c r="C27" s="321" t="str">
        <f>CONCATENATE("CHAPITRE ",B27)</f>
        <v>CHAPITRE 2</v>
      </c>
      <c r="D27" s="74"/>
      <c r="E27" s="74"/>
      <c r="F27" s="150">
        <f t="shared" ref="F27:F33" si="14">IF(H27=0,,ROUND((VLOOKUP(H27,$H$6:$K$15,2)*L27+VLOOKUP(H27,$H$6:$K$15,4)*M27)/E27,$K$1))</f>
        <v>0</v>
      </c>
      <c r="G27" s="151">
        <f t="shared" ref="G27:G33" si="15">F27*E27</f>
        <v>0</v>
      </c>
      <c r="H27" s="232">
        <f t="shared" ref="H27:H78" si="16">IF(E27&lt;&gt;0,1,)</f>
        <v>0</v>
      </c>
      <c r="I27" s="300"/>
      <c r="J27" s="379"/>
      <c r="K27" s="257"/>
      <c r="L27" s="152">
        <f t="shared" ref="L27:L33" si="17">(I27-(I27*J27))*E27</f>
        <v>0</v>
      </c>
      <c r="M27" s="139">
        <f t="shared" ref="M27:M33" si="18">$M$4*K27*E27</f>
        <v>0</v>
      </c>
      <c r="N27" s="84"/>
      <c r="O27" s="85"/>
      <c r="P27" s="85"/>
      <c r="Q27" s="85"/>
      <c r="R27" s="85"/>
      <c r="S27" s="85"/>
      <c r="T27" s="86"/>
    </row>
    <row r="28" spans="1:23" ht="15" customHeight="1" outlineLevel="1">
      <c r="A28" s="82">
        <f t="shared" si="13"/>
        <v>2</v>
      </c>
      <c r="B28" s="72"/>
      <c r="C28" s="73"/>
      <c r="D28" s="74"/>
      <c r="E28" s="74"/>
      <c r="F28" s="150">
        <f t="shared" si="14"/>
        <v>0</v>
      </c>
      <c r="G28" s="151">
        <f t="shared" si="15"/>
        <v>0</v>
      </c>
      <c r="H28" s="232">
        <f t="shared" si="16"/>
        <v>0</v>
      </c>
      <c r="I28" s="300"/>
      <c r="J28" s="379"/>
      <c r="K28" s="257"/>
      <c r="L28" s="152">
        <f t="shared" si="17"/>
        <v>0</v>
      </c>
      <c r="M28" s="139">
        <f t="shared" si="18"/>
        <v>0</v>
      </c>
      <c r="N28" s="84"/>
      <c r="O28" s="85"/>
      <c r="P28" s="85"/>
      <c r="Q28" s="85"/>
      <c r="R28" s="85"/>
      <c r="S28" s="85"/>
      <c r="T28" s="86"/>
    </row>
    <row r="29" spans="1:23" ht="15" customHeight="1" outlineLevel="1">
      <c r="A29" s="82">
        <f t="shared" si="13"/>
        <v>2</v>
      </c>
      <c r="B29" s="72"/>
      <c r="C29" s="73"/>
      <c r="D29" s="74"/>
      <c r="E29" s="74"/>
      <c r="F29" s="150">
        <f t="shared" si="14"/>
        <v>0</v>
      </c>
      <c r="G29" s="151">
        <f t="shared" si="15"/>
        <v>0</v>
      </c>
      <c r="H29" s="232">
        <f t="shared" si="16"/>
        <v>0</v>
      </c>
      <c r="I29" s="300"/>
      <c r="J29" s="379"/>
      <c r="K29" s="257"/>
      <c r="L29" s="152">
        <f t="shared" si="17"/>
        <v>0</v>
      </c>
      <c r="M29" s="139">
        <f t="shared" si="18"/>
        <v>0</v>
      </c>
      <c r="N29" s="84"/>
      <c r="O29" s="85"/>
      <c r="P29" s="85"/>
      <c r="Q29" s="85"/>
      <c r="R29" s="85"/>
      <c r="S29" s="85"/>
      <c r="T29" s="86"/>
    </row>
    <row r="30" spans="1:23" ht="15" customHeight="1" outlineLevel="1">
      <c r="A30" s="82">
        <f t="shared" si="13"/>
        <v>2</v>
      </c>
      <c r="B30" s="72"/>
      <c r="C30" s="73"/>
      <c r="D30" s="74"/>
      <c r="E30" s="74"/>
      <c r="F30" s="150">
        <f t="shared" si="14"/>
        <v>0</v>
      </c>
      <c r="G30" s="151">
        <f t="shared" si="15"/>
        <v>0</v>
      </c>
      <c r="H30" s="232">
        <f t="shared" si="16"/>
        <v>0</v>
      </c>
      <c r="I30" s="300"/>
      <c r="J30" s="379"/>
      <c r="K30" s="257"/>
      <c r="L30" s="152">
        <f t="shared" si="17"/>
        <v>0</v>
      </c>
      <c r="M30" s="139">
        <f t="shared" si="18"/>
        <v>0</v>
      </c>
      <c r="N30" s="84"/>
      <c r="O30" s="85"/>
      <c r="P30" s="85"/>
      <c r="Q30" s="85"/>
      <c r="R30" s="85"/>
      <c r="S30" s="85"/>
      <c r="T30" s="86"/>
    </row>
    <row r="31" spans="1:23" ht="15" customHeight="1" outlineLevel="1">
      <c r="A31" s="82">
        <f t="shared" si="13"/>
        <v>2</v>
      </c>
      <c r="B31" s="72"/>
      <c r="C31" s="73"/>
      <c r="D31" s="74"/>
      <c r="E31" s="74"/>
      <c r="F31" s="150">
        <f t="shared" si="14"/>
        <v>0</v>
      </c>
      <c r="G31" s="151">
        <f t="shared" si="15"/>
        <v>0</v>
      </c>
      <c r="H31" s="232">
        <f t="shared" si="16"/>
        <v>0</v>
      </c>
      <c r="I31" s="300"/>
      <c r="J31" s="379"/>
      <c r="K31" s="257"/>
      <c r="L31" s="152">
        <f t="shared" si="17"/>
        <v>0</v>
      </c>
      <c r="M31" s="139">
        <f t="shared" si="18"/>
        <v>0</v>
      </c>
      <c r="N31" s="84"/>
      <c r="O31" s="85"/>
      <c r="P31" s="85"/>
      <c r="Q31" s="85"/>
      <c r="R31" s="85"/>
      <c r="S31" s="85"/>
      <c r="T31" s="86"/>
    </row>
    <row r="32" spans="1:23" ht="15" customHeight="1" outlineLevel="1">
      <c r="A32" s="82">
        <f t="shared" si="13"/>
        <v>2</v>
      </c>
      <c r="B32" s="72"/>
      <c r="C32" s="73"/>
      <c r="D32" s="74"/>
      <c r="E32" s="74"/>
      <c r="F32" s="150">
        <f t="shared" si="14"/>
        <v>0</v>
      </c>
      <c r="G32" s="151">
        <f t="shared" si="15"/>
        <v>0</v>
      </c>
      <c r="H32" s="232">
        <f t="shared" si="16"/>
        <v>0</v>
      </c>
      <c r="I32" s="300"/>
      <c r="J32" s="379"/>
      <c r="K32" s="257"/>
      <c r="L32" s="152">
        <f t="shared" si="17"/>
        <v>0</v>
      </c>
      <c r="M32" s="139">
        <f t="shared" si="18"/>
        <v>0</v>
      </c>
      <c r="N32" s="84"/>
      <c r="O32" s="85"/>
      <c r="P32" s="85"/>
      <c r="Q32" s="85"/>
      <c r="R32" s="85"/>
      <c r="S32" s="85"/>
      <c r="T32" s="86"/>
    </row>
    <row r="33" spans="1:23" ht="15" customHeight="1" outlineLevel="1" thickBot="1">
      <c r="A33" s="82">
        <f t="shared" si="13"/>
        <v>2</v>
      </c>
      <c r="B33" s="72"/>
      <c r="C33" s="73"/>
      <c r="D33" s="74"/>
      <c r="E33" s="74"/>
      <c r="F33" s="150">
        <f t="shared" si="14"/>
        <v>0</v>
      </c>
      <c r="G33" s="151">
        <f t="shared" si="15"/>
        <v>0</v>
      </c>
      <c r="H33" s="232">
        <f t="shared" si="16"/>
        <v>0</v>
      </c>
      <c r="I33" s="300"/>
      <c r="J33" s="379"/>
      <c r="K33" s="257"/>
      <c r="L33" s="152">
        <f t="shared" si="17"/>
        <v>0</v>
      </c>
      <c r="M33" s="139">
        <f t="shared" si="18"/>
        <v>0</v>
      </c>
      <c r="N33" s="84"/>
      <c r="O33" s="85"/>
      <c r="P33" s="85"/>
      <c r="Q33" s="85"/>
      <c r="R33" s="85"/>
      <c r="S33" s="85"/>
      <c r="T33" s="86"/>
    </row>
    <row r="34" spans="1:23" ht="15" customHeight="1" outlineLevel="1" thickBot="1">
      <c r="A34" s="82">
        <f t="shared" si="13"/>
        <v>2</v>
      </c>
      <c r="B34" s="72"/>
      <c r="C34" s="229" t="str">
        <f>CONCATENATE(B27," - TOTAL HT ",C27)</f>
        <v>2 - TOTAL HT CHAPITRE 2</v>
      </c>
      <c r="D34" s="74"/>
      <c r="E34" s="74"/>
      <c r="F34" s="150"/>
      <c r="G34" s="153">
        <f>SUM(G27:G33)</f>
        <v>0</v>
      </c>
      <c r="H34" s="232">
        <f t="shared" si="16"/>
        <v>0</v>
      </c>
      <c r="I34" s="300"/>
      <c r="J34" s="380"/>
      <c r="K34" s="257"/>
      <c r="L34" s="153">
        <f>SUM(L27:L33)</f>
        <v>0</v>
      </c>
      <c r="M34" s="140">
        <f>SUM(M27:M33)</f>
        <v>0</v>
      </c>
      <c r="N34" s="89"/>
      <c r="O34" s="90"/>
      <c r="P34" s="90"/>
      <c r="Q34" s="90"/>
      <c r="R34" s="90"/>
      <c r="S34" s="90"/>
      <c r="T34" s="86"/>
      <c r="V34" s="88"/>
      <c r="W34" s="88"/>
    </row>
    <row r="35" spans="1:23" ht="15" customHeight="1" thickBot="1">
      <c r="A35" s="82">
        <f t="shared" si="13"/>
        <v>2</v>
      </c>
      <c r="B35" s="72"/>
      <c r="C35" s="229"/>
      <c r="D35" s="74"/>
      <c r="E35" s="74"/>
      <c r="F35" s="150"/>
      <c r="G35" s="230"/>
      <c r="H35" s="232">
        <f t="shared" si="16"/>
        <v>0</v>
      </c>
      <c r="I35" s="300"/>
      <c r="J35" s="380"/>
      <c r="K35" s="257"/>
      <c r="L35" s="234"/>
      <c r="M35" s="231"/>
      <c r="N35" s="89"/>
      <c r="O35" s="90"/>
      <c r="P35" s="90"/>
      <c r="Q35" s="90"/>
      <c r="R35" s="90"/>
      <c r="S35" s="90"/>
      <c r="T35" s="86"/>
      <c r="V35" s="88"/>
      <c r="W35" s="88"/>
    </row>
    <row r="36" spans="1:23" ht="15" hidden="1" customHeight="1" outlineLevel="1">
      <c r="A36" s="82">
        <f>$B$36</f>
        <v>3</v>
      </c>
      <c r="B36" s="87">
        <v>3</v>
      </c>
      <c r="C36" s="321" t="str">
        <f>CONCATENATE("CHAPITRE ",B36)</f>
        <v>CHAPITRE 3</v>
      </c>
      <c r="D36" s="74"/>
      <c r="E36" s="74"/>
      <c r="F36" s="150">
        <f t="shared" ref="F36:F42" si="19">IF(H36=0,,ROUND((VLOOKUP(H36,$H$6:$K$15,2)*L36+VLOOKUP(H36,$H$6:$K$15,4)*M36)/E36,$K$1))</f>
        <v>0</v>
      </c>
      <c r="G36" s="151">
        <f t="shared" ref="G36:G42" si="20">F36*E36</f>
        <v>0</v>
      </c>
      <c r="H36" s="232">
        <f t="shared" si="16"/>
        <v>0</v>
      </c>
      <c r="I36" s="300"/>
      <c r="J36" s="379"/>
      <c r="K36" s="257"/>
      <c r="L36" s="152">
        <f t="shared" ref="L36:L42" si="21">(I36-(I36*J36))*E36</f>
        <v>0</v>
      </c>
      <c r="M36" s="139">
        <f t="shared" ref="M36:M42" si="22">$M$4*K36*E36</f>
        <v>0</v>
      </c>
      <c r="N36" s="84"/>
      <c r="O36" s="85"/>
      <c r="P36" s="85"/>
      <c r="Q36" s="85"/>
      <c r="R36" s="85"/>
      <c r="S36" s="85"/>
      <c r="T36" s="86"/>
    </row>
    <row r="37" spans="1:23" ht="15" hidden="1" customHeight="1" outlineLevel="1">
      <c r="A37" s="82">
        <f t="shared" ref="A37:A44" si="23">$B$36</f>
        <v>3</v>
      </c>
      <c r="B37" s="72"/>
      <c r="C37" s="73"/>
      <c r="D37" s="74"/>
      <c r="E37" s="74"/>
      <c r="F37" s="150">
        <f t="shared" si="19"/>
        <v>0</v>
      </c>
      <c r="G37" s="151">
        <f t="shared" si="20"/>
        <v>0</v>
      </c>
      <c r="H37" s="232">
        <f t="shared" si="16"/>
        <v>0</v>
      </c>
      <c r="I37" s="300"/>
      <c r="J37" s="379"/>
      <c r="K37" s="257"/>
      <c r="L37" s="152">
        <f t="shared" si="21"/>
        <v>0</v>
      </c>
      <c r="M37" s="139">
        <f t="shared" si="22"/>
        <v>0</v>
      </c>
      <c r="N37" s="84"/>
      <c r="O37" s="85"/>
      <c r="P37" s="85"/>
      <c r="Q37" s="85"/>
      <c r="R37" s="85"/>
      <c r="S37" s="85"/>
      <c r="T37" s="86"/>
    </row>
    <row r="38" spans="1:23" ht="15" hidden="1" customHeight="1" outlineLevel="1">
      <c r="A38" s="82">
        <f t="shared" si="23"/>
        <v>3</v>
      </c>
      <c r="B38" s="72"/>
      <c r="C38" s="73"/>
      <c r="D38" s="74"/>
      <c r="E38" s="74"/>
      <c r="F38" s="150">
        <f t="shared" si="19"/>
        <v>0</v>
      </c>
      <c r="G38" s="151">
        <f t="shared" si="20"/>
        <v>0</v>
      </c>
      <c r="H38" s="232">
        <f t="shared" si="16"/>
        <v>0</v>
      </c>
      <c r="I38" s="300"/>
      <c r="J38" s="379"/>
      <c r="K38" s="257"/>
      <c r="L38" s="152">
        <f t="shared" si="21"/>
        <v>0</v>
      </c>
      <c r="M38" s="139">
        <f t="shared" si="22"/>
        <v>0</v>
      </c>
      <c r="N38" s="84"/>
      <c r="O38" s="85"/>
      <c r="P38" s="85"/>
      <c r="Q38" s="85"/>
      <c r="R38" s="85"/>
      <c r="S38" s="85"/>
      <c r="T38" s="86"/>
    </row>
    <row r="39" spans="1:23" ht="15" hidden="1" customHeight="1" outlineLevel="1">
      <c r="A39" s="82">
        <f t="shared" si="23"/>
        <v>3</v>
      </c>
      <c r="B39" s="72"/>
      <c r="C39" s="73"/>
      <c r="D39" s="74"/>
      <c r="E39" s="74"/>
      <c r="F39" s="150">
        <f t="shared" si="19"/>
        <v>0</v>
      </c>
      <c r="G39" s="151">
        <f t="shared" si="20"/>
        <v>0</v>
      </c>
      <c r="H39" s="232">
        <f t="shared" si="16"/>
        <v>0</v>
      </c>
      <c r="I39" s="300"/>
      <c r="J39" s="379"/>
      <c r="K39" s="257"/>
      <c r="L39" s="152">
        <f t="shared" si="21"/>
        <v>0</v>
      </c>
      <c r="M39" s="139">
        <f t="shared" si="22"/>
        <v>0</v>
      </c>
      <c r="N39" s="84"/>
      <c r="O39" s="85"/>
      <c r="P39" s="85"/>
      <c r="Q39" s="85"/>
      <c r="R39" s="85"/>
      <c r="S39" s="85"/>
      <c r="T39" s="86"/>
    </row>
    <row r="40" spans="1:23" ht="15" hidden="1" customHeight="1" outlineLevel="1">
      <c r="A40" s="82">
        <f t="shared" si="23"/>
        <v>3</v>
      </c>
      <c r="B40" s="72"/>
      <c r="C40" s="73"/>
      <c r="D40" s="74"/>
      <c r="E40" s="74"/>
      <c r="F40" s="150">
        <f t="shared" si="19"/>
        <v>0</v>
      </c>
      <c r="G40" s="151">
        <f t="shared" si="20"/>
        <v>0</v>
      </c>
      <c r="H40" s="232">
        <f t="shared" si="16"/>
        <v>0</v>
      </c>
      <c r="I40" s="300"/>
      <c r="J40" s="379"/>
      <c r="K40" s="257"/>
      <c r="L40" s="152">
        <f t="shared" si="21"/>
        <v>0</v>
      </c>
      <c r="M40" s="139">
        <f t="shared" si="22"/>
        <v>0</v>
      </c>
      <c r="N40" s="84"/>
      <c r="O40" s="85"/>
      <c r="P40" s="85"/>
      <c r="Q40" s="85"/>
      <c r="R40" s="85"/>
      <c r="S40" s="85"/>
      <c r="T40" s="86"/>
    </row>
    <row r="41" spans="1:23" ht="15" hidden="1" customHeight="1" outlineLevel="1">
      <c r="A41" s="82">
        <f t="shared" si="23"/>
        <v>3</v>
      </c>
      <c r="B41" s="72"/>
      <c r="C41" s="73"/>
      <c r="D41" s="74"/>
      <c r="E41" s="74"/>
      <c r="F41" s="150">
        <f t="shared" si="19"/>
        <v>0</v>
      </c>
      <c r="G41" s="151">
        <f t="shared" si="20"/>
        <v>0</v>
      </c>
      <c r="H41" s="232">
        <f t="shared" si="16"/>
        <v>0</v>
      </c>
      <c r="I41" s="300"/>
      <c r="J41" s="379"/>
      <c r="K41" s="257"/>
      <c r="L41" s="152">
        <f t="shared" si="21"/>
        <v>0</v>
      </c>
      <c r="M41" s="139">
        <f t="shared" si="22"/>
        <v>0</v>
      </c>
      <c r="N41" s="84"/>
      <c r="O41" s="85"/>
      <c r="P41" s="85"/>
      <c r="Q41" s="85"/>
      <c r="R41" s="85"/>
      <c r="S41" s="85"/>
      <c r="T41" s="86"/>
    </row>
    <row r="42" spans="1:23" ht="15" hidden="1" customHeight="1" outlineLevel="1" thickBot="1">
      <c r="A42" s="82">
        <f t="shared" si="23"/>
        <v>3</v>
      </c>
      <c r="B42" s="72"/>
      <c r="C42" s="73"/>
      <c r="D42" s="74"/>
      <c r="E42" s="74"/>
      <c r="F42" s="150">
        <f t="shared" si="19"/>
        <v>0</v>
      </c>
      <c r="G42" s="151">
        <f t="shared" si="20"/>
        <v>0</v>
      </c>
      <c r="H42" s="232">
        <f t="shared" si="16"/>
        <v>0</v>
      </c>
      <c r="I42" s="300"/>
      <c r="J42" s="379"/>
      <c r="K42" s="257"/>
      <c r="L42" s="152">
        <f t="shared" si="21"/>
        <v>0</v>
      </c>
      <c r="M42" s="139">
        <f t="shared" si="22"/>
        <v>0</v>
      </c>
      <c r="N42" s="84"/>
      <c r="O42" s="85"/>
      <c r="P42" s="85"/>
      <c r="Q42" s="85"/>
      <c r="R42" s="85"/>
      <c r="S42" s="85"/>
      <c r="T42" s="86"/>
    </row>
    <row r="43" spans="1:23" ht="15" hidden="1" customHeight="1" outlineLevel="1" thickBot="1">
      <c r="A43" s="82">
        <f t="shared" si="23"/>
        <v>3</v>
      </c>
      <c r="B43" s="72"/>
      <c r="C43" s="229" t="str">
        <f>CONCATENATE(B36," - TOTAL HT ",C36)</f>
        <v>3 - TOTAL HT CHAPITRE 3</v>
      </c>
      <c r="D43" s="74"/>
      <c r="E43" s="74"/>
      <c r="F43" s="150"/>
      <c r="G43" s="153">
        <f>SUM(G36:G42)</f>
        <v>0</v>
      </c>
      <c r="H43" s="232">
        <f t="shared" si="16"/>
        <v>0</v>
      </c>
      <c r="I43" s="300"/>
      <c r="J43" s="380"/>
      <c r="K43" s="257"/>
      <c r="L43" s="153">
        <f>SUM(L36:L42)</f>
        <v>0</v>
      </c>
      <c r="M43" s="140">
        <f>SUM(M36:M42)</f>
        <v>0</v>
      </c>
      <c r="N43" s="89"/>
      <c r="O43" s="90"/>
      <c r="P43" s="90"/>
      <c r="Q43" s="90"/>
      <c r="R43" s="90"/>
      <c r="S43" s="90"/>
      <c r="T43" s="86"/>
      <c r="V43" s="88"/>
      <c r="W43" s="88"/>
    </row>
    <row r="44" spans="1:23" ht="15" customHeight="1" collapsed="1" thickBot="1">
      <c r="A44" s="82">
        <f t="shared" si="23"/>
        <v>3</v>
      </c>
      <c r="B44" s="72"/>
      <c r="C44" s="229"/>
      <c r="D44" s="74"/>
      <c r="E44" s="74"/>
      <c r="F44" s="150"/>
      <c r="G44" s="230"/>
      <c r="H44" s="232">
        <f t="shared" si="16"/>
        <v>0</v>
      </c>
      <c r="I44" s="300"/>
      <c r="J44" s="380"/>
      <c r="K44" s="257"/>
      <c r="L44" s="234"/>
      <c r="M44" s="231"/>
      <c r="N44" s="89"/>
      <c r="O44" s="90"/>
      <c r="P44" s="90"/>
      <c r="Q44" s="90"/>
      <c r="R44" s="90"/>
      <c r="S44" s="90"/>
      <c r="T44" s="86"/>
      <c r="V44" s="88"/>
      <c r="W44" s="88"/>
    </row>
    <row r="45" spans="1:23" ht="15" hidden="1" customHeight="1" outlineLevel="1">
      <c r="A45" s="82">
        <f>$B$45</f>
        <v>0</v>
      </c>
      <c r="B45" s="87"/>
      <c r="C45" s="321" t="str">
        <f>CONCATENATE("CHAPITRE ",B45)</f>
        <v xml:space="preserve">CHAPITRE </v>
      </c>
      <c r="D45" s="74"/>
      <c r="E45" s="74"/>
      <c r="F45" s="150">
        <f t="shared" ref="F45:F52" si="24">IF(H45=0,,ROUND((VLOOKUP(H45,$H$6:$K$15,2)*L45+VLOOKUP(H45,$H$6:$K$15,4)*M45)/E45,$K$1))</f>
        <v>0</v>
      </c>
      <c r="G45" s="151">
        <f t="shared" ref="G45:G52" si="25">F45*E45</f>
        <v>0</v>
      </c>
      <c r="H45" s="232">
        <f t="shared" si="16"/>
        <v>0</v>
      </c>
      <c r="I45" s="300"/>
      <c r="J45" s="379"/>
      <c r="K45" s="257"/>
      <c r="L45" s="152">
        <f t="shared" ref="L45:L52" si="26">(I45-(I45*J45))*E45</f>
        <v>0</v>
      </c>
      <c r="M45" s="139">
        <f t="shared" ref="M45:M52" si="27">$M$4*K45*E45</f>
        <v>0</v>
      </c>
      <c r="N45" s="84"/>
      <c r="O45" s="85"/>
      <c r="P45" s="85"/>
      <c r="Q45" s="85"/>
      <c r="R45" s="85"/>
      <c r="S45" s="85"/>
      <c r="T45" s="86"/>
    </row>
    <row r="46" spans="1:23" ht="15" hidden="1" customHeight="1" outlineLevel="1">
      <c r="A46" s="82">
        <f t="shared" ref="A46:A54" si="28">$B$45</f>
        <v>0</v>
      </c>
      <c r="B46" s="72"/>
      <c r="C46" s="73"/>
      <c r="D46" s="74"/>
      <c r="E46" s="74"/>
      <c r="F46" s="150">
        <f t="shared" si="24"/>
        <v>0</v>
      </c>
      <c r="G46" s="151">
        <f t="shared" si="25"/>
        <v>0</v>
      </c>
      <c r="H46" s="232">
        <f t="shared" si="16"/>
        <v>0</v>
      </c>
      <c r="I46" s="300"/>
      <c r="J46" s="379"/>
      <c r="K46" s="257"/>
      <c r="L46" s="152">
        <f t="shared" si="26"/>
        <v>0</v>
      </c>
      <c r="M46" s="139">
        <f t="shared" si="27"/>
        <v>0</v>
      </c>
      <c r="N46" s="84"/>
      <c r="O46" s="85"/>
      <c r="P46" s="85"/>
      <c r="Q46" s="85"/>
      <c r="R46" s="85"/>
      <c r="S46" s="85"/>
      <c r="T46" s="86"/>
    </row>
    <row r="47" spans="1:23" ht="15" hidden="1" customHeight="1" outlineLevel="1">
      <c r="A47" s="82">
        <f t="shared" si="28"/>
        <v>0</v>
      </c>
      <c r="B47" s="72"/>
      <c r="C47" s="73"/>
      <c r="D47" s="74"/>
      <c r="E47" s="74"/>
      <c r="F47" s="150">
        <f t="shared" si="24"/>
        <v>0</v>
      </c>
      <c r="G47" s="151">
        <f t="shared" si="25"/>
        <v>0</v>
      </c>
      <c r="H47" s="232">
        <f t="shared" si="16"/>
        <v>0</v>
      </c>
      <c r="I47" s="300"/>
      <c r="J47" s="379"/>
      <c r="K47" s="257"/>
      <c r="L47" s="152">
        <f t="shared" si="26"/>
        <v>0</v>
      </c>
      <c r="M47" s="139">
        <f t="shared" si="27"/>
        <v>0</v>
      </c>
      <c r="N47" s="84"/>
      <c r="O47" s="85"/>
      <c r="P47" s="85"/>
      <c r="Q47" s="85"/>
      <c r="R47" s="85"/>
      <c r="S47" s="85"/>
      <c r="T47" s="86"/>
    </row>
    <row r="48" spans="1:23" ht="15" hidden="1" customHeight="1" outlineLevel="1">
      <c r="A48" s="82">
        <f t="shared" si="28"/>
        <v>0</v>
      </c>
      <c r="B48" s="72"/>
      <c r="C48" s="73"/>
      <c r="D48" s="74"/>
      <c r="E48" s="74"/>
      <c r="F48" s="150">
        <f t="shared" si="24"/>
        <v>0</v>
      </c>
      <c r="G48" s="151">
        <f t="shared" si="25"/>
        <v>0</v>
      </c>
      <c r="H48" s="232">
        <f t="shared" si="16"/>
        <v>0</v>
      </c>
      <c r="I48" s="300"/>
      <c r="J48" s="379"/>
      <c r="K48" s="257"/>
      <c r="L48" s="152">
        <f t="shared" si="26"/>
        <v>0</v>
      </c>
      <c r="M48" s="139">
        <f t="shared" si="27"/>
        <v>0</v>
      </c>
      <c r="N48" s="84"/>
      <c r="O48" s="85"/>
      <c r="P48" s="85"/>
      <c r="Q48" s="85"/>
      <c r="R48" s="85"/>
      <c r="S48" s="85"/>
      <c r="T48" s="86"/>
    </row>
    <row r="49" spans="1:23" ht="15" hidden="1" customHeight="1" outlineLevel="1">
      <c r="A49" s="82">
        <f t="shared" si="28"/>
        <v>0</v>
      </c>
      <c r="B49" s="72"/>
      <c r="C49" s="73"/>
      <c r="D49" s="74"/>
      <c r="E49" s="74"/>
      <c r="F49" s="150">
        <f t="shared" si="24"/>
        <v>0</v>
      </c>
      <c r="G49" s="151">
        <f t="shared" si="25"/>
        <v>0</v>
      </c>
      <c r="H49" s="232">
        <f t="shared" si="16"/>
        <v>0</v>
      </c>
      <c r="I49" s="300"/>
      <c r="J49" s="379"/>
      <c r="K49" s="257"/>
      <c r="L49" s="152">
        <f t="shared" si="26"/>
        <v>0</v>
      </c>
      <c r="M49" s="139">
        <f t="shared" si="27"/>
        <v>0</v>
      </c>
      <c r="N49" s="84"/>
      <c r="O49" s="85"/>
      <c r="P49" s="85"/>
      <c r="Q49" s="85"/>
      <c r="R49" s="85"/>
      <c r="S49" s="85"/>
      <c r="T49" s="86"/>
    </row>
    <row r="50" spans="1:23" ht="15" hidden="1" customHeight="1" outlineLevel="1">
      <c r="A50" s="82">
        <f t="shared" si="28"/>
        <v>0</v>
      </c>
      <c r="B50" s="72"/>
      <c r="C50" s="73"/>
      <c r="D50" s="74"/>
      <c r="E50" s="74"/>
      <c r="F50" s="150">
        <f t="shared" si="24"/>
        <v>0</v>
      </c>
      <c r="G50" s="151">
        <f t="shared" si="25"/>
        <v>0</v>
      </c>
      <c r="H50" s="232">
        <f t="shared" si="16"/>
        <v>0</v>
      </c>
      <c r="I50" s="300"/>
      <c r="J50" s="379"/>
      <c r="K50" s="257"/>
      <c r="L50" s="152">
        <f t="shared" si="26"/>
        <v>0</v>
      </c>
      <c r="M50" s="139">
        <f t="shared" si="27"/>
        <v>0</v>
      </c>
      <c r="N50" s="84"/>
      <c r="O50" s="85"/>
      <c r="P50" s="85"/>
      <c r="Q50" s="85"/>
      <c r="R50" s="85"/>
      <c r="S50" s="85"/>
      <c r="T50" s="86"/>
    </row>
    <row r="51" spans="1:23" ht="15" hidden="1" customHeight="1" outlineLevel="1">
      <c r="A51" s="82">
        <f t="shared" si="28"/>
        <v>0</v>
      </c>
      <c r="B51" s="72"/>
      <c r="C51" s="73"/>
      <c r="D51" s="74"/>
      <c r="E51" s="74"/>
      <c r="F51" s="150">
        <f t="shared" si="24"/>
        <v>0</v>
      </c>
      <c r="G51" s="151">
        <f t="shared" si="25"/>
        <v>0</v>
      </c>
      <c r="H51" s="232">
        <f t="shared" si="16"/>
        <v>0</v>
      </c>
      <c r="I51" s="300"/>
      <c r="J51" s="379"/>
      <c r="K51" s="257"/>
      <c r="L51" s="152">
        <f t="shared" si="26"/>
        <v>0</v>
      </c>
      <c r="M51" s="139">
        <f t="shared" si="27"/>
        <v>0</v>
      </c>
      <c r="N51" s="84"/>
      <c r="O51" s="85"/>
      <c r="P51" s="85"/>
      <c r="Q51" s="85"/>
      <c r="R51" s="85"/>
      <c r="S51" s="85"/>
      <c r="T51" s="86"/>
    </row>
    <row r="52" spans="1:23" ht="15" hidden="1" customHeight="1" outlineLevel="1" thickBot="1">
      <c r="A52" s="82">
        <f t="shared" si="28"/>
        <v>0</v>
      </c>
      <c r="B52" s="72"/>
      <c r="C52" s="73"/>
      <c r="D52" s="74"/>
      <c r="E52" s="74"/>
      <c r="F52" s="150">
        <f t="shared" si="24"/>
        <v>0</v>
      </c>
      <c r="G52" s="151">
        <f t="shared" si="25"/>
        <v>0</v>
      </c>
      <c r="H52" s="232">
        <f t="shared" si="16"/>
        <v>0</v>
      </c>
      <c r="I52" s="300"/>
      <c r="J52" s="379"/>
      <c r="K52" s="257"/>
      <c r="L52" s="152">
        <f t="shared" si="26"/>
        <v>0</v>
      </c>
      <c r="M52" s="139">
        <f t="shared" si="27"/>
        <v>0</v>
      </c>
      <c r="N52" s="84"/>
      <c r="O52" s="85"/>
      <c r="P52" s="85"/>
      <c r="Q52" s="85"/>
      <c r="R52" s="85"/>
      <c r="S52" s="85"/>
      <c r="T52" s="86"/>
    </row>
    <row r="53" spans="1:23" ht="15" hidden="1" customHeight="1" outlineLevel="1" thickBot="1">
      <c r="A53" s="82">
        <f t="shared" si="28"/>
        <v>0</v>
      </c>
      <c r="B53" s="72"/>
      <c r="C53" s="229" t="str">
        <f>CONCATENATE(B45," - TOTAL HT ",C45)</f>
        <v xml:space="preserve"> - TOTAL HT CHAPITRE </v>
      </c>
      <c r="D53" s="74"/>
      <c r="E53" s="74"/>
      <c r="F53" s="150"/>
      <c r="G53" s="153">
        <f>SUM(G45:G52)</f>
        <v>0</v>
      </c>
      <c r="H53" s="232">
        <f t="shared" si="16"/>
        <v>0</v>
      </c>
      <c r="I53" s="300"/>
      <c r="J53" s="380"/>
      <c r="K53" s="257"/>
      <c r="L53" s="153">
        <f>SUM(L45:L52)</f>
        <v>0</v>
      </c>
      <c r="M53" s="140">
        <f>SUM(M45:M52)</f>
        <v>0</v>
      </c>
      <c r="N53" s="89"/>
      <c r="O53" s="90"/>
      <c r="P53" s="90"/>
      <c r="Q53" s="90"/>
      <c r="R53" s="90"/>
      <c r="S53" s="90"/>
      <c r="T53" s="86"/>
      <c r="V53" s="88"/>
      <c r="W53" s="88"/>
    </row>
    <row r="54" spans="1:23" ht="15" customHeight="1" collapsed="1" thickBot="1">
      <c r="A54" s="82">
        <f t="shared" si="28"/>
        <v>0</v>
      </c>
      <c r="B54" s="72"/>
      <c r="C54" s="229"/>
      <c r="D54" s="74"/>
      <c r="E54" s="74"/>
      <c r="F54" s="150"/>
      <c r="G54" s="230"/>
      <c r="H54" s="232">
        <f t="shared" si="16"/>
        <v>0</v>
      </c>
      <c r="I54" s="300"/>
      <c r="J54" s="380"/>
      <c r="K54" s="257"/>
      <c r="L54" s="234"/>
      <c r="M54" s="231"/>
      <c r="N54" s="89"/>
      <c r="O54" s="90"/>
      <c r="P54" s="90"/>
      <c r="Q54" s="90"/>
      <c r="R54" s="90"/>
      <c r="S54" s="90"/>
      <c r="T54" s="86"/>
      <c r="V54" s="88"/>
      <c r="W54" s="88"/>
    </row>
    <row r="55" spans="1:23" ht="15" hidden="1" customHeight="1" outlineLevel="1">
      <c r="A55" s="82">
        <f>$B$55</f>
        <v>0</v>
      </c>
      <c r="B55" s="87"/>
      <c r="C55" s="321" t="str">
        <f>CONCATENATE("CHAPITRE ",B55)</f>
        <v xml:space="preserve">CHAPITRE </v>
      </c>
      <c r="D55" s="74"/>
      <c r="E55" s="74"/>
      <c r="F55" s="150">
        <f t="shared" ref="F55:F62" si="29">IF(H55=0,,ROUND((VLOOKUP(H55,$H$6:$K$15,2)*L55+VLOOKUP(H55,$H$6:$K$15,4)*M55)/E55,$K$1))</f>
        <v>0</v>
      </c>
      <c r="G55" s="151">
        <f t="shared" ref="G55:G62" si="30">F55*E55</f>
        <v>0</v>
      </c>
      <c r="H55" s="232">
        <f t="shared" si="16"/>
        <v>0</v>
      </c>
      <c r="I55" s="300"/>
      <c r="J55" s="379"/>
      <c r="K55" s="257"/>
      <c r="L55" s="152">
        <f t="shared" ref="L55:L62" si="31">(I55-(I55*J55))*E55</f>
        <v>0</v>
      </c>
      <c r="M55" s="139">
        <f t="shared" ref="M55:M62" si="32">$M$4*K55*E55</f>
        <v>0</v>
      </c>
      <c r="N55" s="84"/>
      <c r="O55" s="85"/>
      <c r="P55" s="85"/>
      <c r="Q55" s="85"/>
      <c r="R55" s="85"/>
      <c r="S55" s="85"/>
      <c r="T55" s="86"/>
    </row>
    <row r="56" spans="1:23" ht="15" hidden="1" customHeight="1" outlineLevel="1">
      <c r="A56" s="82">
        <f t="shared" ref="A56:A64" si="33">$B$55</f>
        <v>0</v>
      </c>
      <c r="B56" s="72"/>
      <c r="C56" s="73"/>
      <c r="D56" s="74"/>
      <c r="E56" s="74"/>
      <c r="F56" s="150">
        <f t="shared" si="29"/>
        <v>0</v>
      </c>
      <c r="G56" s="151">
        <f t="shared" si="30"/>
        <v>0</v>
      </c>
      <c r="H56" s="232">
        <f t="shared" si="16"/>
        <v>0</v>
      </c>
      <c r="I56" s="300"/>
      <c r="J56" s="379"/>
      <c r="K56" s="257"/>
      <c r="L56" s="152">
        <f t="shared" si="31"/>
        <v>0</v>
      </c>
      <c r="M56" s="139">
        <f t="shared" si="32"/>
        <v>0</v>
      </c>
      <c r="N56" s="84"/>
      <c r="O56" s="85"/>
      <c r="P56" s="85"/>
      <c r="Q56" s="85"/>
      <c r="R56" s="85"/>
      <c r="S56" s="85"/>
      <c r="T56" s="86"/>
    </row>
    <row r="57" spans="1:23" ht="15" hidden="1" customHeight="1" outlineLevel="1">
      <c r="A57" s="82">
        <f t="shared" si="33"/>
        <v>0</v>
      </c>
      <c r="B57" s="72"/>
      <c r="C57" s="73"/>
      <c r="D57" s="74"/>
      <c r="E57" s="74"/>
      <c r="F57" s="150">
        <f t="shared" si="29"/>
        <v>0</v>
      </c>
      <c r="G57" s="151">
        <f t="shared" si="30"/>
        <v>0</v>
      </c>
      <c r="H57" s="232">
        <f t="shared" si="16"/>
        <v>0</v>
      </c>
      <c r="I57" s="300"/>
      <c r="J57" s="379"/>
      <c r="K57" s="257"/>
      <c r="L57" s="152">
        <f t="shared" si="31"/>
        <v>0</v>
      </c>
      <c r="M57" s="139">
        <f t="shared" si="32"/>
        <v>0</v>
      </c>
      <c r="N57" s="84"/>
      <c r="O57" s="85"/>
      <c r="P57" s="85"/>
      <c r="Q57" s="85"/>
      <c r="R57" s="85"/>
      <c r="S57" s="85"/>
      <c r="T57" s="86"/>
    </row>
    <row r="58" spans="1:23" ht="15" hidden="1" customHeight="1" outlineLevel="1">
      <c r="A58" s="82">
        <f t="shared" si="33"/>
        <v>0</v>
      </c>
      <c r="B58" s="72"/>
      <c r="C58" s="73"/>
      <c r="D58" s="74"/>
      <c r="E58" s="74"/>
      <c r="F58" s="150">
        <f t="shared" si="29"/>
        <v>0</v>
      </c>
      <c r="G58" s="151">
        <f t="shared" si="30"/>
        <v>0</v>
      </c>
      <c r="H58" s="232">
        <f t="shared" si="16"/>
        <v>0</v>
      </c>
      <c r="I58" s="300"/>
      <c r="J58" s="379"/>
      <c r="K58" s="257"/>
      <c r="L58" s="152">
        <f t="shared" si="31"/>
        <v>0</v>
      </c>
      <c r="M58" s="139">
        <f t="shared" si="32"/>
        <v>0</v>
      </c>
      <c r="N58" s="84"/>
      <c r="O58" s="85"/>
      <c r="P58" s="85"/>
      <c r="Q58" s="85"/>
      <c r="R58" s="85"/>
      <c r="S58" s="85"/>
      <c r="T58" s="86"/>
    </row>
    <row r="59" spans="1:23" ht="15" hidden="1" customHeight="1" outlineLevel="1">
      <c r="A59" s="82">
        <f t="shared" si="33"/>
        <v>0</v>
      </c>
      <c r="B59" s="72"/>
      <c r="C59" s="73"/>
      <c r="D59" s="74"/>
      <c r="E59" s="74"/>
      <c r="F59" s="150">
        <f t="shared" si="29"/>
        <v>0</v>
      </c>
      <c r="G59" s="151">
        <f t="shared" si="30"/>
        <v>0</v>
      </c>
      <c r="H59" s="232">
        <f t="shared" si="16"/>
        <v>0</v>
      </c>
      <c r="I59" s="300"/>
      <c r="J59" s="379"/>
      <c r="K59" s="257"/>
      <c r="L59" s="152">
        <f t="shared" si="31"/>
        <v>0</v>
      </c>
      <c r="M59" s="139">
        <f t="shared" si="32"/>
        <v>0</v>
      </c>
      <c r="N59" s="84"/>
      <c r="O59" s="85"/>
      <c r="P59" s="85"/>
      <c r="Q59" s="85"/>
      <c r="R59" s="85"/>
      <c r="S59" s="85"/>
      <c r="T59" s="86"/>
    </row>
    <row r="60" spans="1:23" ht="15" hidden="1" customHeight="1" outlineLevel="1">
      <c r="A60" s="82">
        <f t="shared" si="33"/>
        <v>0</v>
      </c>
      <c r="B60" s="72"/>
      <c r="C60" s="73"/>
      <c r="D60" s="74"/>
      <c r="E60" s="74"/>
      <c r="F60" s="150">
        <f t="shared" si="29"/>
        <v>0</v>
      </c>
      <c r="G60" s="151">
        <f t="shared" si="30"/>
        <v>0</v>
      </c>
      <c r="H60" s="232">
        <f t="shared" si="16"/>
        <v>0</v>
      </c>
      <c r="I60" s="300"/>
      <c r="J60" s="379"/>
      <c r="K60" s="257"/>
      <c r="L60" s="152">
        <f t="shared" si="31"/>
        <v>0</v>
      </c>
      <c r="M60" s="139">
        <f t="shared" si="32"/>
        <v>0</v>
      </c>
      <c r="N60" s="84"/>
      <c r="O60" s="85"/>
      <c r="P60" s="85"/>
      <c r="Q60" s="85"/>
      <c r="R60" s="85"/>
      <c r="S60" s="85"/>
      <c r="T60" s="86"/>
    </row>
    <row r="61" spans="1:23" ht="15" hidden="1" customHeight="1" outlineLevel="1">
      <c r="A61" s="82">
        <f t="shared" si="33"/>
        <v>0</v>
      </c>
      <c r="B61" s="72"/>
      <c r="C61" s="73"/>
      <c r="D61" s="74"/>
      <c r="E61" s="74"/>
      <c r="F61" s="150">
        <f t="shared" si="29"/>
        <v>0</v>
      </c>
      <c r="G61" s="151">
        <f t="shared" si="30"/>
        <v>0</v>
      </c>
      <c r="H61" s="232">
        <f t="shared" si="16"/>
        <v>0</v>
      </c>
      <c r="I61" s="300"/>
      <c r="J61" s="379"/>
      <c r="K61" s="257"/>
      <c r="L61" s="152">
        <f t="shared" si="31"/>
        <v>0</v>
      </c>
      <c r="M61" s="139">
        <f t="shared" si="32"/>
        <v>0</v>
      </c>
      <c r="N61" s="84"/>
      <c r="O61" s="85"/>
      <c r="P61" s="85"/>
      <c r="Q61" s="85"/>
      <c r="R61" s="85"/>
      <c r="S61" s="85"/>
      <c r="T61" s="86"/>
    </row>
    <row r="62" spans="1:23" ht="15" hidden="1" customHeight="1" outlineLevel="1" thickBot="1">
      <c r="A62" s="82">
        <f t="shared" si="33"/>
        <v>0</v>
      </c>
      <c r="B62" s="72"/>
      <c r="C62" s="73"/>
      <c r="D62" s="74"/>
      <c r="E62" s="74"/>
      <c r="F62" s="150">
        <f t="shared" si="29"/>
        <v>0</v>
      </c>
      <c r="G62" s="151">
        <f t="shared" si="30"/>
        <v>0</v>
      </c>
      <c r="H62" s="232">
        <f t="shared" si="16"/>
        <v>0</v>
      </c>
      <c r="I62" s="300"/>
      <c r="J62" s="379"/>
      <c r="K62" s="257"/>
      <c r="L62" s="152">
        <f t="shared" si="31"/>
        <v>0</v>
      </c>
      <c r="M62" s="139">
        <f t="shared" si="32"/>
        <v>0</v>
      </c>
      <c r="N62" s="84"/>
      <c r="O62" s="85"/>
      <c r="P62" s="85"/>
      <c r="Q62" s="85"/>
      <c r="R62" s="85"/>
      <c r="S62" s="85"/>
      <c r="T62" s="86"/>
    </row>
    <row r="63" spans="1:23" ht="15" hidden="1" customHeight="1" outlineLevel="1" thickBot="1">
      <c r="A63" s="82">
        <f t="shared" si="33"/>
        <v>0</v>
      </c>
      <c r="B63" s="72"/>
      <c r="C63" s="229" t="str">
        <f>CONCATENATE(B55," - TOTAL HT ",C55)</f>
        <v xml:space="preserve"> - TOTAL HT CHAPITRE </v>
      </c>
      <c r="D63" s="74"/>
      <c r="E63" s="74"/>
      <c r="F63" s="150"/>
      <c r="G63" s="153">
        <f>SUM(G55:G62)</f>
        <v>0</v>
      </c>
      <c r="H63" s="232">
        <f t="shared" si="16"/>
        <v>0</v>
      </c>
      <c r="I63" s="300"/>
      <c r="J63" s="380"/>
      <c r="K63" s="257"/>
      <c r="L63" s="153">
        <f>SUM(L55:L62)</f>
        <v>0</v>
      </c>
      <c r="M63" s="140">
        <f>SUM(M55:M62)</f>
        <v>0</v>
      </c>
      <c r="N63" s="89"/>
      <c r="O63" s="90"/>
      <c r="P63" s="90"/>
      <c r="Q63" s="90"/>
      <c r="R63" s="90"/>
      <c r="S63" s="90"/>
      <c r="T63" s="86"/>
      <c r="V63" s="88"/>
      <c r="W63" s="88"/>
    </row>
    <row r="64" spans="1:23" ht="15" customHeight="1" collapsed="1" thickBot="1">
      <c r="A64" s="82">
        <f t="shared" si="33"/>
        <v>0</v>
      </c>
      <c r="B64" s="72"/>
      <c r="C64" s="229"/>
      <c r="D64" s="74"/>
      <c r="E64" s="74"/>
      <c r="F64" s="150"/>
      <c r="G64" s="230"/>
      <c r="H64" s="232">
        <f t="shared" si="16"/>
        <v>0</v>
      </c>
      <c r="I64" s="300"/>
      <c r="J64" s="380"/>
      <c r="K64" s="257"/>
      <c r="L64" s="234"/>
      <c r="M64" s="231"/>
      <c r="N64" s="89"/>
      <c r="O64" s="90"/>
      <c r="P64" s="90"/>
      <c r="Q64" s="90"/>
      <c r="R64" s="90"/>
      <c r="S64" s="90"/>
      <c r="T64" s="86"/>
      <c r="V64" s="88"/>
      <c r="W64" s="88"/>
    </row>
    <row r="65" spans="1:23" ht="15" hidden="1" customHeight="1" outlineLevel="1">
      <c r="A65" s="82">
        <f>$B$65</f>
        <v>0</v>
      </c>
      <c r="B65" s="87"/>
      <c r="C65" s="321" t="str">
        <f>CONCATENATE("CHAPITRE ",B65)</f>
        <v xml:space="preserve">CHAPITRE </v>
      </c>
      <c r="D65" s="74"/>
      <c r="E65" s="74"/>
      <c r="F65" s="150">
        <f t="shared" ref="F65:F72" si="34">IF(H65=0,,ROUND((VLOOKUP(H65,$H$6:$K$15,2)*L65+VLOOKUP(H65,$H$6:$K$15,4)*M65)/E65,$K$1))</f>
        <v>0</v>
      </c>
      <c r="G65" s="151">
        <f t="shared" ref="G65:G72" si="35">F65*E65</f>
        <v>0</v>
      </c>
      <c r="H65" s="232">
        <f t="shared" si="16"/>
        <v>0</v>
      </c>
      <c r="I65" s="300"/>
      <c r="J65" s="379"/>
      <c r="K65" s="257"/>
      <c r="L65" s="152">
        <f t="shared" ref="L65:L72" si="36">(I65-(I65*J65))*E65</f>
        <v>0</v>
      </c>
      <c r="M65" s="139">
        <f t="shared" ref="M65:M72" si="37">$M$4*K65*E65</f>
        <v>0</v>
      </c>
      <c r="N65" s="84"/>
      <c r="O65" s="85"/>
      <c r="P65" s="85"/>
      <c r="Q65" s="85"/>
      <c r="R65" s="85"/>
      <c r="S65" s="85"/>
      <c r="T65" s="86"/>
    </row>
    <row r="66" spans="1:23" ht="15" hidden="1" customHeight="1" outlineLevel="1">
      <c r="A66" s="82">
        <f t="shared" ref="A66:A74" si="38">$B$65</f>
        <v>0</v>
      </c>
      <c r="B66" s="72"/>
      <c r="C66" s="73"/>
      <c r="D66" s="74"/>
      <c r="E66" s="74"/>
      <c r="F66" s="150">
        <f t="shared" si="34"/>
        <v>0</v>
      </c>
      <c r="G66" s="151">
        <f t="shared" si="35"/>
        <v>0</v>
      </c>
      <c r="H66" s="232">
        <f t="shared" si="16"/>
        <v>0</v>
      </c>
      <c r="I66" s="300"/>
      <c r="J66" s="379"/>
      <c r="K66" s="257"/>
      <c r="L66" s="152">
        <f t="shared" si="36"/>
        <v>0</v>
      </c>
      <c r="M66" s="139">
        <f t="shared" si="37"/>
        <v>0</v>
      </c>
      <c r="N66" s="84"/>
      <c r="O66" s="85"/>
      <c r="P66" s="85"/>
      <c r="Q66" s="85"/>
      <c r="R66" s="85"/>
      <c r="S66" s="85"/>
      <c r="T66" s="86"/>
    </row>
    <row r="67" spans="1:23" ht="15" hidden="1" customHeight="1" outlineLevel="1">
      <c r="A67" s="82">
        <f t="shared" si="38"/>
        <v>0</v>
      </c>
      <c r="B67" s="72"/>
      <c r="C67" s="73"/>
      <c r="D67" s="74"/>
      <c r="E67" s="74"/>
      <c r="F67" s="150">
        <f t="shared" si="34"/>
        <v>0</v>
      </c>
      <c r="G67" s="151">
        <f t="shared" si="35"/>
        <v>0</v>
      </c>
      <c r="H67" s="232">
        <f t="shared" si="16"/>
        <v>0</v>
      </c>
      <c r="I67" s="300"/>
      <c r="J67" s="379"/>
      <c r="K67" s="257"/>
      <c r="L67" s="152">
        <f t="shared" si="36"/>
        <v>0</v>
      </c>
      <c r="M67" s="139">
        <f t="shared" si="37"/>
        <v>0</v>
      </c>
      <c r="N67" s="84"/>
      <c r="O67" s="85"/>
      <c r="P67" s="85"/>
      <c r="Q67" s="85"/>
      <c r="R67" s="85"/>
      <c r="S67" s="85"/>
      <c r="T67" s="86"/>
    </row>
    <row r="68" spans="1:23" ht="15" hidden="1" customHeight="1" outlineLevel="1">
      <c r="A68" s="82">
        <f t="shared" si="38"/>
        <v>0</v>
      </c>
      <c r="B68" s="72"/>
      <c r="C68" s="73"/>
      <c r="D68" s="74"/>
      <c r="E68" s="74"/>
      <c r="F68" s="150">
        <f t="shared" si="34"/>
        <v>0</v>
      </c>
      <c r="G68" s="151">
        <f t="shared" si="35"/>
        <v>0</v>
      </c>
      <c r="H68" s="232">
        <f t="shared" si="16"/>
        <v>0</v>
      </c>
      <c r="I68" s="300"/>
      <c r="J68" s="379"/>
      <c r="K68" s="257"/>
      <c r="L68" s="152">
        <f t="shared" si="36"/>
        <v>0</v>
      </c>
      <c r="M68" s="139">
        <f t="shared" si="37"/>
        <v>0</v>
      </c>
      <c r="N68" s="84"/>
      <c r="O68" s="85"/>
      <c r="P68" s="85"/>
      <c r="Q68" s="85"/>
      <c r="R68" s="85"/>
      <c r="S68" s="85"/>
      <c r="T68" s="86"/>
    </row>
    <row r="69" spans="1:23" ht="15" hidden="1" customHeight="1" outlineLevel="1">
      <c r="A69" s="82">
        <f t="shared" si="38"/>
        <v>0</v>
      </c>
      <c r="B69" s="72"/>
      <c r="C69" s="73"/>
      <c r="D69" s="74"/>
      <c r="E69" s="74"/>
      <c r="F69" s="150">
        <f t="shared" si="34"/>
        <v>0</v>
      </c>
      <c r="G69" s="151">
        <f t="shared" si="35"/>
        <v>0</v>
      </c>
      <c r="H69" s="232">
        <f t="shared" si="16"/>
        <v>0</v>
      </c>
      <c r="I69" s="300"/>
      <c r="J69" s="379"/>
      <c r="K69" s="257"/>
      <c r="L69" s="152">
        <f t="shared" si="36"/>
        <v>0</v>
      </c>
      <c r="M69" s="139">
        <f t="shared" si="37"/>
        <v>0</v>
      </c>
      <c r="N69" s="84"/>
      <c r="O69" s="85"/>
      <c r="P69" s="85"/>
      <c r="Q69" s="85"/>
      <c r="R69" s="85"/>
      <c r="S69" s="85"/>
      <c r="T69" s="86"/>
    </row>
    <row r="70" spans="1:23" ht="15" hidden="1" customHeight="1" outlineLevel="1">
      <c r="A70" s="82">
        <f t="shared" si="38"/>
        <v>0</v>
      </c>
      <c r="B70" s="72"/>
      <c r="C70" s="73"/>
      <c r="D70" s="74"/>
      <c r="E70" s="74"/>
      <c r="F70" s="150">
        <f t="shared" si="34"/>
        <v>0</v>
      </c>
      <c r="G70" s="151">
        <f t="shared" si="35"/>
        <v>0</v>
      </c>
      <c r="H70" s="232">
        <f t="shared" si="16"/>
        <v>0</v>
      </c>
      <c r="I70" s="300"/>
      <c r="J70" s="379"/>
      <c r="K70" s="257"/>
      <c r="L70" s="152">
        <f t="shared" si="36"/>
        <v>0</v>
      </c>
      <c r="M70" s="139">
        <f t="shared" si="37"/>
        <v>0</v>
      </c>
      <c r="N70" s="84"/>
      <c r="O70" s="85"/>
      <c r="P70" s="85"/>
      <c r="Q70" s="85"/>
      <c r="R70" s="85"/>
      <c r="S70" s="85"/>
      <c r="T70" s="86"/>
    </row>
    <row r="71" spans="1:23" ht="15" hidden="1" customHeight="1" outlineLevel="1">
      <c r="A71" s="82">
        <f t="shared" si="38"/>
        <v>0</v>
      </c>
      <c r="B71" s="72"/>
      <c r="C71" s="73"/>
      <c r="D71" s="74"/>
      <c r="E71" s="74"/>
      <c r="F71" s="150">
        <f t="shared" si="34"/>
        <v>0</v>
      </c>
      <c r="G71" s="151">
        <f t="shared" si="35"/>
        <v>0</v>
      </c>
      <c r="H71" s="232">
        <f t="shared" si="16"/>
        <v>0</v>
      </c>
      <c r="I71" s="300"/>
      <c r="J71" s="379"/>
      <c r="K71" s="257"/>
      <c r="L71" s="152">
        <f t="shared" si="36"/>
        <v>0</v>
      </c>
      <c r="M71" s="139">
        <f t="shared" si="37"/>
        <v>0</v>
      </c>
      <c r="N71" s="84"/>
      <c r="O71" s="85"/>
      <c r="P71" s="85"/>
      <c r="Q71" s="85"/>
      <c r="R71" s="85"/>
      <c r="S71" s="85"/>
      <c r="T71" s="86"/>
    </row>
    <row r="72" spans="1:23" ht="15" hidden="1" customHeight="1" outlineLevel="1" thickBot="1">
      <c r="A72" s="82">
        <f t="shared" si="38"/>
        <v>0</v>
      </c>
      <c r="B72" s="72"/>
      <c r="C72" s="73"/>
      <c r="D72" s="74"/>
      <c r="E72" s="74"/>
      <c r="F72" s="150">
        <f t="shared" si="34"/>
        <v>0</v>
      </c>
      <c r="G72" s="151">
        <f t="shared" si="35"/>
        <v>0</v>
      </c>
      <c r="H72" s="232">
        <f t="shared" si="16"/>
        <v>0</v>
      </c>
      <c r="I72" s="300"/>
      <c r="J72" s="379"/>
      <c r="K72" s="257"/>
      <c r="L72" s="152">
        <f t="shared" si="36"/>
        <v>0</v>
      </c>
      <c r="M72" s="139">
        <f t="shared" si="37"/>
        <v>0</v>
      </c>
      <c r="N72" s="84"/>
      <c r="O72" s="85"/>
      <c r="P72" s="85"/>
      <c r="Q72" s="85"/>
      <c r="R72" s="85"/>
      <c r="S72" s="85"/>
      <c r="T72" s="86"/>
    </row>
    <row r="73" spans="1:23" ht="15" hidden="1" customHeight="1" outlineLevel="1" thickBot="1">
      <c r="A73" s="82">
        <f t="shared" si="38"/>
        <v>0</v>
      </c>
      <c r="B73" s="72"/>
      <c r="C73" s="229" t="str">
        <f>CONCATENATE(B65," - TOTAL HT ",C65)</f>
        <v xml:space="preserve"> - TOTAL HT CHAPITRE </v>
      </c>
      <c r="D73" s="74"/>
      <c r="E73" s="74"/>
      <c r="F73" s="150"/>
      <c r="G73" s="153">
        <f>SUM(G65:G72)</f>
        <v>0</v>
      </c>
      <c r="H73" s="232">
        <f t="shared" si="16"/>
        <v>0</v>
      </c>
      <c r="I73" s="300"/>
      <c r="J73" s="380"/>
      <c r="K73" s="257"/>
      <c r="L73" s="153">
        <f>SUM(L65:L72)</f>
        <v>0</v>
      </c>
      <c r="M73" s="140">
        <f>SUM(M65:M72)</f>
        <v>0</v>
      </c>
      <c r="N73" s="89"/>
      <c r="O73" s="90"/>
      <c r="P73" s="90"/>
      <c r="Q73" s="90"/>
      <c r="R73" s="90"/>
      <c r="S73" s="90"/>
      <c r="T73" s="86"/>
      <c r="V73" s="88"/>
      <c r="W73" s="88"/>
    </row>
    <row r="74" spans="1:23" ht="15" customHeight="1" collapsed="1" thickBot="1">
      <c r="A74" s="82">
        <f t="shared" si="38"/>
        <v>0</v>
      </c>
      <c r="B74" s="72"/>
      <c r="C74" s="229"/>
      <c r="D74" s="74"/>
      <c r="E74" s="74"/>
      <c r="F74" s="150"/>
      <c r="G74" s="230"/>
      <c r="H74" s="232">
        <f t="shared" si="16"/>
        <v>0</v>
      </c>
      <c r="I74" s="300"/>
      <c r="J74" s="380"/>
      <c r="K74" s="257"/>
      <c r="L74" s="234"/>
      <c r="M74" s="231"/>
      <c r="N74" s="89"/>
      <c r="O74" s="90"/>
      <c r="P74" s="90"/>
      <c r="Q74" s="90"/>
      <c r="R74" s="90"/>
      <c r="S74" s="90"/>
      <c r="T74" s="86"/>
      <c r="V74" s="88"/>
      <c r="W74" s="88"/>
    </row>
    <row r="75" spans="1:23" ht="15" hidden="1" customHeight="1" outlineLevel="1">
      <c r="A75" s="82">
        <f>$B$75</f>
        <v>0</v>
      </c>
      <c r="B75" s="87"/>
      <c r="C75" s="321" t="str">
        <f>CONCATENATE("CHAPITRE ",B75)</f>
        <v xml:space="preserve">CHAPITRE </v>
      </c>
      <c r="D75" s="74"/>
      <c r="E75" s="74"/>
      <c r="F75" s="150">
        <f t="shared" ref="F75:F82" si="39">IF(H75=0,,ROUND((VLOOKUP(H75,$H$6:$K$15,2)*L75+VLOOKUP(H75,$H$6:$K$15,4)*M75)/E75,$K$1))</f>
        <v>0</v>
      </c>
      <c r="G75" s="151">
        <f t="shared" ref="G75:G82" si="40">F75*E75</f>
        <v>0</v>
      </c>
      <c r="H75" s="232">
        <f t="shared" si="16"/>
        <v>0</v>
      </c>
      <c r="I75" s="300"/>
      <c r="J75" s="379"/>
      <c r="K75" s="257"/>
      <c r="L75" s="152">
        <f t="shared" ref="L75:L82" si="41">(I75-(I75*J75))*E75</f>
        <v>0</v>
      </c>
      <c r="M75" s="139">
        <f t="shared" ref="M75:M82" si="42">$M$4*K75*E75</f>
        <v>0</v>
      </c>
      <c r="N75" s="84"/>
      <c r="O75" s="85"/>
      <c r="P75" s="85"/>
      <c r="Q75" s="85"/>
      <c r="R75" s="85"/>
      <c r="S75" s="85"/>
      <c r="T75" s="86"/>
    </row>
    <row r="76" spans="1:23" ht="15" hidden="1" customHeight="1" outlineLevel="1">
      <c r="A76" s="82">
        <f t="shared" ref="A76:A84" si="43">$B$75</f>
        <v>0</v>
      </c>
      <c r="B76" s="72"/>
      <c r="C76" s="73"/>
      <c r="D76" s="74"/>
      <c r="E76" s="74"/>
      <c r="F76" s="150">
        <f t="shared" si="39"/>
        <v>0</v>
      </c>
      <c r="G76" s="151">
        <f t="shared" si="40"/>
        <v>0</v>
      </c>
      <c r="H76" s="232">
        <f t="shared" si="16"/>
        <v>0</v>
      </c>
      <c r="I76" s="300"/>
      <c r="J76" s="379"/>
      <c r="K76" s="257"/>
      <c r="L76" s="152">
        <f t="shared" si="41"/>
        <v>0</v>
      </c>
      <c r="M76" s="139">
        <f t="shared" si="42"/>
        <v>0</v>
      </c>
      <c r="N76" s="84"/>
      <c r="O76" s="85"/>
      <c r="P76" s="85"/>
      <c r="Q76" s="85"/>
      <c r="R76" s="85"/>
      <c r="S76" s="85"/>
      <c r="T76" s="86"/>
    </row>
    <row r="77" spans="1:23" ht="15" hidden="1" customHeight="1" outlineLevel="1">
      <c r="A77" s="82">
        <f t="shared" si="43"/>
        <v>0</v>
      </c>
      <c r="B77" s="72"/>
      <c r="C77" s="73"/>
      <c r="D77" s="74"/>
      <c r="E77" s="74"/>
      <c r="F77" s="150">
        <f t="shared" si="39"/>
        <v>0</v>
      </c>
      <c r="G77" s="151">
        <f t="shared" si="40"/>
        <v>0</v>
      </c>
      <c r="H77" s="232">
        <f t="shared" si="16"/>
        <v>0</v>
      </c>
      <c r="I77" s="300"/>
      <c r="J77" s="379"/>
      <c r="K77" s="257"/>
      <c r="L77" s="152">
        <f t="shared" si="41"/>
        <v>0</v>
      </c>
      <c r="M77" s="139">
        <f t="shared" si="42"/>
        <v>0</v>
      </c>
      <c r="N77" s="84"/>
      <c r="O77" s="85"/>
      <c r="P77" s="85"/>
      <c r="Q77" s="85"/>
      <c r="R77" s="85"/>
      <c r="S77" s="85"/>
      <c r="T77" s="86"/>
    </row>
    <row r="78" spans="1:23" ht="15" hidden="1" customHeight="1" outlineLevel="1">
      <c r="A78" s="82">
        <f t="shared" si="43"/>
        <v>0</v>
      </c>
      <c r="B78" s="72"/>
      <c r="C78" s="73"/>
      <c r="D78" s="74"/>
      <c r="E78" s="74"/>
      <c r="F78" s="150">
        <f t="shared" si="39"/>
        <v>0</v>
      </c>
      <c r="G78" s="151">
        <f t="shared" si="40"/>
        <v>0</v>
      </c>
      <c r="H78" s="232">
        <f t="shared" si="16"/>
        <v>0</v>
      </c>
      <c r="I78" s="300"/>
      <c r="J78" s="379"/>
      <c r="K78" s="257"/>
      <c r="L78" s="152">
        <f t="shared" si="41"/>
        <v>0</v>
      </c>
      <c r="M78" s="139">
        <f t="shared" si="42"/>
        <v>0</v>
      </c>
      <c r="N78" s="84"/>
      <c r="O78" s="85"/>
      <c r="P78" s="85"/>
      <c r="Q78" s="85"/>
      <c r="R78" s="85"/>
      <c r="S78" s="85"/>
      <c r="T78" s="86"/>
    </row>
    <row r="79" spans="1:23" ht="15" hidden="1" customHeight="1" outlineLevel="1">
      <c r="A79" s="82">
        <f t="shared" si="43"/>
        <v>0</v>
      </c>
      <c r="B79" s="72"/>
      <c r="C79" s="73"/>
      <c r="D79" s="74"/>
      <c r="E79" s="74"/>
      <c r="F79" s="150">
        <f t="shared" si="39"/>
        <v>0</v>
      </c>
      <c r="G79" s="151">
        <f t="shared" si="40"/>
        <v>0</v>
      </c>
      <c r="H79" s="232">
        <f t="shared" ref="H79:H142" si="44">IF(E79&lt;&gt;0,1,)</f>
        <v>0</v>
      </c>
      <c r="I79" s="300"/>
      <c r="J79" s="379"/>
      <c r="K79" s="257"/>
      <c r="L79" s="152">
        <f t="shared" si="41"/>
        <v>0</v>
      </c>
      <c r="M79" s="139">
        <f t="shared" si="42"/>
        <v>0</v>
      </c>
      <c r="N79" s="84"/>
      <c r="O79" s="85"/>
      <c r="P79" s="85"/>
      <c r="Q79" s="85"/>
      <c r="R79" s="85"/>
      <c r="S79" s="85"/>
      <c r="T79" s="86"/>
    </row>
    <row r="80" spans="1:23" ht="15" hidden="1" customHeight="1" outlineLevel="1">
      <c r="A80" s="82">
        <f t="shared" si="43"/>
        <v>0</v>
      </c>
      <c r="B80" s="72"/>
      <c r="C80" s="73"/>
      <c r="D80" s="74"/>
      <c r="E80" s="74"/>
      <c r="F80" s="150">
        <f t="shared" si="39"/>
        <v>0</v>
      </c>
      <c r="G80" s="151">
        <f t="shared" si="40"/>
        <v>0</v>
      </c>
      <c r="H80" s="232">
        <f t="shared" si="44"/>
        <v>0</v>
      </c>
      <c r="I80" s="300"/>
      <c r="J80" s="379"/>
      <c r="K80" s="257"/>
      <c r="L80" s="152">
        <f t="shared" si="41"/>
        <v>0</v>
      </c>
      <c r="M80" s="139">
        <f t="shared" si="42"/>
        <v>0</v>
      </c>
      <c r="N80" s="84"/>
      <c r="O80" s="85"/>
      <c r="P80" s="85"/>
      <c r="Q80" s="85"/>
      <c r="R80" s="85"/>
      <c r="S80" s="85"/>
      <c r="T80" s="86"/>
    </row>
    <row r="81" spans="1:23" ht="15" hidden="1" customHeight="1" outlineLevel="1">
      <c r="A81" s="82">
        <f t="shared" si="43"/>
        <v>0</v>
      </c>
      <c r="B81" s="72"/>
      <c r="C81" s="73"/>
      <c r="D81" s="74"/>
      <c r="E81" s="74"/>
      <c r="F81" s="150">
        <f t="shared" si="39"/>
        <v>0</v>
      </c>
      <c r="G81" s="151">
        <f t="shared" si="40"/>
        <v>0</v>
      </c>
      <c r="H81" s="232">
        <f t="shared" si="44"/>
        <v>0</v>
      </c>
      <c r="I81" s="300"/>
      <c r="J81" s="379"/>
      <c r="K81" s="257"/>
      <c r="L81" s="152">
        <f t="shared" si="41"/>
        <v>0</v>
      </c>
      <c r="M81" s="139">
        <f t="shared" si="42"/>
        <v>0</v>
      </c>
      <c r="N81" s="84"/>
      <c r="O81" s="85"/>
      <c r="P81" s="85"/>
      <c r="Q81" s="85"/>
      <c r="R81" s="85"/>
      <c r="S81" s="85"/>
      <c r="T81" s="86"/>
    </row>
    <row r="82" spans="1:23" ht="15" hidden="1" customHeight="1" outlineLevel="1" thickBot="1">
      <c r="A82" s="82">
        <f t="shared" si="43"/>
        <v>0</v>
      </c>
      <c r="B82" s="72"/>
      <c r="C82" s="73"/>
      <c r="D82" s="74"/>
      <c r="E82" s="74"/>
      <c r="F82" s="150">
        <f t="shared" si="39"/>
        <v>0</v>
      </c>
      <c r="G82" s="151">
        <f t="shared" si="40"/>
        <v>0</v>
      </c>
      <c r="H82" s="232">
        <f t="shared" si="44"/>
        <v>0</v>
      </c>
      <c r="I82" s="300"/>
      <c r="J82" s="379"/>
      <c r="K82" s="257"/>
      <c r="L82" s="152">
        <f t="shared" si="41"/>
        <v>0</v>
      </c>
      <c r="M82" s="139">
        <f t="shared" si="42"/>
        <v>0</v>
      </c>
      <c r="N82" s="84"/>
      <c r="O82" s="85"/>
      <c r="P82" s="85"/>
      <c r="Q82" s="85"/>
      <c r="R82" s="85"/>
      <c r="S82" s="85"/>
      <c r="T82" s="86"/>
    </row>
    <row r="83" spans="1:23" ht="15" hidden="1" customHeight="1" outlineLevel="1" thickBot="1">
      <c r="A83" s="82">
        <f t="shared" si="43"/>
        <v>0</v>
      </c>
      <c r="B83" s="72"/>
      <c r="C83" s="229" t="str">
        <f>CONCATENATE(B75," - TOTAL HT ",C75)</f>
        <v xml:space="preserve"> - TOTAL HT CHAPITRE </v>
      </c>
      <c r="D83" s="74"/>
      <c r="E83" s="74"/>
      <c r="F83" s="150"/>
      <c r="G83" s="153">
        <f>SUM(G75:G82)</f>
        <v>0</v>
      </c>
      <c r="H83" s="232">
        <f t="shared" si="44"/>
        <v>0</v>
      </c>
      <c r="I83" s="300"/>
      <c r="J83" s="380"/>
      <c r="K83" s="257"/>
      <c r="L83" s="153">
        <f>SUM(L75:L82)</f>
        <v>0</v>
      </c>
      <c r="M83" s="140">
        <f>SUM(M75:M82)</f>
        <v>0</v>
      </c>
      <c r="N83" s="89"/>
      <c r="O83" s="90"/>
      <c r="P83" s="90"/>
      <c r="Q83" s="90"/>
      <c r="R83" s="90"/>
      <c r="S83" s="90"/>
      <c r="T83" s="86"/>
      <c r="V83" s="88"/>
      <c r="W83" s="88"/>
    </row>
    <row r="84" spans="1:23" ht="15" customHeight="1" collapsed="1" thickBot="1">
      <c r="A84" s="82">
        <f t="shared" si="43"/>
        <v>0</v>
      </c>
      <c r="B84" s="72"/>
      <c r="C84" s="229"/>
      <c r="D84" s="74"/>
      <c r="E84" s="74"/>
      <c r="F84" s="150"/>
      <c r="G84" s="230"/>
      <c r="H84" s="232">
        <f t="shared" si="44"/>
        <v>0</v>
      </c>
      <c r="I84" s="300"/>
      <c r="J84" s="380"/>
      <c r="K84" s="257"/>
      <c r="L84" s="234"/>
      <c r="M84" s="231"/>
      <c r="N84" s="89"/>
      <c r="O84" s="90"/>
      <c r="P84" s="90"/>
      <c r="Q84" s="90"/>
      <c r="R84" s="90"/>
      <c r="S84" s="90"/>
      <c r="T84" s="86"/>
      <c r="V84" s="88"/>
      <c r="W84" s="88"/>
    </row>
    <row r="85" spans="1:23" ht="15" hidden="1" customHeight="1" outlineLevel="1">
      <c r="A85" s="82">
        <f>$B$85</f>
        <v>0</v>
      </c>
      <c r="B85" s="87"/>
      <c r="C85" s="321" t="str">
        <f>CONCATENATE("CHAPITRE ",B85)</f>
        <v xml:space="preserve">CHAPITRE </v>
      </c>
      <c r="D85" s="74"/>
      <c r="E85" s="74"/>
      <c r="F85" s="150">
        <f t="shared" ref="F85:F92" si="45">IF(H85=0,,ROUND((VLOOKUP(H85,$H$6:$K$15,2)*L85+VLOOKUP(H85,$H$6:$K$15,4)*M85)/E85,$K$1))</f>
        <v>0</v>
      </c>
      <c r="G85" s="151">
        <f t="shared" ref="G85:G92" si="46">F85*E85</f>
        <v>0</v>
      </c>
      <c r="H85" s="232">
        <f t="shared" si="44"/>
        <v>0</v>
      </c>
      <c r="I85" s="300"/>
      <c r="J85" s="379"/>
      <c r="K85" s="257"/>
      <c r="L85" s="152">
        <f t="shared" ref="L85:L92" si="47">(I85-(I85*J85))*E85</f>
        <v>0</v>
      </c>
      <c r="M85" s="139">
        <f t="shared" ref="M85:M92" si="48">$M$4*K85*E85</f>
        <v>0</v>
      </c>
      <c r="N85" s="84"/>
      <c r="O85" s="85"/>
      <c r="P85" s="85"/>
      <c r="Q85" s="85"/>
      <c r="R85" s="85"/>
      <c r="S85" s="85"/>
      <c r="T85" s="86"/>
    </row>
    <row r="86" spans="1:23" ht="15" hidden="1" customHeight="1" outlineLevel="1">
      <c r="A86" s="82">
        <f t="shared" ref="A86:A94" si="49">$B$85</f>
        <v>0</v>
      </c>
      <c r="B86" s="72"/>
      <c r="C86" s="73"/>
      <c r="D86" s="74"/>
      <c r="E86" s="74"/>
      <c r="F86" s="150">
        <f t="shared" si="45"/>
        <v>0</v>
      </c>
      <c r="G86" s="151">
        <f t="shared" si="46"/>
        <v>0</v>
      </c>
      <c r="H86" s="232">
        <f t="shared" si="44"/>
        <v>0</v>
      </c>
      <c r="I86" s="300"/>
      <c r="J86" s="379"/>
      <c r="K86" s="257"/>
      <c r="L86" s="152">
        <f t="shared" si="47"/>
        <v>0</v>
      </c>
      <c r="M86" s="139">
        <f t="shared" si="48"/>
        <v>0</v>
      </c>
      <c r="N86" s="84"/>
      <c r="O86" s="85"/>
      <c r="P86" s="85"/>
      <c r="Q86" s="85"/>
      <c r="R86" s="85"/>
      <c r="S86" s="85"/>
      <c r="T86" s="86"/>
    </row>
    <row r="87" spans="1:23" ht="15" hidden="1" customHeight="1" outlineLevel="1">
      <c r="A87" s="82">
        <f t="shared" si="49"/>
        <v>0</v>
      </c>
      <c r="B87" s="72"/>
      <c r="C87" s="73"/>
      <c r="D87" s="74"/>
      <c r="E87" s="74"/>
      <c r="F87" s="150">
        <f t="shared" si="45"/>
        <v>0</v>
      </c>
      <c r="G87" s="151">
        <f t="shared" si="46"/>
        <v>0</v>
      </c>
      <c r="H87" s="232">
        <f t="shared" si="44"/>
        <v>0</v>
      </c>
      <c r="I87" s="300"/>
      <c r="J87" s="379"/>
      <c r="K87" s="257"/>
      <c r="L87" s="152">
        <f t="shared" si="47"/>
        <v>0</v>
      </c>
      <c r="M87" s="139">
        <f t="shared" si="48"/>
        <v>0</v>
      </c>
      <c r="N87" s="84"/>
      <c r="O87" s="85"/>
      <c r="P87" s="85"/>
      <c r="Q87" s="85"/>
      <c r="R87" s="85"/>
      <c r="S87" s="85"/>
      <c r="T87" s="86"/>
    </row>
    <row r="88" spans="1:23" ht="15" hidden="1" customHeight="1" outlineLevel="1">
      <c r="A88" s="82">
        <f t="shared" si="49"/>
        <v>0</v>
      </c>
      <c r="B88" s="72"/>
      <c r="C88" s="73"/>
      <c r="D88" s="74"/>
      <c r="E88" s="74"/>
      <c r="F88" s="150">
        <f t="shared" si="45"/>
        <v>0</v>
      </c>
      <c r="G88" s="151">
        <f t="shared" si="46"/>
        <v>0</v>
      </c>
      <c r="H88" s="232">
        <f t="shared" si="44"/>
        <v>0</v>
      </c>
      <c r="I88" s="300"/>
      <c r="J88" s="379"/>
      <c r="K88" s="257"/>
      <c r="L88" s="152">
        <f t="shared" si="47"/>
        <v>0</v>
      </c>
      <c r="M88" s="139">
        <f t="shared" si="48"/>
        <v>0</v>
      </c>
      <c r="N88" s="84"/>
      <c r="O88" s="85"/>
      <c r="P88" s="85"/>
      <c r="Q88" s="85"/>
      <c r="R88" s="85"/>
      <c r="S88" s="85"/>
      <c r="T88" s="86"/>
    </row>
    <row r="89" spans="1:23" ht="15" hidden="1" customHeight="1" outlineLevel="1">
      <c r="A89" s="82">
        <f t="shared" si="49"/>
        <v>0</v>
      </c>
      <c r="B89" s="72"/>
      <c r="C89" s="73"/>
      <c r="D89" s="74"/>
      <c r="E89" s="74"/>
      <c r="F89" s="150">
        <f t="shared" si="45"/>
        <v>0</v>
      </c>
      <c r="G89" s="151">
        <f t="shared" si="46"/>
        <v>0</v>
      </c>
      <c r="H89" s="232">
        <f t="shared" si="44"/>
        <v>0</v>
      </c>
      <c r="I89" s="300"/>
      <c r="J89" s="379"/>
      <c r="K89" s="257"/>
      <c r="L89" s="152">
        <f t="shared" si="47"/>
        <v>0</v>
      </c>
      <c r="M89" s="139">
        <f t="shared" si="48"/>
        <v>0</v>
      </c>
      <c r="N89" s="84"/>
      <c r="O89" s="85"/>
      <c r="P89" s="85"/>
      <c r="Q89" s="85"/>
      <c r="R89" s="85"/>
      <c r="S89" s="85"/>
      <c r="T89" s="86"/>
    </row>
    <row r="90" spans="1:23" ht="15" hidden="1" customHeight="1" outlineLevel="1">
      <c r="A90" s="82">
        <f t="shared" si="49"/>
        <v>0</v>
      </c>
      <c r="B90" s="72"/>
      <c r="C90" s="73"/>
      <c r="D90" s="74"/>
      <c r="E90" s="74"/>
      <c r="F90" s="150">
        <f t="shared" si="45"/>
        <v>0</v>
      </c>
      <c r="G90" s="151">
        <f t="shared" si="46"/>
        <v>0</v>
      </c>
      <c r="H90" s="232">
        <f t="shared" si="44"/>
        <v>0</v>
      </c>
      <c r="I90" s="300"/>
      <c r="J90" s="379"/>
      <c r="K90" s="257"/>
      <c r="L90" s="152">
        <f t="shared" si="47"/>
        <v>0</v>
      </c>
      <c r="M90" s="139">
        <f t="shared" si="48"/>
        <v>0</v>
      </c>
      <c r="N90" s="84"/>
      <c r="O90" s="85"/>
      <c r="P90" s="85"/>
      <c r="Q90" s="85"/>
      <c r="R90" s="85"/>
      <c r="S90" s="85"/>
      <c r="T90" s="86"/>
    </row>
    <row r="91" spans="1:23" ht="15" hidden="1" customHeight="1" outlineLevel="1">
      <c r="A91" s="82">
        <f t="shared" si="49"/>
        <v>0</v>
      </c>
      <c r="B91" s="72"/>
      <c r="C91" s="73"/>
      <c r="D91" s="74"/>
      <c r="E91" s="74"/>
      <c r="F91" s="150">
        <f t="shared" si="45"/>
        <v>0</v>
      </c>
      <c r="G91" s="151">
        <f t="shared" si="46"/>
        <v>0</v>
      </c>
      <c r="H91" s="232">
        <f t="shared" si="44"/>
        <v>0</v>
      </c>
      <c r="I91" s="300"/>
      <c r="J91" s="379"/>
      <c r="K91" s="257"/>
      <c r="L91" s="152">
        <f t="shared" si="47"/>
        <v>0</v>
      </c>
      <c r="M91" s="139">
        <f t="shared" si="48"/>
        <v>0</v>
      </c>
      <c r="N91" s="84"/>
      <c r="O91" s="85"/>
      <c r="P91" s="85"/>
      <c r="Q91" s="85"/>
      <c r="R91" s="85"/>
      <c r="S91" s="85"/>
      <c r="T91" s="86"/>
    </row>
    <row r="92" spans="1:23" ht="15" hidden="1" customHeight="1" outlineLevel="1" thickBot="1">
      <c r="A92" s="82">
        <f t="shared" si="49"/>
        <v>0</v>
      </c>
      <c r="B92" s="72"/>
      <c r="C92" s="73"/>
      <c r="D92" s="74"/>
      <c r="E92" s="74"/>
      <c r="F92" s="150">
        <f t="shared" si="45"/>
        <v>0</v>
      </c>
      <c r="G92" s="151">
        <f t="shared" si="46"/>
        <v>0</v>
      </c>
      <c r="H92" s="232">
        <f t="shared" si="44"/>
        <v>0</v>
      </c>
      <c r="I92" s="300"/>
      <c r="J92" s="379"/>
      <c r="K92" s="257"/>
      <c r="L92" s="152">
        <f t="shared" si="47"/>
        <v>0</v>
      </c>
      <c r="M92" s="139">
        <f t="shared" si="48"/>
        <v>0</v>
      </c>
      <c r="N92" s="84"/>
      <c r="O92" s="85"/>
      <c r="P92" s="85"/>
      <c r="Q92" s="85"/>
      <c r="R92" s="85"/>
      <c r="S92" s="85"/>
      <c r="T92" s="86"/>
    </row>
    <row r="93" spans="1:23" ht="15" hidden="1" customHeight="1" outlineLevel="1" thickBot="1">
      <c r="A93" s="82">
        <f t="shared" si="49"/>
        <v>0</v>
      </c>
      <c r="B93" s="72"/>
      <c r="C93" s="229" t="str">
        <f>CONCATENATE(B85," - TOTAL HT ",C85)</f>
        <v xml:space="preserve"> - TOTAL HT CHAPITRE </v>
      </c>
      <c r="D93" s="74"/>
      <c r="E93" s="74"/>
      <c r="F93" s="150"/>
      <c r="G93" s="153">
        <f>SUM(G85:G92)</f>
        <v>0</v>
      </c>
      <c r="H93" s="232">
        <f t="shared" si="44"/>
        <v>0</v>
      </c>
      <c r="I93" s="300"/>
      <c r="J93" s="380"/>
      <c r="K93" s="257"/>
      <c r="L93" s="153">
        <f>SUM(L85:L92)</f>
        <v>0</v>
      </c>
      <c r="M93" s="140">
        <f>SUM(M85:M92)</f>
        <v>0</v>
      </c>
      <c r="N93" s="89"/>
      <c r="O93" s="90"/>
      <c r="P93" s="90"/>
      <c r="Q93" s="90"/>
      <c r="R93" s="90"/>
      <c r="S93" s="90"/>
      <c r="T93" s="86"/>
      <c r="V93" s="88"/>
      <c r="W93" s="88"/>
    </row>
    <row r="94" spans="1:23" ht="15" customHeight="1" collapsed="1" thickBot="1">
      <c r="A94" s="82">
        <f t="shared" si="49"/>
        <v>0</v>
      </c>
      <c r="B94" s="72"/>
      <c r="C94" s="229"/>
      <c r="D94" s="74"/>
      <c r="E94" s="74"/>
      <c r="F94" s="150"/>
      <c r="G94" s="230"/>
      <c r="H94" s="232">
        <f t="shared" si="44"/>
        <v>0</v>
      </c>
      <c r="I94" s="300"/>
      <c r="J94" s="380"/>
      <c r="K94" s="257"/>
      <c r="L94" s="234"/>
      <c r="M94" s="231"/>
      <c r="N94" s="89"/>
      <c r="O94" s="90"/>
      <c r="P94" s="90"/>
      <c r="Q94" s="90"/>
      <c r="R94" s="90"/>
      <c r="S94" s="90"/>
      <c r="T94" s="86"/>
      <c r="V94" s="88"/>
      <c r="W94" s="88"/>
    </row>
    <row r="95" spans="1:23" ht="15" hidden="1" customHeight="1" outlineLevel="1">
      <c r="A95" s="82">
        <f>$B$95</f>
        <v>0</v>
      </c>
      <c r="B95" s="87"/>
      <c r="C95" s="321" t="str">
        <f>CONCATENATE("CHAPITRE ",B95)</f>
        <v xml:space="preserve">CHAPITRE </v>
      </c>
      <c r="D95" s="74"/>
      <c r="E95" s="74"/>
      <c r="F95" s="150">
        <f t="shared" ref="F95:F102" si="50">IF(H95=0,,ROUND((VLOOKUP(H95,$H$6:$K$15,2)*L95+VLOOKUP(H95,$H$6:$K$15,4)*M95)/E95,$K$1))</f>
        <v>0</v>
      </c>
      <c r="G95" s="151">
        <f t="shared" ref="G95:G102" si="51">F95*E95</f>
        <v>0</v>
      </c>
      <c r="H95" s="232">
        <f t="shared" si="44"/>
        <v>0</v>
      </c>
      <c r="I95" s="300"/>
      <c r="J95" s="379"/>
      <c r="K95" s="257"/>
      <c r="L95" s="152">
        <f t="shared" ref="L95:L102" si="52">(I95-(I95*J95))*E95</f>
        <v>0</v>
      </c>
      <c r="M95" s="139">
        <f t="shared" ref="M95:M102" si="53">$M$4*K95*E95</f>
        <v>0</v>
      </c>
      <c r="N95" s="84"/>
      <c r="O95" s="85"/>
      <c r="P95" s="85"/>
      <c r="Q95" s="85"/>
      <c r="R95" s="85"/>
      <c r="S95" s="85"/>
      <c r="T95" s="86"/>
    </row>
    <row r="96" spans="1:23" ht="15" hidden="1" customHeight="1" outlineLevel="1">
      <c r="A96" s="82">
        <f t="shared" ref="A96:A104" si="54">$B$95</f>
        <v>0</v>
      </c>
      <c r="B96" s="72"/>
      <c r="C96" s="73"/>
      <c r="D96" s="74"/>
      <c r="E96" s="74"/>
      <c r="F96" s="150">
        <f t="shared" si="50"/>
        <v>0</v>
      </c>
      <c r="G96" s="151">
        <f t="shared" si="51"/>
        <v>0</v>
      </c>
      <c r="H96" s="232">
        <f t="shared" si="44"/>
        <v>0</v>
      </c>
      <c r="I96" s="300"/>
      <c r="J96" s="379"/>
      <c r="K96" s="257"/>
      <c r="L96" s="152">
        <f t="shared" si="52"/>
        <v>0</v>
      </c>
      <c r="M96" s="139">
        <f t="shared" si="53"/>
        <v>0</v>
      </c>
      <c r="N96" s="84"/>
      <c r="O96" s="85"/>
      <c r="P96" s="85"/>
      <c r="Q96" s="85"/>
      <c r="R96" s="85"/>
      <c r="S96" s="85"/>
      <c r="T96" s="86"/>
    </row>
    <row r="97" spans="1:23" ht="15" hidden="1" customHeight="1" outlineLevel="1">
      <c r="A97" s="82">
        <f t="shared" si="54"/>
        <v>0</v>
      </c>
      <c r="B97" s="72"/>
      <c r="C97" s="73"/>
      <c r="D97" s="74"/>
      <c r="E97" s="74"/>
      <c r="F97" s="150">
        <f t="shared" si="50"/>
        <v>0</v>
      </c>
      <c r="G97" s="151">
        <f t="shared" si="51"/>
        <v>0</v>
      </c>
      <c r="H97" s="232">
        <f t="shared" si="44"/>
        <v>0</v>
      </c>
      <c r="I97" s="300"/>
      <c r="J97" s="379"/>
      <c r="K97" s="257"/>
      <c r="L97" s="152">
        <f t="shared" si="52"/>
        <v>0</v>
      </c>
      <c r="M97" s="139">
        <f t="shared" si="53"/>
        <v>0</v>
      </c>
      <c r="N97" s="84"/>
      <c r="O97" s="85"/>
      <c r="P97" s="85"/>
      <c r="Q97" s="85"/>
      <c r="R97" s="85"/>
      <c r="S97" s="85"/>
      <c r="T97" s="86"/>
    </row>
    <row r="98" spans="1:23" ht="15" hidden="1" customHeight="1" outlineLevel="1">
      <c r="A98" s="82">
        <f t="shared" si="54"/>
        <v>0</v>
      </c>
      <c r="B98" s="72"/>
      <c r="C98" s="73"/>
      <c r="D98" s="74"/>
      <c r="E98" s="74"/>
      <c r="F98" s="150">
        <f t="shared" si="50"/>
        <v>0</v>
      </c>
      <c r="G98" s="151">
        <f t="shared" si="51"/>
        <v>0</v>
      </c>
      <c r="H98" s="232">
        <f t="shared" si="44"/>
        <v>0</v>
      </c>
      <c r="I98" s="300"/>
      <c r="J98" s="379"/>
      <c r="K98" s="257"/>
      <c r="L98" s="152">
        <f t="shared" si="52"/>
        <v>0</v>
      </c>
      <c r="M98" s="139">
        <f t="shared" si="53"/>
        <v>0</v>
      </c>
      <c r="N98" s="84"/>
      <c r="O98" s="85"/>
      <c r="P98" s="85"/>
      <c r="Q98" s="85"/>
      <c r="R98" s="85"/>
      <c r="S98" s="85"/>
      <c r="T98" s="86"/>
    </row>
    <row r="99" spans="1:23" ht="15" hidden="1" customHeight="1" outlineLevel="1">
      <c r="A99" s="82">
        <f t="shared" si="54"/>
        <v>0</v>
      </c>
      <c r="B99" s="72"/>
      <c r="C99" s="73"/>
      <c r="D99" s="74"/>
      <c r="E99" s="74"/>
      <c r="F99" s="150">
        <f t="shared" si="50"/>
        <v>0</v>
      </c>
      <c r="G99" s="151">
        <f t="shared" si="51"/>
        <v>0</v>
      </c>
      <c r="H99" s="232">
        <f t="shared" si="44"/>
        <v>0</v>
      </c>
      <c r="I99" s="300"/>
      <c r="J99" s="379"/>
      <c r="K99" s="257"/>
      <c r="L99" s="152">
        <f t="shared" si="52"/>
        <v>0</v>
      </c>
      <c r="M99" s="139">
        <f t="shared" si="53"/>
        <v>0</v>
      </c>
      <c r="N99" s="84"/>
      <c r="O99" s="85"/>
      <c r="P99" s="85"/>
      <c r="Q99" s="85"/>
      <c r="R99" s="85"/>
      <c r="S99" s="85"/>
      <c r="T99" s="86"/>
    </row>
    <row r="100" spans="1:23" ht="15" hidden="1" customHeight="1" outlineLevel="1">
      <c r="A100" s="82">
        <f t="shared" si="54"/>
        <v>0</v>
      </c>
      <c r="B100" s="72"/>
      <c r="C100" s="73"/>
      <c r="D100" s="74"/>
      <c r="E100" s="74"/>
      <c r="F100" s="150">
        <f t="shared" si="50"/>
        <v>0</v>
      </c>
      <c r="G100" s="151">
        <f t="shared" si="51"/>
        <v>0</v>
      </c>
      <c r="H100" s="232">
        <f t="shared" si="44"/>
        <v>0</v>
      </c>
      <c r="I100" s="300"/>
      <c r="J100" s="379"/>
      <c r="K100" s="257"/>
      <c r="L100" s="152">
        <f t="shared" si="52"/>
        <v>0</v>
      </c>
      <c r="M100" s="139">
        <f t="shared" si="53"/>
        <v>0</v>
      </c>
      <c r="N100" s="84"/>
      <c r="O100" s="85"/>
      <c r="P100" s="85"/>
      <c r="Q100" s="85"/>
      <c r="R100" s="85"/>
      <c r="S100" s="85"/>
      <c r="T100" s="86"/>
    </row>
    <row r="101" spans="1:23" ht="15" hidden="1" customHeight="1" outlineLevel="1">
      <c r="A101" s="82">
        <f t="shared" si="54"/>
        <v>0</v>
      </c>
      <c r="B101" s="72"/>
      <c r="C101" s="73"/>
      <c r="D101" s="74"/>
      <c r="E101" s="74"/>
      <c r="F101" s="150">
        <f t="shared" si="50"/>
        <v>0</v>
      </c>
      <c r="G101" s="151">
        <f t="shared" si="51"/>
        <v>0</v>
      </c>
      <c r="H101" s="232">
        <f t="shared" si="44"/>
        <v>0</v>
      </c>
      <c r="I101" s="300"/>
      <c r="J101" s="379"/>
      <c r="K101" s="257"/>
      <c r="L101" s="152">
        <f t="shared" si="52"/>
        <v>0</v>
      </c>
      <c r="M101" s="139">
        <f t="shared" si="53"/>
        <v>0</v>
      </c>
      <c r="N101" s="84"/>
      <c r="O101" s="85"/>
      <c r="P101" s="85"/>
      <c r="Q101" s="85"/>
      <c r="R101" s="85"/>
      <c r="S101" s="85"/>
      <c r="T101" s="86"/>
    </row>
    <row r="102" spans="1:23" ht="15" hidden="1" customHeight="1" outlineLevel="1" thickBot="1">
      <c r="A102" s="82">
        <f t="shared" si="54"/>
        <v>0</v>
      </c>
      <c r="B102" s="72"/>
      <c r="C102" s="73"/>
      <c r="D102" s="74"/>
      <c r="E102" s="74"/>
      <c r="F102" s="150">
        <f t="shared" si="50"/>
        <v>0</v>
      </c>
      <c r="G102" s="151">
        <f t="shared" si="51"/>
        <v>0</v>
      </c>
      <c r="H102" s="232">
        <f t="shared" si="44"/>
        <v>0</v>
      </c>
      <c r="I102" s="300"/>
      <c r="J102" s="379"/>
      <c r="K102" s="257"/>
      <c r="L102" s="152">
        <f t="shared" si="52"/>
        <v>0</v>
      </c>
      <c r="M102" s="139">
        <f t="shared" si="53"/>
        <v>0</v>
      </c>
      <c r="N102" s="84"/>
      <c r="O102" s="85"/>
      <c r="P102" s="85"/>
      <c r="Q102" s="85"/>
      <c r="R102" s="85"/>
      <c r="S102" s="85"/>
      <c r="T102" s="86"/>
    </row>
    <row r="103" spans="1:23" ht="15" hidden="1" customHeight="1" outlineLevel="1" thickBot="1">
      <c r="A103" s="82">
        <f t="shared" si="54"/>
        <v>0</v>
      </c>
      <c r="B103" s="72"/>
      <c r="C103" s="229" t="str">
        <f>CONCATENATE(B95," - TOTAL HT ",C95)</f>
        <v xml:space="preserve"> - TOTAL HT CHAPITRE </v>
      </c>
      <c r="D103" s="74"/>
      <c r="E103" s="74"/>
      <c r="F103" s="150"/>
      <c r="G103" s="153">
        <f>SUM(G95:G102)</f>
        <v>0</v>
      </c>
      <c r="H103" s="232">
        <f t="shared" si="44"/>
        <v>0</v>
      </c>
      <c r="I103" s="300"/>
      <c r="J103" s="380"/>
      <c r="K103" s="257"/>
      <c r="L103" s="153">
        <f>SUM(L95:L102)</f>
        <v>0</v>
      </c>
      <c r="M103" s="140">
        <f>SUM(M95:M102)</f>
        <v>0</v>
      </c>
      <c r="N103" s="89"/>
      <c r="O103" s="90"/>
      <c r="P103" s="90"/>
      <c r="Q103" s="90"/>
      <c r="R103" s="90"/>
      <c r="S103" s="90"/>
      <c r="T103" s="86"/>
      <c r="V103" s="88"/>
      <c r="W103" s="88"/>
    </row>
    <row r="104" spans="1:23" ht="15" customHeight="1" collapsed="1" thickBot="1">
      <c r="A104" s="82">
        <f t="shared" si="54"/>
        <v>0</v>
      </c>
      <c r="B104" s="72"/>
      <c r="C104" s="229"/>
      <c r="D104" s="74"/>
      <c r="E104" s="74"/>
      <c r="F104" s="150"/>
      <c r="G104" s="230"/>
      <c r="H104" s="232">
        <f t="shared" si="44"/>
        <v>0</v>
      </c>
      <c r="I104" s="300"/>
      <c r="J104" s="380"/>
      <c r="K104" s="257"/>
      <c r="L104" s="234"/>
      <c r="M104" s="231"/>
      <c r="N104" s="89"/>
      <c r="O104" s="90"/>
      <c r="P104" s="90"/>
      <c r="Q104" s="90"/>
      <c r="R104" s="90"/>
      <c r="S104" s="90"/>
      <c r="T104" s="86"/>
      <c r="V104" s="88"/>
      <c r="W104" s="88"/>
    </row>
    <row r="105" spans="1:23" ht="15" hidden="1" customHeight="1" outlineLevel="1">
      <c r="A105" s="82">
        <f>$B$105</f>
        <v>0</v>
      </c>
      <c r="B105" s="87"/>
      <c r="C105" s="321" t="str">
        <f>CONCATENATE("CHAPITRE ",B105)</f>
        <v xml:space="preserve">CHAPITRE </v>
      </c>
      <c r="D105" s="74"/>
      <c r="E105" s="74"/>
      <c r="F105" s="150">
        <f t="shared" ref="F105:F112" si="55">IF(H105=0,,ROUND((VLOOKUP(H105,$H$6:$K$15,2)*L105+VLOOKUP(H105,$H$6:$K$15,4)*M105)/E105,$K$1))</f>
        <v>0</v>
      </c>
      <c r="G105" s="151">
        <f t="shared" ref="G105:G112" si="56">F105*E105</f>
        <v>0</v>
      </c>
      <c r="H105" s="232">
        <f t="shared" si="44"/>
        <v>0</v>
      </c>
      <c r="I105" s="300"/>
      <c r="J105" s="379"/>
      <c r="K105" s="257"/>
      <c r="L105" s="152">
        <f t="shared" ref="L105:L112" si="57">(I105-(I105*J105))*E105</f>
        <v>0</v>
      </c>
      <c r="M105" s="139">
        <f t="shared" ref="M105:M112" si="58">$M$4*K105*E105</f>
        <v>0</v>
      </c>
      <c r="N105" s="84"/>
      <c r="O105" s="85"/>
      <c r="P105" s="85"/>
      <c r="Q105" s="85"/>
      <c r="R105" s="85"/>
      <c r="S105" s="85"/>
      <c r="T105" s="86"/>
    </row>
    <row r="106" spans="1:23" ht="15" hidden="1" customHeight="1" outlineLevel="1">
      <c r="A106" s="82">
        <f t="shared" ref="A106:A114" si="59">$B$105</f>
        <v>0</v>
      </c>
      <c r="B106" s="72"/>
      <c r="C106" s="73"/>
      <c r="D106" s="74"/>
      <c r="E106" s="74"/>
      <c r="F106" s="150">
        <f t="shared" si="55"/>
        <v>0</v>
      </c>
      <c r="G106" s="151">
        <f t="shared" si="56"/>
        <v>0</v>
      </c>
      <c r="H106" s="232">
        <f t="shared" si="44"/>
        <v>0</v>
      </c>
      <c r="I106" s="300"/>
      <c r="J106" s="379"/>
      <c r="K106" s="257"/>
      <c r="L106" s="152">
        <f t="shared" si="57"/>
        <v>0</v>
      </c>
      <c r="M106" s="139">
        <f t="shared" si="58"/>
        <v>0</v>
      </c>
      <c r="N106" s="84"/>
      <c r="O106" s="85"/>
      <c r="P106" s="85"/>
      <c r="Q106" s="85"/>
      <c r="R106" s="85"/>
      <c r="S106" s="85"/>
      <c r="T106" s="86"/>
    </row>
    <row r="107" spans="1:23" ht="15" hidden="1" customHeight="1" outlineLevel="1">
      <c r="A107" s="82">
        <f t="shared" si="59"/>
        <v>0</v>
      </c>
      <c r="B107" s="72"/>
      <c r="C107" s="73"/>
      <c r="D107" s="74"/>
      <c r="E107" s="74"/>
      <c r="F107" s="150">
        <f t="shared" si="55"/>
        <v>0</v>
      </c>
      <c r="G107" s="151">
        <f t="shared" si="56"/>
        <v>0</v>
      </c>
      <c r="H107" s="232">
        <f t="shared" si="44"/>
        <v>0</v>
      </c>
      <c r="I107" s="300"/>
      <c r="J107" s="379"/>
      <c r="K107" s="257"/>
      <c r="L107" s="152">
        <f t="shared" si="57"/>
        <v>0</v>
      </c>
      <c r="M107" s="139">
        <f t="shared" si="58"/>
        <v>0</v>
      </c>
      <c r="N107" s="84"/>
      <c r="O107" s="85"/>
      <c r="P107" s="85"/>
      <c r="Q107" s="85"/>
      <c r="R107" s="85"/>
      <c r="S107" s="85"/>
      <c r="T107" s="86"/>
    </row>
    <row r="108" spans="1:23" ht="15" hidden="1" customHeight="1" outlineLevel="1">
      <c r="A108" s="82">
        <f t="shared" si="59"/>
        <v>0</v>
      </c>
      <c r="B108" s="72"/>
      <c r="C108" s="73"/>
      <c r="D108" s="74"/>
      <c r="E108" s="74"/>
      <c r="F108" s="150">
        <f t="shared" si="55"/>
        <v>0</v>
      </c>
      <c r="G108" s="151">
        <f t="shared" si="56"/>
        <v>0</v>
      </c>
      <c r="H108" s="232">
        <f t="shared" si="44"/>
        <v>0</v>
      </c>
      <c r="I108" s="300"/>
      <c r="J108" s="379"/>
      <c r="K108" s="257"/>
      <c r="L108" s="152">
        <f t="shared" si="57"/>
        <v>0</v>
      </c>
      <c r="M108" s="139">
        <f t="shared" si="58"/>
        <v>0</v>
      </c>
      <c r="N108" s="84"/>
      <c r="O108" s="85"/>
      <c r="P108" s="85"/>
      <c r="Q108" s="85"/>
      <c r="R108" s="85"/>
      <c r="S108" s="85"/>
      <c r="T108" s="86"/>
    </row>
    <row r="109" spans="1:23" ht="15" hidden="1" customHeight="1" outlineLevel="1">
      <c r="A109" s="82">
        <f t="shared" si="59"/>
        <v>0</v>
      </c>
      <c r="B109" s="72"/>
      <c r="C109" s="73"/>
      <c r="D109" s="74"/>
      <c r="E109" s="74"/>
      <c r="F109" s="150">
        <f t="shared" si="55"/>
        <v>0</v>
      </c>
      <c r="G109" s="151">
        <f t="shared" si="56"/>
        <v>0</v>
      </c>
      <c r="H109" s="232">
        <f t="shared" si="44"/>
        <v>0</v>
      </c>
      <c r="I109" s="300"/>
      <c r="J109" s="379"/>
      <c r="K109" s="257"/>
      <c r="L109" s="152">
        <f t="shared" si="57"/>
        <v>0</v>
      </c>
      <c r="M109" s="139">
        <f t="shared" si="58"/>
        <v>0</v>
      </c>
      <c r="N109" s="84"/>
      <c r="O109" s="85"/>
      <c r="P109" s="85"/>
      <c r="Q109" s="85"/>
      <c r="R109" s="85"/>
      <c r="S109" s="85"/>
      <c r="T109" s="86"/>
    </row>
    <row r="110" spans="1:23" ht="15" hidden="1" customHeight="1" outlineLevel="1">
      <c r="A110" s="82">
        <f t="shared" si="59"/>
        <v>0</v>
      </c>
      <c r="B110" s="72"/>
      <c r="C110" s="73"/>
      <c r="D110" s="74"/>
      <c r="E110" s="74"/>
      <c r="F110" s="150">
        <f t="shared" si="55"/>
        <v>0</v>
      </c>
      <c r="G110" s="151">
        <f t="shared" si="56"/>
        <v>0</v>
      </c>
      <c r="H110" s="232">
        <f t="shared" si="44"/>
        <v>0</v>
      </c>
      <c r="I110" s="300"/>
      <c r="J110" s="379"/>
      <c r="K110" s="257"/>
      <c r="L110" s="152">
        <f t="shared" si="57"/>
        <v>0</v>
      </c>
      <c r="M110" s="139">
        <f t="shared" si="58"/>
        <v>0</v>
      </c>
      <c r="N110" s="84"/>
      <c r="O110" s="85"/>
      <c r="P110" s="85"/>
      <c r="Q110" s="85"/>
      <c r="R110" s="85"/>
      <c r="S110" s="85"/>
      <c r="T110" s="86"/>
    </row>
    <row r="111" spans="1:23" ht="15" hidden="1" customHeight="1" outlineLevel="1">
      <c r="A111" s="82">
        <f t="shared" si="59"/>
        <v>0</v>
      </c>
      <c r="B111" s="72"/>
      <c r="C111" s="73"/>
      <c r="D111" s="74"/>
      <c r="E111" s="74"/>
      <c r="F111" s="150">
        <f t="shared" si="55"/>
        <v>0</v>
      </c>
      <c r="G111" s="151">
        <f t="shared" si="56"/>
        <v>0</v>
      </c>
      <c r="H111" s="232">
        <f t="shared" si="44"/>
        <v>0</v>
      </c>
      <c r="I111" s="300"/>
      <c r="J111" s="379"/>
      <c r="K111" s="257"/>
      <c r="L111" s="152">
        <f t="shared" si="57"/>
        <v>0</v>
      </c>
      <c r="M111" s="139">
        <f t="shared" si="58"/>
        <v>0</v>
      </c>
      <c r="N111" s="84"/>
      <c r="O111" s="85"/>
      <c r="P111" s="85"/>
      <c r="Q111" s="85"/>
      <c r="R111" s="85"/>
      <c r="S111" s="85"/>
      <c r="T111" s="86"/>
    </row>
    <row r="112" spans="1:23" ht="15" hidden="1" customHeight="1" outlineLevel="1" thickBot="1">
      <c r="A112" s="82">
        <f t="shared" si="59"/>
        <v>0</v>
      </c>
      <c r="B112" s="72"/>
      <c r="C112" s="73"/>
      <c r="D112" s="74"/>
      <c r="E112" s="74"/>
      <c r="F112" s="150">
        <f t="shared" si="55"/>
        <v>0</v>
      </c>
      <c r="G112" s="151">
        <f t="shared" si="56"/>
        <v>0</v>
      </c>
      <c r="H112" s="232">
        <f t="shared" si="44"/>
        <v>0</v>
      </c>
      <c r="I112" s="300"/>
      <c r="J112" s="379"/>
      <c r="K112" s="257"/>
      <c r="L112" s="152">
        <f t="shared" si="57"/>
        <v>0</v>
      </c>
      <c r="M112" s="139">
        <f t="shared" si="58"/>
        <v>0</v>
      </c>
      <c r="N112" s="84"/>
      <c r="O112" s="85"/>
      <c r="P112" s="85"/>
      <c r="Q112" s="85"/>
      <c r="R112" s="85"/>
      <c r="S112" s="85"/>
      <c r="T112" s="86"/>
    </row>
    <row r="113" spans="1:23" ht="15" hidden="1" customHeight="1" outlineLevel="1" thickBot="1">
      <c r="A113" s="82">
        <f t="shared" si="59"/>
        <v>0</v>
      </c>
      <c r="B113" s="72"/>
      <c r="C113" s="229" t="str">
        <f>CONCATENATE(B105," - TOTAL HT ",C105)</f>
        <v xml:space="preserve"> - TOTAL HT CHAPITRE </v>
      </c>
      <c r="D113" s="74"/>
      <c r="E113" s="74"/>
      <c r="F113" s="150"/>
      <c r="G113" s="153">
        <f>SUM(G105:G112)</f>
        <v>0</v>
      </c>
      <c r="H113" s="232">
        <f t="shared" si="44"/>
        <v>0</v>
      </c>
      <c r="I113" s="300"/>
      <c r="J113" s="380"/>
      <c r="K113" s="257"/>
      <c r="L113" s="153">
        <f>SUM(L105:L112)</f>
        <v>0</v>
      </c>
      <c r="M113" s="140">
        <f>SUM(M105:M112)</f>
        <v>0</v>
      </c>
      <c r="N113" s="89"/>
      <c r="O113" s="90"/>
      <c r="P113" s="90"/>
      <c r="Q113" s="90"/>
      <c r="R113" s="90"/>
      <c r="S113" s="90"/>
      <c r="T113" s="86"/>
      <c r="V113" s="88"/>
      <c r="W113" s="88"/>
    </row>
    <row r="114" spans="1:23" ht="15" customHeight="1" collapsed="1" thickBot="1">
      <c r="A114" s="82">
        <f t="shared" si="59"/>
        <v>0</v>
      </c>
      <c r="B114" s="72"/>
      <c r="C114" s="229"/>
      <c r="D114" s="74"/>
      <c r="E114" s="74"/>
      <c r="F114" s="150"/>
      <c r="G114" s="230"/>
      <c r="H114" s="232">
        <f t="shared" si="44"/>
        <v>0</v>
      </c>
      <c r="I114" s="300"/>
      <c r="J114" s="380"/>
      <c r="K114" s="257"/>
      <c r="L114" s="234"/>
      <c r="M114" s="231"/>
      <c r="N114" s="89"/>
      <c r="O114" s="90"/>
      <c r="P114" s="90"/>
      <c r="Q114" s="90"/>
      <c r="R114" s="90"/>
      <c r="S114" s="90"/>
      <c r="T114" s="86"/>
      <c r="V114" s="88"/>
      <c r="W114" s="88"/>
    </row>
    <row r="115" spans="1:23" ht="15" hidden="1" customHeight="1" outlineLevel="1">
      <c r="A115" s="82">
        <f>$B$115</f>
        <v>0</v>
      </c>
      <c r="B115" s="87"/>
      <c r="C115" s="321" t="str">
        <f>CONCATENATE("CHAPITRE ",B115)</f>
        <v xml:space="preserve">CHAPITRE </v>
      </c>
      <c r="D115" s="74"/>
      <c r="E115" s="74"/>
      <c r="F115" s="150">
        <f t="shared" ref="F115:F122" si="60">IF(H115=0,,ROUND((VLOOKUP(H115,$H$6:$K$15,2)*L115+VLOOKUP(H115,$H$6:$K$15,4)*M115)/E115,$K$1))</f>
        <v>0</v>
      </c>
      <c r="G115" s="151">
        <f t="shared" ref="G115:G122" si="61">F115*E115</f>
        <v>0</v>
      </c>
      <c r="H115" s="232">
        <f t="shared" si="44"/>
        <v>0</v>
      </c>
      <c r="I115" s="300"/>
      <c r="J115" s="379"/>
      <c r="K115" s="257"/>
      <c r="L115" s="152">
        <f t="shared" ref="L115:L122" si="62">(I115-(I115*J115))*E115</f>
        <v>0</v>
      </c>
      <c r="M115" s="139">
        <f t="shared" ref="M115:M122" si="63">$M$4*K115*E115</f>
        <v>0</v>
      </c>
      <c r="N115" s="84"/>
      <c r="O115" s="85"/>
      <c r="P115" s="85"/>
      <c r="Q115" s="85"/>
      <c r="R115" s="85"/>
      <c r="S115" s="85"/>
      <c r="T115" s="86"/>
    </row>
    <row r="116" spans="1:23" ht="15" hidden="1" customHeight="1" outlineLevel="1">
      <c r="A116" s="82">
        <f t="shared" ref="A116:A124" si="64">$B$115</f>
        <v>0</v>
      </c>
      <c r="B116" s="72"/>
      <c r="C116" s="73"/>
      <c r="D116" s="74"/>
      <c r="E116" s="74"/>
      <c r="F116" s="150">
        <f t="shared" si="60"/>
        <v>0</v>
      </c>
      <c r="G116" s="151">
        <f t="shared" si="61"/>
        <v>0</v>
      </c>
      <c r="H116" s="232">
        <f t="shared" si="44"/>
        <v>0</v>
      </c>
      <c r="I116" s="300"/>
      <c r="J116" s="379"/>
      <c r="K116" s="257"/>
      <c r="L116" s="152">
        <f t="shared" si="62"/>
        <v>0</v>
      </c>
      <c r="M116" s="139">
        <f t="shared" si="63"/>
        <v>0</v>
      </c>
      <c r="N116" s="84"/>
      <c r="O116" s="85"/>
      <c r="P116" s="85"/>
      <c r="Q116" s="85"/>
      <c r="R116" s="85"/>
      <c r="S116" s="85"/>
      <c r="T116" s="86"/>
    </row>
    <row r="117" spans="1:23" ht="15" hidden="1" customHeight="1" outlineLevel="1">
      <c r="A117" s="82">
        <f t="shared" si="64"/>
        <v>0</v>
      </c>
      <c r="B117" s="72"/>
      <c r="C117" s="73"/>
      <c r="D117" s="74"/>
      <c r="E117" s="74"/>
      <c r="F117" s="150">
        <f t="shared" si="60"/>
        <v>0</v>
      </c>
      <c r="G117" s="151">
        <f t="shared" si="61"/>
        <v>0</v>
      </c>
      <c r="H117" s="232">
        <f t="shared" si="44"/>
        <v>0</v>
      </c>
      <c r="I117" s="300"/>
      <c r="J117" s="379"/>
      <c r="K117" s="257"/>
      <c r="L117" s="152">
        <f t="shared" si="62"/>
        <v>0</v>
      </c>
      <c r="M117" s="139">
        <f t="shared" si="63"/>
        <v>0</v>
      </c>
      <c r="N117" s="84"/>
      <c r="O117" s="85"/>
      <c r="P117" s="85"/>
      <c r="Q117" s="85"/>
      <c r="R117" s="85"/>
      <c r="S117" s="85"/>
      <c r="T117" s="86"/>
    </row>
    <row r="118" spans="1:23" ht="15" hidden="1" customHeight="1" outlineLevel="1">
      <c r="A118" s="82">
        <f t="shared" si="64"/>
        <v>0</v>
      </c>
      <c r="B118" s="72"/>
      <c r="C118" s="73"/>
      <c r="D118" s="74"/>
      <c r="E118" s="74"/>
      <c r="F118" s="150">
        <f t="shared" si="60"/>
        <v>0</v>
      </c>
      <c r="G118" s="151">
        <f t="shared" si="61"/>
        <v>0</v>
      </c>
      <c r="H118" s="232">
        <f t="shared" si="44"/>
        <v>0</v>
      </c>
      <c r="I118" s="300"/>
      <c r="J118" s="379"/>
      <c r="K118" s="257"/>
      <c r="L118" s="152">
        <f t="shared" si="62"/>
        <v>0</v>
      </c>
      <c r="M118" s="139">
        <f t="shared" si="63"/>
        <v>0</v>
      </c>
      <c r="N118" s="84"/>
      <c r="O118" s="85"/>
      <c r="P118" s="85"/>
      <c r="Q118" s="85"/>
      <c r="R118" s="85"/>
      <c r="S118" s="85"/>
      <c r="T118" s="86"/>
    </row>
    <row r="119" spans="1:23" ht="15" hidden="1" customHeight="1" outlineLevel="1">
      <c r="A119" s="82">
        <f t="shared" si="64"/>
        <v>0</v>
      </c>
      <c r="B119" s="72"/>
      <c r="C119" s="73"/>
      <c r="D119" s="74"/>
      <c r="E119" s="74"/>
      <c r="F119" s="150">
        <f t="shared" si="60"/>
        <v>0</v>
      </c>
      <c r="G119" s="151">
        <f t="shared" si="61"/>
        <v>0</v>
      </c>
      <c r="H119" s="232">
        <f t="shared" si="44"/>
        <v>0</v>
      </c>
      <c r="I119" s="300"/>
      <c r="J119" s="379"/>
      <c r="K119" s="257"/>
      <c r="L119" s="152">
        <f t="shared" si="62"/>
        <v>0</v>
      </c>
      <c r="M119" s="139">
        <f t="shared" si="63"/>
        <v>0</v>
      </c>
      <c r="N119" s="84"/>
      <c r="O119" s="85"/>
      <c r="P119" s="85"/>
      <c r="Q119" s="85"/>
      <c r="R119" s="85"/>
      <c r="S119" s="85"/>
      <c r="T119" s="86"/>
    </row>
    <row r="120" spans="1:23" ht="15" hidden="1" customHeight="1" outlineLevel="1">
      <c r="A120" s="82">
        <f t="shared" si="64"/>
        <v>0</v>
      </c>
      <c r="B120" s="72"/>
      <c r="C120" s="73"/>
      <c r="D120" s="74"/>
      <c r="E120" s="74"/>
      <c r="F120" s="150">
        <f t="shared" si="60"/>
        <v>0</v>
      </c>
      <c r="G120" s="151">
        <f t="shared" si="61"/>
        <v>0</v>
      </c>
      <c r="H120" s="232">
        <f t="shared" si="44"/>
        <v>0</v>
      </c>
      <c r="I120" s="300"/>
      <c r="J120" s="379"/>
      <c r="K120" s="257"/>
      <c r="L120" s="152">
        <f t="shared" si="62"/>
        <v>0</v>
      </c>
      <c r="M120" s="139">
        <f t="shared" si="63"/>
        <v>0</v>
      </c>
      <c r="N120" s="84"/>
      <c r="O120" s="85"/>
      <c r="P120" s="85"/>
      <c r="Q120" s="85"/>
      <c r="R120" s="85"/>
      <c r="S120" s="85"/>
      <c r="T120" s="86"/>
    </row>
    <row r="121" spans="1:23" ht="15" hidden="1" customHeight="1" outlineLevel="1">
      <c r="A121" s="82">
        <f t="shared" si="64"/>
        <v>0</v>
      </c>
      <c r="B121" s="72"/>
      <c r="C121" s="73"/>
      <c r="D121" s="74"/>
      <c r="E121" s="74"/>
      <c r="F121" s="150">
        <f t="shared" si="60"/>
        <v>0</v>
      </c>
      <c r="G121" s="151">
        <f t="shared" si="61"/>
        <v>0</v>
      </c>
      <c r="H121" s="232">
        <f t="shared" si="44"/>
        <v>0</v>
      </c>
      <c r="I121" s="300"/>
      <c r="J121" s="379"/>
      <c r="K121" s="257"/>
      <c r="L121" s="152">
        <f t="shared" si="62"/>
        <v>0</v>
      </c>
      <c r="M121" s="139">
        <f t="shared" si="63"/>
        <v>0</v>
      </c>
      <c r="N121" s="84"/>
      <c r="O121" s="85"/>
      <c r="P121" s="85"/>
      <c r="Q121" s="85"/>
      <c r="R121" s="85"/>
      <c r="S121" s="85"/>
      <c r="T121" s="86"/>
    </row>
    <row r="122" spans="1:23" ht="15" hidden="1" customHeight="1" outlineLevel="1" thickBot="1">
      <c r="A122" s="82">
        <f t="shared" si="64"/>
        <v>0</v>
      </c>
      <c r="B122" s="72"/>
      <c r="C122" s="73"/>
      <c r="D122" s="74"/>
      <c r="E122" s="74"/>
      <c r="F122" s="150">
        <f t="shared" si="60"/>
        <v>0</v>
      </c>
      <c r="G122" s="151">
        <f t="shared" si="61"/>
        <v>0</v>
      </c>
      <c r="H122" s="232">
        <f t="shared" si="44"/>
        <v>0</v>
      </c>
      <c r="I122" s="300"/>
      <c r="J122" s="379"/>
      <c r="K122" s="257"/>
      <c r="L122" s="152">
        <f t="shared" si="62"/>
        <v>0</v>
      </c>
      <c r="M122" s="139">
        <f t="shared" si="63"/>
        <v>0</v>
      </c>
      <c r="N122" s="84"/>
      <c r="O122" s="85"/>
      <c r="P122" s="85"/>
      <c r="Q122" s="85"/>
      <c r="R122" s="85"/>
      <c r="S122" s="85"/>
      <c r="T122" s="86"/>
    </row>
    <row r="123" spans="1:23" ht="15" hidden="1" customHeight="1" outlineLevel="1" thickBot="1">
      <c r="A123" s="82">
        <f t="shared" si="64"/>
        <v>0</v>
      </c>
      <c r="B123" s="72"/>
      <c r="C123" s="229" t="str">
        <f>CONCATENATE(B115," - TOTAL HT ",C115)</f>
        <v xml:space="preserve"> - TOTAL HT CHAPITRE </v>
      </c>
      <c r="D123" s="74"/>
      <c r="E123" s="74"/>
      <c r="F123" s="150"/>
      <c r="G123" s="153">
        <f>SUM(G115:G122)</f>
        <v>0</v>
      </c>
      <c r="H123" s="232">
        <f t="shared" si="44"/>
        <v>0</v>
      </c>
      <c r="I123" s="300"/>
      <c r="J123" s="380"/>
      <c r="K123" s="257"/>
      <c r="L123" s="153">
        <f>SUM(L115:L122)</f>
        <v>0</v>
      </c>
      <c r="M123" s="140">
        <f>SUM(M115:M122)</f>
        <v>0</v>
      </c>
      <c r="N123" s="89"/>
      <c r="O123" s="90"/>
      <c r="P123" s="90"/>
      <c r="Q123" s="90"/>
      <c r="R123" s="90"/>
      <c r="S123" s="90"/>
      <c r="T123" s="86"/>
      <c r="V123" s="88"/>
      <c r="W123" s="88"/>
    </row>
    <row r="124" spans="1:23" ht="15" customHeight="1" collapsed="1" thickBot="1">
      <c r="A124" s="82">
        <f t="shared" si="64"/>
        <v>0</v>
      </c>
      <c r="B124" s="72"/>
      <c r="C124" s="229"/>
      <c r="D124" s="74"/>
      <c r="E124" s="74"/>
      <c r="F124" s="150"/>
      <c r="G124" s="230"/>
      <c r="H124" s="232">
        <f t="shared" si="44"/>
        <v>0</v>
      </c>
      <c r="I124" s="300"/>
      <c r="J124" s="380"/>
      <c r="K124" s="257"/>
      <c r="L124" s="234"/>
      <c r="M124" s="231"/>
      <c r="N124" s="89"/>
      <c r="O124" s="90"/>
      <c r="P124" s="90"/>
      <c r="Q124" s="90"/>
      <c r="R124" s="90"/>
      <c r="S124" s="90"/>
      <c r="T124" s="86"/>
      <c r="V124" s="88"/>
      <c r="W124" s="88"/>
    </row>
    <row r="125" spans="1:23" ht="15" hidden="1" customHeight="1" outlineLevel="1">
      <c r="A125" s="82">
        <f>$B$125</f>
        <v>0</v>
      </c>
      <c r="B125" s="87"/>
      <c r="C125" s="321" t="str">
        <f>CONCATENATE("CHAPITRE ",B125)</f>
        <v xml:space="preserve">CHAPITRE </v>
      </c>
      <c r="D125" s="74"/>
      <c r="E125" s="74"/>
      <c r="F125" s="150">
        <f t="shared" ref="F125:F132" si="65">IF(H125=0,,ROUND((VLOOKUP(H125,$H$6:$K$15,2)*L125+VLOOKUP(H125,$H$6:$K$15,4)*M125)/E125,$K$1))</f>
        <v>0</v>
      </c>
      <c r="G125" s="151">
        <f t="shared" ref="G125:G132" si="66">F125*E125</f>
        <v>0</v>
      </c>
      <c r="H125" s="232">
        <f t="shared" si="44"/>
        <v>0</v>
      </c>
      <c r="I125" s="300"/>
      <c r="J125" s="379"/>
      <c r="K125" s="257"/>
      <c r="L125" s="152">
        <f t="shared" ref="L125:L132" si="67">(I125-(I125*J125))*E125</f>
        <v>0</v>
      </c>
      <c r="M125" s="139">
        <f t="shared" ref="M125:M132" si="68">$M$4*K125*E125</f>
        <v>0</v>
      </c>
      <c r="N125" s="84"/>
      <c r="O125" s="85"/>
      <c r="P125" s="85"/>
      <c r="Q125" s="85"/>
      <c r="R125" s="85"/>
      <c r="S125" s="85"/>
      <c r="T125" s="86"/>
    </row>
    <row r="126" spans="1:23" ht="15" hidden="1" customHeight="1" outlineLevel="1">
      <c r="A126" s="82">
        <f t="shared" ref="A126:A134" si="69">$B$125</f>
        <v>0</v>
      </c>
      <c r="B126" s="72"/>
      <c r="C126" s="73"/>
      <c r="D126" s="74"/>
      <c r="E126" s="74"/>
      <c r="F126" s="150">
        <f t="shared" si="65"/>
        <v>0</v>
      </c>
      <c r="G126" s="151">
        <f t="shared" si="66"/>
        <v>0</v>
      </c>
      <c r="H126" s="232">
        <f t="shared" si="44"/>
        <v>0</v>
      </c>
      <c r="I126" s="300"/>
      <c r="J126" s="379"/>
      <c r="K126" s="257"/>
      <c r="L126" s="152">
        <f t="shared" si="67"/>
        <v>0</v>
      </c>
      <c r="M126" s="139">
        <f t="shared" si="68"/>
        <v>0</v>
      </c>
      <c r="N126" s="84"/>
      <c r="O126" s="85"/>
      <c r="P126" s="85"/>
      <c r="Q126" s="85"/>
      <c r="R126" s="85"/>
      <c r="S126" s="85"/>
      <c r="T126" s="86"/>
    </row>
    <row r="127" spans="1:23" ht="15" hidden="1" customHeight="1" outlineLevel="1">
      <c r="A127" s="82">
        <f t="shared" si="69"/>
        <v>0</v>
      </c>
      <c r="B127" s="72"/>
      <c r="C127" s="73"/>
      <c r="D127" s="74"/>
      <c r="E127" s="74"/>
      <c r="F127" s="150">
        <f t="shared" si="65"/>
        <v>0</v>
      </c>
      <c r="G127" s="151">
        <f t="shared" si="66"/>
        <v>0</v>
      </c>
      <c r="H127" s="232">
        <f t="shared" si="44"/>
        <v>0</v>
      </c>
      <c r="I127" s="300"/>
      <c r="J127" s="379"/>
      <c r="K127" s="257"/>
      <c r="L127" s="152">
        <f t="shared" si="67"/>
        <v>0</v>
      </c>
      <c r="M127" s="139">
        <f t="shared" si="68"/>
        <v>0</v>
      </c>
      <c r="N127" s="84"/>
      <c r="O127" s="85"/>
      <c r="P127" s="85"/>
      <c r="Q127" s="85"/>
      <c r="R127" s="85"/>
      <c r="S127" s="85"/>
      <c r="T127" s="86"/>
    </row>
    <row r="128" spans="1:23" ht="15" hidden="1" customHeight="1" outlineLevel="1">
      <c r="A128" s="82">
        <f t="shared" si="69"/>
        <v>0</v>
      </c>
      <c r="B128" s="72"/>
      <c r="C128" s="73"/>
      <c r="D128" s="74"/>
      <c r="E128" s="74"/>
      <c r="F128" s="150">
        <f t="shared" si="65"/>
        <v>0</v>
      </c>
      <c r="G128" s="151">
        <f t="shared" si="66"/>
        <v>0</v>
      </c>
      <c r="H128" s="232">
        <f t="shared" si="44"/>
        <v>0</v>
      </c>
      <c r="I128" s="300"/>
      <c r="J128" s="379"/>
      <c r="K128" s="257"/>
      <c r="L128" s="152">
        <f t="shared" si="67"/>
        <v>0</v>
      </c>
      <c r="M128" s="139">
        <f t="shared" si="68"/>
        <v>0</v>
      </c>
      <c r="N128" s="84"/>
      <c r="O128" s="85"/>
      <c r="P128" s="85"/>
      <c r="Q128" s="85"/>
      <c r="R128" s="85"/>
      <c r="S128" s="85"/>
      <c r="T128" s="86"/>
    </row>
    <row r="129" spans="1:23" ht="15" hidden="1" customHeight="1" outlineLevel="1">
      <c r="A129" s="82">
        <f t="shared" si="69"/>
        <v>0</v>
      </c>
      <c r="B129" s="72"/>
      <c r="C129" s="73"/>
      <c r="D129" s="74"/>
      <c r="E129" s="74"/>
      <c r="F129" s="150">
        <f t="shared" si="65"/>
        <v>0</v>
      </c>
      <c r="G129" s="151">
        <f t="shared" si="66"/>
        <v>0</v>
      </c>
      <c r="H129" s="232">
        <f t="shared" si="44"/>
        <v>0</v>
      </c>
      <c r="I129" s="300"/>
      <c r="J129" s="379"/>
      <c r="K129" s="257"/>
      <c r="L129" s="152">
        <f t="shared" si="67"/>
        <v>0</v>
      </c>
      <c r="M129" s="139">
        <f t="shared" si="68"/>
        <v>0</v>
      </c>
      <c r="N129" s="84"/>
      <c r="O129" s="85"/>
      <c r="P129" s="85"/>
      <c r="Q129" s="85"/>
      <c r="R129" s="85"/>
      <c r="S129" s="85"/>
      <c r="T129" s="86"/>
    </row>
    <row r="130" spans="1:23" ht="15" hidden="1" customHeight="1" outlineLevel="1">
      <c r="A130" s="82">
        <f t="shared" si="69"/>
        <v>0</v>
      </c>
      <c r="B130" s="72"/>
      <c r="C130" s="73"/>
      <c r="D130" s="74"/>
      <c r="E130" s="74"/>
      <c r="F130" s="150">
        <f t="shared" si="65"/>
        <v>0</v>
      </c>
      <c r="G130" s="151">
        <f t="shared" si="66"/>
        <v>0</v>
      </c>
      <c r="H130" s="232">
        <f t="shared" si="44"/>
        <v>0</v>
      </c>
      <c r="I130" s="300"/>
      <c r="J130" s="379"/>
      <c r="K130" s="257"/>
      <c r="L130" s="152">
        <f t="shared" si="67"/>
        <v>0</v>
      </c>
      <c r="M130" s="139">
        <f t="shared" si="68"/>
        <v>0</v>
      </c>
      <c r="N130" s="84"/>
      <c r="O130" s="85"/>
      <c r="P130" s="85"/>
      <c r="Q130" s="85"/>
      <c r="R130" s="85"/>
      <c r="S130" s="85"/>
      <c r="T130" s="86"/>
    </row>
    <row r="131" spans="1:23" ht="15" hidden="1" customHeight="1" outlineLevel="1">
      <c r="A131" s="82">
        <f t="shared" si="69"/>
        <v>0</v>
      </c>
      <c r="B131" s="72"/>
      <c r="C131" s="73"/>
      <c r="D131" s="74"/>
      <c r="E131" s="74"/>
      <c r="F131" s="150">
        <f t="shared" si="65"/>
        <v>0</v>
      </c>
      <c r="G131" s="151">
        <f t="shared" si="66"/>
        <v>0</v>
      </c>
      <c r="H131" s="232">
        <f t="shared" si="44"/>
        <v>0</v>
      </c>
      <c r="I131" s="300"/>
      <c r="J131" s="379"/>
      <c r="K131" s="257"/>
      <c r="L131" s="152">
        <f t="shared" si="67"/>
        <v>0</v>
      </c>
      <c r="M131" s="139">
        <f t="shared" si="68"/>
        <v>0</v>
      </c>
      <c r="N131" s="84"/>
      <c r="O131" s="85"/>
      <c r="P131" s="85"/>
      <c r="Q131" s="85"/>
      <c r="R131" s="85"/>
      <c r="S131" s="85"/>
      <c r="T131" s="86"/>
    </row>
    <row r="132" spans="1:23" ht="15" hidden="1" customHeight="1" outlineLevel="1" thickBot="1">
      <c r="A132" s="82">
        <f t="shared" si="69"/>
        <v>0</v>
      </c>
      <c r="B132" s="72"/>
      <c r="C132" s="73"/>
      <c r="D132" s="74"/>
      <c r="E132" s="74"/>
      <c r="F132" s="150">
        <f t="shared" si="65"/>
        <v>0</v>
      </c>
      <c r="G132" s="151">
        <f t="shared" si="66"/>
        <v>0</v>
      </c>
      <c r="H132" s="232">
        <f t="shared" si="44"/>
        <v>0</v>
      </c>
      <c r="I132" s="300"/>
      <c r="J132" s="379"/>
      <c r="K132" s="257"/>
      <c r="L132" s="152">
        <f t="shared" si="67"/>
        <v>0</v>
      </c>
      <c r="M132" s="139">
        <f t="shared" si="68"/>
        <v>0</v>
      </c>
      <c r="N132" s="84"/>
      <c r="O132" s="85"/>
      <c r="P132" s="85"/>
      <c r="Q132" s="85"/>
      <c r="R132" s="85"/>
      <c r="S132" s="85"/>
      <c r="T132" s="86"/>
    </row>
    <row r="133" spans="1:23" ht="15" hidden="1" customHeight="1" outlineLevel="1" thickBot="1">
      <c r="A133" s="82">
        <f t="shared" si="69"/>
        <v>0</v>
      </c>
      <c r="B133" s="72"/>
      <c r="C133" s="229" t="str">
        <f>CONCATENATE(B125," - TOTAL HT ",C125)</f>
        <v xml:space="preserve"> - TOTAL HT CHAPITRE </v>
      </c>
      <c r="D133" s="74"/>
      <c r="E133" s="74"/>
      <c r="F133" s="150"/>
      <c r="G133" s="153">
        <f>SUM(G125:G132)</f>
        <v>0</v>
      </c>
      <c r="H133" s="232">
        <f t="shared" si="44"/>
        <v>0</v>
      </c>
      <c r="I133" s="300"/>
      <c r="J133" s="380"/>
      <c r="K133" s="257"/>
      <c r="L133" s="153">
        <f>SUM(L125:L132)</f>
        <v>0</v>
      </c>
      <c r="M133" s="140">
        <f>SUM(M125:M132)</f>
        <v>0</v>
      </c>
      <c r="N133" s="89"/>
      <c r="O133" s="90"/>
      <c r="P133" s="90"/>
      <c r="Q133" s="90"/>
      <c r="R133" s="90"/>
      <c r="S133" s="90"/>
      <c r="T133" s="86"/>
      <c r="V133" s="88"/>
      <c r="W133" s="88"/>
    </row>
    <row r="134" spans="1:23" ht="15" customHeight="1" collapsed="1" thickBot="1">
      <c r="A134" s="82">
        <f t="shared" si="69"/>
        <v>0</v>
      </c>
      <c r="B134" s="72"/>
      <c r="C134" s="229"/>
      <c r="D134" s="74"/>
      <c r="E134" s="74"/>
      <c r="F134" s="150"/>
      <c r="G134" s="230"/>
      <c r="H134" s="232">
        <f t="shared" si="44"/>
        <v>0</v>
      </c>
      <c r="I134" s="300"/>
      <c r="J134" s="380"/>
      <c r="K134" s="257"/>
      <c r="L134" s="234"/>
      <c r="M134" s="231"/>
      <c r="N134" s="89"/>
      <c r="O134" s="90"/>
      <c r="P134" s="90"/>
      <c r="Q134" s="90"/>
      <c r="R134" s="90"/>
      <c r="S134" s="90"/>
      <c r="T134" s="86"/>
      <c r="V134" s="88"/>
      <c r="W134" s="88"/>
    </row>
    <row r="135" spans="1:23" ht="15" hidden="1" customHeight="1" outlineLevel="1">
      <c r="A135" s="82">
        <f>$B$135</f>
        <v>0</v>
      </c>
      <c r="B135" s="87"/>
      <c r="C135" s="321" t="str">
        <f>CONCATENATE("CHAPITRE ",B135)</f>
        <v xml:space="preserve">CHAPITRE </v>
      </c>
      <c r="D135" s="74"/>
      <c r="E135" s="74"/>
      <c r="F135" s="150">
        <f t="shared" ref="F135:F142" si="70">IF(H135=0,,ROUND((VLOOKUP(H135,$H$6:$K$15,2)*L135+VLOOKUP(H135,$H$6:$K$15,4)*M135)/E135,$K$1))</f>
        <v>0</v>
      </c>
      <c r="G135" s="151">
        <f t="shared" ref="G135:G142" si="71">F135*E135</f>
        <v>0</v>
      </c>
      <c r="H135" s="232">
        <f t="shared" si="44"/>
        <v>0</v>
      </c>
      <c r="I135" s="300"/>
      <c r="J135" s="379"/>
      <c r="K135" s="257"/>
      <c r="L135" s="152">
        <f t="shared" ref="L135:L142" si="72">(I135-(I135*J135))*E135</f>
        <v>0</v>
      </c>
      <c r="M135" s="139">
        <f t="shared" ref="M135:M142" si="73">$M$4*K135*E135</f>
        <v>0</v>
      </c>
      <c r="N135" s="84"/>
      <c r="O135" s="85"/>
      <c r="P135" s="85"/>
      <c r="Q135" s="85"/>
      <c r="R135" s="85"/>
      <c r="S135" s="85"/>
      <c r="T135" s="86"/>
    </row>
    <row r="136" spans="1:23" ht="15" hidden="1" customHeight="1" outlineLevel="1">
      <c r="A136" s="82">
        <f t="shared" ref="A136:A144" si="74">$B$135</f>
        <v>0</v>
      </c>
      <c r="B136" s="72"/>
      <c r="C136" s="73"/>
      <c r="D136" s="74"/>
      <c r="E136" s="74"/>
      <c r="F136" s="150">
        <f t="shared" si="70"/>
        <v>0</v>
      </c>
      <c r="G136" s="151">
        <f t="shared" si="71"/>
        <v>0</v>
      </c>
      <c r="H136" s="232">
        <f t="shared" si="44"/>
        <v>0</v>
      </c>
      <c r="I136" s="300"/>
      <c r="J136" s="379"/>
      <c r="K136" s="257"/>
      <c r="L136" s="152">
        <f t="shared" si="72"/>
        <v>0</v>
      </c>
      <c r="M136" s="139">
        <f t="shared" si="73"/>
        <v>0</v>
      </c>
      <c r="N136" s="84"/>
      <c r="O136" s="85"/>
      <c r="P136" s="85"/>
      <c r="Q136" s="85"/>
      <c r="R136" s="85"/>
      <c r="S136" s="85"/>
      <c r="T136" s="86"/>
    </row>
    <row r="137" spans="1:23" ht="15" hidden="1" customHeight="1" outlineLevel="1">
      <c r="A137" s="82">
        <f t="shared" si="74"/>
        <v>0</v>
      </c>
      <c r="B137" s="72"/>
      <c r="C137" s="73"/>
      <c r="D137" s="74"/>
      <c r="E137" s="74"/>
      <c r="F137" s="150">
        <f t="shared" si="70"/>
        <v>0</v>
      </c>
      <c r="G137" s="151">
        <f t="shared" si="71"/>
        <v>0</v>
      </c>
      <c r="H137" s="232">
        <f t="shared" si="44"/>
        <v>0</v>
      </c>
      <c r="I137" s="300"/>
      <c r="J137" s="379"/>
      <c r="K137" s="257"/>
      <c r="L137" s="152">
        <f t="shared" si="72"/>
        <v>0</v>
      </c>
      <c r="M137" s="139">
        <f t="shared" si="73"/>
        <v>0</v>
      </c>
      <c r="N137" s="84"/>
      <c r="O137" s="85"/>
      <c r="P137" s="85"/>
      <c r="Q137" s="85"/>
      <c r="R137" s="85"/>
      <c r="S137" s="85"/>
      <c r="T137" s="86"/>
    </row>
    <row r="138" spans="1:23" ht="15" hidden="1" customHeight="1" outlineLevel="1">
      <c r="A138" s="82">
        <f t="shared" si="74"/>
        <v>0</v>
      </c>
      <c r="B138" s="72"/>
      <c r="C138" s="73"/>
      <c r="D138" s="74"/>
      <c r="E138" s="74"/>
      <c r="F138" s="150">
        <f t="shared" si="70"/>
        <v>0</v>
      </c>
      <c r="G138" s="151">
        <f t="shared" si="71"/>
        <v>0</v>
      </c>
      <c r="H138" s="232">
        <f t="shared" si="44"/>
        <v>0</v>
      </c>
      <c r="I138" s="300"/>
      <c r="J138" s="379"/>
      <c r="K138" s="257"/>
      <c r="L138" s="152">
        <f t="shared" si="72"/>
        <v>0</v>
      </c>
      <c r="M138" s="139">
        <f t="shared" si="73"/>
        <v>0</v>
      </c>
      <c r="N138" s="84"/>
      <c r="O138" s="85"/>
      <c r="P138" s="85"/>
      <c r="Q138" s="85"/>
      <c r="R138" s="85"/>
      <c r="S138" s="85"/>
      <c r="T138" s="86"/>
    </row>
    <row r="139" spans="1:23" ht="15" hidden="1" customHeight="1" outlineLevel="1">
      <c r="A139" s="82">
        <f t="shared" si="74"/>
        <v>0</v>
      </c>
      <c r="B139" s="72"/>
      <c r="C139" s="73"/>
      <c r="D139" s="74"/>
      <c r="E139" s="74"/>
      <c r="F139" s="150">
        <f t="shared" si="70"/>
        <v>0</v>
      </c>
      <c r="G139" s="151">
        <f t="shared" si="71"/>
        <v>0</v>
      </c>
      <c r="H139" s="232">
        <f t="shared" si="44"/>
        <v>0</v>
      </c>
      <c r="I139" s="300"/>
      <c r="J139" s="379"/>
      <c r="K139" s="257"/>
      <c r="L139" s="152">
        <f t="shared" si="72"/>
        <v>0</v>
      </c>
      <c r="M139" s="139">
        <f t="shared" si="73"/>
        <v>0</v>
      </c>
      <c r="N139" s="84"/>
      <c r="O139" s="85"/>
      <c r="P139" s="85"/>
      <c r="Q139" s="85"/>
      <c r="R139" s="85"/>
      <c r="S139" s="85"/>
      <c r="T139" s="86"/>
    </row>
    <row r="140" spans="1:23" ht="15" hidden="1" customHeight="1" outlineLevel="1">
      <c r="A140" s="82">
        <f t="shared" si="74"/>
        <v>0</v>
      </c>
      <c r="B140" s="72"/>
      <c r="C140" s="73"/>
      <c r="D140" s="74"/>
      <c r="E140" s="74"/>
      <c r="F140" s="150">
        <f t="shared" si="70"/>
        <v>0</v>
      </c>
      <c r="G140" s="151">
        <f t="shared" si="71"/>
        <v>0</v>
      </c>
      <c r="H140" s="232">
        <f t="shared" si="44"/>
        <v>0</v>
      </c>
      <c r="I140" s="300"/>
      <c r="J140" s="379"/>
      <c r="K140" s="257"/>
      <c r="L140" s="152">
        <f t="shared" si="72"/>
        <v>0</v>
      </c>
      <c r="M140" s="139">
        <f t="shared" si="73"/>
        <v>0</v>
      </c>
      <c r="N140" s="84"/>
      <c r="O140" s="85"/>
      <c r="P140" s="85"/>
      <c r="Q140" s="85"/>
      <c r="R140" s="85"/>
      <c r="S140" s="85"/>
      <c r="T140" s="86"/>
    </row>
    <row r="141" spans="1:23" ht="15" hidden="1" customHeight="1" outlineLevel="1">
      <c r="A141" s="82">
        <f t="shared" si="74"/>
        <v>0</v>
      </c>
      <c r="B141" s="72"/>
      <c r="C141" s="73"/>
      <c r="D141" s="74"/>
      <c r="E141" s="74"/>
      <c r="F141" s="150">
        <f t="shared" si="70"/>
        <v>0</v>
      </c>
      <c r="G141" s="151">
        <f t="shared" si="71"/>
        <v>0</v>
      </c>
      <c r="H141" s="232">
        <f t="shared" si="44"/>
        <v>0</v>
      </c>
      <c r="I141" s="300"/>
      <c r="J141" s="379"/>
      <c r="K141" s="257"/>
      <c r="L141" s="152">
        <f t="shared" si="72"/>
        <v>0</v>
      </c>
      <c r="M141" s="139">
        <f t="shared" si="73"/>
        <v>0</v>
      </c>
      <c r="N141" s="84"/>
      <c r="O141" s="85"/>
      <c r="P141" s="85"/>
      <c r="Q141" s="85"/>
      <c r="R141" s="85"/>
      <c r="S141" s="85"/>
      <c r="T141" s="86"/>
    </row>
    <row r="142" spans="1:23" ht="15" hidden="1" customHeight="1" outlineLevel="1" thickBot="1">
      <c r="A142" s="82">
        <f t="shared" si="74"/>
        <v>0</v>
      </c>
      <c r="B142" s="72"/>
      <c r="C142" s="73"/>
      <c r="D142" s="74"/>
      <c r="E142" s="74"/>
      <c r="F142" s="150">
        <f t="shared" si="70"/>
        <v>0</v>
      </c>
      <c r="G142" s="151">
        <f t="shared" si="71"/>
        <v>0</v>
      </c>
      <c r="H142" s="232">
        <f t="shared" si="44"/>
        <v>0</v>
      </c>
      <c r="I142" s="300"/>
      <c r="J142" s="379"/>
      <c r="K142" s="257"/>
      <c r="L142" s="152">
        <f t="shared" si="72"/>
        <v>0</v>
      </c>
      <c r="M142" s="139">
        <f t="shared" si="73"/>
        <v>0</v>
      </c>
      <c r="N142" s="84"/>
      <c r="O142" s="85"/>
      <c r="P142" s="85"/>
      <c r="Q142" s="85"/>
      <c r="R142" s="85"/>
      <c r="S142" s="85"/>
      <c r="T142" s="86"/>
    </row>
    <row r="143" spans="1:23" ht="15" hidden="1" customHeight="1" outlineLevel="1" thickBot="1">
      <c r="A143" s="82">
        <f t="shared" si="74"/>
        <v>0</v>
      </c>
      <c r="B143" s="72"/>
      <c r="C143" s="229" t="str">
        <f>CONCATENATE(B135," - TOTAL HT ",C135)</f>
        <v xml:space="preserve"> - TOTAL HT CHAPITRE </v>
      </c>
      <c r="D143" s="74"/>
      <c r="E143" s="74"/>
      <c r="F143" s="150"/>
      <c r="G143" s="153">
        <f>SUM(G135:G142)</f>
        <v>0</v>
      </c>
      <c r="H143" s="232">
        <f t="shared" ref="H143:H206" si="75">IF(E143&lt;&gt;0,1,)</f>
        <v>0</v>
      </c>
      <c r="I143" s="300"/>
      <c r="J143" s="380"/>
      <c r="K143" s="257"/>
      <c r="L143" s="153">
        <f>SUM(L135:L142)</f>
        <v>0</v>
      </c>
      <c r="M143" s="140">
        <f>SUM(M135:M142)</f>
        <v>0</v>
      </c>
      <c r="N143" s="89"/>
      <c r="O143" s="90"/>
      <c r="P143" s="90"/>
      <c r="Q143" s="90"/>
      <c r="R143" s="90"/>
      <c r="S143" s="90"/>
      <c r="T143" s="86"/>
      <c r="V143" s="88"/>
      <c r="W143" s="88"/>
    </row>
    <row r="144" spans="1:23" ht="15" customHeight="1" collapsed="1" thickBot="1">
      <c r="A144" s="82">
        <f t="shared" si="74"/>
        <v>0</v>
      </c>
      <c r="B144" s="72"/>
      <c r="C144" s="229"/>
      <c r="D144" s="74"/>
      <c r="E144" s="74"/>
      <c r="F144" s="150"/>
      <c r="G144" s="230"/>
      <c r="H144" s="232">
        <f t="shared" si="75"/>
        <v>0</v>
      </c>
      <c r="I144" s="300"/>
      <c r="J144" s="380"/>
      <c r="K144" s="257"/>
      <c r="L144" s="234"/>
      <c r="M144" s="231"/>
      <c r="N144" s="89"/>
      <c r="O144" s="90"/>
      <c r="P144" s="90"/>
      <c r="Q144" s="90"/>
      <c r="R144" s="90"/>
      <c r="S144" s="90"/>
      <c r="T144" s="86"/>
      <c r="V144" s="88"/>
      <c r="W144" s="88"/>
    </row>
    <row r="145" spans="1:23" ht="15" hidden="1" customHeight="1" outlineLevel="1">
      <c r="A145" s="82">
        <f>$B$145</f>
        <v>0</v>
      </c>
      <c r="B145" s="87"/>
      <c r="C145" s="321" t="str">
        <f>CONCATENATE("CHAPITRE ",B145)</f>
        <v xml:space="preserve">CHAPITRE </v>
      </c>
      <c r="D145" s="74"/>
      <c r="E145" s="74"/>
      <c r="F145" s="150">
        <f t="shared" ref="F145:F152" si="76">IF(H145=0,,ROUND((VLOOKUP(H145,$H$6:$K$15,2)*L145+VLOOKUP(H145,$H$6:$K$15,4)*M145)/E145,$K$1))</f>
        <v>0</v>
      </c>
      <c r="G145" s="151">
        <f t="shared" ref="G145:G152" si="77">F145*E145</f>
        <v>0</v>
      </c>
      <c r="H145" s="232">
        <f t="shared" si="75"/>
        <v>0</v>
      </c>
      <c r="I145" s="300"/>
      <c r="J145" s="379"/>
      <c r="K145" s="257"/>
      <c r="L145" s="152">
        <f t="shared" ref="L145:L152" si="78">(I145-(I145*J145))*E145</f>
        <v>0</v>
      </c>
      <c r="M145" s="139">
        <f t="shared" ref="M145:M152" si="79">$M$4*K145*E145</f>
        <v>0</v>
      </c>
      <c r="N145" s="84"/>
      <c r="O145" s="85"/>
      <c r="P145" s="85"/>
      <c r="Q145" s="85"/>
      <c r="R145" s="85"/>
      <c r="S145" s="85"/>
      <c r="T145" s="86"/>
    </row>
    <row r="146" spans="1:23" ht="15" hidden="1" customHeight="1" outlineLevel="1">
      <c r="A146" s="82">
        <f t="shared" ref="A146:A154" si="80">$B$145</f>
        <v>0</v>
      </c>
      <c r="B146" s="72"/>
      <c r="C146" s="73"/>
      <c r="D146" s="74"/>
      <c r="E146" s="74"/>
      <c r="F146" s="150">
        <f t="shared" si="76"/>
        <v>0</v>
      </c>
      <c r="G146" s="151">
        <f t="shared" si="77"/>
        <v>0</v>
      </c>
      <c r="H146" s="232">
        <f t="shared" si="75"/>
        <v>0</v>
      </c>
      <c r="I146" s="300"/>
      <c r="J146" s="379"/>
      <c r="K146" s="257"/>
      <c r="L146" s="152">
        <f t="shared" si="78"/>
        <v>0</v>
      </c>
      <c r="M146" s="139">
        <f t="shared" si="79"/>
        <v>0</v>
      </c>
      <c r="N146" s="84"/>
      <c r="O146" s="85"/>
      <c r="P146" s="85"/>
      <c r="Q146" s="85"/>
      <c r="R146" s="85"/>
      <c r="S146" s="85"/>
      <c r="T146" s="86"/>
    </row>
    <row r="147" spans="1:23" ht="15" hidden="1" customHeight="1" outlineLevel="1">
      <c r="A147" s="82">
        <f t="shared" si="80"/>
        <v>0</v>
      </c>
      <c r="B147" s="72"/>
      <c r="C147" s="73"/>
      <c r="D147" s="74"/>
      <c r="E147" s="74"/>
      <c r="F147" s="150">
        <f t="shared" si="76"/>
        <v>0</v>
      </c>
      <c r="G147" s="151">
        <f t="shared" si="77"/>
        <v>0</v>
      </c>
      <c r="H147" s="232">
        <f t="shared" si="75"/>
        <v>0</v>
      </c>
      <c r="I147" s="300"/>
      <c r="J147" s="379"/>
      <c r="K147" s="257"/>
      <c r="L147" s="152">
        <f t="shared" si="78"/>
        <v>0</v>
      </c>
      <c r="M147" s="139">
        <f t="shared" si="79"/>
        <v>0</v>
      </c>
      <c r="N147" s="84"/>
      <c r="O147" s="85"/>
      <c r="P147" s="85"/>
      <c r="Q147" s="85"/>
      <c r="R147" s="85"/>
      <c r="S147" s="85"/>
      <c r="T147" s="86"/>
    </row>
    <row r="148" spans="1:23" ht="15" hidden="1" customHeight="1" outlineLevel="1">
      <c r="A148" s="82">
        <f t="shared" si="80"/>
        <v>0</v>
      </c>
      <c r="B148" s="72"/>
      <c r="C148" s="73"/>
      <c r="D148" s="74"/>
      <c r="E148" s="74"/>
      <c r="F148" s="150">
        <f t="shared" si="76"/>
        <v>0</v>
      </c>
      <c r="G148" s="151">
        <f t="shared" si="77"/>
        <v>0</v>
      </c>
      <c r="H148" s="232">
        <f t="shared" si="75"/>
        <v>0</v>
      </c>
      <c r="I148" s="300"/>
      <c r="J148" s="379"/>
      <c r="K148" s="257"/>
      <c r="L148" s="152">
        <f t="shared" si="78"/>
        <v>0</v>
      </c>
      <c r="M148" s="139">
        <f t="shared" si="79"/>
        <v>0</v>
      </c>
      <c r="N148" s="84"/>
      <c r="O148" s="85"/>
      <c r="P148" s="85"/>
      <c r="Q148" s="85"/>
      <c r="R148" s="85"/>
      <c r="S148" s="85"/>
      <c r="T148" s="86"/>
    </row>
    <row r="149" spans="1:23" ht="15" hidden="1" customHeight="1" outlineLevel="1">
      <c r="A149" s="82">
        <f t="shared" si="80"/>
        <v>0</v>
      </c>
      <c r="B149" s="72"/>
      <c r="C149" s="73"/>
      <c r="D149" s="74"/>
      <c r="E149" s="74"/>
      <c r="F149" s="150">
        <f t="shared" si="76"/>
        <v>0</v>
      </c>
      <c r="G149" s="151">
        <f t="shared" si="77"/>
        <v>0</v>
      </c>
      <c r="H149" s="232">
        <f t="shared" si="75"/>
        <v>0</v>
      </c>
      <c r="I149" s="300"/>
      <c r="J149" s="379"/>
      <c r="K149" s="257"/>
      <c r="L149" s="152">
        <f t="shared" si="78"/>
        <v>0</v>
      </c>
      <c r="M149" s="139">
        <f t="shared" si="79"/>
        <v>0</v>
      </c>
      <c r="N149" s="84"/>
      <c r="O149" s="85"/>
      <c r="P149" s="85"/>
      <c r="Q149" s="85"/>
      <c r="R149" s="85"/>
      <c r="S149" s="85"/>
      <c r="T149" s="86"/>
    </row>
    <row r="150" spans="1:23" ht="15" hidden="1" customHeight="1" outlineLevel="1">
      <c r="A150" s="82">
        <f t="shared" si="80"/>
        <v>0</v>
      </c>
      <c r="B150" s="72"/>
      <c r="C150" s="73"/>
      <c r="D150" s="74"/>
      <c r="E150" s="74"/>
      <c r="F150" s="150">
        <f t="shared" si="76"/>
        <v>0</v>
      </c>
      <c r="G150" s="151">
        <f t="shared" si="77"/>
        <v>0</v>
      </c>
      <c r="H150" s="232">
        <f t="shared" si="75"/>
        <v>0</v>
      </c>
      <c r="I150" s="300"/>
      <c r="J150" s="379"/>
      <c r="K150" s="257"/>
      <c r="L150" s="152">
        <f t="shared" si="78"/>
        <v>0</v>
      </c>
      <c r="M150" s="139">
        <f t="shared" si="79"/>
        <v>0</v>
      </c>
      <c r="N150" s="84"/>
      <c r="O150" s="85"/>
      <c r="P150" s="85"/>
      <c r="Q150" s="85"/>
      <c r="R150" s="85"/>
      <c r="S150" s="85"/>
      <c r="T150" s="86"/>
    </row>
    <row r="151" spans="1:23" ht="15" hidden="1" customHeight="1" outlineLevel="1">
      <c r="A151" s="82">
        <f t="shared" si="80"/>
        <v>0</v>
      </c>
      <c r="B151" s="72"/>
      <c r="C151" s="73"/>
      <c r="D151" s="74"/>
      <c r="E151" s="74"/>
      <c r="F151" s="150">
        <f t="shared" si="76"/>
        <v>0</v>
      </c>
      <c r="G151" s="151">
        <f t="shared" si="77"/>
        <v>0</v>
      </c>
      <c r="H151" s="232">
        <f t="shared" si="75"/>
        <v>0</v>
      </c>
      <c r="I151" s="300"/>
      <c r="J151" s="379"/>
      <c r="K151" s="257"/>
      <c r="L151" s="152">
        <f t="shared" si="78"/>
        <v>0</v>
      </c>
      <c r="M151" s="139">
        <f t="shared" si="79"/>
        <v>0</v>
      </c>
      <c r="N151" s="84"/>
      <c r="O151" s="85"/>
      <c r="P151" s="85"/>
      <c r="Q151" s="85"/>
      <c r="R151" s="85"/>
      <c r="S151" s="85"/>
      <c r="T151" s="86"/>
    </row>
    <row r="152" spans="1:23" ht="15" hidden="1" customHeight="1" outlineLevel="1" thickBot="1">
      <c r="A152" s="82">
        <f t="shared" si="80"/>
        <v>0</v>
      </c>
      <c r="B152" s="72"/>
      <c r="C152" s="73"/>
      <c r="D152" s="74"/>
      <c r="E152" s="74"/>
      <c r="F152" s="150">
        <f t="shared" si="76"/>
        <v>0</v>
      </c>
      <c r="G152" s="151">
        <f t="shared" si="77"/>
        <v>0</v>
      </c>
      <c r="H152" s="232">
        <f t="shared" si="75"/>
        <v>0</v>
      </c>
      <c r="I152" s="300"/>
      <c r="J152" s="379"/>
      <c r="K152" s="257"/>
      <c r="L152" s="152">
        <f t="shared" si="78"/>
        <v>0</v>
      </c>
      <c r="M152" s="139">
        <f t="shared" si="79"/>
        <v>0</v>
      </c>
      <c r="N152" s="84"/>
      <c r="O152" s="85"/>
      <c r="P152" s="85"/>
      <c r="Q152" s="85"/>
      <c r="R152" s="85"/>
      <c r="S152" s="85"/>
      <c r="T152" s="86"/>
    </row>
    <row r="153" spans="1:23" ht="15" hidden="1" customHeight="1" outlineLevel="1" thickBot="1">
      <c r="A153" s="82">
        <f t="shared" si="80"/>
        <v>0</v>
      </c>
      <c r="B153" s="72"/>
      <c r="C153" s="229" t="str">
        <f>CONCATENATE(B145," - TOTAL HT ",C145)</f>
        <v xml:space="preserve"> - TOTAL HT CHAPITRE </v>
      </c>
      <c r="D153" s="74"/>
      <c r="E153" s="74"/>
      <c r="F153" s="150"/>
      <c r="G153" s="153">
        <f>SUM(G145:G152)</f>
        <v>0</v>
      </c>
      <c r="H153" s="232">
        <f t="shared" si="75"/>
        <v>0</v>
      </c>
      <c r="I153" s="300"/>
      <c r="J153" s="380"/>
      <c r="K153" s="257"/>
      <c r="L153" s="153">
        <f>SUM(L145:L152)</f>
        <v>0</v>
      </c>
      <c r="M153" s="140">
        <f>SUM(M145:M152)</f>
        <v>0</v>
      </c>
      <c r="N153" s="89"/>
      <c r="O153" s="90"/>
      <c r="P153" s="90"/>
      <c r="Q153" s="90"/>
      <c r="R153" s="90"/>
      <c r="S153" s="90"/>
      <c r="T153" s="86"/>
      <c r="V153" s="88"/>
      <c r="W153" s="88"/>
    </row>
    <row r="154" spans="1:23" ht="15" customHeight="1" collapsed="1" thickBot="1">
      <c r="A154" s="82">
        <f t="shared" si="80"/>
        <v>0</v>
      </c>
      <c r="B154" s="72"/>
      <c r="C154" s="229"/>
      <c r="D154" s="74"/>
      <c r="E154" s="74"/>
      <c r="F154" s="150"/>
      <c r="G154" s="230"/>
      <c r="H154" s="232">
        <f t="shared" si="75"/>
        <v>0</v>
      </c>
      <c r="I154" s="300"/>
      <c r="J154" s="380"/>
      <c r="K154" s="257"/>
      <c r="L154" s="234"/>
      <c r="M154" s="231"/>
      <c r="N154" s="89"/>
      <c r="O154" s="90"/>
      <c r="P154" s="90"/>
      <c r="Q154" s="90"/>
      <c r="R154" s="90"/>
      <c r="S154" s="90"/>
      <c r="T154" s="86"/>
      <c r="V154" s="88"/>
      <c r="W154" s="88"/>
    </row>
    <row r="155" spans="1:23" ht="15" hidden="1" customHeight="1" outlineLevel="1">
      <c r="A155" s="82">
        <f>$B$155</f>
        <v>0</v>
      </c>
      <c r="B155" s="87"/>
      <c r="C155" s="321" t="str">
        <f>CONCATENATE("CHAPITRE ",B155)</f>
        <v xml:space="preserve">CHAPITRE </v>
      </c>
      <c r="D155" s="74"/>
      <c r="E155" s="74"/>
      <c r="F155" s="150">
        <f t="shared" ref="F155:F162" si="81">IF(H155=0,,ROUND((VLOOKUP(H155,$H$6:$K$15,2)*L155+VLOOKUP(H155,$H$6:$K$15,4)*M155)/E155,$K$1))</f>
        <v>0</v>
      </c>
      <c r="G155" s="151">
        <f t="shared" ref="G155:G162" si="82">F155*E155</f>
        <v>0</v>
      </c>
      <c r="H155" s="232">
        <f t="shared" si="75"/>
        <v>0</v>
      </c>
      <c r="I155" s="300"/>
      <c r="J155" s="379"/>
      <c r="K155" s="257"/>
      <c r="L155" s="152">
        <f t="shared" ref="L155:L162" si="83">(I155-(I155*J155))*E155</f>
        <v>0</v>
      </c>
      <c r="M155" s="139">
        <f t="shared" ref="M155:M162" si="84">$M$4*K155*E155</f>
        <v>0</v>
      </c>
      <c r="N155" s="84"/>
      <c r="O155" s="85"/>
      <c r="P155" s="85"/>
      <c r="Q155" s="85"/>
      <c r="R155" s="85"/>
      <c r="S155" s="85"/>
      <c r="T155" s="86"/>
    </row>
    <row r="156" spans="1:23" ht="15" hidden="1" customHeight="1" outlineLevel="1">
      <c r="A156" s="82">
        <f t="shared" ref="A156:A164" si="85">$B$155</f>
        <v>0</v>
      </c>
      <c r="B156" s="72"/>
      <c r="C156" s="73"/>
      <c r="D156" s="74"/>
      <c r="E156" s="74"/>
      <c r="F156" s="150">
        <f t="shared" si="81"/>
        <v>0</v>
      </c>
      <c r="G156" s="151">
        <f t="shared" si="82"/>
        <v>0</v>
      </c>
      <c r="H156" s="232">
        <f t="shared" si="75"/>
        <v>0</v>
      </c>
      <c r="I156" s="300"/>
      <c r="J156" s="379"/>
      <c r="K156" s="257"/>
      <c r="L156" s="152">
        <f t="shared" si="83"/>
        <v>0</v>
      </c>
      <c r="M156" s="139">
        <f t="shared" si="84"/>
        <v>0</v>
      </c>
      <c r="N156" s="84"/>
      <c r="O156" s="85"/>
      <c r="P156" s="85"/>
      <c r="Q156" s="85"/>
      <c r="R156" s="85"/>
      <c r="S156" s="85"/>
      <c r="T156" s="86"/>
    </row>
    <row r="157" spans="1:23" ht="15" hidden="1" customHeight="1" outlineLevel="1">
      <c r="A157" s="82">
        <f t="shared" si="85"/>
        <v>0</v>
      </c>
      <c r="B157" s="72"/>
      <c r="C157" s="73"/>
      <c r="D157" s="74"/>
      <c r="E157" s="74"/>
      <c r="F157" s="150">
        <f t="shared" si="81"/>
        <v>0</v>
      </c>
      <c r="G157" s="151">
        <f t="shared" si="82"/>
        <v>0</v>
      </c>
      <c r="H157" s="232">
        <f t="shared" si="75"/>
        <v>0</v>
      </c>
      <c r="I157" s="300"/>
      <c r="J157" s="379"/>
      <c r="K157" s="257"/>
      <c r="L157" s="152">
        <f t="shared" si="83"/>
        <v>0</v>
      </c>
      <c r="M157" s="139">
        <f t="shared" si="84"/>
        <v>0</v>
      </c>
      <c r="N157" s="84"/>
      <c r="O157" s="85"/>
      <c r="P157" s="85"/>
      <c r="Q157" s="85"/>
      <c r="R157" s="85"/>
      <c r="S157" s="85"/>
      <c r="T157" s="86"/>
    </row>
    <row r="158" spans="1:23" ht="15" hidden="1" customHeight="1" outlineLevel="1">
      <c r="A158" s="82">
        <f t="shared" si="85"/>
        <v>0</v>
      </c>
      <c r="B158" s="72"/>
      <c r="C158" s="73"/>
      <c r="D158" s="74"/>
      <c r="E158" s="74"/>
      <c r="F158" s="150">
        <f t="shared" si="81"/>
        <v>0</v>
      </c>
      <c r="G158" s="151">
        <f t="shared" si="82"/>
        <v>0</v>
      </c>
      <c r="H158" s="232">
        <f t="shared" si="75"/>
        <v>0</v>
      </c>
      <c r="I158" s="300"/>
      <c r="J158" s="379"/>
      <c r="K158" s="257"/>
      <c r="L158" s="152">
        <f t="shared" si="83"/>
        <v>0</v>
      </c>
      <c r="M158" s="139">
        <f t="shared" si="84"/>
        <v>0</v>
      </c>
      <c r="N158" s="84"/>
      <c r="O158" s="85"/>
      <c r="P158" s="85"/>
      <c r="Q158" s="85"/>
      <c r="R158" s="85"/>
      <c r="S158" s="85"/>
      <c r="T158" s="86"/>
    </row>
    <row r="159" spans="1:23" ht="15" hidden="1" customHeight="1" outlineLevel="1">
      <c r="A159" s="82">
        <f t="shared" si="85"/>
        <v>0</v>
      </c>
      <c r="B159" s="72"/>
      <c r="C159" s="73"/>
      <c r="D159" s="74"/>
      <c r="E159" s="74"/>
      <c r="F159" s="150">
        <f t="shared" si="81"/>
        <v>0</v>
      </c>
      <c r="G159" s="151">
        <f t="shared" si="82"/>
        <v>0</v>
      </c>
      <c r="H159" s="232">
        <f t="shared" si="75"/>
        <v>0</v>
      </c>
      <c r="I159" s="300"/>
      <c r="J159" s="379"/>
      <c r="K159" s="257"/>
      <c r="L159" s="152">
        <f t="shared" si="83"/>
        <v>0</v>
      </c>
      <c r="M159" s="139">
        <f t="shared" si="84"/>
        <v>0</v>
      </c>
      <c r="N159" s="84"/>
      <c r="O159" s="85"/>
      <c r="P159" s="85"/>
      <c r="Q159" s="85"/>
      <c r="R159" s="85"/>
      <c r="S159" s="85"/>
      <c r="T159" s="86"/>
    </row>
    <row r="160" spans="1:23" ht="15" hidden="1" customHeight="1" outlineLevel="1">
      <c r="A160" s="82">
        <f t="shared" si="85"/>
        <v>0</v>
      </c>
      <c r="B160" s="72"/>
      <c r="C160" s="73"/>
      <c r="D160" s="74"/>
      <c r="E160" s="74"/>
      <c r="F160" s="150">
        <f t="shared" si="81"/>
        <v>0</v>
      </c>
      <c r="G160" s="151">
        <f t="shared" si="82"/>
        <v>0</v>
      </c>
      <c r="H160" s="232">
        <f t="shared" si="75"/>
        <v>0</v>
      </c>
      <c r="I160" s="300"/>
      <c r="J160" s="379"/>
      <c r="K160" s="257"/>
      <c r="L160" s="152">
        <f t="shared" si="83"/>
        <v>0</v>
      </c>
      <c r="M160" s="139">
        <f t="shared" si="84"/>
        <v>0</v>
      </c>
      <c r="N160" s="84"/>
      <c r="O160" s="85"/>
      <c r="P160" s="85"/>
      <c r="Q160" s="85"/>
      <c r="R160" s="85"/>
      <c r="S160" s="85"/>
      <c r="T160" s="86"/>
    </row>
    <row r="161" spans="1:23" ht="15" hidden="1" customHeight="1" outlineLevel="1">
      <c r="A161" s="82">
        <f t="shared" si="85"/>
        <v>0</v>
      </c>
      <c r="B161" s="72"/>
      <c r="C161" s="73"/>
      <c r="D161" s="74"/>
      <c r="E161" s="74"/>
      <c r="F161" s="150">
        <f t="shared" si="81"/>
        <v>0</v>
      </c>
      <c r="G161" s="151">
        <f t="shared" si="82"/>
        <v>0</v>
      </c>
      <c r="H161" s="232">
        <f t="shared" si="75"/>
        <v>0</v>
      </c>
      <c r="I161" s="300"/>
      <c r="J161" s="379"/>
      <c r="K161" s="257"/>
      <c r="L161" s="152">
        <f t="shared" si="83"/>
        <v>0</v>
      </c>
      <c r="M161" s="139">
        <f t="shared" si="84"/>
        <v>0</v>
      </c>
      <c r="N161" s="84"/>
      <c r="O161" s="85"/>
      <c r="P161" s="85"/>
      <c r="Q161" s="85"/>
      <c r="R161" s="85"/>
      <c r="S161" s="85"/>
      <c r="T161" s="86"/>
    </row>
    <row r="162" spans="1:23" ht="15" hidden="1" customHeight="1" outlineLevel="1" thickBot="1">
      <c r="A162" s="82">
        <f t="shared" si="85"/>
        <v>0</v>
      </c>
      <c r="B162" s="72"/>
      <c r="C162" s="73"/>
      <c r="D162" s="74"/>
      <c r="E162" s="74"/>
      <c r="F162" s="150">
        <f t="shared" si="81"/>
        <v>0</v>
      </c>
      <c r="G162" s="151">
        <f t="shared" si="82"/>
        <v>0</v>
      </c>
      <c r="H162" s="232">
        <f t="shared" si="75"/>
        <v>0</v>
      </c>
      <c r="I162" s="300"/>
      <c r="J162" s="379"/>
      <c r="K162" s="257"/>
      <c r="L162" s="152">
        <f t="shared" si="83"/>
        <v>0</v>
      </c>
      <c r="M162" s="139">
        <f t="shared" si="84"/>
        <v>0</v>
      </c>
      <c r="N162" s="84"/>
      <c r="O162" s="85"/>
      <c r="P162" s="85"/>
      <c r="Q162" s="85"/>
      <c r="R162" s="85"/>
      <c r="S162" s="85"/>
      <c r="T162" s="86"/>
    </row>
    <row r="163" spans="1:23" ht="15" hidden="1" customHeight="1" outlineLevel="1" thickBot="1">
      <c r="A163" s="82">
        <f t="shared" si="85"/>
        <v>0</v>
      </c>
      <c r="B163" s="72"/>
      <c r="C163" s="229" t="str">
        <f>CONCATENATE(B155," - TOTAL HT ",C155)</f>
        <v xml:space="preserve"> - TOTAL HT CHAPITRE </v>
      </c>
      <c r="D163" s="74"/>
      <c r="E163" s="74"/>
      <c r="F163" s="150"/>
      <c r="G163" s="153">
        <f>SUM(G155:G162)</f>
        <v>0</v>
      </c>
      <c r="H163" s="232">
        <f t="shared" si="75"/>
        <v>0</v>
      </c>
      <c r="I163" s="300"/>
      <c r="J163" s="380"/>
      <c r="K163" s="257"/>
      <c r="L163" s="153">
        <f>SUM(L155:L162)</f>
        <v>0</v>
      </c>
      <c r="M163" s="140">
        <f>SUM(M155:M162)</f>
        <v>0</v>
      </c>
      <c r="N163" s="89"/>
      <c r="O163" s="90"/>
      <c r="P163" s="90"/>
      <c r="Q163" s="90"/>
      <c r="R163" s="90"/>
      <c r="S163" s="90"/>
      <c r="T163" s="86"/>
      <c r="V163" s="88"/>
      <c r="W163" s="88"/>
    </row>
    <row r="164" spans="1:23" ht="15" customHeight="1" collapsed="1" thickBot="1">
      <c r="A164" s="82">
        <f t="shared" si="85"/>
        <v>0</v>
      </c>
      <c r="B164" s="72"/>
      <c r="C164" s="229"/>
      <c r="D164" s="74"/>
      <c r="E164" s="74"/>
      <c r="F164" s="150"/>
      <c r="G164" s="230"/>
      <c r="H164" s="232">
        <f t="shared" si="75"/>
        <v>0</v>
      </c>
      <c r="I164" s="300"/>
      <c r="J164" s="380"/>
      <c r="K164" s="257"/>
      <c r="L164" s="234"/>
      <c r="M164" s="231"/>
      <c r="N164" s="89"/>
      <c r="O164" s="90"/>
      <c r="P164" s="90"/>
      <c r="Q164" s="90"/>
      <c r="R164" s="90"/>
      <c r="S164" s="90"/>
      <c r="T164" s="86"/>
      <c r="V164" s="88"/>
      <c r="W164" s="88"/>
    </row>
    <row r="165" spans="1:23" ht="15" hidden="1" customHeight="1" outlineLevel="1">
      <c r="A165" s="82">
        <f>$B$165</f>
        <v>0</v>
      </c>
      <c r="B165" s="87"/>
      <c r="C165" s="321" t="str">
        <f>CONCATENATE("CHAPITRE ",B165)</f>
        <v xml:space="preserve">CHAPITRE </v>
      </c>
      <c r="D165" s="74"/>
      <c r="E165" s="74"/>
      <c r="F165" s="150">
        <f t="shared" ref="F165:F172" si="86">IF(H165=0,,ROUND((VLOOKUP(H165,$H$6:$K$15,2)*L165+VLOOKUP(H165,$H$6:$K$15,4)*M165)/E165,$K$1))</f>
        <v>0</v>
      </c>
      <c r="G165" s="151">
        <f t="shared" ref="G165:G172" si="87">F165*E165</f>
        <v>0</v>
      </c>
      <c r="H165" s="232">
        <f t="shared" si="75"/>
        <v>0</v>
      </c>
      <c r="I165" s="300"/>
      <c r="J165" s="379"/>
      <c r="K165" s="257"/>
      <c r="L165" s="152">
        <f t="shared" ref="L165:L172" si="88">(I165-(I165*J165))*E165</f>
        <v>0</v>
      </c>
      <c r="M165" s="139">
        <f t="shared" ref="M165:M172" si="89">$M$4*K165*E165</f>
        <v>0</v>
      </c>
      <c r="N165" s="84"/>
      <c r="O165" s="85"/>
      <c r="P165" s="85"/>
      <c r="Q165" s="85"/>
      <c r="R165" s="85"/>
      <c r="S165" s="85"/>
      <c r="T165" s="86"/>
    </row>
    <row r="166" spans="1:23" ht="15" hidden="1" customHeight="1" outlineLevel="1">
      <c r="A166" s="82">
        <f t="shared" ref="A166:A174" si="90">$B$165</f>
        <v>0</v>
      </c>
      <c r="B166" s="72"/>
      <c r="C166" s="73"/>
      <c r="D166" s="74"/>
      <c r="E166" s="74"/>
      <c r="F166" s="150">
        <f t="shared" si="86"/>
        <v>0</v>
      </c>
      <c r="G166" s="151">
        <f t="shared" si="87"/>
        <v>0</v>
      </c>
      <c r="H166" s="232">
        <f t="shared" si="75"/>
        <v>0</v>
      </c>
      <c r="I166" s="300"/>
      <c r="J166" s="379"/>
      <c r="K166" s="257"/>
      <c r="L166" s="152">
        <f t="shared" si="88"/>
        <v>0</v>
      </c>
      <c r="M166" s="139">
        <f t="shared" si="89"/>
        <v>0</v>
      </c>
      <c r="N166" s="84"/>
      <c r="O166" s="85"/>
      <c r="P166" s="85"/>
      <c r="Q166" s="85"/>
      <c r="R166" s="85"/>
      <c r="S166" s="85"/>
      <c r="T166" s="86"/>
    </row>
    <row r="167" spans="1:23" ht="15" hidden="1" customHeight="1" outlineLevel="1">
      <c r="A167" s="82">
        <f t="shared" si="90"/>
        <v>0</v>
      </c>
      <c r="B167" s="72"/>
      <c r="C167" s="73"/>
      <c r="D167" s="74"/>
      <c r="E167" s="74"/>
      <c r="F167" s="150">
        <f t="shared" si="86"/>
        <v>0</v>
      </c>
      <c r="G167" s="151">
        <f t="shared" si="87"/>
        <v>0</v>
      </c>
      <c r="H167" s="232">
        <f t="shared" si="75"/>
        <v>0</v>
      </c>
      <c r="I167" s="300"/>
      <c r="J167" s="379"/>
      <c r="K167" s="257"/>
      <c r="L167" s="152">
        <f t="shared" si="88"/>
        <v>0</v>
      </c>
      <c r="M167" s="139">
        <f t="shared" si="89"/>
        <v>0</v>
      </c>
      <c r="N167" s="84"/>
      <c r="O167" s="85"/>
      <c r="P167" s="85"/>
      <c r="Q167" s="85"/>
      <c r="R167" s="85"/>
      <c r="S167" s="85"/>
      <c r="T167" s="86"/>
    </row>
    <row r="168" spans="1:23" ht="15" hidden="1" customHeight="1" outlineLevel="1">
      <c r="A168" s="82">
        <f t="shared" si="90"/>
        <v>0</v>
      </c>
      <c r="B168" s="72"/>
      <c r="C168" s="73"/>
      <c r="D168" s="74"/>
      <c r="E168" s="74"/>
      <c r="F168" s="150">
        <f t="shared" si="86"/>
        <v>0</v>
      </c>
      <c r="G168" s="151">
        <f t="shared" si="87"/>
        <v>0</v>
      </c>
      <c r="H168" s="232">
        <f t="shared" si="75"/>
        <v>0</v>
      </c>
      <c r="I168" s="300"/>
      <c r="J168" s="379"/>
      <c r="K168" s="257"/>
      <c r="L168" s="152">
        <f t="shared" si="88"/>
        <v>0</v>
      </c>
      <c r="M168" s="139">
        <f t="shared" si="89"/>
        <v>0</v>
      </c>
      <c r="N168" s="84"/>
      <c r="O168" s="85"/>
      <c r="P168" s="85"/>
      <c r="Q168" s="85"/>
      <c r="R168" s="85"/>
      <c r="S168" s="85"/>
      <c r="T168" s="86"/>
    </row>
    <row r="169" spans="1:23" ht="15" hidden="1" customHeight="1" outlineLevel="1">
      <c r="A169" s="82">
        <f t="shared" si="90"/>
        <v>0</v>
      </c>
      <c r="B169" s="72"/>
      <c r="C169" s="73"/>
      <c r="D169" s="74"/>
      <c r="E169" s="74"/>
      <c r="F169" s="150">
        <f t="shared" si="86"/>
        <v>0</v>
      </c>
      <c r="G169" s="151">
        <f t="shared" si="87"/>
        <v>0</v>
      </c>
      <c r="H169" s="232">
        <f t="shared" si="75"/>
        <v>0</v>
      </c>
      <c r="I169" s="300"/>
      <c r="J169" s="379"/>
      <c r="K169" s="257"/>
      <c r="L169" s="152">
        <f t="shared" si="88"/>
        <v>0</v>
      </c>
      <c r="M169" s="139">
        <f t="shared" si="89"/>
        <v>0</v>
      </c>
      <c r="N169" s="84"/>
      <c r="O169" s="85"/>
      <c r="P169" s="85"/>
      <c r="Q169" s="85"/>
      <c r="R169" s="85"/>
      <c r="S169" s="85"/>
      <c r="T169" s="86"/>
    </row>
    <row r="170" spans="1:23" ht="15" hidden="1" customHeight="1" outlineLevel="1">
      <c r="A170" s="82">
        <f t="shared" si="90"/>
        <v>0</v>
      </c>
      <c r="B170" s="72"/>
      <c r="C170" s="73"/>
      <c r="D170" s="74"/>
      <c r="E170" s="74"/>
      <c r="F170" s="150">
        <f t="shared" si="86"/>
        <v>0</v>
      </c>
      <c r="G170" s="151">
        <f t="shared" si="87"/>
        <v>0</v>
      </c>
      <c r="H170" s="232">
        <f t="shared" si="75"/>
        <v>0</v>
      </c>
      <c r="I170" s="300"/>
      <c r="J170" s="379"/>
      <c r="K170" s="257"/>
      <c r="L170" s="152">
        <f t="shared" si="88"/>
        <v>0</v>
      </c>
      <c r="M170" s="139">
        <f t="shared" si="89"/>
        <v>0</v>
      </c>
      <c r="N170" s="84"/>
      <c r="O170" s="85"/>
      <c r="P170" s="85"/>
      <c r="Q170" s="85"/>
      <c r="R170" s="85"/>
      <c r="S170" s="85"/>
      <c r="T170" s="86"/>
    </row>
    <row r="171" spans="1:23" ht="15" hidden="1" customHeight="1" outlineLevel="1">
      <c r="A171" s="82">
        <f t="shared" si="90"/>
        <v>0</v>
      </c>
      <c r="B171" s="72"/>
      <c r="C171" s="73"/>
      <c r="D171" s="74"/>
      <c r="E171" s="74"/>
      <c r="F171" s="150">
        <f t="shared" si="86"/>
        <v>0</v>
      </c>
      <c r="G171" s="151">
        <f t="shared" si="87"/>
        <v>0</v>
      </c>
      <c r="H171" s="232">
        <f t="shared" si="75"/>
        <v>0</v>
      </c>
      <c r="I171" s="300"/>
      <c r="J171" s="379"/>
      <c r="K171" s="257"/>
      <c r="L171" s="152">
        <f t="shared" si="88"/>
        <v>0</v>
      </c>
      <c r="M171" s="139">
        <f t="shared" si="89"/>
        <v>0</v>
      </c>
      <c r="N171" s="84"/>
      <c r="O171" s="85"/>
      <c r="P171" s="85"/>
      <c r="Q171" s="85"/>
      <c r="R171" s="85"/>
      <c r="S171" s="85"/>
      <c r="T171" s="86"/>
    </row>
    <row r="172" spans="1:23" ht="15" hidden="1" customHeight="1" outlineLevel="1" thickBot="1">
      <c r="A172" s="82">
        <f t="shared" si="90"/>
        <v>0</v>
      </c>
      <c r="B172" s="72"/>
      <c r="C172" s="73"/>
      <c r="D172" s="74"/>
      <c r="E172" s="74"/>
      <c r="F172" s="150">
        <f t="shared" si="86"/>
        <v>0</v>
      </c>
      <c r="G172" s="151">
        <f t="shared" si="87"/>
        <v>0</v>
      </c>
      <c r="H172" s="232">
        <f t="shared" si="75"/>
        <v>0</v>
      </c>
      <c r="I172" s="300"/>
      <c r="J172" s="379"/>
      <c r="K172" s="257"/>
      <c r="L172" s="152">
        <f t="shared" si="88"/>
        <v>0</v>
      </c>
      <c r="M172" s="139">
        <f t="shared" si="89"/>
        <v>0</v>
      </c>
      <c r="N172" s="84"/>
      <c r="O172" s="85"/>
      <c r="P172" s="85"/>
      <c r="Q172" s="85"/>
      <c r="R172" s="85"/>
      <c r="S172" s="85"/>
      <c r="T172" s="86"/>
    </row>
    <row r="173" spans="1:23" ht="15" hidden="1" customHeight="1" outlineLevel="1" thickBot="1">
      <c r="A173" s="82">
        <f t="shared" si="90"/>
        <v>0</v>
      </c>
      <c r="B173" s="72"/>
      <c r="C173" s="229" t="str">
        <f>CONCATENATE(B165," - TOTAL HT ",C165)</f>
        <v xml:space="preserve"> - TOTAL HT CHAPITRE </v>
      </c>
      <c r="D173" s="74"/>
      <c r="E173" s="74"/>
      <c r="F173" s="150"/>
      <c r="G173" s="153">
        <f>SUM(G165:G172)</f>
        <v>0</v>
      </c>
      <c r="H173" s="232">
        <f t="shared" si="75"/>
        <v>0</v>
      </c>
      <c r="I173" s="300"/>
      <c r="J173" s="380"/>
      <c r="K173" s="257"/>
      <c r="L173" s="153">
        <f>SUM(L165:L172)</f>
        <v>0</v>
      </c>
      <c r="M173" s="140">
        <f>SUM(M165:M172)</f>
        <v>0</v>
      </c>
      <c r="N173" s="89"/>
      <c r="O173" s="90"/>
      <c r="P173" s="90"/>
      <c r="Q173" s="90"/>
      <c r="R173" s="90"/>
      <c r="S173" s="90"/>
      <c r="T173" s="86"/>
      <c r="V173" s="88"/>
      <c r="W173" s="88"/>
    </row>
    <row r="174" spans="1:23" ht="15" customHeight="1" collapsed="1" thickBot="1">
      <c r="A174" s="82">
        <f t="shared" si="90"/>
        <v>0</v>
      </c>
      <c r="B174" s="72"/>
      <c r="C174" s="229"/>
      <c r="D174" s="74"/>
      <c r="E174" s="74"/>
      <c r="F174" s="150"/>
      <c r="G174" s="230"/>
      <c r="H174" s="232">
        <f t="shared" si="75"/>
        <v>0</v>
      </c>
      <c r="I174" s="300"/>
      <c r="J174" s="380"/>
      <c r="K174" s="257"/>
      <c r="L174" s="234"/>
      <c r="M174" s="231"/>
      <c r="N174" s="89"/>
      <c r="O174" s="90"/>
      <c r="P174" s="90"/>
      <c r="Q174" s="90"/>
      <c r="R174" s="90"/>
      <c r="S174" s="90"/>
      <c r="T174" s="86"/>
      <c r="V174" s="88"/>
      <c r="W174" s="88"/>
    </row>
    <row r="175" spans="1:23" ht="15" hidden="1" customHeight="1" outlineLevel="1">
      <c r="A175" s="82">
        <f>$B$175</f>
        <v>0</v>
      </c>
      <c r="B175" s="87"/>
      <c r="C175" s="321" t="str">
        <f>CONCATENATE("CHAPITRE ",B175)</f>
        <v xml:space="preserve">CHAPITRE </v>
      </c>
      <c r="D175" s="74"/>
      <c r="E175" s="74"/>
      <c r="F175" s="150">
        <f t="shared" ref="F175:F182" si="91">IF(H175=0,,ROUND((VLOOKUP(H175,$H$6:$K$15,2)*L175+VLOOKUP(H175,$H$6:$K$15,4)*M175)/E175,$K$1))</f>
        <v>0</v>
      </c>
      <c r="G175" s="151">
        <f t="shared" ref="G175:G182" si="92">F175*E175</f>
        <v>0</v>
      </c>
      <c r="H175" s="232">
        <f t="shared" si="75"/>
        <v>0</v>
      </c>
      <c r="I175" s="300"/>
      <c r="J175" s="379"/>
      <c r="K175" s="257"/>
      <c r="L175" s="152">
        <f t="shared" ref="L175:L182" si="93">(I175-(I175*J175))*E175</f>
        <v>0</v>
      </c>
      <c r="M175" s="139">
        <f t="shared" ref="M175:M182" si="94">$M$4*K175*E175</f>
        <v>0</v>
      </c>
      <c r="N175" s="84"/>
      <c r="O175" s="85"/>
      <c r="P175" s="85"/>
      <c r="Q175" s="85"/>
      <c r="R175" s="85"/>
      <c r="S175" s="85"/>
      <c r="T175" s="86"/>
    </row>
    <row r="176" spans="1:23" ht="15" hidden="1" customHeight="1" outlineLevel="1">
      <c r="A176" s="82">
        <f t="shared" ref="A176:A184" si="95">$B$175</f>
        <v>0</v>
      </c>
      <c r="B176" s="72"/>
      <c r="C176" s="73"/>
      <c r="D176" s="74"/>
      <c r="E176" s="74"/>
      <c r="F176" s="150">
        <f t="shared" si="91"/>
        <v>0</v>
      </c>
      <c r="G176" s="151">
        <f t="shared" si="92"/>
        <v>0</v>
      </c>
      <c r="H176" s="232">
        <f t="shared" si="75"/>
        <v>0</v>
      </c>
      <c r="I176" s="300"/>
      <c r="J176" s="379"/>
      <c r="K176" s="257"/>
      <c r="L176" s="152">
        <f t="shared" si="93"/>
        <v>0</v>
      </c>
      <c r="M176" s="139">
        <f t="shared" si="94"/>
        <v>0</v>
      </c>
      <c r="N176" s="84"/>
      <c r="O176" s="85"/>
      <c r="P176" s="85"/>
      <c r="Q176" s="85"/>
      <c r="R176" s="85"/>
      <c r="S176" s="85"/>
      <c r="T176" s="86"/>
    </row>
    <row r="177" spans="1:23" ht="15" hidden="1" customHeight="1" outlineLevel="1">
      <c r="A177" s="82">
        <f t="shared" si="95"/>
        <v>0</v>
      </c>
      <c r="B177" s="72"/>
      <c r="C177" s="73"/>
      <c r="D177" s="74"/>
      <c r="E177" s="74"/>
      <c r="F177" s="150">
        <f t="shared" si="91"/>
        <v>0</v>
      </c>
      <c r="G177" s="151">
        <f t="shared" si="92"/>
        <v>0</v>
      </c>
      <c r="H177" s="232">
        <f t="shared" si="75"/>
        <v>0</v>
      </c>
      <c r="I177" s="300"/>
      <c r="J177" s="379"/>
      <c r="K177" s="257"/>
      <c r="L177" s="152">
        <f t="shared" si="93"/>
        <v>0</v>
      </c>
      <c r="M177" s="139">
        <f t="shared" si="94"/>
        <v>0</v>
      </c>
      <c r="N177" s="84"/>
      <c r="O177" s="85"/>
      <c r="P177" s="85"/>
      <c r="Q177" s="85"/>
      <c r="R177" s="85"/>
      <c r="S177" s="85"/>
      <c r="T177" s="86"/>
    </row>
    <row r="178" spans="1:23" ht="15" hidden="1" customHeight="1" outlineLevel="1">
      <c r="A178" s="82">
        <f t="shared" si="95"/>
        <v>0</v>
      </c>
      <c r="B178" s="72"/>
      <c r="C178" s="73"/>
      <c r="D178" s="74"/>
      <c r="E178" s="74"/>
      <c r="F178" s="150">
        <f t="shared" si="91"/>
        <v>0</v>
      </c>
      <c r="G178" s="151">
        <f t="shared" si="92"/>
        <v>0</v>
      </c>
      <c r="H178" s="232">
        <f t="shared" si="75"/>
        <v>0</v>
      </c>
      <c r="I178" s="300"/>
      <c r="J178" s="379"/>
      <c r="K178" s="257"/>
      <c r="L178" s="152">
        <f t="shared" si="93"/>
        <v>0</v>
      </c>
      <c r="M178" s="139">
        <f t="shared" si="94"/>
        <v>0</v>
      </c>
      <c r="N178" s="84"/>
      <c r="O178" s="85"/>
      <c r="P178" s="85"/>
      <c r="Q178" s="85"/>
      <c r="R178" s="85"/>
      <c r="S178" s="85"/>
      <c r="T178" s="86"/>
    </row>
    <row r="179" spans="1:23" ht="15" hidden="1" customHeight="1" outlineLevel="1">
      <c r="A179" s="82">
        <f t="shared" si="95"/>
        <v>0</v>
      </c>
      <c r="B179" s="72"/>
      <c r="C179" s="73"/>
      <c r="D179" s="74"/>
      <c r="E179" s="74"/>
      <c r="F179" s="150">
        <f t="shared" si="91"/>
        <v>0</v>
      </c>
      <c r="G179" s="151">
        <f t="shared" si="92"/>
        <v>0</v>
      </c>
      <c r="H179" s="232">
        <f t="shared" si="75"/>
        <v>0</v>
      </c>
      <c r="I179" s="300"/>
      <c r="J179" s="379"/>
      <c r="K179" s="257"/>
      <c r="L179" s="152">
        <f t="shared" si="93"/>
        <v>0</v>
      </c>
      <c r="M179" s="139">
        <f t="shared" si="94"/>
        <v>0</v>
      </c>
      <c r="N179" s="84"/>
      <c r="O179" s="85"/>
      <c r="P179" s="85"/>
      <c r="Q179" s="85"/>
      <c r="R179" s="85"/>
      <c r="S179" s="85"/>
      <c r="T179" s="86"/>
    </row>
    <row r="180" spans="1:23" ht="15" hidden="1" customHeight="1" outlineLevel="1">
      <c r="A180" s="82">
        <f t="shared" si="95"/>
        <v>0</v>
      </c>
      <c r="B180" s="72"/>
      <c r="C180" s="73"/>
      <c r="D180" s="74"/>
      <c r="E180" s="74"/>
      <c r="F180" s="150">
        <f t="shared" si="91"/>
        <v>0</v>
      </c>
      <c r="G180" s="151">
        <f t="shared" si="92"/>
        <v>0</v>
      </c>
      <c r="H180" s="232">
        <f t="shared" si="75"/>
        <v>0</v>
      </c>
      <c r="I180" s="300"/>
      <c r="J180" s="379"/>
      <c r="K180" s="257"/>
      <c r="L180" s="152">
        <f t="shared" si="93"/>
        <v>0</v>
      </c>
      <c r="M180" s="139">
        <f t="shared" si="94"/>
        <v>0</v>
      </c>
      <c r="N180" s="84"/>
      <c r="O180" s="85"/>
      <c r="P180" s="85"/>
      <c r="Q180" s="85"/>
      <c r="R180" s="85"/>
      <c r="S180" s="85"/>
      <c r="T180" s="86"/>
    </row>
    <row r="181" spans="1:23" ht="15" hidden="1" customHeight="1" outlineLevel="1">
      <c r="A181" s="82">
        <f t="shared" si="95"/>
        <v>0</v>
      </c>
      <c r="B181" s="72"/>
      <c r="C181" s="73"/>
      <c r="D181" s="74"/>
      <c r="E181" s="74"/>
      <c r="F181" s="150">
        <f t="shared" si="91"/>
        <v>0</v>
      </c>
      <c r="G181" s="151">
        <f t="shared" si="92"/>
        <v>0</v>
      </c>
      <c r="H181" s="232">
        <f t="shared" si="75"/>
        <v>0</v>
      </c>
      <c r="I181" s="300"/>
      <c r="J181" s="379"/>
      <c r="K181" s="257"/>
      <c r="L181" s="152">
        <f t="shared" si="93"/>
        <v>0</v>
      </c>
      <c r="M181" s="139">
        <f t="shared" si="94"/>
        <v>0</v>
      </c>
      <c r="N181" s="84"/>
      <c r="O181" s="85"/>
      <c r="P181" s="85"/>
      <c r="Q181" s="85"/>
      <c r="R181" s="85"/>
      <c r="S181" s="85"/>
      <c r="T181" s="86"/>
    </row>
    <row r="182" spans="1:23" ht="15" hidden="1" customHeight="1" outlineLevel="1" thickBot="1">
      <c r="A182" s="82">
        <f t="shared" si="95"/>
        <v>0</v>
      </c>
      <c r="B182" s="72"/>
      <c r="C182" s="73"/>
      <c r="D182" s="74"/>
      <c r="E182" s="74"/>
      <c r="F182" s="150">
        <f t="shared" si="91"/>
        <v>0</v>
      </c>
      <c r="G182" s="151">
        <f t="shared" si="92"/>
        <v>0</v>
      </c>
      <c r="H182" s="232">
        <f t="shared" si="75"/>
        <v>0</v>
      </c>
      <c r="I182" s="300"/>
      <c r="J182" s="379"/>
      <c r="K182" s="257"/>
      <c r="L182" s="152">
        <f t="shared" si="93"/>
        <v>0</v>
      </c>
      <c r="M182" s="139">
        <f t="shared" si="94"/>
        <v>0</v>
      </c>
      <c r="N182" s="84"/>
      <c r="O182" s="85"/>
      <c r="P182" s="85"/>
      <c r="Q182" s="85"/>
      <c r="R182" s="85"/>
      <c r="S182" s="85"/>
      <c r="T182" s="86"/>
    </row>
    <row r="183" spans="1:23" ht="15" hidden="1" customHeight="1" outlineLevel="1" thickBot="1">
      <c r="A183" s="82">
        <f t="shared" si="95"/>
        <v>0</v>
      </c>
      <c r="B183" s="72"/>
      <c r="C183" s="229" t="str">
        <f>CONCATENATE(B175," - TOTAL HT ",C175)</f>
        <v xml:space="preserve"> - TOTAL HT CHAPITRE </v>
      </c>
      <c r="D183" s="74"/>
      <c r="E183" s="74"/>
      <c r="F183" s="150"/>
      <c r="G183" s="153">
        <f>SUM(G175:G182)</f>
        <v>0</v>
      </c>
      <c r="H183" s="232">
        <f t="shared" si="75"/>
        <v>0</v>
      </c>
      <c r="I183" s="300"/>
      <c r="J183" s="380"/>
      <c r="K183" s="257"/>
      <c r="L183" s="153">
        <f>SUM(L175:L182)</f>
        <v>0</v>
      </c>
      <c r="M183" s="140">
        <f>SUM(M175:M182)</f>
        <v>0</v>
      </c>
      <c r="N183" s="89"/>
      <c r="O183" s="90"/>
      <c r="P183" s="90"/>
      <c r="Q183" s="90"/>
      <c r="R183" s="90"/>
      <c r="S183" s="90"/>
      <c r="T183" s="86"/>
      <c r="V183" s="88"/>
      <c r="W183" s="88"/>
    </row>
    <row r="184" spans="1:23" ht="15" customHeight="1" collapsed="1" thickBot="1">
      <c r="A184" s="82">
        <f t="shared" si="95"/>
        <v>0</v>
      </c>
      <c r="B184" s="72"/>
      <c r="C184" s="229"/>
      <c r="D184" s="74"/>
      <c r="E184" s="74"/>
      <c r="F184" s="150"/>
      <c r="G184" s="230"/>
      <c r="H184" s="232">
        <f t="shared" si="75"/>
        <v>0</v>
      </c>
      <c r="I184" s="300"/>
      <c r="J184" s="380"/>
      <c r="K184" s="257"/>
      <c r="L184" s="234"/>
      <c r="M184" s="231"/>
      <c r="N184" s="89"/>
      <c r="O184" s="90"/>
      <c r="P184" s="90"/>
      <c r="Q184" s="90"/>
      <c r="R184" s="90"/>
      <c r="S184" s="90"/>
      <c r="T184" s="86"/>
      <c r="V184" s="88"/>
      <c r="W184" s="88"/>
    </row>
    <row r="185" spans="1:23" ht="15" hidden="1" customHeight="1" outlineLevel="1">
      <c r="A185" s="82">
        <f>$B$185</f>
        <v>0</v>
      </c>
      <c r="B185" s="87"/>
      <c r="C185" s="321" t="str">
        <f>CONCATENATE("CHAPITRE ",B185)</f>
        <v xml:space="preserve">CHAPITRE </v>
      </c>
      <c r="D185" s="74"/>
      <c r="E185" s="74"/>
      <c r="F185" s="150">
        <f t="shared" ref="F185:F192" si="96">IF(H185=0,,ROUND((VLOOKUP(H185,$H$6:$K$15,2)*L185+VLOOKUP(H185,$H$6:$K$15,4)*M185)/E185,$K$1))</f>
        <v>0</v>
      </c>
      <c r="G185" s="151">
        <f t="shared" ref="G185:G192" si="97">F185*E185</f>
        <v>0</v>
      </c>
      <c r="H185" s="232">
        <f t="shared" si="75"/>
        <v>0</v>
      </c>
      <c r="I185" s="300"/>
      <c r="J185" s="379"/>
      <c r="K185" s="257"/>
      <c r="L185" s="152">
        <f t="shared" ref="L185:L192" si="98">(I185-(I185*J185))*E185</f>
        <v>0</v>
      </c>
      <c r="M185" s="139">
        <f t="shared" ref="M185:M192" si="99">$M$4*K185*E185</f>
        <v>0</v>
      </c>
      <c r="N185" s="84"/>
      <c r="O185" s="85"/>
      <c r="P185" s="85"/>
      <c r="Q185" s="85"/>
      <c r="R185" s="85"/>
      <c r="S185" s="85"/>
      <c r="T185" s="86"/>
    </row>
    <row r="186" spans="1:23" ht="15" hidden="1" customHeight="1" outlineLevel="1">
      <c r="A186" s="82">
        <f t="shared" ref="A186:A194" si="100">$B$185</f>
        <v>0</v>
      </c>
      <c r="B186" s="72"/>
      <c r="C186" s="73"/>
      <c r="D186" s="74"/>
      <c r="E186" s="74"/>
      <c r="F186" s="150">
        <f t="shared" si="96"/>
        <v>0</v>
      </c>
      <c r="G186" s="151">
        <f t="shared" si="97"/>
        <v>0</v>
      </c>
      <c r="H186" s="232">
        <f t="shared" si="75"/>
        <v>0</v>
      </c>
      <c r="I186" s="300"/>
      <c r="J186" s="379"/>
      <c r="K186" s="257"/>
      <c r="L186" s="152">
        <f t="shared" si="98"/>
        <v>0</v>
      </c>
      <c r="M186" s="139">
        <f t="shared" si="99"/>
        <v>0</v>
      </c>
      <c r="N186" s="84"/>
      <c r="O186" s="85"/>
      <c r="P186" s="85"/>
      <c r="Q186" s="85"/>
      <c r="R186" s="85"/>
      <c r="S186" s="85"/>
      <c r="T186" s="86"/>
    </row>
    <row r="187" spans="1:23" ht="15" hidden="1" customHeight="1" outlineLevel="1">
      <c r="A187" s="82">
        <f t="shared" si="100"/>
        <v>0</v>
      </c>
      <c r="B187" s="72"/>
      <c r="C187" s="73"/>
      <c r="D187" s="74"/>
      <c r="E187" s="74"/>
      <c r="F187" s="150">
        <f t="shared" si="96"/>
        <v>0</v>
      </c>
      <c r="G187" s="151">
        <f t="shared" si="97"/>
        <v>0</v>
      </c>
      <c r="H187" s="232">
        <f t="shared" si="75"/>
        <v>0</v>
      </c>
      <c r="I187" s="300"/>
      <c r="J187" s="379"/>
      <c r="K187" s="257"/>
      <c r="L187" s="152">
        <f t="shared" si="98"/>
        <v>0</v>
      </c>
      <c r="M187" s="139">
        <f t="shared" si="99"/>
        <v>0</v>
      </c>
      <c r="N187" s="84"/>
      <c r="O187" s="85"/>
      <c r="P187" s="85"/>
      <c r="Q187" s="85"/>
      <c r="R187" s="85"/>
      <c r="S187" s="85"/>
      <c r="T187" s="86"/>
    </row>
    <row r="188" spans="1:23" ht="15" hidden="1" customHeight="1" outlineLevel="1">
      <c r="A188" s="82">
        <f t="shared" si="100"/>
        <v>0</v>
      </c>
      <c r="B188" s="72"/>
      <c r="C188" s="73"/>
      <c r="D188" s="74"/>
      <c r="E188" s="74"/>
      <c r="F188" s="150">
        <f t="shared" si="96"/>
        <v>0</v>
      </c>
      <c r="G188" s="151">
        <f t="shared" si="97"/>
        <v>0</v>
      </c>
      <c r="H188" s="232">
        <f t="shared" si="75"/>
        <v>0</v>
      </c>
      <c r="I188" s="300"/>
      <c r="J188" s="379"/>
      <c r="K188" s="257"/>
      <c r="L188" s="152">
        <f t="shared" si="98"/>
        <v>0</v>
      </c>
      <c r="M188" s="139">
        <f t="shared" si="99"/>
        <v>0</v>
      </c>
      <c r="N188" s="84"/>
      <c r="O188" s="85"/>
      <c r="P188" s="85"/>
      <c r="Q188" s="85"/>
      <c r="R188" s="85"/>
      <c r="S188" s="85"/>
      <c r="T188" s="86"/>
    </row>
    <row r="189" spans="1:23" ht="15" hidden="1" customHeight="1" outlineLevel="1">
      <c r="A189" s="82">
        <f t="shared" si="100"/>
        <v>0</v>
      </c>
      <c r="B189" s="72"/>
      <c r="C189" s="73"/>
      <c r="D189" s="74"/>
      <c r="E189" s="74"/>
      <c r="F189" s="150">
        <f t="shared" si="96"/>
        <v>0</v>
      </c>
      <c r="G189" s="151">
        <f t="shared" si="97"/>
        <v>0</v>
      </c>
      <c r="H189" s="232">
        <f t="shared" si="75"/>
        <v>0</v>
      </c>
      <c r="I189" s="300"/>
      <c r="J189" s="379"/>
      <c r="K189" s="257"/>
      <c r="L189" s="152">
        <f t="shared" si="98"/>
        <v>0</v>
      </c>
      <c r="M189" s="139">
        <f t="shared" si="99"/>
        <v>0</v>
      </c>
      <c r="N189" s="84"/>
      <c r="O189" s="85"/>
      <c r="P189" s="85"/>
      <c r="Q189" s="85"/>
      <c r="R189" s="85"/>
      <c r="S189" s="85"/>
      <c r="T189" s="86"/>
    </row>
    <row r="190" spans="1:23" ht="15" hidden="1" customHeight="1" outlineLevel="1">
      <c r="A190" s="82">
        <f t="shared" si="100"/>
        <v>0</v>
      </c>
      <c r="B190" s="72"/>
      <c r="C190" s="73"/>
      <c r="D190" s="74"/>
      <c r="E190" s="74"/>
      <c r="F190" s="150">
        <f t="shared" si="96"/>
        <v>0</v>
      </c>
      <c r="G190" s="151">
        <f t="shared" si="97"/>
        <v>0</v>
      </c>
      <c r="H190" s="232">
        <f t="shared" si="75"/>
        <v>0</v>
      </c>
      <c r="I190" s="300"/>
      <c r="J190" s="379"/>
      <c r="K190" s="257"/>
      <c r="L190" s="152">
        <f t="shared" si="98"/>
        <v>0</v>
      </c>
      <c r="M190" s="139">
        <f t="shared" si="99"/>
        <v>0</v>
      </c>
      <c r="N190" s="84"/>
      <c r="O190" s="85"/>
      <c r="P190" s="85"/>
      <c r="Q190" s="85"/>
      <c r="R190" s="85"/>
      <c r="S190" s="85"/>
      <c r="T190" s="86"/>
    </row>
    <row r="191" spans="1:23" ht="15" hidden="1" customHeight="1" outlineLevel="1">
      <c r="A191" s="82">
        <f t="shared" si="100"/>
        <v>0</v>
      </c>
      <c r="B191" s="72"/>
      <c r="C191" s="73"/>
      <c r="D191" s="74"/>
      <c r="E191" s="74"/>
      <c r="F191" s="150">
        <f t="shared" si="96"/>
        <v>0</v>
      </c>
      <c r="G191" s="151">
        <f t="shared" si="97"/>
        <v>0</v>
      </c>
      <c r="H191" s="232">
        <f t="shared" si="75"/>
        <v>0</v>
      </c>
      <c r="I191" s="300"/>
      <c r="J191" s="379"/>
      <c r="K191" s="257"/>
      <c r="L191" s="152">
        <f t="shared" si="98"/>
        <v>0</v>
      </c>
      <c r="M191" s="139">
        <f t="shared" si="99"/>
        <v>0</v>
      </c>
      <c r="N191" s="84"/>
      <c r="O191" s="85"/>
      <c r="P191" s="85"/>
      <c r="Q191" s="85"/>
      <c r="R191" s="85"/>
      <c r="S191" s="85"/>
      <c r="T191" s="86"/>
    </row>
    <row r="192" spans="1:23" ht="15" hidden="1" customHeight="1" outlineLevel="1" thickBot="1">
      <c r="A192" s="82">
        <f t="shared" si="100"/>
        <v>0</v>
      </c>
      <c r="B192" s="72"/>
      <c r="C192" s="73"/>
      <c r="D192" s="74"/>
      <c r="E192" s="74"/>
      <c r="F192" s="150">
        <f t="shared" si="96"/>
        <v>0</v>
      </c>
      <c r="G192" s="151">
        <f t="shared" si="97"/>
        <v>0</v>
      </c>
      <c r="H192" s="232">
        <f t="shared" si="75"/>
        <v>0</v>
      </c>
      <c r="I192" s="300"/>
      <c r="J192" s="379"/>
      <c r="K192" s="257"/>
      <c r="L192" s="152">
        <f t="shared" si="98"/>
        <v>0</v>
      </c>
      <c r="M192" s="139">
        <f t="shared" si="99"/>
        <v>0</v>
      </c>
      <c r="N192" s="84"/>
      <c r="O192" s="85"/>
      <c r="P192" s="85"/>
      <c r="Q192" s="85"/>
      <c r="R192" s="85"/>
      <c r="S192" s="85"/>
      <c r="T192" s="86"/>
    </row>
    <row r="193" spans="1:23" ht="15" hidden="1" customHeight="1" outlineLevel="1" thickBot="1">
      <c r="A193" s="82">
        <f t="shared" si="100"/>
        <v>0</v>
      </c>
      <c r="B193" s="72"/>
      <c r="C193" s="229" t="str">
        <f>CONCATENATE(B185," - TOTAL HT ",C185)</f>
        <v xml:space="preserve"> - TOTAL HT CHAPITRE </v>
      </c>
      <c r="D193" s="74"/>
      <c r="E193" s="74"/>
      <c r="F193" s="150"/>
      <c r="G193" s="153">
        <f>SUM(G185:G192)</f>
        <v>0</v>
      </c>
      <c r="H193" s="232">
        <f t="shared" si="75"/>
        <v>0</v>
      </c>
      <c r="I193" s="300"/>
      <c r="J193" s="380"/>
      <c r="K193" s="257"/>
      <c r="L193" s="153">
        <f>SUM(L185:L192)</f>
        <v>0</v>
      </c>
      <c r="M193" s="140">
        <f>SUM(M185:M192)</f>
        <v>0</v>
      </c>
      <c r="N193" s="89"/>
      <c r="O193" s="90"/>
      <c r="P193" s="90"/>
      <c r="Q193" s="90"/>
      <c r="R193" s="90"/>
      <c r="S193" s="90"/>
      <c r="T193" s="86"/>
      <c r="V193" s="88"/>
      <c r="W193" s="88"/>
    </row>
    <row r="194" spans="1:23" ht="15" customHeight="1" collapsed="1" thickBot="1">
      <c r="A194" s="82">
        <f t="shared" si="100"/>
        <v>0</v>
      </c>
      <c r="B194" s="72"/>
      <c r="C194" s="229"/>
      <c r="D194" s="74"/>
      <c r="E194" s="74"/>
      <c r="F194" s="150"/>
      <c r="G194" s="230"/>
      <c r="H194" s="232">
        <f t="shared" si="75"/>
        <v>0</v>
      </c>
      <c r="I194" s="300"/>
      <c r="J194" s="380"/>
      <c r="K194" s="257"/>
      <c r="L194" s="234"/>
      <c r="M194" s="231"/>
      <c r="N194" s="89"/>
      <c r="O194" s="90"/>
      <c r="P194" s="90"/>
      <c r="Q194" s="90"/>
      <c r="R194" s="90"/>
      <c r="S194" s="90"/>
      <c r="T194" s="86"/>
      <c r="V194" s="88"/>
      <c r="W194" s="88"/>
    </row>
    <row r="195" spans="1:23" ht="15" hidden="1" customHeight="1" outlineLevel="1">
      <c r="A195" s="82">
        <f>$B$195</f>
        <v>0</v>
      </c>
      <c r="B195" s="87"/>
      <c r="C195" s="321" t="str">
        <f>CONCATENATE("CHAPITRE ",B195)</f>
        <v xml:space="preserve">CHAPITRE </v>
      </c>
      <c r="D195" s="74"/>
      <c r="E195" s="74"/>
      <c r="F195" s="150">
        <f t="shared" ref="F195:F202" si="101">IF(H195=0,,ROUND((VLOOKUP(H195,$H$6:$K$15,2)*L195+VLOOKUP(H195,$H$6:$K$15,4)*M195)/E195,$K$1))</f>
        <v>0</v>
      </c>
      <c r="G195" s="151">
        <f t="shared" ref="G195:G202" si="102">F195*E195</f>
        <v>0</v>
      </c>
      <c r="H195" s="232">
        <f t="shared" si="75"/>
        <v>0</v>
      </c>
      <c r="I195" s="300"/>
      <c r="J195" s="379"/>
      <c r="K195" s="257"/>
      <c r="L195" s="152">
        <f t="shared" ref="L195:L202" si="103">(I195-(I195*J195))*E195</f>
        <v>0</v>
      </c>
      <c r="M195" s="139">
        <f t="shared" ref="M195:M202" si="104">$M$4*K195*E195</f>
        <v>0</v>
      </c>
      <c r="N195" s="84"/>
      <c r="O195" s="85"/>
      <c r="P195" s="85"/>
      <c r="Q195" s="85"/>
      <c r="R195" s="85"/>
      <c r="S195" s="85"/>
      <c r="T195" s="86"/>
    </row>
    <row r="196" spans="1:23" ht="15" hidden="1" customHeight="1" outlineLevel="1">
      <c r="A196" s="82">
        <f t="shared" ref="A196:A204" si="105">$B$195</f>
        <v>0</v>
      </c>
      <c r="B196" s="72"/>
      <c r="C196" s="73"/>
      <c r="D196" s="74"/>
      <c r="E196" s="74"/>
      <c r="F196" s="150">
        <f t="shared" si="101"/>
        <v>0</v>
      </c>
      <c r="G196" s="151">
        <f t="shared" si="102"/>
        <v>0</v>
      </c>
      <c r="H196" s="232">
        <f t="shared" si="75"/>
        <v>0</v>
      </c>
      <c r="I196" s="300"/>
      <c r="J196" s="379"/>
      <c r="K196" s="257"/>
      <c r="L196" s="152">
        <f t="shared" si="103"/>
        <v>0</v>
      </c>
      <c r="M196" s="139">
        <f t="shared" si="104"/>
        <v>0</v>
      </c>
      <c r="N196" s="84"/>
      <c r="O196" s="85"/>
      <c r="P196" s="85"/>
      <c r="Q196" s="85"/>
      <c r="R196" s="85"/>
      <c r="S196" s="85"/>
      <c r="T196" s="86"/>
    </row>
    <row r="197" spans="1:23" ht="15" hidden="1" customHeight="1" outlineLevel="1">
      <c r="A197" s="82">
        <f t="shared" si="105"/>
        <v>0</v>
      </c>
      <c r="B197" s="72"/>
      <c r="C197" s="73"/>
      <c r="D197" s="74"/>
      <c r="E197" s="74"/>
      <c r="F197" s="150">
        <f t="shared" si="101"/>
        <v>0</v>
      </c>
      <c r="G197" s="151">
        <f t="shared" si="102"/>
        <v>0</v>
      </c>
      <c r="H197" s="232">
        <f t="shared" si="75"/>
        <v>0</v>
      </c>
      <c r="I197" s="300"/>
      <c r="J197" s="379"/>
      <c r="K197" s="257"/>
      <c r="L197" s="152">
        <f t="shared" si="103"/>
        <v>0</v>
      </c>
      <c r="M197" s="139">
        <f t="shared" si="104"/>
        <v>0</v>
      </c>
      <c r="N197" s="84"/>
      <c r="O197" s="85"/>
      <c r="P197" s="85"/>
      <c r="Q197" s="85"/>
      <c r="R197" s="85"/>
      <c r="S197" s="85"/>
      <c r="T197" s="86"/>
    </row>
    <row r="198" spans="1:23" ht="15" hidden="1" customHeight="1" outlineLevel="1">
      <c r="A198" s="82">
        <f t="shared" si="105"/>
        <v>0</v>
      </c>
      <c r="B198" s="72"/>
      <c r="C198" s="73"/>
      <c r="D198" s="74"/>
      <c r="E198" s="74"/>
      <c r="F198" s="150">
        <f t="shared" si="101"/>
        <v>0</v>
      </c>
      <c r="G198" s="151">
        <f t="shared" si="102"/>
        <v>0</v>
      </c>
      <c r="H198" s="232">
        <f t="shared" si="75"/>
        <v>0</v>
      </c>
      <c r="I198" s="300"/>
      <c r="J198" s="379"/>
      <c r="K198" s="257"/>
      <c r="L198" s="152">
        <f t="shared" si="103"/>
        <v>0</v>
      </c>
      <c r="M198" s="139">
        <f t="shared" si="104"/>
        <v>0</v>
      </c>
      <c r="N198" s="84"/>
      <c r="O198" s="85"/>
      <c r="P198" s="85"/>
      <c r="Q198" s="85"/>
      <c r="R198" s="85"/>
      <c r="S198" s="85"/>
      <c r="T198" s="86"/>
    </row>
    <row r="199" spans="1:23" ht="15" hidden="1" customHeight="1" outlineLevel="1">
      <c r="A199" s="82">
        <f t="shared" si="105"/>
        <v>0</v>
      </c>
      <c r="B199" s="72"/>
      <c r="C199" s="73"/>
      <c r="D199" s="74"/>
      <c r="E199" s="74"/>
      <c r="F199" s="150">
        <f t="shared" si="101"/>
        <v>0</v>
      </c>
      <c r="G199" s="151">
        <f t="shared" si="102"/>
        <v>0</v>
      </c>
      <c r="H199" s="232">
        <f t="shared" si="75"/>
        <v>0</v>
      </c>
      <c r="I199" s="300"/>
      <c r="J199" s="379"/>
      <c r="K199" s="257"/>
      <c r="L199" s="152">
        <f t="shared" si="103"/>
        <v>0</v>
      </c>
      <c r="M199" s="139">
        <f t="shared" si="104"/>
        <v>0</v>
      </c>
      <c r="N199" s="84"/>
      <c r="O199" s="85"/>
      <c r="P199" s="85"/>
      <c r="Q199" s="85"/>
      <c r="R199" s="85"/>
      <c r="S199" s="85"/>
      <c r="T199" s="86"/>
    </row>
    <row r="200" spans="1:23" ht="15" hidden="1" customHeight="1" outlineLevel="1">
      <c r="A200" s="82">
        <f t="shared" si="105"/>
        <v>0</v>
      </c>
      <c r="B200" s="72"/>
      <c r="C200" s="73"/>
      <c r="D200" s="74"/>
      <c r="E200" s="74"/>
      <c r="F200" s="150">
        <f t="shared" si="101"/>
        <v>0</v>
      </c>
      <c r="G200" s="151">
        <f t="shared" si="102"/>
        <v>0</v>
      </c>
      <c r="H200" s="232">
        <f t="shared" si="75"/>
        <v>0</v>
      </c>
      <c r="I200" s="300"/>
      <c r="J200" s="379"/>
      <c r="K200" s="257"/>
      <c r="L200" s="152">
        <f t="shared" si="103"/>
        <v>0</v>
      </c>
      <c r="M200" s="139">
        <f t="shared" si="104"/>
        <v>0</v>
      </c>
      <c r="N200" s="84"/>
      <c r="O200" s="85"/>
      <c r="P200" s="85"/>
      <c r="Q200" s="85"/>
      <c r="R200" s="85"/>
      <c r="S200" s="85"/>
      <c r="T200" s="86"/>
    </row>
    <row r="201" spans="1:23" ht="15" hidden="1" customHeight="1" outlineLevel="1">
      <c r="A201" s="82">
        <f t="shared" si="105"/>
        <v>0</v>
      </c>
      <c r="B201" s="72"/>
      <c r="C201" s="73"/>
      <c r="D201" s="74"/>
      <c r="E201" s="74"/>
      <c r="F201" s="150">
        <f t="shared" si="101"/>
        <v>0</v>
      </c>
      <c r="G201" s="151">
        <f t="shared" si="102"/>
        <v>0</v>
      </c>
      <c r="H201" s="232">
        <f t="shared" si="75"/>
        <v>0</v>
      </c>
      <c r="I201" s="300"/>
      <c r="J201" s="379"/>
      <c r="K201" s="257"/>
      <c r="L201" s="152">
        <f t="shared" si="103"/>
        <v>0</v>
      </c>
      <c r="M201" s="139">
        <f t="shared" si="104"/>
        <v>0</v>
      </c>
      <c r="N201" s="84"/>
      <c r="O201" s="85"/>
      <c r="P201" s="85"/>
      <c r="Q201" s="85"/>
      <c r="R201" s="85"/>
      <c r="S201" s="85"/>
      <c r="T201" s="86"/>
    </row>
    <row r="202" spans="1:23" ht="15" hidden="1" customHeight="1" outlineLevel="1" thickBot="1">
      <c r="A202" s="82">
        <f t="shared" si="105"/>
        <v>0</v>
      </c>
      <c r="B202" s="72"/>
      <c r="C202" s="73"/>
      <c r="D202" s="74"/>
      <c r="E202" s="74"/>
      <c r="F202" s="150">
        <f t="shared" si="101"/>
        <v>0</v>
      </c>
      <c r="G202" s="151">
        <f t="shared" si="102"/>
        <v>0</v>
      </c>
      <c r="H202" s="232">
        <f t="shared" si="75"/>
        <v>0</v>
      </c>
      <c r="I202" s="300"/>
      <c r="J202" s="379"/>
      <c r="K202" s="257"/>
      <c r="L202" s="152">
        <f t="shared" si="103"/>
        <v>0</v>
      </c>
      <c r="M202" s="139">
        <f t="shared" si="104"/>
        <v>0</v>
      </c>
      <c r="N202" s="84"/>
      <c r="O202" s="85"/>
      <c r="P202" s="85"/>
      <c r="Q202" s="85"/>
      <c r="R202" s="85"/>
      <c r="S202" s="85"/>
      <c r="T202" s="86"/>
    </row>
    <row r="203" spans="1:23" ht="15" hidden="1" customHeight="1" outlineLevel="1" thickBot="1">
      <c r="A203" s="82">
        <f t="shared" si="105"/>
        <v>0</v>
      </c>
      <c r="B203" s="72"/>
      <c r="C203" s="229" t="str">
        <f>CONCATENATE(B195," - TOTAL HT ",C195)</f>
        <v xml:space="preserve"> - TOTAL HT CHAPITRE </v>
      </c>
      <c r="D203" s="74"/>
      <c r="E203" s="74"/>
      <c r="F203" s="150"/>
      <c r="G203" s="153">
        <f>SUM(G195:G202)</f>
        <v>0</v>
      </c>
      <c r="H203" s="232">
        <f t="shared" si="75"/>
        <v>0</v>
      </c>
      <c r="I203" s="300"/>
      <c r="J203" s="380"/>
      <c r="K203" s="257"/>
      <c r="L203" s="153">
        <f>SUM(L195:L202)</f>
        <v>0</v>
      </c>
      <c r="M203" s="140">
        <f>SUM(M195:M202)</f>
        <v>0</v>
      </c>
      <c r="N203" s="89"/>
      <c r="O203" s="90"/>
      <c r="P203" s="90"/>
      <c r="Q203" s="90"/>
      <c r="R203" s="90"/>
      <c r="S203" s="90"/>
      <c r="T203" s="86"/>
      <c r="V203" s="88"/>
      <c r="W203" s="88"/>
    </row>
    <row r="204" spans="1:23" ht="15" customHeight="1" collapsed="1" thickBot="1">
      <c r="A204" s="82">
        <f t="shared" si="105"/>
        <v>0</v>
      </c>
      <c r="B204" s="72"/>
      <c r="C204" s="229"/>
      <c r="D204" s="74"/>
      <c r="E204" s="74"/>
      <c r="F204" s="150"/>
      <c r="G204" s="230"/>
      <c r="H204" s="232">
        <f t="shared" si="75"/>
        <v>0</v>
      </c>
      <c r="I204" s="300"/>
      <c r="J204" s="380"/>
      <c r="K204" s="257"/>
      <c r="L204" s="234"/>
      <c r="M204" s="231"/>
      <c r="N204" s="89"/>
      <c r="O204" s="90"/>
      <c r="P204" s="90"/>
      <c r="Q204" s="90"/>
      <c r="R204" s="90"/>
      <c r="S204" s="90"/>
      <c r="T204" s="86"/>
      <c r="V204" s="88"/>
      <c r="W204" s="88"/>
    </row>
    <row r="205" spans="1:23" ht="15" hidden="1" customHeight="1" outlineLevel="1">
      <c r="A205" s="82">
        <f>$B$205</f>
        <v>0</v>
      </c>
      <c r="B205" s="87"/>
      <c r="C205" s="321" t="str">
        <f>CONCATENATE("CHAPITRE ",B205)</f>
        <v xml:space="preserve">CHAPITRE </v>
      </c>
      <c r="D205" s="74"/>
      <c r="E205" s="74"/>
      <c r="F205" s="150">
        <f t="shared" ref="F205:F212" si="106">IF(H205=0,,ROUND((VLOOKUP(H205,$H$6:$K$15,2)*L205+VLOOKUP(H205,$H$6:$K$15,4)*M205)/E205,$K$1))</f>
        <v>0</v>
      </c>
      <c r="G205" s="151">
        <f t="shared" ref="G205:G212" si="107">F205*E205</f>
        <v>0</v>
      </c>
      <c r="H205" s="232">
        <f t="shared" si="75"/>
        <v>0</v>
      </c>
      <c r="I205" s="300"/>
      <c r="J205" s="379"/>
      <c r="K205" s="257"/>
      <c r="L205" s="152">
        <f t="shared" ref="L205:L212" si="108">(I205-(I205*J205))*E205</f>
        <v>0</v>
      </c>
      <c r="M205" s="139">
        <f t="shared" ref="M205:M212" si="109">$M$4*K205*E205</f>
        <v>0</v>
      </c>
      <c r="N205" s="84"/>
      <c r="O205" s="85"/>
      <c r="P205" s="85"/>
      <c r="Q205" s="85"/>
      <c r="R205" s="85"/>
      <c r="S205" s="85"/>
      <c r="T205" s="86"/>
    </row>
    <row r="206" spans="1:23" ht="15" hidden="1" customHeight="1" outlineLevel="1">
      <c r="A206" s="82">
        <f t="shared" ref="A206:A214" si="110">$B$205</f>
        <v>0</v>
      </c>
      <c r="B206" s="72"/>
      <c r="C206" s="73"/>
      <c r="D206" s="74"/>
      <c r="E206" s="74"/>
      <c r="F206" s="150">
        <f t="shared" si="106"/>
        <v>0</v>
      </c>
      <c r="G206" s="151">
        <f t="shared" si="107"/>
        <v>0</v>
      </c>
      <c r="H206" s="232">
        <f t="shared" si="75"/>
        <v>0</v>
      </c>
      <c r="I206" s="300"/>
      <c r="J206" s="379"/>
      <c r="K206" s="257"/>
      <c r="L206" s="152">
        <f t="shared" si="108"/>
        <v>0</v>
      </c>
      <c r="M206" s="139">
        <f t="shared" si="109"/>
        <v>0</v>
      </c>
      <c r="N206" s="84"/>
      <c r="O206" s="85"/>
      <c r="P206" s="85"/>
      <c r="Q206" s="85"/>
      <c r="R206" s="85"/>
      <c r="S206" s="85"/>
      <c r="T206" s="86"/>
    </row>
    <row r="207" spans="1:23" ht="15" hidden="1" customHeight="1" outlineLevel="1">
      <c r="A207" s="82">
        <f t="shared" si="110"/>
        <v>0</v>
      </c>
      <c r="B207" s="72"/>
      <c r="C207" s="73"/>
      <c r="D207" s="74"/>
      <c r="E207" s="74"/>
      <c r="F207" s="150">
        <f t="shared" si="106"/>
        <v>0</v>
      </c>
      <c r="G207" s="151">
        <f t="shared" si="107"/>
        <v>0</v>
      </c>
      <c r="H207" s="232">
        <f t="shared" ref="H207:H270" si="111">IF(E207&lt;&gt;0,1,)</f>
        <v>0</v>
      </c>
      <c r="I207" s="300"/>
      <c r="J207" s="379"/>
      <c r="K207" s="257"/>
      <c r="L207" s="152">
        <f t="shared" si="108"/>
        <v>0</v>
      </c>
      <c r="M207" s="139">
        <f t="shared" si="109"/>
        <v>0</v>
      </c>
      <c r="N207" s="84"/>
      <c r="O207" s="85"/>
      <c r="P207" s="85"/>
      <c r="Q207" s="85"/>
      <c r="R207" s="85"/>
      <c r="S207" s="85"/>
      <c r="T207" s="86"/>
    </row>
    <row r="208" spans="1:23" ht="15" hidden="1" customHeight="1" outlineLevel="1">
      <c r="A208" s="82">
        <f t="shared" si="110"/>
        <v>0</v>
      </c>
      <c r="B208" s="72"/>
      <c r="C208" s="73"/>
      <c r="D208" s="74"/>
      <c r="E208" s="74"/>
      <c r="F208" s="150">
        <f t="shared" si="106"/>
        <v>0</v>
      </c>
      <c r="G208" s="151">
        <f t="shared" si="107"/>
        <v>0</v>
      </c>
      <c r="H208" s="232">
        <f t="shared" si="111"/>
        <v>0</v>
      </c>
      <c r="I208" s="300"/>
      <c r="J208" s="379"/>
      <c r="K208" s="257"/>
      <c r="L208" s="152">
        <f t="shared" si="108"/>
        <v>0</v>
      </c>
      <c r="M208" s="139">
        <f t="shared" si="109"/>
        <v>0</v>
      </c>
      <c r="N208" s="84"/>
      <c r="O208" s="85"/>
      <c r="P208" s="85"/>
      <c r="Q208" s="85"/>
      <c r="R208" s="85"/>
      <c r="S208" s="85"/>
      <c r="T208" s="86"/>
    </row>
    <row r="209" spans="1:23" ht="15" hidden="1" customHeight="1" outlineLevel="1">
      <c r="A209" s="82">
        <f t="shared" si="110"/>
        <v>0</v>
      </c>
      <c r="B209" s="72"/>
      <c r="C209" s="73"/>
      <c r="D209" s="74"/>
      <c r="E209" s="74"/>
      <c r="F209" s="150">
        <f t="shared" si="106"/>
        <v>0</v>
      </c>
      <c r="G209" s="151">
        <f t="shared" si="107"/>
        <v>0</v>
      </c>
      <c r="H209" s="232">
        <f t="shared" si="111"/>
        <v>0</v>
      </c>
      <c r="I209" s="300"/>
      <c r="J209" s="379"/>
      <c r="K209" s="257"/>
      <c r="L209" s="152">
        <f t="shared" si="108"/>
        <v>0</v>
      </c>
      <c r="M209" s="139">
        <f t="shared" si="109"/>
        <v>0</v>
      </c>
      <c r="N209" s="84"/>
      <c r="O209" s="85"/>
      <c r="P209" s="85"/>
      <c r="Q209" s="85"/>
      <c r="R209" s="85"/>
      <c r="S209" s="85"/>
      <c r="T209" s="86"/>
    </row>
    <row r="210" spans="1:23" ht="15" hidden="1" customHeight="1" outlineLevel="1">
      <c r="A210" s="82">
        <f t="shared" si="110"/>
        <v>0</v>
      </c>
      <c r="B210" s="72"/>
      <c r="C210" s="73"/>
      <c r="D210" s="74"/>
      <c r="E210" s="74"/>
      <c r="F210" s="150">
        <f t="shared" si="106"/>
        <v>0</v>
      </c>
      <c r="G210" s="151">
        <f t="shared" si="107"/>
        <v>0</v>
      </c>
      <c r="H210" s="232">
        <f t="shared" si="111"/>
        <v>0</v>
      </c>
      <c r="I210" s="300"/>
      <c r="J210" s="379"/>
      <c r="K210" s="257"/>
      <c r="L210" s="152">
        <f t="shared" si="108"/>
        <v>0</v>
      </c>
      <c r="M210" s="139">
        <f t="shared" si="109"/>
        <v>0</v>
      </c>
      <c r="N210" s="84"/>
      <c r="O210" s="85"/>
      <c r="P210" s="85"/>
      <c r="Q210" s="85"/>
      <c r="R210" s="85"/>
      <c r="S210" s="85"/>
      <c r="T210" s="86"/>
    </row>
    <row r="211" spans="1:23" ht="15" hidden="1" customHeight="1" outlineLevel="1">
      <c r="A211" s="82">
        <f t="shared" si="110"/>
        <v>0</v>
      </c>
      <c r="B211" s="72"/>
      <c r="C211" s="73"/>
      <c r="D211" s="74"/>
      <c r="E211" s="74"/>
      <c r="F211" s="150">
        <f t="shared" si="106"/>
        <v>0</v>
      </c>
      <c r="G211" s="151">
        <f t="shared" si="107"/>
        <v>0</v>
      </c>
      <c r="H211" s="232">
        <f t="shared" si="111"/>
        <v>0</v>
      </c>
      <c r="I211" s="300"/>
      <c r="J211" s="379"/>
      <c r="K211" s="257"/>
      <c r="L211" s="152">
        <f t="shared" si="108"/>
        <v>0</v>
      </c>
      <c r="M211" s="139">
        <f t="shared" si="109"/>
        <v>0</v>
      </c>
      <c r="N211" s="84"/>
      <c r="O211" s="85"/>
      <c r="P211" s="85"/>
      <c r="Q211" s="85"/>
      <c r="R211" s="85"/>
      <c r="S211" s="85"/>
      <c r="T211" s="86"/>
    </row>
    <row r="212" spans="1:23" ht="15" hidden="1" customHeight="1" outlineLevel="1" thickBot="1">
      <c r="A212" s="82">
        <f t="shared" si="110"/>
        <v>0</v>
      </c>
      <c r="B212" s="72"/>
      <c r="C212" s="73"/>
      <c r="D212" s="74"/>
      <c r="E212" s="74"/>
      <c r="F212" s="150">
        <f t="shared" si="106"/>
        <v>0</v>
      </c>
      <c r="G212" s="151">
        <f t="shared" si="107"/>
        <v>0</v>
      </c>
      <c r="H212" s="232">
        <f t="shared" si="111"/>
        <v>0</v>
      </c>
      <c r="I212" s="300"/>
      <c r="J212" s="379"/>
      <c r="K212" s="257"/>
      <c r="L212" s="152">
        <f t="shared" si="108"/>
        <v>0</v>
      </c>
      <c r="M212" s="139">
        <f t="shared" si="109"/>
        <v>0</v>
      </c>
      <c r="N212" s="84"/>
      <c r="O212" s="85"/>
      <c r="P212" s="85"/>
      <c r="Q212" s="85"/>
      <c r="R212" s="85"/>
      <c r="S212" s="85"/>
      <c r="T212" s="86"/>
    </row>
    <row r="213" spans="1:23" ht="15" hidden="1" customHeight="1" outlineLevel="1" thickBot="1">
      <c r="A213" s="82">
        <f t="shared" si="110"/>
        <v>0</v>
      </c>
      <c r="B213" s="72"/>
      <c r="C213" s="229" t="str">
        <f>CONCATENATE(B205," - TOTAL HT ",C205)</f>
        <v xml:space="preserve"> - TOTAL HT CHAPITRE </v>
      </c>
      <c r="D213" s="74"/>
      <c r="E213" s="74"/>
      <c r="F213" s="150"/>
      <c r="G213" s="153">
        <f>SUM(G205:G212)</f>
        <v>0</v>
      </c>
      <c r="H213" s="232">
        <f t="shared" si="111"/>
        <v>0</v>
      </c>
      <c r="I213" s="300"/>
      <c r="J213" s="380"/>
      <c r="K213" s="257"/>
      <c r="L213" s="153">
        <f>SUM(L205:L212)</f>
        <v>0</v>
      </c>
      <c r="M213" s="140">
        <f>SUM(M205:M212)</f>
        <v>0</v>
      </c>
      <c r="N213" s="89"/>
      <c r="O213" s="90"/>
      <c r="P213" s="90"/>
      <c r="Q213" s="90"/>
      <c r="R213" s="90"/>
      <c r="S213" s="90"/>
      <c r="T213" s="86"/>
      <c r="V213" s="88"/>
      <c r="W213" s="88"/>
    </row>
    <row r="214" spans="1:23" ht="15" customHeight="1" collapsed="1" thickBot="1">
      <c r="A214" s="82">
        <f t="shared" si="110"/>
        <v>0</v>
      </c>
      <c r="B214" s="72"/>
      <c r="C214" s="229"/>
      <c r="D214" s="74"/>
      <c r="E214" s="74"/>
      <c r="F214" s="150"/>
      <c r="G214" s="230"/>
      <c r="H214" s="232">
        <f t="shared" si="111"/>
        <v>0</v>
      </c>
      <c r="I214" s="300"/>
      <c r="J214" s="380"/>
      <c r="K214" s="257"/>
      <c r="L214" s="234"/>
      <c r="M214" s="231"/>
      <c r="N214" s="89"/>
      <c r="O214" s="90"/>
      <c r="P214" s="90"/>
      <c r="Q214" s="90"/>
      <c r="R214" s="90"/>
      <c r="S214" s="90"/>
      <c r="T214" s="86"/>
      <c r="V214" s="88"/>
      <c r="W214" s="88"/>
    </row>
    <row r="215" spans="1:23" ht="15" hidden="1" customHeight="1" outlineLevel="1">
      <c r="A215" s="82">
        <f>$B$215</f>
        <v>0</v>
      </c>
      <c r="B215" s="87"/>
      <c r="C215" s="321" t="str">
        <f>CONCATENATE("CHAPITRE ",B215)</f>
        <v xml:space="preserve">CHAPITRE </v>
      </c>
      <c r="D215" s="74"/>
      <c r="E215" s="74"/>
      <c r="F215" s="150">
        <f t="shared" ref="F215:F222" si="112">IF(H215=0,,ROUND((VLOOKUP(H215,$H$6:$K$15,2)*L215+VLOOKUP(H215,$H$6:$K$15,4)*M215)/E215,$K$1))</f>
        <v>0</v>
      </c>
      <c r="G215" s="151">
        <f t="shared" ref="G215:G222" si="113">F215*E215</f>
        <v>0</v>
      </c>
      <c r="H215" s="232">
        <f t="shared" si="111"/>
        <v>0</v>
      </c>
      <c r="I215" s="300"/>
      <c r="J215" s="379"/>
      <c r="K215" s="257"/>
      <c r="L215" s="152">
        <f t="shared" ref="L215:L222" si="114">(I215-(I215*J215))*E215</f>
        <v>0</v>
      </c>
      <c r="M215" s="139">
        <f t="shared" ref="M215:M222" si="115">$M$4*K215*E215</f>
        <v>0</v>
      </c>
      <c r="N215" s="84"/>
      <c r="O215" s="85"/>
      <c r="P215" s="85"/>
      <c r="Q215" s="85"/>
      <c r="R215" s="85"/>
      <c r="S215" s="85"/>
      <c r="T215" s="86"/>
    </row>
    <row r="216" spans="1:23" ht="15" hidden="1" customHeight="1" outlineLevel="1">
      <c r="A216" s="82">
        <f t="shared" ref="A216:A224" si="116">$B$215</f>
        <v>0</v>
      </c>
      <c r="B216" s="72"/>
      <c r="C216" s="73"/>
      <c r="D216" s="74"/>
      <c r="E216" s="74"/>
      <c r="F216" s="150">
        <f t="shared" si="112"/>
        <v>0</v>
      </c>
      <c r="G216" s="151">
        <f t="shared" si="113"/>
        <v>0</v>
      </c>
      <c r="H216" s="232">
        <f t="shared" si="111"/>
        <v>0</v>
      </c>
      <c r="I216" s="300"/>
      <c r="J216" s="379"/>
      <c r="K216" s="257"/>
      <c r="L216" s="152">
        <f t="shared" si="114"/>
        <v>0</v>
      </c>
      <c r="M216" s="139">
        <f t="shared" si="115"/>
        <v>0</v>
      </c>
      <c r="N216" s="84"/>
      <c r="O216" s="85"/>
      <c r="P216" s="85"/>
      <c r="Q216" s="85"/>
      <c r="R216" s="85"/>
      <c r="S216" s="85"/>
      <c r="T216" s="86"/>
    </row>
    <row r="217" spans="1:23" ht="15" hidden="1" customHeight="1" outlineLevel="1">
      <c r="A217" s="82">
        <f t="shared" si="116"/>
        <v>0</v>
      </c>
      <c r="B217" s="72"/>
      <c r="C217" s="73"/>
      <c r="D217" s="74"/>
      <c r="E217" s="74"/>
      <c r="F217" s="150">
        <f t="shared" si="112"/>
        <v>0</v>
      </c>
      <c r="G217" s="151">
        <f t="shared" si="113"/>
        <v>0</v>
      </c>
      <c r="H217" s="232">
        <f t="shared" si="111"/>
        <v>0</v>
      </c>
      <c r="I217" s="300"/>
      <c r="J217" s="379"/>
      <c r="K217" s="257"/>
      <c r="L217" s="152">
        <f t="shared" si="114"/>
        <v>0</v>
      </c>
      <c r="M217" s="139">
        <f t="shared" si="115"/>
        <v>0</v>
      </c>
      <c r="N217" s="84"/>
      <c r="O217" s="85"/>
      <c r="P217" s="85"/>
      <c r="Q217" s="85"/>
      <c r="R217" s="85"/>
      <c r="S217" s="85"/>
      <c r="T217" s="86"/>
    </row>
    <row r="218" spans="1:23" ht="15" hidden="1" customHeight="1" outlineLevel="1">
      <c r="A218" s="82">
        <f t="shared" si="116"/>
        <v>0</v>
      </c>
      <c r="B218" s="72"/>
      <c r="C218" s="73"/>
      <c r="D218" s="74"/>
      <c r="E218" s="74"/>
      <c r="F218" s="150">
        <f t="shared" si="112"/>
        <v>0</v>
      </c>
      <c r="G218" s="151">
        <f t="shared" si="113"/>
        <v>0</v>
      </c>
      <c r="H218" s="232">
        <f t="shared" si="111"/>
        <v>0</v>
      </c>
      <c r="I218" s="300"/>
      <c r="J218" s="379"/>
      <c r="K218" s="257"/>
      <c r="L218" s="152">
        <f t="shared" si="114"/>
        <v>0</v>
      </c>
      <c r="M218" s="139">
        <f t="shared" si="115"/>
        <v>0</v>
      </c>
      <c r="N218" s="84"/>
      <c r="O218" s="85"/>
      <c r="P218" s="85"/>
      <c r="Q218" s="85"/>
      <c r="R218" s="85"/>
      <c r="S218" s="85"/>
      <c r="T218" s="86"/>
    </row>
    <row r="219" spans="1:23" ht="15" hidden="1" customHeight="1" outlineLevel="1">
      <c r="A219" s="82">
        <f t="shared" si="116"/>
        <v>0</v>
      </c>
      <c r="B219" s="72"/>
      <c r="C219" s="73"/>
      <c r="D219" s="74"/>
      <c r="E219" s="74"/>
      <c r="F219" s="150">
        <f t="shared" si="112"/>
        <v>0</v>
      </c>
      <c r="G219" s="151">
        <f t="shared" si="113"/>
        <v>0</v>
      </c>
      <c r="H219" s="232">
        <f t="shared" si="111"/>
        <v>0</v>
      </c>
      <c r="I219" s="300"/>
      <c r="J219" s="379"/>
      <c r="K219" s="257"/>
      <c r="L219" s="152">
        <f t="shared" si="114"/>
        <v>0</v>
      </c>
      <c r="M219" s="139">
        <f t="shared" si="115"/>
        <v>0</v>
      </c>
      <c r="N219" s="84"/>
      <c r="O219" s="85"/>
      <c r="P219" s="85"/>
      <c r="Q219" s="85"/>
      <c r="R219" s="85"/>
      <c r="S219" s="85"/>
      <c r="T219" s="86"/>
    </row>
    <row r="220" spans="1:23" ht="15" hidden="1" customHeight="1" outlineLevel="1">
      <c r="A220" s="82">
        <f t="shared" si="116"/>
        <v>0</v>
      </c>
      <c r="B220" s="72"/>
      <c r="C220" s="73"/>
      <c r="D220" s="74"/>
      <c r="E220" s="74"/>
      <c r="F220" s="150">
        <f t="shared" si="112"/>
        <v>0</v>
      </c>
      <c r="G220" s="151">
        <f t="shared" si="113"/>
        <v>0</v>
      </c>
      <c r="H220" s="232">
        <f t="shared" si="111"/>
        <v>0</v>
      </c>
      <c r="I220" s="300"/>
      <c r="J220" s="379"/>
      <c r="K220" s="257"/>
      <c r="L220" s="152">
        <f t="shared" si="114"/>
        <v>0</v>
      </c>
      <c r="M220" s="139">
        <f t="shared" si="115"/>
        <v>0</v>
      </c>
      <c r="N220" s="84"/>
      <c r="O220" s="85"/>
      <c r="P220" s="85"/>
      <c r="Q220" s="85"/>
      <c r="R220" s="85"/>
      <c r="S220" s="85"/>
      <c r="T220" s="86"/>
    </row>
    <row r="221" spans="1:23" ht="15" hidden="1" customHeight="1" outlineLevel="1">
      <c r="A221" s="82">
        <f t="shared" si="116"/>
        <v>0</v>
      </c>
      <c r="B221" s="72"/>
      <c r="C221" s="73"/>
      <c r="D221" s="74"/>
      <c r="E221" s="74"/>
      <c r="F221" s="150">
        <f t="shared" si="112"/>
        <v>0</v>
      </c>
      <c r="G221" s="151">
        <f t="shared" si="113"/>
        <v>0</v>
      </c>
      <c r="H221" s="232">
        <f t="shared" si="111"/>
        <v>0</v>
      </c>
      <c r="I221" s="300"/>
      <c r="J221" s="379"/>
      <c r="K221" s="257"/>
      <c r="L221" s="152">
        <f t="shared" si="114"/>
        <v>0</v>
      </c>
      <c r="M221" s="139">
        <f t="shared" si="115"/>
        <v>0</v>
      </c>
      <c r="N221" s="84"/>
      <c r="O221" s="85"/>
      <c r="P221" s="85"/>
      <c r="Q221" s="85"/>
      <c r="R221" s="85"/>
      <c r="S221" s="85"/>
      <c r="T221" s="86"/>
    </row>
    <row r="222" spans="1:23" ht="15" hidden="1" customHeight="1" outlineLevel="1" thickBot="1">
      <c r="A222" s="82">
        <f t="shared" si="116"/>
        <v>0</v>
      </c>
      <c r="B222" s="72"/>
      <c r="C222" s="73"/>
      <c r="D222" s="74"/>
      <c r="E222" s="74"/>
      <c r="F222" s="150">
        <f t="shared" si="112"/>
        <v>0</v>
      </c>
      <c r="G222" s="151">
        <f t="shared" si="113"/>
        <v>0</v>
      </c>
      <c r="H222" s="232">
        <f t="shared" si="111"/>
        <v>0</v>
      </c>
      <c r="I222" s="300"/>
      <c r="J222" s="379"/>
      <c r="K222" s="257"/>
      <c r="L222" s="152">
        <f t="shared" si="114"/>
        <v>0</v>
      </c>
      <c r="M222" s="139">
        <f t="shared" si="115"/>
        <v>0</v>
      </c>
      <c r="N222" s="84"/>
      <c r="O222" s="85"/>
      <c r="P222" s="85"/>
      <c r="Q222" s="85"/>
      <c r="R222" s="85"/>
      <c r="S222" s="85"/>
      <c r="T222" s="86"/>
    </row>
    <row r="223" spans="1:23" ht="15" hidden="1" customHeight="1" outlineLevel="1" thickBot="1">
      <c r="A223" s="82">
        <f t="shared" si="116"/>
        <v>0</v>
      </c>
      <c r="B223" s="72"/>
      <c r="C223" s="229" t="str">
        <f>CONCATENATE(B215," - TOTAL HT ",C215)</f>
        <v xml:space="preserve"> - TOTAL HT CHAPITRE </v>
      </c>
      <c r="D223" s="74"/>
      <c r="E223" s="74"/>
      <c r="F223" s="150"/>
      <c r="G223" s="153">
        <f>SUM(G215:G222)</f>
        <v>0</v>
      </c>
      <c r="H223" s="232">
        <f t="shared" si="111"/>
        <v>0</v>
      </c>
      <c r="I223" s="300"/>
      <c r="J223" s="380"/>
      <c r="K223" s="257"/>
      <c r="L223" s="153">
        <f>SUM(L215:L222)</f>
        <v>0</v>
      </c>
      <c r="M223" s="140">
        <f>SUM(M215:M222)</f>
        <v>0</v>
      </c>
      <c r="N223" s="89"/>
      <c r="O223" s="90"/>
      <c r="P223" s="90"/>
      <c r="Q223" s="90"/>
      <c r="R223" s="90"/>
      <c r="S223" s="90"/>
      <c r="T223" s="86"/>
      <c r="V223" s="88"/>
      <c r="W223" s="88"/>
    </row>
    <row r="224" spans="1:23" ht="15" customHeight="1" collapsed="1" thickBot="1">
      <c r="A224" s="82">
        <f t="shared" si="116"/>
        <v>0</v>
      </c>
      <c r="B224" s="72"/>
      <c r="C224" s="229"/>
      <c r="D224" s="74"/>
      <c r="E224" s="74"/>
      <c r="F224" s="150"/>
      <c r="G224" s="230"/>
      <c r="H224" s="232">
        <f t="shared" si="111"/>
        <v>0</v>
      </c>
      <c r="I224" s="300"/>
      <c r="J224" s="380"/>
      <c r="K224" s="257"/>
      <c r="L224" s="234"/>
      <c r="M224" s="231"/>
      <c r="N224" s="89"/>
      <c r="O224" s="90"/>
      <c r="P224" s="90"/>
      <c r="Q224" s="90"/>
      <c r="R224" s="90"/>
      <c r="S224" s="90"/>
      <c r="T224" s="86"/>
      <c r="V224" s="88"/>
      <c r="W224" s="88"/>
    </row>
    <row r="225" spans="1:23" ht="15" hidden="1" customHeight="1" outlineLevel="1">
      <c r="A225" s="82">
        <f>$B$225</f>
        <v>0</v>
      </c>
      <c r="B225" s="87"/>
      <c r="C225" s="321" t="str">
        <f>CONCATENATE("CHAPITRE ",B225)</f>
        <v xml:space="preserve">CHAPITRE </v>
      </c>
      <c r="D225" s="74"/>
      <c r="E225" s="74"/>
      <c r="F225" s="150">
        <f t="shared" ref="F225:F232" si="117">IF(H225=0,,ROUND((VLOOKUP(H225,$H$6:$K$15,2)*L225+VLOOKUP(H225,$H$6:$K$15,4)*M225)/E225,$K$1))</f>
        <v>0</v>
      </c>
      <c r="G225" s="151">
        <f t="shared" ref="G225:G232" si="118">F225*E225</f>
        <v>0</v>
      </c>
      <c r="H225" s="232">
        <f t="shared" si="111"/>
        <v>0</v>
      </c>
      <c r="I225" s="300"/>
      <c r="J225" s="379"/>
      <c r="K225" s="257"/>
      <c r="L225" s="152">
        <f t="shared" ref="L225:L232" si="119">(I225-(I225*J225))*E225</f>
        <v>0</v>
      </c>
      <c r="M225" s="139">
        <f t="shared" ref="M225:M232" si="120">$M$4*K225*E225</f>
        <v>0</v>
      </c>
      <c r="N225" s="84"/>
      <c r="O225" s="85"/>
      <c r="P225" s="85"/>
      <c r="Q225" s="85"/>
      <c r="R225" s="85"/>
      <c r="S225" s="85"/>
      <c r="T225" s="86"/>
    </row>
    <row r="226" spans="1:23" ht="15" hidden="1" customHeight="1" outlineLevel="1">
      <c r="A226" s="82">
        <f t="shared" ref="A226:A234" si="121">$B$225</f>
        <v>0</v>
      </c>
      <c r="B226" s="72"/>
      <c r="C226" s="73"/>
      <c r="D226" s="74"/>
      <c r="E226" s="74"/>
      <c r="F226" s="150">
        <f t="shared" si="117"/>
        <v>0</v>
      </c>
      <c r="G226" s="151">
        <f t="shared" si="118"/>
        <v>0</v>
      </c>
      <c r="H226" s="232">
        <f t="shared" si="111"/>
        <v>0</v>
      </c>
      <c r="I226" s="300"/>
      <c r="J226" s="379"/>
      <c r="K226" s="257"/>
      <c r="L226" s="152">
        <f t="shared" si="119"/>
        <v>0</v>
      </c>
      <c r="M226" s="139">
        <f t="shared" si="120"/>
        <v>0</v>
      </c>
      <c r="N226" s="84"/>
      <c r="O226" s="85"/>
      <c r="P226" s="85"/>
      <c r="Q226" s="85"/>
      <c r="R226" s="85"/>
      <c r="S226" s="85"/>
      <c r="T226" s="86"/>
    </row>
    <row r="227" spans="1:23" ht="15" hidden="1" customHeight="1" outlineLevel="1">
      <c r="A227" s="82">
        <f t="shared" si="121"/>
        <v>0</v>
      </c>
      <c r="B227" s="72"/>
      <c r="C227" s="73"/>
      <c r="D227" s="74"/>
      <c r="E227" s="74"/>
      <c r="F227" s="150">
        <f t="shared" si="117"/>
        <v>0</v>
      </c>
      <c r="G227" s="151">
        <f t="shared" si="118"/>
        <v>0</v>
      </c>
      <c r="H227" s="232">
        <f t="shared" si="111"/>
        <v>0</v>
      </c>
      <c r="I227" s="300"/>
      <c r="J227" s="379"/>
      <c r="K227" s="257"/>
      <c r="L227" s="152">
        <f t="shared" si="119"/>
        <v>0</v>
      </c>
      <c r="M227" s="139">
        <f t="shared" si="120"/>
        <v>0</v>
      </c>
      <c r="N227" s="84"/>
      <c r="O227" s="85"/>
      <c r="P227" s="85"/>
      <c r="Q227" s="85"/>
      <c r="R227" s="85"/>
      <c r="S227" s="85"/>
      <c r="T227" s="86"/>
    </row>
    <row r="228" spans="1:23" ht="15" hidden="1" customHeight="1" outlineLevel="1">
      <c r="A228" s="82">
        <f t="shared" si="121"/>
        <v>0</v>
      </c>
      <c r="B228" s="72"/>
      <c r="C228" s="73"/>
      <c r="D228" s="74"/>
      <c r="E228" s="74"/>
      <c r="F228" s="150">
        <f t="shared" si="117"/>
        <v>0</v>
      </c>
      <c r="G228" s="151">
        <f t="shared" si="118"/>
        <v>0</v>
      </c>
      <c r="H228" s="232">
        <f t="shared" si="111"/>
        <v>0</v>
      </c>
      <c r="I228" s="300"/>
      <c r="J228" s="379"/>
      <c r="K228" s="257"/>
      <c r="L228" s="152">
        <f t="shared" si="119"/>
        <v>0</v>
      </c>
      <c r="M228" s="139">
        <f t="shared" si="120"/>
        <v>0</v>
      </c>
      <c r="N228" s="84"/>
      <c r="O228" s="85"/>
      <c r="P228" s="85"/>
      <c r="Q228" s="85"/>
      <c r="R228" s="85"/>
      <c r="S228" s="85"/>
      <c r="T228" s="86"/>
    </row>
    <row r="229" spans="1:23" ht="15" hidden="1" customHeight="1" outlineLevel="1">
      <c r="A229" s="82">
        <f t="shared" si="121"/>
        <v>0</v>
      </c>
      <c r="B229" s="72"/>
      <c r="C229" s="73"/>
      <c r="D229" s="74"/>
      <c r="E229" s="74"/>
      <c r="F229" s="150">
        <f t="shared" si="117"/>
        <v>0</v>
      </c>
      <c r="G229" s="151">
        <f t="shared" si="118"/>
        <v>0</v>
      </c>
      <c r="H229" s="232">
        <f t="shared" si="111"/>
        <v>0</v>
      </c>
      <c r="I229" s="300"/>
      <c r="J229" s="379"/>
      <c r="K229" s="257"/>
      <c r="L229" s="152">
        <f t="shared" si="119"/>
        <v>0</v>
      </c>
      <c r="M229" s="139">
        <f t="shared" si="120"/>
        <v>0</v>
      </c>
      <c r="N229" s="84"/>
      <c r="O229" s="85"/>
      <c r="P229" s="85"/>
      <c r="Q229" s="85"/>
      <c r="R229" s="85"/>
      <c r="S229" s="85"/>
      <c r="T229" s="86"/>
    </row>
    <row r="230" spans="1:23" ht="15" hidden="1" customHeight="1" outlineLevel="1">
      <c r="A230" s="82">
        <f t="shared" si="121"/>
        <v>0</v>
      </c>
      <c r="B230" s="72"/>
      <c r="C230" s="73"/>
      <c r="D230" s="74"/>
      <c r="E230" s="74"/>
      <c r="F230" s="150">
        <f t="shared" si="117"/>
        <v>0</v>
      </c>
      <c r="G230" s="151">
        <f t="shared" si="118"/>
        <v>0</v>
      </c>
      <c r="H230" s="232">
        <f t="shared" si="111"/>
        <v>0</v>
      </c>
      <c r="I230" s="300"/>
      <c r="J230" s="379"/>
      <c r="K230" s="257"/>
      <c r="L230" s="152">
        <f t="shared" si="119"/>
        <v>0</v>
      </c>
      <c r="M230" s="139">
        <f t="shared" si="120"/>
        <v>0</v>
      </c>
      <c r="N230" s="84"/>
      <c r="O230" s="85"/>
      <c r="P230" s="85"/>
      <c r="Q230" s="85"/>
      <c r="R230" s="85"/>
      <c r="S230" s="85"/>
      <c r="T230" s="86"/>
    </row>
    <row r="231" spans="1:23" ht="15" hidden="1" customHeight="1" outlineLevel="1">
      <c r="A231" s="82">
        <f t="shared" si="121"/>
        <v>0</v>
      </c>
      <c r="B231" s="72"/>
      <c r="C231" s="73"/>
      <c r="D231" s="74"/>
      <c r="E231" s="74"/>
      <c r="F231" s="150">
        <f t="shared" si="117"/>
        <v>0</v>
      </c>
      <c r="G231" s="151">
        <f t="shared" si="118"/>
        <v>0</v>
      </c>
      <c r="H231" s="232">
        <f t="shared" si="111"/>
        <v>0</v>
      </c>
      <c r="I231" s="300"/>
      <c r="J231" s="379"/>
      <c r="K231" s="257"/>
      <c r="L231" s="152">
        <f t="shared" si="119"/>
        <v>0</v>
      </c>
      <c r="M231" s="139">
        <f t="shared" si="120"/>
        <v>0</v>
      </c>
      <c r="N231" s="84"/>
      <c r="O231" s="85"/>
      <c r="P231" s="85"/>
      <c r="Q231" s="85"/>
      <c r="R231" s="85"/>
      <c r="S231" s="85"/>
      <c r="T231" s="86"/>
    </row>
    <row r="232" spans="1:23" ht="15" hidden="1" customHeight="1" outlineLevel="1" thickBot="1">
      <c r="A232" s="82">
        <f t="shared" si="121"/>
        <v>0</v>
      </c>
      <c r="B232" s="72"/>
      <c r="C232" s="73"/>
      <c r="D232" s="74"/>
      <c r="E232" s="74"/>
      <c r="F232" s="150">
        <f t="shared" si="117"/>
        <v>0</v>
      </c>
      <c r="G232" s="151">
        <f t="shared" si="118"/>
        <v>0</v>
      </c>
      <c r="H232" s="232">
        <f t="shared" si="111"/>
        <v>0</v>
      </c>
      <c r="I232" s="300"/>
      <c r="J232" s="379"/>
      <c r="K232" s="257"/>
      <c r="L232" s="152">
        <f t="shared" si="119"/>
        <v>0</v>
      </c>
      <c r="M232" s="139">
        <f t="shared" si="120"/>
        <v>0</v>
      </c>
      <c r="N232" s="84"/>
      <c r="O232" s="85"/>
      <c r="P232" s="85"/>
      <c r="Q232" s="85"/>
      <c r="R232" s="85"/>
      <c r="S232" s="85"/>
      <c r="T232" s="86"/>
    </row>
    <row r="233" spans="1:23" ht="15" hidden="1" customHeight="1" outlineLevel="1" thickBot="1">
      <c r="A233" s="82">
        <f t="shared" si="121"/>
        <v>0</v>
      </c>
      <c r="B233" s="72"/>
      <c r="C233" s="229" t="str">
        <f>CONCATENATE(B225," - TOTAL HT ",C225)</f>
        <v xml:space="preserve"> - TOTAL HT CHAPITRE </v>
      </c>
      <c r="D233" s="74"/>
      <c r="E233" s="74"/>
      <c r="F233" s="150"/>
      <c r="G233" s="153">
        <f>SUM(G225:G232)</f>
        <v>0</v>
      </c>
      <c r="H233" s="232">
        <f t="shared" si="111"/>
        <v>0</v>
      </c>
      <c r="I233" s="300"/>
      <c r="J233" s="380"/>
      <c r="K233" s="257"/>
      <c r="L233" s="153">
        <f>SUM(L225:L232)</f>
        <v>0</v>
      </c>
      <c r="M233" s="140">
        <f>SUM(M225:M232)</f>
        <v>0</v>
      </c>
      <c r="N233" s="89"/>
      <c r="O233" s="90"/>
      <c r="P233" s="90"/>
      <c r="Q233" s="90"/>
      <c r="R233" s="90"/>
      <c r="S233" s="90"/>
      <c r="T233" s="86"/>
      <c r="V233" s="88"/>
      <c r="W233" s="88"/>
    </row>
    <row r="234" spans="1:23" ht="15" customHeight="1" collapsed="1" thickBot="1">
      <c r="A234" s="82">
        <f t="shared" si="121"/>
        <v>0</v>
      </c>
      <c r="B234" s="72"/>
      <c r="C234" s="229"/>
      <c r="D234" s="74"/>
      <c r="E234" s="74"/>
      <c r="F234" s="150"/>
      <c r="G234" s="230"/>
      <c r="H234" s="232">
        <f t="shared" si="111"/>
        <v>0</v>
      </c>
      <c r="I234" s="300"/>
      <c r="J234" s="380"/>
      <c r="K234" s="257"/>
      <c r="L234" s="234"/>
      <c r="M234" s="231"/>
      <c r="N234" s="89"/>
      <c r="O234" s="90"/>
      <c r="P234" s="90"/>
      <c r="Q234" s="90"/>
      <c r="R234" s="90"/>
      <c r="S234" s="90"/>
      <c r="T234" s="86"/>
      <c r="V234" s="88"/>
      <c r="W234" s="88"/>
    </row>
    <row r="235" spans="1:23" ht="15" hidden="1" customHeight="1" outlineLevel="1">
      <c r="A235" s="82">
        <f>$B$235</f>
        <v>0</v>
      </c>
      <c r="B235" s="87"/>
      <c r="C235" s="321" t="str">
        <f>CONCATENATE("CHAPITRE ",B235)</f>
        <v xml:space="preserve">CHAPITRE </v>
      </c>
      <c r="D235" s="74"/>
      <c r="E235" s="74"/>
      <c r="F235" s="150">
        <f t="shared" ref="F235:F242" si="122">IF(H235=0,,ROUND((VLOOKUP(H235,$H$6:$K$15,2)*L235+VLOOKUP(H235,$H$6:$K$15,4)*M235)/E235,$K$1))</f>
        <v>0</v>
      </c>
      <c r="G235" s="151">
        <f t="shared" ref="G235:G242" si="123">F235*E235</f>
        <v>0</v>
      </c>
      <c r="H235" s="232">
        <f t="shared" si="111"/>
        <v>0</v>
      </c>
      <c r="I235" s="300"/>
      <c r="J235" s="379"/>
      <c r="K235" s="257"/>
      <c r="L235" s="152">
        <f t="shared" ref="L235:L242" si="124">(I235-(I235*J235))*E235</f>
        <v>0</v>
      </c>
      <c r="M235" s="139">
        <f t="shared" ref="M235:M242" si="125">$M$4*K235*E235</f>
        <v>0</v>
      </c>
      <c r="N235" s="84"/>
      <c r="O235" s="85"/>
      <c r="P235" s="85"/>
      <c r="Q235" s="85"/>
      <c r="R235" s="85"/>
      <c r="S235" s="85"/>
      <c r="T235" s="86"/>
    </row>
    <row r="236" spans="1:23" ht="15" hidden="1" customHeight="1" outlineLevel="1">
      <c r="A236" s="82">
        <f t="shared" ref="A236:A244" si="126">$B$235</f>
        <v>0</v>
      </c>
      <c r="B236" s="72"/>
      <c r="C236" s="73"/>
      <c r="D236" s="74"/>
      <c r="E236" s="74"/>
      <c r="F236" s="150">
        <f t="shared" si="122"/>
        <v>0</v>
      </c>
      <c r="G236" s="151">
        <f t="shared" si="123"/>
        <v>0</v>
      </c>
      <c r="H236" s="232">
        <f t="shared" si="111"/>
        <v>0</v>
      </c>
      <c r="I236" s="300"/>
      <c r="J236" s="379"/>
      <c r="K236" s="257"/>
      <c r="L236" s="152">
        <f t="shared" si="124"/>
        <v>0</v>
      </c>
      <c r="M236" s="139">
        <f t="shared" si="125"/>
        <v>0</v>
      </c>
      <c r="N236" s="84"/>
      <c r="O236" s="85"/>
      <c r="P236" s="85"/>
      <c r="Q236" s="85"/>
      <c r="R236" s="85"/>
      <c r="S236" s="85"/>
      <c r="T236" s="86"/>
    </row>
    <row r="237" spans="1:23" ht="15" hidden="1" customHeight="1" outlineLevel="1">
      <c r="A237" s="82">
        <f t="shared" si="126"/>
        <v>0</v>
      </c>
      <c r="B237" s="72"/>
      <c r="C237" s="73"/>
      <c r="D237" s="74"/>
      <c r="E237" s="74"/>
      <c r="F237" s="150">
        <f t="shared" si="122"/>
        <v>0</v>
      </c>
      <c r="G237" s="151">
        <f t="shared" si="123"/>
        <v>0</v>
      </c>
      <c r="H237" s="232">
        <f t="shared" si="111"/>
        <v>0</v>
      </c>
      <c r="I237" s="300"/>
      <c r="J237" s="379"/>
      <c r="K237" s="257"/>
      <c r="L237" s="152">
        <f t="shared" si="124"/>
        <v>0</v>
      </c>
      <c r="M237" s="139">
        <f t="shared" si="125"/>
        <v>0</v>
      </c>
      <c r="N237" s="84"/>
      <c r="O237" s="85"/>
      <c r="P237" s="85"/>
      <c r="Q237" s="85"/>
      <c r="R237" s="85"/>
      <c r="S237" s="85"/>
      <c r="T237" s="86"/>
    </row>
    <row r="238" spans="1:23" ht="15" hidden="1" customHeight="1" outlineLevel="1">
      <c r="A238" s="82">
        <f t="shared" si="126"/>
        <v>0</v>
      </c>
      <c r="B238" s="72"/>
      <c r="C238" s="73"/>
      <c r="D238" s="74"/>
      <c r="E238" s="74"/>
      <c r="F238" s="150">
        <f t="shared" si="122"/>
        <v>0</v>
      </c>
      <c r="G238" s="151">
        <f t="shared" si="123"/>
        <v>0</v>
      </c>
      <c r="H238" s="232">
        <f t="shared" si="111"/>
        <v>0</v>
      </c>
      <c r="I238" s="300"/>
      <c r="J238" s="379"/>
      <c r="K238" s="257"/>
      <c r="L238" s="152">
        <f t="shared" si="124"/>
        <v>0</v>
      </c>
      <c r="M238" s="139">
        <f t="shared" si="125"/>
        <v>0</v>
      </c>
      <c r="N238" s="84"/>
      <c r="O238" s="85"/>
      <c r="P238" s="85"/>
      <c r="Q238" s="85"/>
      <c r="R238" s="85"/>
      <c r="S238" s="85"/>
      <c r="T238" s="86"/>
    </row>
    <row r="239" spans="1:23" ht="15" hidden="1" customHeight="1" outlineLevel="1">
      <c r="A239" s="82">
        <f t="shared" si="126"/>
        <v>0</v>
      </c>
      <c r="B239" s="72"/>
      <c r="C239" s="73"/>
      <c r="D239" s="74"/>
      <c r="E239" s="74"/>
      <c r="F239" s="150">
        <f t="shared" si="122"/>
        <v>0</v>
      </c>
      <c r="G239" s="151">
        <f t="shared" si="123"/>
        <v>0</v>
      </c>
      <c r="H239" s="232">
        <f t="shared" si="111"/>
        <v>0</v>
      </c>
      <c r="I239" s="300"/>
      <c r="J239" s="379"/>
      <c r="K239" s="257"/>
      <c r="L239" s="152">
        <f t="shared" si="124"/>
        <v>0</v>
      </c>
      <c r="M239" s="139">
        <f t="shared" si="125"/>
        <v>0</v>
      </c>
      <c r="N239" s="84"/>
      <c r="O239" s="85"/>
      <c r="P239" s="85"/>
      <c r="Q239" s="85"/>
      <c r="R239" s="85"/>
      <c r="S239" s="85"/>
      <c r="T239" s="86"/>
    </row>
    <row r="240" spans="1:23" ht="15" hidden="1" customHeight="1" outlineLevel="1">
      <c r="A240" s="82">
        <f t="shared" si="126"/>
        <v>0</v>
      </c>
      <c r="B240" s="72"/>
      <c r="C240" s="73"/>
      <c r="D240" s="74"/>
      <c r="E240" s="74"/>
      <c r="F240" s="150">
        <f t="shared" si="122"/>
        <v>0</v>
      </c>
      <c r="G240" s="151">
        <f t="shared" si="123"/>
        <v>0</v>
      </c>
      <c r="H240" s="232">
        <f t="shared" si="111"/>
        <v>0</v>
      </c>
      <c r="I240" s="300"/>
      <c r="J240" s="379"/>
      <c r="K240" s="257"/>
      <c r="L240" s="152">
        <f t="shared" si="124"/>
        <v>0</v>
      </c>
      <c r="M240" s="139">
        <f t="shared" si="125"/>
        <v>0</v>
      </c>
      <c r="N240" s="84"/>
      <c r="O240" s="85"/>
      <c r="P240" s="85"/>
      <c r="Q240" s="85"/>
      <c r="R240" s="85"/>
      <c r="S240" s="85"/>
      <c r="T240" s="86"/>
    </row>
    <row r="241" spans="1:23" ht="15" hidden="1" customHeight="1" outlineLevel="1">
      <c r="A241" s="82">
        <f t="shared" si="126"/>
        <v>0</v>
      </c>
      <c r="B241" s="72"/>
      <c r="C241" s="73"/>
      <c r="D241" s="74"/>
      <c r="E241" s="74"/>
      <c r="F241" s="150">
        <f t="shared" si="122"/>
        <v>0</v>
      </c>
      <c r="G241" s="151">
        <f t="shared" si="123"/>
        <v>0</v>
      </c>
      <c r="H241" s="232">
        <f t="shared" si="111"/>
        <v>0</v>
      </c>
      <c r="I241" s="300"/>
      <c r="J241" s="379"/>
      <c r="K241" s="257"/>
      <c r="L241" s="152">
        <f t="shared" si="124"/>
        <v>0</v>
      </c>
      <c r="M241" s="139">
        <f t="shared" si="125"/>
        <v>0</v>
      </c>
      <c r="N241" s="84"/>
      <c r="O241" s="85"/>
      <c r="P241" s="85"/>
      <c r="Q241" s="85"/>
      <c r="R241" s="85"/>
      <c r="S241" s="85"/>
      <c r="T241" s="86"/>
    </row>
    <row r="242" spans="1:23" ht="15" hidden="1" customHeight="1" outlineLevel="1" thickBot="1">
      <c r="A242" s="82">
        <f t="shared" si="126"/>
        <v>0</v>
      </c>
      <c r="B242" s="72"/>
      <c r="C242" s="73"/>
      <c r="D242" s="74"/>
      <c r="E242" s="74"/>
      <c r="F242" s="150">
        <f t="shared" si="122"/>
        <v>0</v>
      </c>
      <c r="G242" s="151">
        <f t="shared" si="123"/>
        <v>0</v>
      </c>
      <c r="H242" s="232">
        <f t="shared" si="111"/>
        <v>0</v>
      </c>
      <c r="I242" s="300"/>
      <c r="J242" s="379"/>
      <c r="K242" s="257"/>
      <c r="L242" s="152">
        <f t="shared" si="124"/>
        <v>0</v>
      </c>
      <c r="M242" s="139">
        <f t="shared" si="125"/>
        <v>0</v>
      </c>
      <c r="N242" s="84"/>
      <c r="O242" s="85"/>
      <c r="P242" s="85"/>
      <c r="Q242" s="85"/>
      <c r="R242" s="85"/>
      <c r="S242" s="85"/>
      <c r="T242" s="86"/>
    </row>
    <row r="243" spans="1:23" ht="15" hidden="1" customHeight="1" outlineLevel="1" thickBot="1">
      <c r="A243" s="82">
        <f t="shared" si="126"/>
        <v>0</v>
      </c>
      <c r="B243" s="72"/>
      <c r="C243" s="229" t="str">
        <f>CONCATENATE(B235," - TOTAL HT ",C235)</f>
        <v xml:space="preserve"> - TOTAL HT CHAPITRE </v>
      </c>
      <c r="D243" s="74"/>
      <c r="E243" s="74"/>
      <c r="F243" s="150"/>
      <c r="G243" s="153">
        <f>SUM(G235:G242)</f>
        <v>0</v>
      </c>
      <c r="H243" s="232">
        <f t="shared" si="111"/>
        <v>0</v>
      </c>
      <c r="I243" s="300"/>
      <c r="J243" s="380"/>
      <c r="K243" s="257"/>
      <c r="L243" s="153">
        <f>SUM(L235:L242)</f>
        <v>0</v>
      </c>
      <c r="M243" s="140">
        <f>SUM(M235:M242)</f>
        <v>0</v>
      </c>
      <c r="N243" s="89"/>
      <c r="O243" s="90"/>
      <c r="P243" s="90"/>
      <c r="Q243" s="90"/>
      <c r="R243" s="90"/>
      <c r="S243" s="90"/>
      <c r="T243" s="86"/>
      <c r="V243" s="88"/>
      <c r="W243" s="88"/>
    </row>
    <row r="244" spans="1:23" ht="15" customHeight="1" collapsed="1" thickBot="1">
      <c r="A244" s="82">
        <f t="shared" si="126"/>
        <v>0</v>
      </c>
      <c r="B244" s="72"/>
      <c r="C244" s="229"/>
      <c r="D244" s="74"/>
      <c r="E244" s="74"/>
      <c r="F244" s="150"/>
      <c r="G244" s="230"/>
      <c r="H244" s="232">
        <f t="shared" si="111"/>
        <v>0</v>
      </c>
      <c r="I244" s="300"/>
      <c r="J244" s="380"/>
      <c r="K244" s="257"/>
      <c r="L244" s="234"/>
      <c r="M244" s="231"/>
      <c r="N244" s="89"/>
      <c r="O244" s="90"/>
      <c r="P244" s="90"/>
      <c r="Q244" s="90"/>
      <c r="R244" s="90"/>
      <c r="S244" s="90"/>
      <c r="T244" s="86"/>
      <c r="V244" s="88"/>
      <c r="W244" s="88"/>
    </row>
    <row r="245" spans="1:23" ht="15" hidden="1" customHeight="1" outlineLevel="1">
      <c r="A245" s="82">
        <f>$B$245</f>
        <v>0</v>
      </c>
      <c r="B245" s="87"/>
      <c r="C245" s="321" t="str">
        <f>CONCATENATE("CHAPITRE ",B245)</f>
        <v xml:space="preserve">CHAPITRE </v>
      </c>
      <c r="D245" s="74"/>
      <c r="E245" s="74"/>
      <c r="F245" s="150">
        <f t="shared" ref="F245:F252" si="127">IF(H245=0,,ROUND((VLOOKUP(H245,$H$6:$K$15,2)*L245+VLOOKUP(H245,$H$6:$K$15,4)*M245)/E245,$K$1))</f>
        <v>0</v>
      </c>
      <c r="G245" s="151">
        <f t="shared" ref="G245:G252" si="128">F245*E245</f>
        <v>0</v>
      </c>
      <c r="H245" s="232">
        <f t="shared" si="111"/>
        <v>0</v>
      </c>
      <c r="I245" s="300"/>
      <c r="J245" s="379"/>
      <c r="K245" s="257"/>
      <c r="L245" s="152">
        <f t="shared" ref="L245:L252" si="129">(I245-(I245*J245))*E245</f>
        <v>0</v>
      </c>
      <c r="M245" s="139">
        <f t="shared" ref="M245:M252" si="130">$M$4*K245*E245</f>
        <v>0</v>
      </c>
      <c r="N245" s="84"/>
      <c r="O245" s="85"/>
      <c r="P245" s="85"/>
      <c r="Q245" s="85"/>
      <c r="R245" s="85"/>
      <c r="S245" s="85"/>
      <c r="T245" s="86"/>
    </row>
    <row r="246" spans="1:23" ht="15" hidden="1" customHeight="1" outlineLevel="1">
      <c r="A246" s="82">
        <f t="shared" ref="A246:A254" si="131">$B$245</f>
        <v>0</v>
      </c>
      <c r="B246" s="72"/>
      <c r="C246" s="73"/>
      <c r="D246" s="74"/>
      <c r="E246" s="74"/>
      <c r="F246" s="150">
        <f t="shared" si="127"/>
        <v>0</v>
      </c>
      <c r="G246" s="151">
        <f t="shared" si="128"/>
        <v>0</v>
      </c>
      <c r="H246" s="232">
        <f t="shared" si="111"/>
        <v>0</v>
      </c>
      <c r="I246" s="300"/>
      <c r="J246" s="379"/>
      <c r="K246" s="257"/>
      <c r="L246" s="152">
        <f t="shared" si="129"/>
        <v>0</v>
      </c>
      <c r="M246" s="139">
        <f t="shared" si="130"/>
        <v>0</v>
      </c>
      <c r="N246" s="84"/>
      <c r="O246" s="85"/>
      <c r="P246" s="85"/>
      <c r="Q246" s="85"/>
      <c r="R246" s="85"/>
      <c r="S246" s="85"/>
      <c r="T246" s="86"/>
    </row>
    <row r="247" spans="1:23" ht="15" hidden="1" customHeight="1" outlineLevel="1">
      <c r="A247" s="82">
        <f t="shared" si="131"/>
        <v>0</v>
      </c>
      <c r="B247" s="72"/>
      <c r="C247" s="73"/>
      <c r="D247" s="74"/>
      <c r="E247" s="74"/>
      <c r="F247" s="150">
        <f t="shared" si="127"/>
        <v>0</v>
      </c>
      <c r="G247" s="151">
        <f t="shared" si="128"/>
        <v>0</v>
      </c>
      <c r="H247" s="232">
        <f t="shared" si="111"/>
        <v>0</v>
      </c>
      <c r="I247" s="300"/>
      <c r="J247" s="379"/>
      <c r="K247" s="257"/>
      <c r="L247" s="152">
        <f t="shared" si="129"/>
        <v>0</v>
      </c>
      <c r="M247" s="139">
        <f t="shared" si="130"/>
        <v>0</v>
      </c>
      <c r="N247" s="84"/>
      <c r="O247" s="85"/>
      <c r="P247" s="85"/>
      <c r="Q247" s="85"/>
      <c r="R247" s="85"/>
      <c r="S247" s="85"/>
      <c r="T247" s="86"/>
    </row>
    <row r="248" spans="1:23" ht="15" hidden="1" customHeight="1" outlineLevel="1">
      <c r="A248" s="82">
        <f t="shared" si="131"/>
        <v>0</v>
      </c>
      <c r="B248" s="72"/>
      <c r="C248" s="73"/>
      <c r="D248" s="74"/>
      <c r="E248" s="74"/>
      <c r="F248" s="150">
        <f t="shared" si="127"/>
        <v>0</v>
      </c>
      <c r="G248" s="151">
        <f t="shared" si="128"/>
        <v>0</v>
      </c>
      <c r="H248" s="232">
        <f t="shared" si="111"/>
        <v>0</v>
      </c>
      <c r="I248" s="300"/>
      <c r="J248" s="379"/>
      <c r="K248" s="257"/>
      <c r="L248" s="152">
        <f t="shared" si="129"/>
        <v>0</v>
      </c>
      <c r="M248" s="139">
        <f t="shared" si="130"/>
        <v>0</v>
      </c>
      <c r="N248" s="84"/>
      <c r="O248" s="85"/>
      <c r="P248" s="85"/>
      <c r="Q248" s="85"/>
      <c r="R248" s="85"/>
      <c r="S248" s="85"/>
      <c r="T248" s="86"/>
    </row>
    <row r="249" spans="1:23" ht="15" hidden="1" customHeight="1" outlineLevel="1">
      <c r="A249" s="82">
        <f t="shared" si="131"/>
        <v>0</v>
      </c>
      <c r="B249" s="72"/>
      <c r="C249" s="73"/>
      <c r="D249" s="74"/>
      <c r="E249" s="74"/>
      <c r="F249" s="150">
        <f t="shared" si="127"/>
        <v>0</v>
      </c>
      <c r="G249" s="151">
        <f t="shared" si="128"/>
        <v>0</v>
      </c>
      <c r="H249" s="232">
        <f t="shared" si="111"/>
        <v>0</v>
      </c>
      <c r="I249" s="300"/>
      <c r="J249" s="379"/>
      <c r="K249" s="257"/>
      <c r="L249" s="152">
        <f t="shared" si="129"/>
        <v>0</v>
      </c>
      <c r="M249" s="139">
        <f t="shared" si="130"/>
        <v>0</v>
      </c>
      <c r="N249" s="84"/>
      <c r="O249" s="85"/>
      <c r="P249" s="85"/>
      <c r="Q249" s="85"/>
      <c r="R249" s="85"/>
      <c r="S249" s="85"/>
      <c r="T249" s="86"/>
    </row>
    <row r="250" spans="1:23" ht="15" hidden="1" customHeight="1" outlineLevel="1">
      <c r="A250" s="82">
        <f t="shared" si="131"/>
        <v>0</v>
      </c>
      <c r="B250" s="72"/>
      <c r="C250" s="73"/>
      <c r="D250" s="74"/>
      <c r="E250" s="74"/>
      <c r="F250" s="150">
        <f t="shared" si="127"/>
        <v>0</v>
      </c>
      <c r="G250" s="151">
        <f t="shared" si="128"/>
        <v>0</v>
      </c>
      <c r="H250" s="232">
        <f t="shared" si="111"/>
        <v>0</v>
      </c>
      <c r="I250" s="300"/>
      <c r="J250" s="379"/>
      <c r="K250" s="257"/>
      <c r="L250" s="152">
        <f t="shared" si="129"/>
        <v>0</v>
      </c>
      <c r="M250" s="139">
        <f t="shared" si="130"/>
        <v>0</v>
      </c>
      <c r="N250" s="84"/>
      <c r="O250" s="85"/>
      <c r="P250" s="85"/>
      <c r="Q250" s="85"/>
      <c r="R250" s="85"/>
      <c r="S250" s="85"/>
      <c r="T250" s="86"/>
    </row>
    <row r="251" spans="1:23" ht="15" hidden="1" customHeight="1" outlineLevel="1">
      <c r="A251" s="82">
        <f t="shared" si="131"/>
        <v>0</v>
      </c>
      <c r="B251" s="72"/>
      <c r="C251" s="73"/>
      <c r="D251" s="74"/>
      <c r="E251" s="74"/>
      <c r="F251" s="150">
        <f t="shared" si="127"/>
        <v>0</v>
      </c>
      <c r="G251" s="151">
        <f t="shared" si="128"/>
        <v>0</v>
      </c>
      <c r="H251" s="232">
        <f t="shared" si="111"/>
        <v>0</v>
      </c>
      <c r="I251" s="300"/>
      <c r="J251" s="379"/>
      <c r="K251" s="257"/>
      <c r="L251" s="152">
        <f t="shared" si="129"/>
        <v>0</v>
      </c>
      <c r="M251" s="139">
        <f t="shared" si="130"/>
        <v>0</v>
      </c>
      <c r="N251" s="84"/>
      <c r="O251" s="85"/>
      <c r="P251" s="85"/>
      <c r="Q251" s="85"/>
      <c r="R251" s="85"/>
      <c r="S251" s="85"/>
      <c r="T251" s="86"/>
    </row>
    <row r="252" spans="1:23" ht="15" hidden="1" customHeight="1" outlineLevel="1" thickBot="1">
      <c r="A252" s="82">
        <f t="shared" si="131"/>
        <v>0</v>
      </c>
      <c r="B252" s="72"/>
      <c r="C252" s="73"/>
      <c r="D252" s="74"/>
      <c r="E252" s="74"/>
      <c r="F252" s="150">
        <f t="shared" si="127"/>
        <v>0</v>
      </c>
      <c r="G252" s="151">
        <f t="shared" si="128"/>
        <v>0</v>
      </c>
      <c r="H252" s="232">
        <f t="shared" si="111"/>
        <v>0</v>
      </c>
      <c r="I252" s="300"/>
      <c r="J252" s="379"/>
      <c r="K252" s="257"/>
      <c r="L252" s="152">
        <f t="shared" si="129"/>
        <v>0</v>
      </c>
      <c r="M252" s="139">
        <f t="shared" si="130"/>
        <v>0</v>
      </c>
      <c r="N252" s="84"/>
      <c r="O252" s="85"/>
      <c r="P252" s="85"/>
      <c r="Q252" s="85"/>
      <c r="R252" s="85"/>
      <c r="S252" s="85"/>
      <c r="T252" s="86"/>
    </row>
    <row r="253" spans="1:23" ht="15" hidden="1" customHeight="1" outlineLevel="1" thickBot="1">
      <c r="A253" s="82">
        <f t="shared" si="131"/>
        <v>0</v>
      </c>
      <c r="B253" s="72"/>
      <c r="C253" s="229" t="str">
        <f>CONCATENATE(B245," - TOTAL HT ",C245)</f>
        <v xml:space="preserve"> - TOTAL HT CHAPITRE </v>
      </c>
      <c r="D253" s="74"/>
      <c r="E253" s="74"/>
      <c r="F253" s="150"/>
      <c r="G253" s="153">
        <f>SUM(G245:G252)</f>
        <v>0</v>
      </c>
      <c r="H253" s="232">
        <f t="shared" si="111"/>
        <v>0</v>
      </c>
      <c r="I253" s="300"/>
      <c r="J253" s="380"/>
      <c r="K253" s="257"/>
      <c r="L253" s="153">
        <f>SUM(L245:L252)</f>
        <v>0</v>
      </c>
      <c r="M253" s="140">
        <f>SUM(M245:M252)</f>
        <v>0</v>
      </c>
      <c r="N253" s="89"/>
      <c r="O253" s="90"/>
      <c r="P253" s="90"/>
      <c r="Q253" s="90"/>
      <c r="R253" s="90"/>
      <c r="S253" s="90"/>
      <c r="T253" s="86"/>
      <c r="V253" s="88"/>
      <c r="W253" s="88"/>
    </row>
    <row r="254" spans="1:23" ht="15" customHeight="1" collapsed="1" thickBot="1">
      <c r="A254" s="82">
        <f t="shared" si="131"/>
        <v>0</v>
      </c>
      <c r="B254" s="72"/>
      <c r="C254" s="229"/>
      <c r="D254" s="74"/>
      <c r="E254" s="74"/>
      <c r="F254" s="150"/>
      <c r="G254" s="230"/>
      <c r="H254" s="232">
        <f t="shared" si="111"/>
        <v>0</v>
      </c>
      <c r="I254" s="300"/>
      <c r="J254" s="380"/>
      <c r="K254" s="257"/>
      <c r="L254" s="234"/>
      <c r="M254" s="231"/>
      <c r="N254" s="89"/>
      <c r="O254" s="90"/>
      <c r="P254" s="90"/>
      <c r="Q254" s="90"/>
      <c r="R254" s="90"/>
      <c r="S254" s="90"/>
      <c r="T254" s="86"/>
      <c r="V254" s="88"/>
      <c r="W254" s="88"/>
    </row>
    <row r="255" spans="1:23" ht="15" hidden="1" customHeight="1" outlineLevel="1">
      <c r="A255" s="82">
        <f>$B$255</f>
        <v>0</v>
      </c>
      <c r="B255" s="87"/>
      <c r="C255" s="321" t="str">
        <f>CONCATENATE("CHAPITRE ",B255)</f>
        <v xml:space="preserve">CHAPITRE </v>
      </c>
      <c r="D255" s="74"/>
      <c r="E255" s="74"/>
      <c r="F255" s="150">
        <f t="shared" ref="F255:F262" si="132">IF(H255=0,,ROUND((VLOOKUP(H255,$H$6:$K$15,2)*L255+VLOOKUP(H255,$H$6:$K$15,4)*M255)/E255,$K$1))</f>
        <v>0</v>
      </c>
      <c r="G255" s="151">
        <f t="shared" ref="G255:G262" si="133">F255*E255</f>
        <v>0</v>
      </c>
      <c r="H255" s="232">
        <f t="shared" si="111"/>
        <v>0</v>
      </c>
      <c r="I255" s="300"/>
      <c r="J255" s="379"/>
      <c r="K255" s="257"/>
      <c r="L255" s="152">
        <f t="shared" ref="L255:L262" si="134">(I255-(I255*J255))*E255</f>
        <v>0</v>
      </c>
      <c r="M255" s="139">
        <f t="shared" ref="M255:M262" si="135">$M$4*K255*E255</f>
        <v>0</v>
      </c>
      <c r="N255" s="84"/>
      <c r="O255" s="85"/>
      <c r="P255" s="85"/>
      <c r="Q255" s="85"/>
      <c r="R255" s="85"/>
      <c r="S255" s="85"/>
      <c r="T255" s="86"/>
    </row>
    <row r="256" spans="1:23" ht="15" hidden="1" customHeight="1" outlineLevel="1">
      <c r="A256" s="82">
        <f t="shared" ref="A256:A264" si="136">$B$255</f>
        <v>0</v>
      </c>
      <c r="B256" s="72"/>
      <c r="C256" s="73"/>
      <c r="D256" s="74"/>
      <c r="E256" s="74"/>
      <c r="F256" s="150">
        <f t="shared" si="132"/>
        <v>0</v>
      </c>
      <c r="G256" s="151">
        <f t="shared" si="133"/>
        <v>0</v>
      </c>
      <c r="H256" s="232">
        <f t="shared" si="111"/>
        <v>0</v>
      </c>
      <c r="I256" s="300"/>
      <c r="J256" s="379"/>
      <c r="K256" s="257"/>
      <c r="L256" s="152">
        <f t="shared" si="134"/>
        <v>0</v>
      </c>
      <c r="M256" s="139">
        <f t="shared" si="135"/>
        <v>0</v>
      </c>
      <c r="N256" s="84"/>
      <c r="O256" s="85"/>
      <c r="P256" s="85"/>
      <c r="Q256" s="85"/>
      <c r="R256" s="85"/>
      <c r="S256" s="85"/>
      <c r="T256" s="86"/>
    </row>
    <row r="257" spans="1:23" ht="15" hidden="1" customHeight="1" outlineLevel="1">
      <c r="A257" s="82">
        <f t="shared" si="136"/>
        <v>0</v>
      </c>
      <c r="B257" s="72"/>
      <c r="C257" s="73"/>
      <c r="D257" s="74"/>
      <c r="E257" s="74"/>
      <c r="F257" s="150">
        <f t="shared" si="132"/>
        <v>0</v>
      </c>
      <c r="G257" s="151">
        <f t="shared" si="133"/>
        <v>0</v>
      </c>
      <c r="H257" s="232">
        <f t="shared" si="111"/>
        <v>0</v>
      </c>
      <c r="I257" s="300"/>
      <c r="J257" s="379"/>
      <c r="K257" s="257"/>
      <c r="L257" s="152">
        <f t="shared" si="134"/>
        <v>0</v>
      </c>
      <c r="M257" s="139">
        <f t="shared" si="135"/>
        <v>0</v>
      </c>
      <c r="N257" s="84"/>
      <c r="O257" s="85"/>
      <c r="P257" s="85"/>
      <c r="Q257" s="85"/>
      <c r="R257" s="85"/>
      <c r="S257" s="85"/>
      <c r="T257" s="86"/>
    </row>
    <row r="258" spans="1:23" ht="15" hidden="1" customHeight="1" outlineLevel="1">
      <c r="A258" s="82">
        <f t="shared" si="136"/>
        <v>0</v>
      </c>
      <c r="B258" s="72"/>
      <c r="C258" s="73"/>
      <c r="D258" s="74"/>
      <c r="E258" s="74"/>
      <c r="F258" s="150">
        <f t="shared" si="132"/>
        <v>0</v>
      </c>
      <c r="G258" s="151">
        <f t="shared" si="133"/>
        <v>0</v>
      </c>
      <c r="H258" s="232">
        <f t="shared" si="111"/>
        <v>0</v>
      </c>
      <c r="I258" s="300"/>
      <c r="J258" s="379"/>
      <c r="K258" s="257"/>
      <c r="L258" s="152">
        <f t="shared" si="134"/>
        <v>0</v>
      </c>
      <c r="M258" s="139">
        <f t="shared" si="135"/>
        <v>0</v>
      </c>
      <c r="N258" s="84"/>
      <c r="O258" s="85"/>
      <c r="P258" s="85"/>
      <c r="Q258" s="85"/>
      <c r="R258" s="85"/>
      <c r="S258" s="85"/>
      <c r="T258" s="86"/>
    </row>
    <row r="259" spans="1:23" ht="15" hidden="1" customHeight="1" outlineLevel="1">
      <c r="A259" s="82">
        <f t="shared" si="136"/>
        <v>0</v>
      </c>
      <c r="B259" s="72"/>
      <c r="C259" s="73"/>
      <c r="D259" s="74"/>
      <c r="E259" s="74"/>
      <c r="F259" s="150">
        <f t="shared" si="132"/>
        <v>0</v>
      </c>
      <c r="G259" s="151">
        <f t="shared" si="133"/>
        <v>0</v>
      </c>
      <c r="H259" s="232">
        <f t="shared" si="111"/>
        <v>0</v>
      </c>
      <c r="I259" s="300"/>
      <c r="J259" s="379"/>
      <c r="K259" s="257"/>
      <c r="L259" s="152">
        <f t="shared" si="134"/>
        <v>0</v>
      </c>
      <c r="M259" s="139">
        <f t="shared" si="135"/>
        <v>0</v>
      </c>
      <c r="N259" s="84"/>
      <c r="O259" s="85"/>
      <c r="P259" s="85"/>
      <c r="Q259" s="85"/>
      <c r="R259" s="85"/>
      <c r="S259" s="85"/>
      <c r="T259" s="86"/>
    </row>
    <row r="260" spans="1:23" ht="15" hidden="1" customHeight="1" outlineLevel="1">
      <c r="A260" s="82">
        <f t="shared" si="136"/>
        <v>0</v>
      </c>
      <c r="B260" s="72"/>
      <c r="C260" s="73"/>
      <c r="D260" s="74"/>
      <c r="E260" s="74"/>
      <c r="F260" s="150">
        <f t="shared" si="132"/>
        <v>0</v>
      </c>
      <c r="G260" s="151">
        <f t="shared" si="133"/>
        <v>0</v>
      </c>
      <c r="H260" s="232">
        <f t="shared" si="111"/>
        <v>0</v>
      </c>
      <c r="I260" s="300"/>
      <c r="J260" s="379"/>
      <c r="K260" s="257"/>
      <c r="L260" s="152">
        <f t="shared" si="134"/>
        <v>0</v>
      </c>
      <c r="M260" s="139">
        <f t="shared" si="135"/>
        <v>0</v>
      </c>
      <c r="N260" s="84"/>
      <c r="O260" s="85"/>
      <c r="P260" s="85"/>
      <c r="Q260" s="85"/>
      <c r="R260" s="85"/>
      <c r="S260" s="85"/>
      <c r="T260" s="86"/>
    </row>
    <row r="261" spans="1:23" ht="15" hidden="1" customHeight="1" outlineLevel="1">
      <c r="A261" s="82">
        <f t="shared" si="136"/>
        <v>0</v>
      </c>
      <c r="B261" s="72"/>
      <c r="C261" s="73"/>
      <c r="D261" s="74"/>
      <c r="E261" s="74"/>
      <c r="F261" s="150">
        <f t="shared" si="132"/>
        <v>0</v>
      </c>
      <c r="G261" s="151">
        <f t="shared" si="133"/>
        <v>0</v>
      </c>
      <c r="H261" s="232">
        <f t="shared" si="111"/>
        <v>0</v>
      </c>
      <c r="I261" s="300"/>
      <c r="J261" s="379"/>
      <c r="K261" s="257"/>
      <c r="L261" s="152">
        <f t="shared" si="134"/>
        <v>0</v>
      </c>
      <c r="M261" s="139">
        <f t="shared" si="135"/>
        <v>0</v>
      </c>
      <c r="N261" s="84"/>
      <c r="O261" s="85"/>
      <c r="P261" s="85"/>
      <c r="Q261" s="85"/>
      <c r="R261" s="85"/>
      <c r="S261" s="85"/>
      <c r="T261" s="86"/>
    </row>
    <row r="262" spans="1:23" ht="15" hidden="1" customHeight="1" outlineLevel="1" thickBot="1">
      <c r="A262" s="82">
        <f t="shared" si="136"/>
        <v>0</v>
      </c>
      <c r="B262" s="72"/>
      <c r="C262" s="73"/>
      <c r="D262" s="74"/>
      <c r="E262" s="74"/>
      <c r="F262" s="150">
        <f t="shared" si="132"/>
        <v>0</v>
      </c>
      <c r="G262" s="151">
        <f t="shared" si="133"/>
        <v>0</v>
      </c>
      <c r="H262" s="232">
        <f t="shared" si="111"/>
        <v>0</v>
      </c>
      <c r="I262" s="300"/>
      <c r="J262" s="379"/>
      <c r="K262" s="257"/>
      <c r="L262" s="152">
        <f t="shared" si="134"/>
        <v>0</v>
      </c>
      <c r="M262" s="139">
        <f t="shared" si="135"/>
        <v>0</v>
      </c>
      <c r="N262" s="84"/>
      <c r="O262" s="85"/>
      <c r="P262" s="85"/>
      <c r="Q262" s="85"/>
      <c r="R262" s="85"/>
      <c r="S262" s="85"/>
      <c r="T262" s="86"/>
    </row>
    <row r="263" spans="1:23" ht="15" hidden="1" customHeight="1" outlineLevel="1" thickBot="1">
      <c r="A263" s="82">
        <f t="shared" si="136"/>
        <v>0</v>
      </c>
      <c r="B263" s="72"/>
      <c r="C263" s="229" t="str">
        <f>CONCATENATE(B255," - TOTAL HT ",C255)</f>
        <v xml:space="preserve"> - TOTAL HT CHAPITRE </v>
      </c>
      <c r="D263" s="74"/>
      <c r="E263" s="74"/>
      <c r="F263" s="150"/>
      <c r="G263" s="153">
        <f>SUM(G255:G262)</f>
        <v>0</v>
      </c>
      <c r="H263" s="232">
        <f t="shared" si="111"/>
        <v>0</v>
      </c>
      <c r="I263" s="300"/>
      <c r="J263" s="380"/>
      <c r="K263" s="257"/>
      <c r="L263" s="153">
        <f>SUM(L255:L262)</f>
        <v>0</v>
      </c>
      <c r="M263" s="140">
        <f>SUM(M255:M262)</f>
        <v>0</v>
      </c>
      <c r="N263" s="89"/>
      <c r="O263" s="90"/>
      <c r="P263" s="90"/>
      <c r="Q263" s="90"/>
      <c r="R263" s="90"/>
      <c r="S263" s="90"/>
      <c r="T263" s="86"/>
      <c r="V263" s="88"/>
      <c r="W263" s="88"/>
    </row>
    <row r="264" spans="1:23" ht="15" customHeight="1" collapsed="1" thickBot="1">
      <c r="A264" s="82">
        <f t="shared" si="136"/>
        <v>0</v>
      </c>
      <c r="B264" s="72"/>
      <c r="C264" s="229"/>
      <c r="D264" s="74"/>
      <c r="E264" s="74"/>
      <c r="F264" s="150"/>
      <c r="G264" s="230"/>
      <c r="H264" s="232">
        <f t="shared" si="111"/>
        <v>0</v>
      </c>
      <c r="I264" s="300"/>
      <c r="J264" s="380"/>
      <c r="K264" s="257"/>
      <c r="L264" s="234"/>
      <c r="M264" s="231"/>
      <c r="N264" s="89"/>
      <c r="O264" s="90"/>
      <c r="P264" s="90"/>
      <c r="Q264" s="90"/>
      <c r="R264" s="90"/>
      <c r="S264" s="90"/>
      <c r="T264" s="86"/>
      <c r="V264" s="88"/>
      <c r="W264" s="88"/>
    </row>
    <row r="265" spans="1:23" ht="15" hidden="1" customHeight="1" outlineLevel="1">
      <c r="A265" s="82">
        <f>$B$265</f>
        <v>0</v>
      </c>
      <c r="B265" s="87"/>
      <c r="C265" s="321" t="str">
        <f>CONCATENATE("CHAPITRE ",B265)</f>
        <v xml:space="preserve">CHAPITRE </v>
      </c>
      <c r="D265" s="74"/>
      <c r="E265" s="74"/>
      <c r="F265" s="150">
        <f t="shared" ref="F265:F272" si="137">IF(H265=0,,ROUND((VLOOKUP(H265,$H$6:$K$15,2)*L265+VLOOKUP(H265,$H$6:$K$15,4)*M265)/E265,$K$1))</f>
        <v>0</v>
      </c>
      <c r="G265" s="151">
        <f t="shared" ref="G265:G272" si="138">F265*E265</f>
        <v>0</v>
      </c>
      <c r="H265" s="232">
        <f t="shared" si="111"/>
        <v>0</v>
      </c>
      <c r="I265" s="300"/>
      <c r="J265" s="379"/>
      <c r="K265" s="257"/>
      <c r="L265" s="152">
        <f t="shared" ref="L265:L272" si="139">(I265-(I265*J265))*E265</f>
        <v>0</v>
      </c>
      <c r="M265" s="139">
        <f t="shared" ref="M265:M272" si="140">$M$4*K265*E265</f>
        <v>0</v>
      </c>
      <c r="N265" s="84"/>
      <c r="O265" s="85"/>
      <c r="P265" s="85"/>
      <c r="Q265" s="85"/>
      <c r="R265" s="85"/>
      <c r="S265" s="85"/>
      <c r="T265" s="86"/>
    </row>
    <row r="266" spans="1:23" ht="15" hidden="1" customHeight="1" outlineLevel="1">
      <c r="A266" s="82">
        <f t="shared" ref="A266:A274" si="141">$B$265</f>
        <v>0</v>
      </c>
      <c r="B266" s="72"/>
      <c r="C266" s="73"/>
      <c r="D266" s="74"/>
      <c r="E266" s="74"/>
      <c r="F266" s="150">
        <f t="shared" si="137"/>
        <v>0</v>
      </c>
      <c r="G266" s="151">
        <f t="shared" si="138"/>
        <v>0</v>
      </c>
      <c r="H266" s="232">
        <f t="shared" si="111"/>
        <v>0</v>
      </c>
      <c r="I266" s="300"/>
      <c r="J266" s="379"/>
      <c r="K266" s="257"/>
      <c r="L266" s="152">
        <f t="shared" si="139"/>
        <v>0</v>
      </c>
      <c r="M266" s="139">
        <f t="shared" si="140"/>
        <v>0</v>
      </c>
      <c r="N266" s="84"/>
      <c r="O266" s="85"/>
      <c r="P266" s="85"/>
      <c r="Q266" s="85"/>
      <c r="R266" s="85"/>
      <c r="S266" s="85"/>
      <c r="T266" s="86"/>
    </row>
    <row r="267" spans="1:23" ht="15" hidden="1" customHeight="1" outlineLevel="1">
      <c r="A267" s="82">
        <f t="shared" si="141"/>
        <v>0</v>
      </c>
      <c r="B267" s="72"/>
      <c r="C267" s="73"/>
      <c r="D267" s="74"/>
      <c r="E267" s="74"/>
      <c r="F267" s="150">
        <f t="shared" si="137"/>
        <v>0</v>
      </c>
      <c r="G267" s="151">
        <f t="shared" si="138"/>
        <v>0</v>
      </c>
      <c r="H267" s="232">
        <f t="shared" si="111"/>
        <v>0</v>
      </c>
      <c r="I267" s="300"/>
      <c r="J267" s="379"/>
      <c r="K267" s="257"/>
      <c r="L267" s="152">
        <f t="shared" si="139"/>
        <v>0</v>
      </c>
      <c r="M267" s="139">
        <f t="shared" si="140"/>
        <v>0</v>
      </c>
      <c r="N267" s="84"/>
      <c r="O267" s="85"/>
      <c r="P267" s="85"/>
      <c r="Q267" s="85"/>
      <c r="R267" s="85"/>
      <c r="S267" s="85"/>
      <c r="T267" s="86"/>
    </row>
    <row r="268" spans="1:23" ht="15" hidden="1" customHeight="1" outlineLevel="1">
      <c r="A268" s="82">
        <f t="shared" si="141"/>
        <v>0</v>
      </c>
      <c r="B268" s="72"/>
      <c r="C268" s="73"/>
      <c r="D268" s="74"/>
      <c r="E268" s="74"/>
      <c r="F268" s="150">
        <f t="shared" si="137"/>
        <v>0</v>
      </c>
      <c r="G268" s="151">
        <f t="shared" si="138"/>
        <v>0</v>
      </c>
      <c r="H268" s="232">
        <f t="shared" si="111"/>
        <v>0</v>
      </c>
      <c r="I268" s="300"/>
      <c r="J268" s="379"/>
      <c r="K268" s="257"/>
      <c r="L268" s="152">
        <f t="shared" si="139"/>
        <v>0</v>
      </c>
      <c r="M268" s="139">
        <f t="shared" si="140"/>
        <v>0</v>
      </c>
      <c r="N268" s="84"/>
      <c r="O268" s="85"/>
      <c r="P268" s="85"/>
      <c r="Q268" s="85"/>
      <c r="R268" s="85"/>
      <c r="S268" s="85"/>
      <c r="T268" s="86"/>
    </row>
    <row r="269" spans="1:23" ht="15" hidden="1" customHeight="1" outlineLevel="1">
      <c r="A269" s="82">
        <f t="shared" si="141"/>
        <v>0</v>
      </c>
      <c r="B269" s="72"/>
      <c r="C269" s="73"/>
      <c r="D269" s="74"/>
      <c r="E269" s="74"/>
      <c r="F269" s="150">
        <f t="shared" si="137"/>
        <v>0</v>
      </c>
      <c r="G269" s="151">
        <f t="shared" si="138"/>
        <v>0</v>
      </c>
      <c r="H269" s="232">
        <f t="shared" si="111"/>
        <v>0</v>
      </c>
      <c r="I269" s="300"/>
      <c r="J269" s="379"/>
      <c r="K269" s="257"/>
      <c r="L269" s="152">
        <f t="shared" si="139"/>
        <v>0</v>
      </c>
      <c r="M269" s="139">
        <f t="shared" si="140"/>
        <v>0</v>
      </c>
      <c r="N269" s="84"/>
      <c r="O269" s="85"/>
      <c r="P269" s="85"/>
      <c r="Q269" s="85"/>
      <c r="R269" s="85"/>
      <c r="S269" s="85"/>
      <c r="T269" s="86"/>
    </row>
    <row r="270" spans="1:23" ht="15" hidden="1" customHeight="1" outlineLevel="1">
      <c r="A270" s="82">
        <f t="shared" si="141"/>
        <v>0</v>
      </c>
      <c r="B270" s="72"/>
      <c r="C270" s="73"/>
      <c r="D270" s="74"/>
      <c r="E270" s="74"/>
      <c r="F270" s="150">
        <f t="shared" si="137"/>
        <v>0</v>
      </c>
      <c r="G270" s="151">
        <f t="shared" si="138"/>
        <v>0</v>
      </c>
      <c r="H270" s="232">
        <f t="shared" si="111"/>
        <v>0</v>
      </c>
      <c r="I270" s="300"/>
      <c r="J270" s="379"/>
      <c r="K270" s="257"/>
      <c r="L270" s="152">
        <f t="shared" si="139"/>
        <v>0</v>
      </c>
      <c r="M270" s="139">
        <f t="shared" si="140"/>
        <v>0</v>
      </c>
      <c r="N270" s="84"/>
      <c r="O270" s="85"/>
      <c r="P270" s="85"/>
      <c r="Q270" s="85"/>
      <c r="R270" s="85"/>
      <c r="S270" s="85"/>
      <c r="T270" s="86"/>
    </row>
    <row r="271" spans="1:23" ht="15" hidden="1" customHeight="1" outlineLevel="1">
      <c r="A271" s="82">
        <f t="shared" si="141"/>
        <v>0</v>
      </c>
      <c r="B271" s="72"/>
      <c r="C271" s="73"/>
      <c r="D271" s="74"/>
      <c r="E271" s="74"/>
      <c r="F271" s="150">
        <f t="shared" si="137"/>
        <v>0</v>
      </c>
      <c r="G271" s="151">
        <f t="shared" si="138"/>
        <v>0</v>
      </c>
      <c r="H271" s="232">
        <f t="shared" ref="H271:H314" si="142">IF(E271&lt;&gt;0,1,)</f>
        <v>0</v>
      </c>
      <c r="I271" s="300"/>
      <c r="J271" s="379"/>
      <c r="K271" s="257"/>
      <c r="L271" s="152">
        <f t="shared" si="139"/>
        <v>0</v>
      </c>
      <c r="M271" s="139">
        <f t="shared" si="140"/>
        <v>0</v>
      </c>
      <c r="N271" s="84"/>
      <c r="O271" s="85"/>
      <c r="P271" s="85"/>
      <c r="Q271" s="85"/>
      <c r="R271" s="85"/>
      <c r="S271" s="85"/>
      <c r="T271" s="86"/>
    </row>
    <row r="272" spans="1:23" ht="15" hidden="1" customHeight="1" outlineLevel="1" thickBot="1">
      <c r="A272" s="82">
        <f t="shared" si="141"/>
        <v>0</v>
      </c>
      <c r="B272" s="72"/>
      <c r="C272" s="73"/>
      <c r="D272" s="74"/>
      <c r="E272" s="74"/>
      <c r="F272" s="150">
        <f t="shared" si="137"/>
        <v>0</v>
      </c>
      <c r="G272" s="151">
        <f t="shared" si="138"/>
        <v>0</v>
      </c>
      <c r="H272" s="232">
        <f t="shared" si="142"/>
        <v>0</v>
      </c>
      <c r="I272" s="300"/>
      <c r="J272" s="379"/>
      <c r="K272" s="257"/>
      <c r="L272" s="152">
        <f t="shared" si="139"/>
        <v>0</v>
      </c>
      <c r="M272" s="139">
        <f t="shared" si="140"/>
        <v>0</v>
      </c>
      <c r="N272" s="84"/>
      <c r="O272" s="85"/>
      <c r="P272" s="85"/>
      <c r="Q272" s="85"/>
      <c r="R272" s="85"/>
      <c r="S272" s="85"/>
      <c r="T272" s="86"/>
    </row>
    <row r="273" spans="1:23" ht="15" hidden="1" customHeight="1" outlineLevel="1" thickBot="1">
      <c r="A273" s="82">
        <f t="shared" si="141"/>
        <v>0</v>
      </c>
      <c r="B273" s="72"/>
      <c r="C273" s="229" t="str">
        <f>CONCATENATE(B265," - TOTAL HT ",C265)</f>
        <v xml:space="preserve"> - TOTAL HT CHAPITRE </v>
      </c>
      <c r="D273" s="74"/>
      <c r="E273" s="74"/>
      <c r="F273" s="150"/>
      <c r="G273" s="153">
        <f>SUM(G265:G272)</f>
        <v>0</v>
      </c>
      <c r="H273" s="232">
        <f t="shared" si="142"/>
        <v>0</v>
      </c>
      <c r="I273" s="300"/>
      <c r="J273" s="380"/>
      <c r="K273" s="257"/>
      <c r="L273" s="153">
        <f>SUM(L265:L272)</f>
        <v>0</v>
      </c>
      <c r="M273" s="140">
        <f>SUM(M265:M272)</f>
        <v>0</v>
      </c>
      <c r="N273" s="89"/>
      <c r="O273" s="90"/>
      <c r="P273" s="90"/>
      <c r="Q273" s="90"/>
      <c r="R273" s="90"/>
      <c r="S273" s="90"/>
      <c r="T273" s="86"/>
      <c r="V273" s="88"/>
      <c r="W273" s="88"/>
    </row>
    <row r="274" spans="1:23" ht="15" customHeight="1" collapsed="1" thickBot="1">
      <c r="A274" s="82">
        <f t="shared" si="141"/>
        <v>0</v>
      </c>
      <c r="B274" s="72"/>
      <c r="C274" s="229"/>
      <c r="D274" s="74"/>
      <c r="E274" s="74"/>
      <c r="F274" s="150"/>
      <c r="G274" s="230"/>
      <c r="H274" s="232">
        <f t="shared" si="142"/>
        <v>0</v>
      </c>
      <c r="I274" s="300"/>
      <c r="J274" s="380"/>
      <c r="K274" s="257"/>
      <c r="L274" s="234"/>
      <c r="M274" s="231"/>
      <c r="N274" s="89"/>
      <c r="O274" s="90"/>
      <c r="P274" s="90"/>
      <c r="Q274" s="90"/>
      <c r="R274" s="90"/>
      <c r="S274" s="90"/>
      <c r="T274" s="86"/>
      <c r="V274" s="88"/>
      <c r="W274" s="88"/>
    </row>
    <row r="275" spans="1:23" ht="15" hidden="1" customHeight="1" outlineLevel="1">
      <c r="A275" s="82">
        <f>$B$275</f>
        <v>0</v>
      </c>
      <c r="B275" s="87"/>
      <c r="C275" s="321" t="str">
        <f>CONCATENATE("CHAPITRE ",B275)</f>
        <v xml:space="preserve">CHAPITRE </v>
      </c>
      <c r="D275" s="74"/>
      <c r="E275" s="74"/>
      <c r="F275" s="150">
        <f t="shared" ref="F275:F282" si="143">IF(H275=0,,ROUND((VLOOKUP(H275,$H$6:$K$15,2)*L275+VLOOKUP(H275,$H$6:$K$15,4)*M275)/E275,$K$1))</f>
        <v>0</v>
      </c>
      <c r="G275" s="151">
        <f t="shared" ref="G275:G282" si="144">F275*E275</f>
        <v>0</v>
      </c>
      <c r="H275" s="232">
        <f t="shared" si="142"/>
        <v>0</v>
      </c>
      <c r="I275" s="300"/>
      <c r="J275" s="379"/>
      <c r="K275" s="257"/>
      <c r="L275" s="152">
        <f t="shared" ref="L275:L282" si="145">(I275-(I275*J275))*E275</f>
        <v>0</v>
      </c>
      <c r="M275" s="139">
        <f t="shared" ref="M275:M282" si="146">$M$4*K275*E275</f>
        <v>0</v>
      </c>
      <c r="N275" s="84"/>
      <c r="O275" s="85"/>
      <c r="P275" s="85"/>
      <c r="Q275" s="85"/>
      <c r="R275" s="85"/>
      <c r="S275" s="85"/>
      <c r="T275" s="86"/>
    </row>
    <row r="276" spans="1:23" ht="15" hidden="1" customHeight="1" outlineLevel="1">
      <c r="A276" s="82">
        <f t="shared" ref="A276:A284" si="147">$B$275</f>
        <v>0</v>
      </c>
      <c r="B276" s="72"/>
      <c r="C276" s="73"/>
      <c r="D276" s="74"/>
      <c r="E276" s="74"/>
      <c r="F276" s="150">
        <f t="shared" si="143"/>
        <v>0</v>
      </c>
      <c r="G276" s="151">
        <f t="shared" si="144"/>
        <v>0</v>
      </c>
      <c r="H276" s="232">
        <f t="shared" si="142"/>
        <v>0</v>
      </c>
      <c r="I276" s="300"/>
      <c r="J276" s="379"/>
      <c r="K276" s="257"/>
      <c r="L276" s="152">
        <f t="shared" si="145"/>
        <v>0</v>
      </c>
      <c r="M276" s="139">
        <f t="shared" si="146"/>
        <v>0</v>
      </c>
      <c r="N276" s="84"/>
      <c r="O276" s="85"/>
      <c r="P276" s="85"/>
      <c r="Q276" s="85"/>
      <c r="R276" s="85"/>
      <c r="S276" s="85"/>
      <c r="T276" s="86"/>
    </row>
    <row r="277" spans="1:23" ht="15" hidden="1" customHeight="1" outlineLevel="1">
      <c r="A277" s="82">
        <f t="shared" si="147"/>
        <v>0</v>
      </c>
      <c r="B277" s="72"/>
      <c r="C277" s="73"/>
      <c r="D277" s="74"/>
      <c r="E277" s="74"/>
      <c r="F277" s="150">
        <f t="shared" si="143"/>
        <v>0</v>
      </c>
      <c r="G277" s="151">
        <f t="shared" si="144"/>
        <v>0</v>
      </c>
      <c r="H277" s="232">
        <f t="shared" si="142"/>
        <v>0</v>
      </c>
      <c r="I277" s="300"/>
      <c r="J277" s="379"/>
      <c r="K277" s="257"/>
      <c r="L277" s="152">
        <f t="shared" si="145"/>
        <v>0</v>
      </c>
      <c r="M277" s="139">
        <f t="shared" si="146"/>
        <v>0</v>
      </c>
      <c r="N277" s="84"/>
      <c r="O277" s="85"/>
      <c r="P277" s="85"/>
      <c r="Q277" s="85"/>
      <c r="R277" s="85"/>
      <c r="S277" s="85"/>
      <c r="T277" s="86"/>
    </row>
    <row r="278" spans="1:23" ht="15" hidden="1" customHeight="1" outlineLevel="1">
      <c r="A278" s="82">
        <f t="shared" si="147"/>
        <v>0</v>
      </c>
      <c r="B278" s="72"/>
      <c r="C278" s="73"/>
      <c r="D278" s="74"/>
      <c r="E278" s="74"/>
      <c r="F278" s="150">
        <f t="shared" si="143"/>
        <v>0</v>
      </c>
      <c r="G278" s="151">
        <f t="shared" si="144"/>
        <v>0</v>
      </c>
      <c r="H278" s="232">
        <f t="shared" si="142"/>
        <v>0</v>
      </c>
      <c r="I278" s="300"/>
      <c r="J278" s="379"/>
      <c r="K278" s="257"/>
      <c r="L278" s="152">
        <f t="shared" si="145"/>
        <v>0</v>
      </c>
      <c r="M278" s="139">
        <f t="shared" si="146"/>
        <v>0</v>
      </c>
      <c r="N278" s="84"/>
      <c r="O278" s="85"/>
      <c r="P278" s="85"/>
      <c r="Q278" s="85"/>
      <c r="R278" s="85"/>
      <c r="S278" s="85"/>
      <c r="T278" s="86"/>
    </row>
    <row r="279" spans="1:23" ht="15" hidden="1" customHeight="1" outlineLevel="1">
      <c r="A279" s="82">
        <f t="shared" si="147"/>
        <v>0</v>
      </c>
      <c r="B279" s="72"/>
      <c r="C279" s="73"/>
      <c r="D279" s="74"/>
      <c r="E279" s="74"/>
      <c r="F279" s="150">
        <f t="shared" si="143"/>
        <v>0</v>
      </c>
      <c r="G279" s="151">
        <f t="shared" si="144"/>
        <v>0</v>
      </c>
      <c r="H279" s="232">
        <f t="shared" si="142"/>
        <v>0</v>
      </c>
      <c r="I279" s="300"/>
      <c r="J279" s="379"/>
      <c r="K279" s="257"/>
      <c r="L279" s="152">
        <f t="shared" si="145"/>
        <v>0</v>
      </c>
      <c r="M279" s="139">
        <f t="shared" si="146"/>
        <v>0</v>
      </c>
      <c r="N279" s="84"/>
      <c r="O279" s="85"/>
      <c r="P279" s="85"/>
      <c r="Q279" s="85"/>
      <c r="R279" s="85"/>
      <c r="S279" s="85"/>
      <c r="T279" s="86"/>
    </row>
    <row r="280" spans="1:23" ht="15" hidden="1" customHeight="1" outlineLevel="1">
      <c r="A280" s="82">
        <f t="shared" si="147"/>
        <v>0</v>
      </c>
      <c r="B280" s="72"/>
      <c r="C280" s="73"/>
      <c r="D280" s="74"/>
      <c r="E280" s="74"/>
      <c r="F280" s="150">
        <f t="shared" si="143"/>
        <v>0</v>
      </c>
      <c r="G280" s="151">
        <f t="shared" si="144"/>
        <v>0</v>
      </c>
      <c r="H280" s="232">
        <f t="shared" si="142"/>
        <v>0</v>
      </c>
      <c r="I280" s="300"/>
      <c r="J280" s="379"/>
      <c r="K280" s="257"/>
      <c r="L280" s="152">
        <f t="shared" si="145"/>
        <v>0</v>
      </c>
      <c r="M280" s="139">
        <f t="shared" si="146"/>
        <v>0</v>
      </c>
      <c r="N280" s="84"/>
      <c r="O280" s="85"/>
      <c r="P280" s="85"/>
      <c r="Q280" s="85"/>
      <c r="R280" s="85"/>
      <c r="S280" s="85"/>
      <c r="T280" s="86"/>
    </row>
    <row r="281" spans="1:23" ht="15" hidden="1" customHeight="1" outlineLevel="1">
      <c r="A281" s="82">
        <f t="shared" si="147"/>
        <v>0</v>
      </c>
      <c r="B281" s="72"/>
      <c r="C281" s="73"/>
      <c r="D281" s="74"/>
      <c r="E281" s="74"/>
      <c r="F281" s="150">
        <f t="shared" si="143"/>
        <v>0</v>
      </c>
      <c r="G281" s="151">
        <f t="shared" si="144"/>
        <v>0</v>
      </c>
      <c r="H281" s="232">
        <f t="shared" si="142"/>
        <v>0</v>
      </c>
      <c r="I281" s="300"/>
      <c r="J281" s="379"/>
      <c r="K281" s="257"/>
      <c r="L281" s="152">
        <f t="shared" si="145"/>
        <v>0</v>
      </c>
      <c r="M281" s="139">
        <f t="shared" si="146"/>
        <v>0</v>
      </c>
      <c r="N281" s="84"/>
      <c r="O281" s="85"/>
      <c r="P281" s="85"/>
      <c r="Q281" s="85"/>
      <c r="R281" s="85"/>
      <c r="S281" s="85"/>
      <c r="T281" s="86"/>
    </row>
    <row r="282" spans="1:23" ht="15" hidden="1" customHeight="1" outlineLevel="1" thickBot="1">
      <c r="A282" s="82">
        <f t="shared" si="147"/>
        <v>0</v>
      </c>
      <c r="B282" s="72"/>
      <c r="C282" s="73"/>
      <c r="D282" s="74"/>
      <c r="E282" s="74"/>
      <c r="F282" s="150">
        <f t="shared" si="143"/>
        <v>0</v>
      </c>
      <c r="G282" s="151">
        <f t="shared" si="144"/>
        <v>0</v>
      </c>
      <c r="H282" s="232">
        <f t="shared" si="142"/>
        <v>0</v>
      </c>
      <c r="I282" s="300"/>
      <c r="J282" s="379"/>
      <c r="K282" s="257"/>
      <c r="L282" s="152">
        <f t="shared" si="145"/>
        <v>0</v>
      </c>
      <c r="M282" s="139">
        <f t="shared" si="146"/>
        <v>0</v>
      </c>
      <c r="N282" s="84"/>
      <c r="O282" s="85"/>
      <c r="P282" s="85"/>
      <c r="Q282" s="85"/>
      <c r="R282" s="85"/>
      <c r="S282" s="85"/>
      <c r="T282" s="86"/>
    </row>
    <row r="283" spans="1:23" ht="15" hidden="1" customHeight="1" outlineLevel="1" thickBot="1">
      <c r="A283" s="82">
        <f t="shared" si="147"/>
        <v>0</v>
      </c>
      <c r="B283" s="72"/>
      <c r="C283" s="229" t="str">
        <f>CONCATENATE(B275," - TOTAL HT ",C275)</f>
        <v xml:space="preserve"> - TOTAL HT CHAPITRE </v>
      </c>
      <c r="D283" s="74"/>
      <c r="E283" s="74"/>
      <c r="F283" s="150"/>
      <c r="G283" s="153">
        <f>SUM(G275:G282)</f>
        <v>0</v>
      </c>
      <c r="H283" s="232">
        <f t="shared" si="142"/>
        <v>0</v>
      </c>
      <c r="I283" s="300"/>
      <c r="J283" s="380"/>
      <c r="K283" s="257"/>
      <c r="L283" s="153">
        <f>SUM(L275:L282)</f>
        <v>0</v>
      </c>
      <c r="M283" s="140">
        <f>SUM(M275:M282)</f>
        <v>0</v>
      </c>
      <c r="N283" s="89"/>
      <c r="O283" s="90"/>
      <c r="P283" s="90"/>
      <c r="Q283" s="90"/>
      <c r="R283" s="90"/>
      <c r="S283" s="90"/>
      <c r="T283" s="86"/>
      <c r="V283" s="88"/>
      <c r="W283" s="88"/>
    </row>
    <row r="284" spans="1:23" ht="15" customHeight="1" collapsed="1" thickBot="1">
      <c r="A284" s="82">
        <f t="shared" si="147"/>
        <v>0</v>
      </c>
      <c r="B284" s="72"/>
      <c r="C284" s="229"/>
      <c r="D284" s="74"/>
      <c r="E284" s="74"/>
      <c r="F284" s="150"/>
      <c r="G284" s="230"/>
      <c r="H284" s="232">
        <f t="shared" si="142"/>
        <v>0</v>
      </c>
      <c r="I284" s="300"/>
      <c r="J284" s="380"/>
      <c r="K284" s="257"/>
      <c r="L284" s="234"/>
      <c r="M284" s="231"/>
      <c r="N284" s="89"/>
      <c r="O284" s="90"/>
      <c r="P284" s="90"/>
      <c r="Q284" s="90"/>
      <c r="R284" s="90"/>
      <c r="S284" s="90"/>
      <c r="T284" s="86"/>
      <c r="V284" s="88"/>
      <c r="W284" s="88"/>
    </row>
    <row r="285" spans="1:23" ht="15" hidden="1" customHeight="1" outlineLevel="1">
      <c r="A285" s="82">
        <f>$B$285</f>
        <v>0</v>
      </c>
      <c r="B285" s="87"/>
      <c r="C285" s="321" t="str">
        <f>CONCATENATE("CHAPITRE ",B285)</f>
        <v xml:space="preserve">CHAPITRE </v>
      </c>
      <c r="D285" s="74"/>
      <c r="E285" s="74"/>
      <c r="F285" s="150">
        <f t="shared" ref="F285:F292" si="148">IF(H285=0,,ROUND((VLOOKUP(H285,$H$6:$K$15,2)*L285+VLOOKUP(H285,$H$6:$K$15,4)*M285)/E285,$K$1))</f>
        <v>0</v>
      </c>
      <c r="G285" s="151">
        <f t="shared" ref="G285:G292" si="149">F285*E285</f>
        <v>0</v>
      </c>
      <c r="H285" s="232">
        <f t="shared" si="142"/>
        <v>0</v>
      </c>
      <c r="I285" s="300"/>
      <c r="J285" s="379"/>
      <c r="K285" s="257"/>
      <c r="L285" s="152">
        <f t="shared" ref="L285:L292" si="150">(I285-(I285*J285))*E285</f>
        <v>0</v>
      </c>
      <c r="M285" s="139">
        <f t="shared" ref="M285:M292" si="151">$M$4*K285*E285</f>
        <v>0</v>
      </c>
      <c r="N285" s="84"/>
      <c r="O285" s="85"/>
      <c r="P285" s="85"/>
      <c r="Q285" s="85"/>
      <c r="R285" s="85"/>
      <c r="S285" s="85"/>
      <c r="T285" s="86"/>
    </row>
    <row r="286" spans="1:23" ht="15" hidden="1" customHeight="1" outlineLevel="1">
      <c r="A286" s="82">
        <f t="shared" ref="A286:A294" si="152">$B$285</f>
        <v>0</v>
      </c>
      <c r="B286" s="72"/>
      <c r="C286" s="73"/>
      <c r="D286" s="74"/>
      <c r="E286" s="74"/>
      <c r="F286" s="150">
        <f t="shared" si="148"/>
        <v>0</v>
      </c>
      <c r="G286" s="151">
        <f t="shared" si="149"/>
        <v>0</v>
      </c>
      <c r="H286" s="232">
        <f t="shared" si="142"/>
        <v>0</v>
      </c>
      <c r="I286" s="300"/>
      <c r="J286" s="379"/>
      <c r="K286" s="257"/>
      <c r="L286" s="152">
        <f t="shared" si="150"/>
        <v>0</v>
      </c>
      <c r="M286" s="139">
        <f t="shared" si="151"/>
        <v>0</v>
      </c>
      <c r="N286" s="84"/>
      <c r="O286" s="85"/>
      <c r="P286" s="85"/>
      <c r="Q286" s="85"/>
      <c r="R286" s="85"/>
      <c r="S286" s="85"/>
      <c r="T286" s="86"/>
    </row>
    <row r="287" spans="1:23" ht="15" hidden="1" customHeight="1" outlineLevel="1">
      <c r="A287" s="82">
        <f t="shared" si="152"/>
        <v>0</v>
      </c>
      <c r="B287" s="72"/>
      <c r="C287" s="73"/>
      <c r="D287" s="74"/>
      <c r="E287" s="74"/>
      <c r="F287" s="150">
        <f t="shared" si="148"/>
        <v>0</v>
      </c>
      <c r="G287" s="151">
        <f t="shared" si="149"/>
        <v>0</v>
      </c>
      <c r="H287" s="232">
        <f t="shared" si="142"/>
        <v>0</v>
      </c>
      <c r="I287" s="300"/>
      <c r="J287" s="379"/>
      <c r="K287" s="257"/>
      <c r="L287" s="152">
        <f t="shared" si="150"/>
        <v>0</v>
      </c>
      <c r="M287" s="139">
        <f t="shared" si="151"/>
        <v>0</v>
      </c>
      <c r="N287" s="84"/>
      <c r="O287" s="85"/>
      <c r="P287" s="85"/>
      <c r="Q287" s="85"/>
      <c r="R287" s="85"/>
      <c r="S287" s="85"/>
      <c r="T287" s="86"/>
    </row>
    <row r="288" spans="1:23" ht="15" hidden="1" customHeight="1" outlineLevel="1">
      <c r="A288" s="82">
        <f t="shared" si="152"/>
        <v>0</v>
      </c>
      <c r="B288" s="72"/>
      <c r="C288" s="73"/>
      <c r="D288" s="74"/>
      <c r="E288" s="74"/>
      <c r="F288" s="150">
        <f t="shared" si="148"/>
        <v>0</v>
      </c>
      <c r="G288" s="151">
        <f t="shared" si="149"/>
        <v>0</v>
      </c>
      <c r="H288" s="232">
        <f t="shared" si="142"/>
        <v>0</v>
      </c>
      <c r="I288" s="300"/>
      <c r="J288" s="379"/>
      <c r="K288" s="257"/>
      <c r="L288" s="152">
        <f t="shared" si="150"/>
        <v>0</v>
      </c>
      <c r="M288" s="139">
        <f t="shared" si="151"/>
        <v>0</v>
      </c>
      <c r="N288" s="84"/>
      <c r="O288" s="85"/>
      <c r="P288" s="85"/>
      <c r="Q288" s="85"/>
      <c r="R288" s="85"/>
      <c r="S288" s="85"/>
      <c r="T288" s="86"/>
    </row>
    <row r="289" spans="1:23" ht="15" hidden="1" customHeight="1" outlineLevel="1">
      <c r="A289" s="82">
        <f t="shared" si="152"/>
        <v>0</v>
      </c>
      <c r="B289" s="72"/>
      <c r="C289" s="73"/>
      <c r="D289" s="74"/>
      <c r="E289" s="74"/>
      <c r="F289" s="150">
        <f t="shared" si="148"/>
        <v>0</v>
      </c>
      <c r="G289" s="151">
        <f t="shared" si="149"/>
        <v>0</v>
      </c>
      <c r="H289" s="232">
        <f t="shared" si="142"/>
        <v>0</v>
      </c>
      <c r="I289" s="300"/>
      <c r="J289" s="379"/>
      <c r="K289" s="257"/>
      <c r="L289" s="152">
        <f t="shared" si="150"/>
        <v>0</v>
      </c>
      <c r="M289" s="139">
        <f t="shared" si="151"/>
        <v>0</v>
      </c>
      <c r="N289" s="84"/>
      <c r="O289" s="85"/>
      <c r="P289" s="85"/>
      <c r="Q289" s="85"/>
      <c r="R289" s="85"/>
      <c r="S289" s="85"/>
      <c r="T289" s="86"/>
    </row>
    <row r="290" spans="1:23" ht="15" hidden="1" customHeight="1" outlineLevel="1">
      <c r="A290" s="82">
        <f t="shared" si="152"/>
        <v>0</v>
      </c>
      <c r="B290" s="72"/>
      <c r="C290" s="73"/>
      <c r="D290" s="74"/>
      <c r="E290" s="74"/>
      <c r="F290" s="150">
        <f t="shared" si="148"/>
        <v>0</v>
      </c>
      <c r="G290" s="151">
        <f t="shared" si="149"/>
        <v>0</v>
      </c>
      <c r="H290" s="232">
        <f t="shared" si="142"/>
        <v>0</v>
      </c>
      <c r="I290" s="300"/>
      <c r="J290" s="379"/>
      <c r="K290" s="257"/>
      <c r="L290" s="152">
        <f t="shared" si="150"/>
        <v>0</v>
      </c>
      <c r="M290" s="139">
        <f t="shared" si="151"/>
        <v>0</v>
      </c>
      <c r="N290" s="84"/>
      <c r="O290" s="85"/>
      <c r="P290" s="85"/>
      <c r="Q290" s="85"/>
      <c r="R290" s="85"/>
      <c r="S290" s="85"/>
      <c r="T290" s="86"/>
    </row>
    <row r="291" spans="1:23" ht="15" hidden="1" customHeight="1" outlineLevel="1">
      <c r="A291" s="82">
        <f t="shared" si="152"/>
        <v>0</v>
      </c>
      <c r="B291" s="72"/>
      <c r="C291" s="73"/>
      <c r="D291" s="74"/>
      <c r="E291" s="74"/>
      <c r="F291" s="150">
        <f t="shared" si="148"/>
        <v>0</v>
      </c>
      <c r="G291" s="151">
        <f t="shared" si="149"/>
        <v>0</v>
      </c>
      <c r="H291" s="232">
        <f t="shared" si="142"/>
        <v>0</v>
      </c>
      <c r="I291" s="300"/>
      <c r="J291" s="379"/>
      <c r="K291" s="257"/>
      <c r="L291" s="152">
        <f t="shared" si="150"/>
        <v>0</v>
      </c>
      <c r="M291" s="139">
        <f t="shared" si="151"/>
        <v>0</v>
      </c>
      <c r="N291" s="84"/>
      <c r="O291" s="85"/>
      <c r="P291" s="85"/>
      <c r="Q291" s="85"/>
      <c r="R291" s="85"/>
      <c r="S291" s="85"/>
      <c r="T291" s="86"/>
    </row>
    <row r="292" spans="1:23" ht="15" hidden="1" customHeight="1" outlineLevel="1" thickBot="1">
      <c r="A292" s="82">
        <f t="shared" si="152"/>
        <v>0</v>
      </c>
      <c r="B292" s="72"/>
      <c r="C292" s="73"/>
      <c r="D292" s="74"/>
      <c r="E292" s="74"/>
      <c r="F292" s="150">
        <f t="shared" si="148"/>
        <v>0</v>
      </c>
      <c r="G292" s="151">
        <f t="shared" si="149"/>
        <v>0</v>
      </c>
      <c r="H292" s="232">
        <f t="shared" si="142"/>
        <v>0</v>
      </c>
      <c r="I292" s="300"/>
      <c r="J292" s="379"/>
      <c r="K292" s="257"/>
      <c r="L292" s="152">
        <f t="shared" si="150"/>
        <v>0</v>
      </c>
      <c r="M292" s="139">
        <f t="shared" si="151"/>
        <v>0</v>
      </c>
      <c r="N292" s="84"/>
      <c r="O292" s="85"/>
      <c r="P292" s="85"/>
      <c r="Q292" s="85"/>
      <c r="R292" s="85"/>
      <c r="S292" s="85"/>
      <c r="T292" s="86"/>
    </row>
    <row r="293" spans="1:23" ht="15" hidden="1" customHeight="1" outlineLevel="1" thickBot="1">
      <c r="A293" s="82">
        <f t="shared" si="152"/>
        <v>0</v>
      </c>
      <c r="B293" s="72"/>
      <c r="C293" s="229" t="str">
        <f>CONCATENATE(B285," - TOTAL HT ",C285)</f>
        <v xml:space="preserve"> - TOTAL HT CHAPITRE </v>
      </c>
      <c r="D293" s="74"/>
      <c r="E293" s="74"/>
      <c r="F293" s="150"/>
      <c r="G293" s="153">
        <f>SUM(G285:G292)</f>
        <v>0</v>
      </c>
      <c r="H293" s="232">
        <f t="shared" si="142"/>
        <v>0</v>
      </c>
      <c r="I293" s="300"/>
      <c r="J293" s="380"/>
      <c r="K293" s="257"/>
      <c r="L293" s="153">
        <f>SUM(L285:L292)</f>
        <v>0</v>
      </c>
      <c r="M293" s="140">
        <f>SUM(M285:M292)</f>
        <v>0</v>
      </c>
      <c r="N293" s="89"/>
      <c r="O293" s="90"/>
      <c r="P293" s="90"/>
      <c r="Q293" s="90"/>
      <c r="R293" s="90"/>
      <c r="S293" s="90"/>
      <c r="T293" s="86"/>
      <c r="V293" s="88"/>
      <c r="W293" s="88"/>
    </row>
    <row r="294" spans="1:23" ht="15" customHeight="1" collapsed="1" thickBot="1">
      <c r="A294" s="82">
        <f t="shared" si="152"/>
        <v>0</v>
      </c>
      <c r="B294" s="72"/>
      <c r="C294" s="229"/>
      <c r="D294" s="74"/>
      <c r="E294" s="74"/>
      <c r="F294" s="150"/>
      <c r="G294" s="230"/>
      <c r="H294" s="232">
        <f t="shared" si="142"/>
        <v>0</v>
      </c>
      <c r="I294" s="300"/>
      <c r="J294" s="380"/>
      <c r="K294" s="257"/>
      <c r="L294" s="234"/>
      <c r="M294" s="231"/>
      <c r="N294" s="89"/>
      <c r="O294" s="90"/>
      <c r="P294" s="90"/>
      <c r="Q294" s="90"/>
      <c r="R294" s="90"/>
      <c r="S294" s="90"/>
      <c r="T294" s="86"/>
      <c r="V294" s="88"/>
      <c r="W294" s="88"/>
    </row>
    <row r="295" spans="1:23" ht="15" hidden="1" customHeight="1" outlineLevel="1">
      <c r="A295" s="82">
        <f>$B$295</f>
        <v>0</v>
      </c>
      <c r="B295" s="87"/>
      <c r="C295" s="321" t="str">
        <f>CONCATENATE("CHAPITRE ",B295)</f>
        <v xml:space="preserve">CHAPITRE </v>
      </c>
      <c r="D295" s="74"/>
      <c r="E295" s="74"/>
      <c r="F295" s="150">
        <f t="shared" ref="F295:F302" si="153">IF(H295=0,,ROUND((VLOOKUP(H295,$H$6:$K$15,2)*L295+VLOOKUP(H295,$H$6:$K$15,4)*M295)/E295,$K$1))</f>
        <v>0</v>
      </c>
      <c r="G295" s="151">
        <f t="shared" ref="G295:G302" si="154">F295*E295</f>
        <v>0</v>
      </c>
      <c r="H295" s="232">
        <f t="shared" si="142"/>
        <v>0</v>
      </c>
      <c r="I295" s="300"/>
      <c r="J295" s="379"/>
      <c r="K295" s="257"/>
      <c r="L295" s="152">
        <f t="shared" ref="L295:L302" si="155">(I295-(I295*J295))*E295</f>
        <v>0</v>
      </c>
      <c r="M295" s="139">
        <f t="shared" ref="M295:M302" si="156">$M$4*K295*E295</f>
        <v>0</v>
      </c>
      <c r="N295" s="84"/>
      <c r="O295" s="85"/>
      <c r="P295" s="85"/>
      <c r="Q295" s="85"/>
      <c r="R295" s="85"/>
      <c r="S295" s="85"/>
      <c r="T295" s="86"/>
    </row>
    <row r="296" spans="1:23" ht="15" hidden="1" customHeight="1" outlineLevel="1">
      <c r="A296" s="82">
        <f t="shared" ref="A296:A304" si="157">$B$295</f>
        <v>0</v>
      </c>
      <c r="B296" s="72"/>
      <c r="C296" s="73"/>
      <c r="D296" s="74"/>
      <c r="E296" s="74"/>
      <c r="F296" s="150">
        <f t="shared" si="153"/>
        <v>0</v>
      </c>
      <c r="G296" s="151">
        <f t="shared" si="154"/>
        <v>0</v>
      </c>
      <c r="H296" s="232">
        <f t="shared" si="142"/>
        <v>0</v>
      </c>
      <c r="I296" s="300"/>
      <c r="J296" s="379"/>
      <c r="K296" s="257"/>
      <c r="L296" s="152">
        <f t="shared" si="155"/>
        <v>0</v>
      </c>
      <c r="M296" s="139">
        <f t="shared" si="156"/>
        <v>0</v>
      </c>
      <c r="N296" s="84"/>
      <c r="O296" s="85"/>
      <c r="P296" s="85"/>
      <c r="Q296" s="85"/>
      <c r="R296" s="85"/>
      <c r="S296" s="85"/>
      <c r="T296" s="86"/>
    </row>
    <row r="297" spans="1:23" ht="15" hidden="1" customHeight="1" outlineLevel="1">
      <c r="A297" s="82">
        <f t="shared" si="157"/>
        <v>0</v>
      </c>
      <c r="B297" s="72"/>
      <c r="C297" s="73"/>
      <c r="D297" s="74"/>
      <c r="E297" s="74"/>
      <c r="F297" s="150">
        <f t="shared" si="153"/>
        <v>0</v>
      </c>
      <c r="G297" s="151">
        <f t="shared" si="154"/>
        <v>0</v>
      </c>
      <c r="H297" s="232">
        <f t="shared" si="142"/>
        <v>0</v>
      </c>
      <c r="I297" s="300"/>
      <c r="J297" s="379"/>
      <c r="K297" s="257"/>
      <c r="L297" s="152">
        <f t="shared" si="155"/>
        <v>0</v>
      </c>
      <c r="M297" s="139">
        <f t="shared" si="156"/>
        <v>0</v>
      </c>
      <c r="N297" s="84"/>
      <c r="O297" s="85"/>
      <c r="P297" s="85"/>
      <c r="Q297" s="85"/>
      <c r="R297" s="85"/>
      <c r="S297" s="85"/>
      <c r="T297" s="86"/>
    </row>
    <row r="298" spans="1:23" ht="15" hidden="1" customHeight="1" outlineLevel="1">
      <c r="A298" s="82">
        <f t="shared" si="157"/>
        <v>0</v>
      </c>
      <c r="B298" s="72"/>
      <c r="C298" s="73"/>
      <c r="D298" s="74"/>
      <c r="E298" s="74"/>
      <c r="F298" s="150">
        <f t="shared" si="153"/>
        <v>0</v>
      </c>
      <c r="G298" s="151">
        <f t="shared" si="154"/>
        <v>0</v>
      </c>
      <c r="H298" s="232">
        <f t="shared" si="142"/>
        <v>0</v>
      </c>
      <c r="I298" s="300"/>
      <c r="J298" s="379"/>
      <c r="K298" s="257"/>
      <c r="L298" s="152">
        <f t="shared" si="155"/>
        <v>0</v>
      </c>
      <c r="M298" s="139">
        <f t="shared" si="156"/>
        <v>0</v>
      </c>
      <c r="N298" s="84"/>
      <c r="O298" s="85"/>
      <c r="P298" s="85"/>
      <c r="Q298" s="85"/>
      <c r="R298" s="85"/>
      <c r="S298" s="85"/>
      <c r="T298" s="86"/>
    </row>
    <row r="299" spans="1:23" ht="15" hidden="1" customHeight="1" outlineLevel="1">
      <c r="A299" s="82">
        <f t="shared" si="157"/>
        <v>0</v>
      </c>
      <c r="B299" s="72"/>
      <c r="C299" s="73"/>
      <c r="D299" s="74"/>
      <c r="E299" s="74"/>
      <c r="F299" s="150">
        <f t="shared" si="153"/>
        <v>0</v>
      </c>
      <c r="G299" s="151">
        <f t="shared" si="154"/>
        <v>0</v>
      </c>
      <c r="H299" s="232">
        <f t="shared" si="142"/>
        <v>0</v>
      </c>
      <c r="I299" s="300"/>
      <c r="J299" s="379"/>
      <c r="K299" s="257"/>
      <c r="L299" s="152">
        <f t="shared" si="155"/>
        <v>0</v>
      </c>
      <c r="M299" s="139">
        <f t="shared" si="156"/>
        <v>0</v>
      </c>
      <c r="N299" s="84"/>
      <c r="O299" s="85"/>
      <c r="P299" s="85"/>
      <c r="Q299" s="85"/>
      <c r="R299" s="85"/>
      <c r="S299" s="85"/>
      <c r="T299" s="86"/>
    </row>
    <row r="300" spans="1:23" ht="15" hidden="1" customHeight="1" outlineLevel="1">
      <c r="A300" s="82">
        <f t="shared" si="157"/>
        <v>0</v>
      </c>
      <c r="B300" s="72"/>
      <c r="C300" s="73"/>
      <c r="D300" s="74"/>
      <c r="E300" s="74"/>
      <c r="F300" s="150">
        <f t="shared" si="153"/>
        <v>0</v>
      </c>
      <c r="G300" s="151">
        <f t="shared" si="154"/>
        <v>0</v>
      </c>
      <c r="H300" s="232">
        <f t="shared" si="142"/>
        <v>0</v>
      </c>
      <c r="I300" s="300"/>
      <c r="J300" s="379"/>
      <c r="K300" s="257"/>
      <c r="L300" s="152">
        <f t="shared" si="155"/>
        <v>0</v>
      </c>
      <c r="M300" s="139">
        <f t="shared" si="156"/>
        <v>0</v>
      </c>
      <c r="N300" s="84"/>
      <c r="O300" s="85"/>
      <c r="P300" s="85"/>
      <c r="Q300" s="85"/>
      <c r="R300" s="85"/>
      <c r="S300" s="85"/>
      <c r="T300" s="86"/>
    </row>
    <row r="301" spans="1:23" ht="15" hidden="1" customHeight="1" outlineLevel="1">
      <c r="A301" s="82">
        <f t="shared" si="157"/>
        <v>0</v>
      </c>
      <c r="B301" s="72"/>
      <c r="C301" s="73"/>
      <c r="D301" s="74"/>
      <c r="E301" s="74"/>
      <c r="F301" s="150">
        <f t="shared" si="153"/>
        <v>0</v>
      </c>
      <c r="G301" s="151">
        <f t="shared" si="154"/>
        <v>0</v>
      </c>
      <c r="H301" s="232">
        <f t="shared" si="142"/>
        <v>0</v>
      </c>
      <c r="I301" s="300"/>
      <c r="J301" s="379"/>
      <c r="K301" s="257"/>
      <c r="L301" s="152">
        <f t="shared" si="155"/>
        <v>0</v>
      </c>
      <c r="M301" s="139">
        <f t="shared" si="156"/>
        <v>0</v>
      </c>
      <c r="N301" s="84"/>
      <c r="O301" s="85"/>
      <c r="P301" s="85"/>
      <c r="Q301" s="85"/>
      <c r="R301" s="85"/>
      <c r="S301" s="85"/>
      <c r="T301" s="86"/>
    </row>
    <row r="302" spans="1:23" ht="15" hidden="1" customHeight="1" outlineLevel="1" thickBot="1">
      <c r="A302" s="82">
        <f t="shared" si="157"/>
        <v>0</v>
      </c>
      <c r="B302" s="72"/>
      <c r="C302" s="73"/>
      <c r="D302" s="74"/>
      <c r="E302" s="74"/>
      <c r="F302" s="150">
        <f t="shared" si="153"/>
        <v>0</v>
      </c>
      <c r="G302" s="151">
        <f t="shared" si="154"/>
        <v>0</v>
      </c>
      <c r="H302" s="232">
        <f t="shared" si="142"/>
        <v>0</v>
      </c>
      <c r="I302" s="300"/>
      <c r="J302" s="379"/>
      <c r="K302" s="257"/>
      <c r="L302" s="152">
        <f t="shared" si="155"/>
        <v>0</v>
      </c>
      <c r="M302" s="139">
        <f t="shared" si="156"/>
        <v>0</v>
      </c>
      <c r="N302" s="84"/>
      <c r="O302" s="85"/>
      <c r="P302" s="85"/>
      <c r="Q302" s="85"/>
      <c r="R302" s="85"/>
      <c r="S302" s="85"/>
      <c r="T302" s="86"/>
    </row>
    <row r="303" spans="1:23" ht="15" hidden="1" customHeight="1" outlineLevel="1" thickBot="1">
      <c r="A303" s="82">
        <f t="shared" si="157"/>
        <v>0</v>
      </c>
      <c r="B303" s="72"/>
      <c r="C303" s="229" t="str">
        <f>CONCATENATE(B295," - TOTAL HT ",C295)</f>
        <v xml:space="preserve"> - TOTAL HT CHAPITRE </v>
      </c>
      <c r="D303" s="74"/>
      <c r="E303" s="74"/>
      <c r="F303" s="150"/>
      <c r="G303" s="153">
        <f>SUM(G295:G302)</f>
        <v>0</v>
      </c>
      <c r="H303" s="232">
        <f t="shared" si="142"/>
        <v>0</v>
      </c>
      <c r="I303" s="300"/>
      <c r="J303" s="380"/>
      <c r="K303" s="257"/>
      <c r="L303" s="153">
        <f>SUM(L295:L302)</f>
        <v>0</v>
      </c>
      <c r="M303" s="140">
        <f>SUM(M295:M302)</f>
        <v>0</v>
      </c>
      <c r="N303" s="89"/>
      <c r="O303" s="90"/>
      <c r="P303" s="90"/>
      <c r="Q303" s="90"/>
      <c r="R303" s="90"/>
      <c r="S303" s="90"/>
      <c r="T303" s="86"/>
      <c r="V303" s="88"/>
      <c r="W303" s="88"/>
    </row>
    <row r="304" spans="1:23" ht="15" customHeight="1" collapsed="1" thickBot="1">
      <c r="A304" s="82">
        <f t="shared" si="157"/>
        <v>0</v>
      </c>
      <c r="B304" s="72"/>
      <c r="C304" s="229"/>
      <c r="D304" s="74"/>
      <c r="E304" s="74"/>
      <c r="F304" s="150"/>
      <c r="G304" s="230"/>
      <c r="H304" s="232">
        <f t="shared" si="142"/>
        <v>0</v>
      </c>
      <c r="I304" s="300"/>
      <c r="J304" s="380"/>
      <c r="K304" s="257"/>
      <c r="L304" s="234"/>
      <c r="M304" s="231"/>
      <c r="N304" s="89"/>
      <c r="O304" s="90"/>
      <c r="P304" s="90"/>
      <c r="Q304" s="90"/>
      <c r="R304" s="90"/>
      <c r="S304" s="90"/>
      <c r="T304" s="86"/>
      <c r="V304" s="88"/>
      <c r="W304" s="88"/>
    </row>
    <row r="305" spans="1:23" ht="15" hidden="1" customHeight="1" outlineLevel="1">
      <c r="A305" s="82">
        <f>$B$305</f>
        <v>0</v>
      </c>
      <c r="B305" s="87"/>
      <c r="C305" s="321" t="str">
        <f>CONCATENATE("CHAPITRE ",B305)</f>
        <v xml:space="preserve">CHAPITRE </v>
      </c>
      <c r="D305" s="74"/>
      <c r="E305" s="74"/>
      <c r="F305" s="150">
        <f t="shared" ref="F305:F312" si="158">IF(H305=0,,ROUND((VLOOKUP(H305,$H$6:$K$15,2)*L305+VLOOKUP(H305,$H$6:$K$15,4)*M305)/E305,$K$1))</f>
        <v>0</v>
      </c>
      <c r="G305" s="151">
        <f t="shared" ref="G305:G312" si="159">F305*E305</f>
        <v>0</v>
      </c>
      <c r="H305" s="232">
        <f t="shared" si="142"/>
        <v>0</v>
      </c>
      <c r="I305" s="300"/>
      <c r="J305" s="379"/>
      <c r="K305" s="257"/>
      <c r="L305" s="152">
        <f t="shared" ref="L305:L312" si="160">(I305-(I305*J305))*E305</f>
        <v>0</v>
      </c>
      <c r="M305" s="139">
        <f t="shared" ref="M305:M312" si="161">$M$4*K305*E305</f>
        <v>0</v>
      </c>
      <c r="N305" s="84"/>
      <c r="O305" s="85"/>
      <c r="P305" s="85"/>
      <c r="Q305" s="85"/>
      <c r="R305" s="85"/>
      <c r="S305" s="85"/>
      <c r="T305" s="86"/>
    </row>
    <row r="306" spans="1:23" ht="15" hidden="1" customHeight="1" outlineLevel="1">
      <c r="A306" s="82">
        <f t="shared" ref="A306:A314" si="162">$B$305</f>
        <v>0</v>
      </c>
      <c r="B306" s="72"/>
      <c r="C306" s="73"/>
      <c r="D306" s="74"/>
      <c r="E306" s="74"/>
      <c r="F306" s="150">
        <f t="shared" si="158"/>
        <v>0</v>
      </c>
      <c r="G306" s="151">
        <f t="shared" si="159"/>
        <v>0</v>
      </c>
      <c r="H306" s="232">
        <f t="shared" si="142"/>
        <v>0</v>
      </c>
      <c r="I306" s="300"/>
      <c r="J306" s="379"/>
      <c r="K306" s="257"/>
      <c r="L306" s="152">
        <f t="shared" si="160"/>
        <v>0</v>
      </c>
      <c r="M306" s="139">
        <f t="shared" si="161"/>
        <v>0</v>
      </c>
      <c r="N306" s="84"/>
      <c r="O306" s="85"/>
      <c r="P306" s="85"/>
      <c r="Q306" s="85"/>
      <c r="R306" s="85"/>
      <c r="S306" s="85"/>
      <c r="T306" s="86"/>
    </row>
    <row r="307" spans="1:23" ht="15" hidden="1" customHeight="1" outlineLevel="1">
      <c r="A307" s="82">
        <f t="shared" si="162"/>
        <v>0</v>
      </c>
      <c r="B307" s="72"/>
      <c r="C307" s="73"/>
      <c r="D307" s="74"/>
      <c r="E307" s="74"/>
      <c r="F307" s="150">
        <f t="shared" si="158"/>
        <v>0</v>
      </c>
      <c r="G307" s="151">
        <f t="shared" si="159"/>
        <v>0</v>
      </c>
      <c r="H307" s="232">
        <f t="shared" si="142"/>
        <v>0</v>
      </c>
      <c r="I307" s="300"/>
      <c r="J307" s="379"/>
      <c r="K307" s="257"/>
      <c r="L307" s="152">
        <f t="shared" si="160"/>
        <v>0</v>
      </c>
      <c r="M307" s="139">
        <f t="shared" si="161"/>
        <v>0</v>
      </c>
      <c r="N307" s="84"/>
      <c r="O307" s="85"/>
      <c r="P307" s="85"/>
      <c r="Q307" s="85"/>
      <c r="R307" s="85"/>
      <c r="S307" s="85"/>
      <c r="T307" s="86"/>
    </row>
    <row r="308" spans="1:23" ht="15" hidden="1" customHeight="1" outlineLevel="1">
      <c r="A308" s="82">
        <f t="shared" si="162"/>
        <v>0</v>
      </c>
      <c r="B308" s="72"/>
      <c r="C308" s="73"/>
      <c r="D308" s="74"/>
      <c r="E308" s="74"/>
      <c r="F308" s="150">
        <f t="shared" si="158"/>
        <v>0</v>
      </c>
      <c r="G308" s="151">
        <f t="shared" si="159"/>
        <v>0</v>
      </c>
      <c r="H308" s="232">
        <f t="shared" si="142"/>
        <v>0</v>
      </c>
      <c r="I308" s="300"/>
      <c r="J308" s="379"/>
      <c r="K308" s="257"/>
      <c r="L308" s="152">
        <f t="shared" si="160"/>
        <v>0</v>
      </c>
      <c r="M308" s="139">
        <f t="shared" si="161"/>
        <v>0</v>
      </c>
      <c r="N308" s="84"/>
      <c r="O308" s="85"/>
      <c r="P308" s="85"/>
      <c r="Q308" s="85"/>
      <c r="R308" s="85"/>
      <c r="S308" s="85"/>
      <c r="T308" s="86"/>
    </row>
    <row r="309" spans="1:23" ht="15" hidden="1" customHeight="1" outlineLevel="1">
      <c r="A309" s="82">
        <f t="shared" si="162"/>
        <v>0</v>
      </c>
      <c r="B309" s="72"/>
      <c r="C309" s="73"/>
      <c r="D309" s="74"/>
      <c r="E309" s="74"/>
      <c r="F309" s="150">
        <f t="shared" si="158"/>
        <v>0</v>
      </c>
      <c r="G309" s="151">
        <f t="shared" si="159"/>
        <v>0</v>
      </c>
      <c r="H309" s="232">
        <f t="shared" si="142"/>
        <v>0</v>
      </c>
      <c r="I309" s="300"/>
      <c r="J309" s="379"/>
      <c r="K309" s="257"/>
      <c r="L309" s="152">
        <f t="shared" si="160"/>
        <v>0</v>
      </c>
      <c r="M309" s="139">
        <f t="shared" si="161"/>
        <v>0</v>
      </c>
      <c r="N309" s="84"/>
      <c r="O309" s="85"/>
      <c r="P309" s="85"/>
      <c r="Q309" s="85"/>
      <c r="R309" s="85"/>
      <c r="S309" s="85"/>
      <c r="T309" s="86"/>
    </row>
    <row r="310" spans="1:23" ht="15" hidden="1" customHeight="1" outlineLevel="1">
      <c r="A310" s="82">
        <f t="shared" si="162"/>
        <v>0</v>
      </c>
      <c r="B310" s="72"/>
      <c r="C310" s="73"/>
      <c r="D310" s="74"/>
      <c r="E310" s="74"/>
      <c r="F310" s="150">
        <f t="shared" si="158"/>
        <v>0</v>
      </c>
      <c r="G310" s="151">
        <f t="shared" si="159"/>
        <v>0</v>
      </c>
      <c r="H310" s="232">
        <f t="shared" si="142"/>
        <v>0</v>
      </c>
      <c r="I310" s="300"/>
      <c r="J310" s="379"/>
      <c r="K310" s="257"/>
      <c r="L310" s="152">
        <f t="shared" si="160"/>
        <v>0</v>
      </c>
      <c r="M310" s="139">
        <f t="shared" si="161"/>
        <v>0</v>
      </c>
      <c r="N310" s="84"/>
      <c r="O310" s="85"/>
      <c r="P310" s="85"/>
      <c r="Q310" s="85"/>
      <c r="R310" s="85"/>
      <c r="S310" s="85"/>
      <c r="T310" s="86"/>
    </row>
    <row r="311" spans="1:23" ht="15" hidden="1" customHeight="1" outlineLevel="1">
      <c r="A311" s="82">
        <f t="shared" si="162"/>
        <v>0</v>
      </c>
      <c r="B311" s="72"/>
      <c r="C311" s="73"/>
      <c r="D311" s="74"/>
      <c r="E311" s="74"/>
      <c r="F311" s="150">
        <f t="shared" si="158"/>
        <v>0</v>
      </c>
      <c r="G311" s="151">
        <f t="shared" si="159"/>
        <v>0</v>
      </c>
      <c r="H311" s="232">
        <f t="shared" si="142"/>
        <v>0</v>
      </c>
      <c r="I311" s="300"/>
      <c r="J311" s="379"/>
      <c r="K311" s="257"/>
      <c r="L311" s="152">
        <f t="shared" si="160"/>
        <v>0</v>
      </c>
      <c r="M311" s="139">
        <f t="shared" si="161"/>
        <v>0</v>
      </c>
      <c r="N311" s="84"/>
      <c r="O311" s="85"/>
      <c r="P311" s="85"/>
      <c r="Q311" s="85"/>
      <c r="R311" s="85"/>
      <c r="S311" s="85"/>
      <c r="T311" s="86"/>
    </row>
    <row r="312" spans="1:23" ht="15" hidden="1" customHeight="1" outlineLevel="1" thickBot="1">
      <c r="A312" s="82">
        <f t="shared" si="162"/>
        <v>0</v>
      </c>
      <c r="B312" s="72"/>
      <c r="C312" s="73"/>
      <c r="D312" s="74"/>
      <c r="E312" s="74"/>
      <c r="F312" s="150">
        <f t="shared" si="158"/>
        <v>0</v>
      </c>
      <c r="G312" s="151">
        <f t="shared" si="159"/>
        <v>0</v>
      </c>
      <c r="H312" s="232">
        <f t="shared" si="142"/>
        <v>0</v>
      </c>
      <c r="I312" s="300"/>
      <c r="J312" s="379"/>
      <c r="K312" s="257"/>
      <c r="L312" s="152">
        <f t="shared" si="160"/>
        <v>0</v>
      </c>
      <c r="M312" s="139">
        <f t="shared" si="161"/>
        <v>0</v>
      </c>
      <c r="N312" s="84"/>
      <c r="O312" s="85"/>
      <c r="P312" s="85"/>
      <c r="Q312" s="85"/>
      <c r="R312" s="85"/>
      <c r="S312" s="85"/>
      <c r="T312" s="86"/>
    </row>
    <row r="313" spans="1:23" ht="15" hidden="1" customHeight="1" outlineLevel="1" thickBot="1">
      <c r="A313" s="82">
        <f t="shared" si="162"/>
        <v>0</v>
      </c>
      <c r="B313" s="72"/>
      <c r="C313" s="229" t="str">
        <f>CONCATENATE(B305," - TOTAL HT ",C305)</f>
        <v xml:space="preserve"> - TOTAL HT CHAPITRE </v>
      </c>
      <c r="D313" s="74"/>
      <c r="E313" s="74"/>
      <c r="F313" s="150"/>
      <c r="G313" s="153">
        <f>SUM(G305:G312)</f>
        <v>0</v>
      </c>
      <c r="H313" s="232">
        <f t="shared" si="142"/>
        <v>0</v>
      </c>
      <c r="I313" s="300"/>
      <c r="J313" s="380"/>
      <c r="K313" s="257"/>
      <c r="L313" s="153">
        <f>SUM(L305:L312)</f>
        <v>0</v>
      </c>
      <c r="M313" s="140">
        <f>SUM(M305:M312)</f>
        <v>0</v>
      </c>
      <c r="N313" s="89"/>
      <c r="O313" s="90"/>
      <c r="P313" s="90"/>
      <c r="Q313" s="90"/>
      <c r="R313" s="90"/>
      <c r="S313" s="90"/>
      <c r="T313" s="86"/>
      <c r="V313" s="88"/>
      <c r="W313" s="88"/>
    </row>
    <row r="314" spans="1:23" ht="15" customHeight="1" collapsed="1">
      <c r="A314" s="82">
        <f t="shared" si="162"/>
        <v>0</v>
      </c>
      <c r="B314" s="72"/>
      <c r="C314" s="229"/>
      <c r="D314" s="74"/>
      <c r="E314" s="74"/>
      <c r="F314" s="150"/>
      <c r="G314" s="230"/>
      <c r="H314" s="232">
        <f t="shared" si="142"/>
        <v>0</v>
      </c>
      <c r="I314" s="300"/>
      <c r="J314" s="380"/>
      <c r="K314" s="257"/>
      <c r="L314" s="234"/>
      <c r="M314" s="231"/>
      <c r="N314" s="89"/>
      <c r="O314" s="90"/>
      <c r="P314" s="90"/>
      <c r="Q314" s="90"/>
      <c r="R314" s="90"/>
      <c r="S314" s="90"/>
      <c r="T314" s="86"/>
      <c r="V314" s="88"/>
      <c r="W314" s="88"/>
    </row>
    <row r="315" spans="1:23" ht="15" customHeight="1">
      <c r="A315" s="82"/>
      <c r="B315" s="93"/>
      <c r="C315" s="92"/>
      <c r="D315" s="94"/>
      <c r="E315" s="94"/>
      <c r="F315" s="124">
        <f>IF(H315=0,,ROUND((VLOOKUP(H315,$H$6:$I$15,2)*L315+VLOOKUP(H315,$H$6:$K$15,3)*M315)/E315,#REF!))</f>
        <v>0</v>
      </c>
      <c r="G315" s="125">
        <f t="shared" ref="G315:G316" si="163">F315*E315</f>
        <v>0</v>
      </c>
      <c r="H315" s="233">
        <f t="shared" ref="H315:H316" si="164">IF(E315&lt;&gt;0,1,)</f>
        <v>0</v>
      </c>
      <c r="I315" s="302"/>
      <c r="J315" s="381"/>
      <c r="K315" s="258"/>
      <c r="L315" s="10">
        <f>I315*E315</f>
        <v>0</v>
      </c>
      <c r="M315" s="141">
        <f>$M$4*K315*E315</f>
        <v>0</v>
      </c>
      <c r="N315" s="84"/>
      <c r="O315" s="85"/>
      <c r="P315" s="85"/>
      <c r="Q315" s="85"/>
      <c r="R315" s="85"/>
      <c r="S315" s="85"/>
      <c r="T315" s="86"/>
    </row>
    <row r="316" spans="1:23" ht="15" customHeight="1">
      <c r="A316" s="82">
        <f>A315</f>
        <v>0</v>
      </c>
      <c r="B316" s="93"/>
      <c r="C316" s="92"/>
      <c r="D316" s="94"/>
      <c r="E316" s="94"/>
      <c r="F316" s="124">
        <f>IF(H316=0,,ROUND((VLOOKUP(H316,$H$6:$I$15,2)*L316+VLOOKUP(H316,$H$6:$K$15,3)*M316)/E316,#REF!))</f>
        <v>0</v>
      </c>
      <c r="G316" s="125">
        <f t="shared" si="163"/>
        <v>0</v>
      </c>
      <c r="H316" s="233">
        <f t="shared" si="164"/>
        <v>0</v>
      </c>
      <c r="I316" s="302"/>
      <c r="J316" s="381"/>
      <c r="K316" s="258"/>
      <c r="L316" s="10">
        <f>I316*E316</f>
        <v>0</v>
      </c>
      <c r="M316" s="141">
        <f>$M$4*K316*E316</f>
        <v>0</v>
      </c>
      <c r="N316" s="84"/>
      <c r="O316" s="85"/>
      <c r="P316" s="85"/>
      <c r="Q316" s="85"/>
      <c r="R316" s="85"/>
      <c r="S316" s="85"/>
      <c r="T316" s="86"/>
    </row>
    <row r="317" spans="1:23">
      <c r="A317" s="82"/>
      <c r="B317" s="93"/>
      <c r="C317" s="100" t="s">
        <v>7</v>
      </c>
      <c r="D317" s="94"/>
      <c r="E317" s="94"/>
      <c r="F317" s="125"/>
      <c r="G317" s="125">
        <f>F317*E317</f>
        <v>0</v>
      </c>
      <c r="H317" s="233"/>
      <c r="I317" s="302"/>
      <c r="J317" s="381"/>
      <c r="K317" s="258"/>
      <c r="L317" s="10">
        <f>I317*E317</f>
        <v>0</v>
      </c>
      <c r="M317" s="141">
        <f>K317*E317</f>
        <v>0</v>
      </c>
      <c r="N317" s="84"/>
      <c r="O317" s="85"/>
      <c r="P317" s="85"/>
      <c r="Q317" s="85"/>
      <c r="R317" s="85"/>
      <c r="S317" s="85"/>
      <c r="T317" s="86"/>
    </row>
    <row r="318" spans="1:23">
      <c r="A318" s="82"/>
      <c r="B318" s="93"/>
      <c r="C318" s="92"/>
      <c r="D318" s="94"/>
      <c r="E318" s="94"/>
      <c r="F318" s="125"/>
      <c r="G318" s="125">
        <f>F318*E318</f>
        <v>0</v>
      </c>
      <c r="H318" s="233"/>
      <c r="I318" s="302"/>
      <c r="J318" s="381"/>
      <c r="K318" s="258"/>
      <c r="L318" s="10">
        <f>I318*E318</f>
        <v>0</v>
      </c>
      <c r="M318" s="141">
        <f>K318*E318</f>
        <v>0</v>
      </c>
      <c r="N318" s="84"/>
      <c r="O318" s="85"/>
      <c r="P318" s="85"/>
      <c r="Q318" s="85"/>
      <c r="R318" s="85"/>
      <c r="S318" s="85"/>
      <c r="T318" s="86"/>
    </row>
    <row r="319" spans="1:23">
      <c r="A319" s="235">
        <f>CHAP01</f>
        <v>1</v>
      </c>
      <c r="B319" s="236">
        <f>CHAP01</f>
        <v>1</v>
      </c>
      <c r="C319" s="237" t="str">
        <f>CHAP01</f>
        <v>CHAPITRE 1</v>
      </c>
      <c r="D319" s="238"/>
      <c r="E319" s="238"/>
      <c r="F319" s="125"/>
      <c r="G319" s="125">
        <f>_TT01</f>
        <v>0</v>
      </c>
      <c r="H319" s="239"/>
      <c r="I319" s="303">
        <f>SUMPRODUCT(E19:E24,F19:F24)</f>
        <v>0</v>
      </c>
      <c r="J319" s="382"/>
      <c r="K319" s="259">
        <f t="shared" ref="K319:K348" si="165">IF(I319&lt;&gt;G319,"Erreur",)</f>
        <v>0</v>
      </c>
      <c r="L319" s="125">
        <f>_TT01</f>
        <v>0</v>
      </c>
      <c r="M319" s="143">
        <f>_TT01</f>
        <v>0</v>
      </c>
      <c r="N319" s="89"/>
      <c r="O319" s="90"/>
      <c r="P319" s="90"/>
      <c r="Q319" s="90"/>
      <c r="R319" s="90"/>
      <c r="S319" s="90"/>
      <c r="T319" s="86"/>
    </row>
    <row r="320" spans="1:23">
      <c r="A320" s="235">
        <f>CHAP02</f>
        <v>2</v>
      </c>
      <c r="B320" s="236">
        <f>CHAP02</f>
        <v>2</v>
      </c>
      <c r="C320" s="237" t="str">
        <f>CHAP02</f>
        <v>CHAPITRE 2</v>
      </c>
      <c r="D320" s="238"/>
      <c r="E320" s="238"/>
      <c r="F320" s="125"/>
      <c r="G320" s="125">
        <f>_TT02</f>
        <v>0</v>
      </c>
      <c r="H320" s="239"/>
      <c r="I320" s="303">
        <f>SUMPRODUCT(E28:E33,F28:F33)</f>
        <v>0</v>
      </c>
      <c r="J320" s="382"/>
      <c r="K320" s="259">
        <f t="shared" si="165"/>
        <v>0</v>
      </c>
      <c r="L320" s="125">
        <f>_TT02</f>
        <v>0</v>
      </c>
      <c r="M320" s="143">
        <f>_TT02</f>
        <v>0</v>
      </c>
      <c r="N320" s="89"/>
      <c r="O320" s="90"/>
      <c r="P320" s="90"/>
      <c r="Q320" s="90"/>
      <c r="R320" s="90"/>
      <c r="S320" s="90"/>
      <c r="T320" s="86"/>
    </row>
    <row r="321" spans="1:20">
      <c r="A321" s="235">
        <f>CHAP03</f>
        <v>3</v>
      </c>
      <c r="B321" s="236">
        <f>CHAP03</f>
        <v>3</v>
      </c>
      <c r="C321" s="237" t="str">
        <f>CHAP03</f>
        <v>CHAPITRE 3</v>
      </c>
      <c r="D321" s="238"/>
      <c r="E321" s="238"/>
      <c r="F321" s="125"/>
      <c r="G321" s="125">
        <f>_TT03</f>
        <v>0</v>
      </c>
      <c r="H321" s="239"/>
      <c r="I321" s="303">
        <f>SUMPRODUCT(E37:E42,F37:F42)</f>
        <v>0</v>
      </c>
      <c r="J321" s="382"/>
      <c r="K321" s="259">
        <f t="shared" si="165"/>
        <v>0</v>
      </c>
      <c r="L321" s="125">
        <f>_TT03</f>
        <v>0</v>
      </c>
      <c r="M321" s="143">
        <f>_TT03</f>
        <v>0</v>
      </c>
      <c r="N321" s="89"/>
      <c r="O321" s="90"/>
      <c r="P321" s="90"/>
      <c r="Q321" s="90"/>
      <c r="R321" s="90"/>
      <c r="S321" s="90"/>
      <c r="T321" s="86"/>
    </row>
    <row r="322" spans="1:20">
      <c r="A322" s="235">
        <f>CHAP04</f>
        <v>0</v>
      </c>
      <c r="B322" s="236">
        <f>CHAP04</f>
        <v>0</v>
      </c>
      <c r="C322" s="237" t="str">
        <f>CHAP04</f>
        <v xml:space="preserve">CHAPITRE </v>
      </c>
      <c r="D322" s="238"/>
      <c r="E322" s="238"/>
      <c r="F322" s="125"/>
      <c r="G322" s="125">
        <f>_TT04</f>
        <v>0</v>
      </c>
      <c r="H322" s="239"/>
      <c r="I322" s="303">
        <f>SUMPRODUCT(E46:E52,F46:F52)</f>
        <v>0</v>
      </c>
      <c r="J322" s="382"/>
      <c r="K322" s="259">
        <f t="shared" si="165"/>
        <v>0</v>
      </c>
      <c r="L322" s="125">
        <f>_TT04</f>
        <v>0</v>
      </c>
      <c r="M322" s="143">
        <f>_TT04</f>
        <v>0</v>
      </c>
      <c r="N322" s="89"/>
      <c r="O322" s="90"/>
      <c r="P322" s="90"/>
      <c r="Q322" s="90"/>
      <c r="R322" s="90"/>
      <c r="S322" s="90"/>
      <c r="T322" s="86"/>
    </row>
    <row r="323" spans="1:20">
      <c r="A323" s="235">
        <f>CHAP05</f>
        <v>0</v>
      </c>
      <c r="B323" s="236">
        <f>CHAP05</f>
        <v>0</v>
      </c>
      <c r="C323" s="237" t="str">
        <f>CHAP05</f>
        <v xml:space="preserve">CHAPITRE </v>
      </c>
      <c r="D323" s="238"/>
      <c r="E323" s="238"/>
      <c r="F323" s="125"/>
      <c r="G323" s="125">
        <f>_TT05</f>
        <v>0</v>
      </c>
      <c r="H323" s="239"/>
      <c r="I323" s="303">
        <f>SUMPRODUCT(E56:E62,F56:F62)</f>
        <v>0</v>
      </c>
      <c r="J323" s="382"/>
      <c r="K323" s="259">
        <f t="shared" si="165"/>
        <v>0</v>
      </c>
      <c r="L323" s="125">
        <f>_TT05</f>
        <v>0</v>
      </c>
      <c r="M323" s="143">
        <f>_TT05</f>
        <v>0</v>
      </c>
      <c r="N323" s="89"/>
      <c r="O323" s="90"/>
      <c r="P323" s="90"/>
      <c r="Q323" s="90"/>
      <c r="R323" s="90"/>
      <c r="S323" s="90"/>
      <c r="T323" s="86"/>
    </row>
    <row r="324" spans="1:20">
      <c r="A324" s="235">
        <f>CHAP06</f>
        <v>0</v>
      </c>
      <c r="B324" s="236">
        <f>CHAP06</f>
        <v>0</v>
      </c>
      <c r="C324" s="237" t="str">
        <f>CHAP06</f>
        <v xml:space="preserve">CHAPITRE </v>
      </c>
      <c r="D324" s="238"/>
      <c r="E324" s="238"/>
      <c r="F324" s="125"/>
      <c r="G324" s="125">
        <f>_TT06</f>
        <v>0</v>
      </c>
      <c r="H324" s="239"/>
      <c r="I324" s="303">
        <f>SUMPRODUCT(E66:E72,F66:F72)</f>
        <v>0</v>
      </c>
      <c r="J324" s="382"/>
      <c r="K324" s="259">
        <f t="shared" si="165"/>
        <v>0</v>
      </c>
      <c r="L324" s="125">
        <f>_TT06</f>
        <v>0</v>
      </c>
      <c r="M324" s="143">
        <f>_TT06</f>
        <v>0</v>
      </c>
      <c r="N324" s="89"/>
      <c r="O324" s="90"/>
      <c r="P324" s="90"/>
      <c r="Q324" s="90"/>
      <c r="R324" s="90"/>
      <c r="S324" s="90"/>
      <c r="T324" s="86"/>
    </row>
    <row r="325" spans="1:20">
      <c r="A325" s="235">
        <f>CHAP07</f>
        <v>0</v>
      </c>
      <c r="B325" s="236">
        <f>CHAP07</f>
        <v>0</v>
      </c>
      <c r="C325" s="237" t="str">
        <f>CHAP07</f>
        <v xml:space="preserve">CHAPITRE </v>
      </c>
      <c r="D325" s="238"/>
      <c r="E325" s="238"/>
      <c r="F325" s="125"/>
      <c r="G325" s="125">
        <f>_TT07</f>
        <v>0</v>
      </c>
      <c r="H325" s="239"/>
      <c r="I325" s="303">
        <f>SUMPRODUCT(E76:E82,F76:F82)</f>
        <v>0</v>
      </c>
      <c r="J325" s="382"/>
      <c r="K325" s="259">
        <f t="shared" si="165"/>
        <v>0</v>
      </c>
      <c r="L325" s="125">
        <f>_TT07</f>
        <v>0</v>
      </c>
      <c r="M325" s="143">
        <f>_TT07</f>
        <v>0</v>
      </c>
      <c r="N325" s="89"/>
      <c r="O325" s="90"/>
      <c r="P325" s="90"/>
      <c r="Q325" s="90"/>
      <c r="R325" s="90"/>
      <c r="S325" s="90"/>
      <c r="T325" s="86"/>
    </row>
    <row r="326" spans="1:20">
      <c r="A326" s="235">
        <f>CHAP08</f>
        <v>0</v>
      </c>
      <c r="B326" s="236">
        <f>CHAP08</f>
        <v>0</v>
      </c>
      <c r="C326" s="237" t="str">
        <f>CHAP08</f>
        <v xml:space="preserve">CHAPITRE </v>
      </c>
      <c r="D326" s="238"/>
      <c r="E326" s="238"/>
      <c r="F326" s="125"/>
      <c r="G326" s="125">
        <f>_TT08</f>
        <v>0</v>
      </c>
      <c r="H326" s="239"/>
      <c r="I326" s="303">
        <f>SUMPRODUCT(E86:E92,F86:F92)</f>
        <v>0</v>
      </c>
      <c r="J326" s="382"/>
      <c r="K326" s="259">
        <f t="shared" si="165"/>
        <v>0</v>
      </c>
      <c r="L326" s="125">
        <f>_TT08</f>
        <v>0</v>
      </c>
      <c r="M326" s="143">
        <f>_TT08</f>
        <v>0</v>
      </c>
      <c r="N326" s="89"/>
      <c r="O326" s="90"/>
      <c r="P326" s="90"/>
      <c r="Q326" s="90"/>
      <c r="R326" s="90"/>
      <c r="S326" s="90"/>
      <c r="T326" s="86"/>
    </row>
    <row r="327" spans="1:20">
      <c r="A327" s="235">
        <f>CHAP09</f>
        <v>0</v>
      </c>
      <c r="B327" s="236">
        <f>CHAP09</f>
        <v>0</v>
      </c>
      <c r="C327" s="237" t="str">
        <f>CHAP09</f>
        <v xml:space="preserve">CHAPITRE </v>
      </c>
      <c r="D327" s="238"/>
      <c r="E327" s="238"/>
      <c r="F327" s="125"/>
      <c r="G327" s="125">
        <f>_TT09</f>
        <v>0</v>
      </c>
      <c r="H327" s="239"/>
      <c r="I327" s="303">
        <f>SUMPRODUCT(E96:E102,F96:F102)</f>
        <v>0</v>
      </c>
      <c r="J327" s="382"/>
      <c r="K327" s="259">
        <f t="shared" si="165"/>
        <v>0</v>
      </c>
      <c r="L327" s="125">
        <f>_TT09</f>
        <v>0</v>
      </c>
      <c r="M327" s="143">
        <f>_TT09</f>
        <v>0</v>
      </c>
      <c r="N327" s="89"/>
      <c r="O327" s="90"/>
      <c r="P327" s="90"/>
      <c r="Q327" s="90"/>
      <c r="R327" s="90"/>
      <c r="S327" s="90"/>
      <c r="T327" s="86"/>
    </row>
    <row r="328" spans="1:20">
      <c r="A328" s="235">
        <f>CHAP10</f>
        <v>0</v>
      </c>
      <c r="B328" s="236">
        <f>CHAP10</f>
        <v>0</v>
      </c>
      <c r="C328" s="237" t="str">
        <f>CHAP10</f>
        <v xml:space="preserve">CHAPITRE </v>
      </c>
      <c r="D328" s="238"/>
      <c r="E328" s="238"/>
      <c r="F328" s="125"/>
      <c r="G328" s="125">
        <f>_TT10</f>
        <v>0</v>
      </c>
      <c r="H328" s="239"/>
      <c r="I328" s="303">
        <f>SUMPRODUCT(E106:E112,F106:F112)</f>
        <v>0</v>
      </c>
      <c r="J328" s="382"/>
      <c r="K328" s="259">
        <f t="shared" si="165"/>
        <v>0</v>
      </c>
      <c r="L328" s="125">
        <f>_TT10</f>
        <v>0</v>
      </c>
      <c r="M328" s="143">
        <f>_TT10</f>
        <v>0</v>
      </c>
      <c r="N328" s="89"/>
      <c r="O328" s="90"/>
      <c r="P328" s="90"/>
      <c r="Q328" s="90"/>
      <c r="R328" s="90"/>
      <c r="S328" s="90"/>
      <c r="T328" s="86"/>
    </row>
    <row r="329" spans="1:20">
      <c r="A329" s="235">
        <f>CHAP11</f>
        <v>0</v>
      </c>
      <c r="B329" s="236">
        <f>CHAP11</f>
        <v>0</v>
      </c>
      <c r="C329" s="237" t="str">
        <f>CHAP11</f>
        <v xml:space="preserve">CHAPITRE </v>
      </c>
      <c r="D329" s="238"/>
      <c r="E329" s="238"/>
      <c r="F329" s="125"/>
      <c r="G329" s="125">
        <f>_TT11</f>
        <v>0</v>
      </c>
      <c r="H329" s="239"/>
      <c r="I329" s="303">
        <f>SUMPRODUCT(E116:E122,F116:F122)</f>
        <v>0</v>
      </c>
      <c r="J329" s="382"/>
      <c r="K329" s="259">
        <f t="shared" si="165"/>
        <v>0</v>
      </c>
      <c r="L329" s="125">
        <f>_TT11</f>
        <v>0</v>
      </c>
      <c r="M329" s="143">
        <f>_TT11</f>
        <v>0</v>
      </c>
      <c r="N329" s="89"/>
      <c r="O329" s="90"/>
      <c r="P329" s="90"/>
      <c r="Q329" s="90"/>
      <c r="R329" s="90"/>
      <c r="S329" s="90"/>
      <c r="T329" s="86"/>
    </row>
    <row r="330" spans="1:20">
      <c r="A330" s="235">
        <f>CHAP12</f>
        <v>0</v>
      </c>
      <c r="B330" s="236">
        <f>CHAP12</f>
        <v>0</v>
      </c>
      <c r="C330" s="237" t="str">
        <f>CHAP12</f>
        <v xml:space="preserve">CHAPITRE </v>
      </c>
      <c r="D330" s="238"/>
      <c r="E330" s="238"/>
      <c r="F330" s="125"/>
      <c r="G330" s="125">
        <f>_TT12</f>
        <v>0</v>
      </c>
      <c r="H330" s="239"/>
      <c r="I330" s="303">
        <f>SUMPRODUCT(E126:E132,F126:F132)</f>
        <v>0</v>
      </c>
      <c r="J330" s="382"/>
      <c r="K330" s="259">
        <f t="shared" si="165"/>
        <v>0</v>
      </c>
      <c r="L330" s="125">
        <f>_TT12</f>
        <v>0</v>
      </c>
      <c r="M330" s="143">
        <f>_TT12</f>
        <v>0</v>
      </c>
      <c r="N330" s="89"/>
      <c r="O330" s="90"/>
      <c r="P330" s="90"/>
      <c r="Q330" s="90"/>
      <c r="R330" s="90"/>
      <c r="S330" s="90"/>
      <c r="T330" s="86"/>
    </row>
    <row r="331" spans="1:20">
      <c r="A331" s="235">
        <f>CHAP13</f>
        <v>0</v>
      </c>
      <c r="B331" s="236">
        <f>CHAP13</f>
        <v>0</v>
      </c>
      <c r="C331" s="237" t="str">
        <f>CHAP13</f>
        <v xml:space="preserve">CHAPITRE </v>
      </c>
      <c r="D331" s="238"/>
      <c r="E331" s="238"/>
      <c r="F331" s="125"/>
      <c r="G331" s="125">
        <f>_TT13</f>
        <v>0</v>
      </c>
      <c r="H331" s="239"/>
      <c r="I331" s="303">
        <f>SUMPRODUCT(E136:E142,F136:F142)</f>
        <v>0</v>
      </c>
      <c r="J331" s="382"/>
      <c r="K331" s="259">
        <f t="shared" si="165"/>
        <v>0</v>
      </c>
      <c r="L331" s="125">
        <f>_TT13</f>
        <v>0</v>
      </c>
      <c r="M331" s="143">
        <f>_TT13</f>
        <v>0</v>
      </c>
      <c r="N331" s="89"/>
      <c r="O331" s="90"/>
      <c r="P331" s="90"/>
      <c r="Q331" s="90"/>
      <c r="R331" s="90"/>
      <c r="S331" s="90"/>
      <c r="T331" s="86"/>
    </row>
    <row r="332" spans="1:20">
      <c r="A332" s="235">
        <f>CHAP14</f>
        <v>0</v>
      </c>
      <c r="B332" s="236">
        <f>CHAP14</f>
        <v>0</v>
      </c>
      <c r="C332" s="237" t="str">
        <f>CHAP14</f>
        <v xml:space="preserve">CHAPITRE </v>
      </c>
      <c r="D332" s="238"/>
      <c r="E332" s="238"/>
      <c r="F332" s="125"/>
      <c r="G332" s="125">
        <f>_TT14</f>
        <v>0</v>
      </c>
      <c r="H332" s="239"/>
      <c r="I332" s="303">
        <f>SUMPRODUCT(E146:E152,F146:F152)</f>
        <v>0</v>
      </c>
      <c r="J332" s="382"/>
      <c r="K332" s="259">
        <f t="shared" si="165"/>
        <v>0</v>
      </c>
      <c r="L332" s="125">
        <f>_TT14</f>
        <v>0</v>
      </c>
      <c r="M332" s="143">
        <f>_TT14</f>
        <v>0</v>
      </c>
      <c r="N332" s="89"/>
      <c r="O332" s="90"/>
      <c r="P332" s="90"/>
      <c r="Q332" s="90"/>
      <c r="R332" s="90"/>
      <c r="S332" s="90"/>
      <c r="T332" s="86"/>
    </row>
    <row r="333" spans="1:20">
      <c r="A333" s="235">
        <f>CHAP15</f>
        <v>0</v>
      </c>
      <c r="B333" s="236">
        <f>CHAP15</f>
        <v>0</v>
      </c>
      <c r="C333" s="237" t="str">
        <f>CHAP15</f>
        <v xml:space="preserve">CHAPITRE </v>
      </c>
      <c r="D333" s="238"/>
      <c r="E333" s="238"/>
      <c r="F333" s="125"/>
      <c r="G333" s="125">
        <f>_TT15</f>
        <v>0</v>
      </c>
      <c r="H333" s="239"/>
      <c r="I333" s="303">
        <f>SUMPRODUCT(E156:E162,F156:F162)</f>
        <v>0</v>
      </c>
      <c r="J333" s="382"/>
      <c r="K333" s="259">
        <f t="shared" si="165"/>
        <v>0</v>
      </c>
      <c r="L333" s="125">
        <f>_TT15</f>
        <v>0</v>
      </c>
      <c r="M333" s="143">
        <f>_TT15</f>
        <v>0</v>
      </c>
      <c r="N333" s="89"/>
      <c r="O333" s="90"/>
      <c r="P333" s="90"/>
      <c r="Q333" s="90"/>
      <c r="R333" s="90"/>
      <c r="S333" s="90"/>
      <c r="T333" s="86"/>
    </row>
    <row r="334" spans="1:20">
      <c r="A334" s="235">
        <f>CHAP16</f>
        <v>0</v>
      </c>
      <c r="B334" s="236">
        <f>CHAP16</f>
        <v>0</v>
      </c>
      <c r="C334" s="237" t="str">
        <f>CHAP16</f>
        <v xml:space="preserve">CHAPITRE </v>
      </c>
      <c r="D334" s="238"/>
      <c r="E334" s="238"/>
      <c r="F334" s="125"/>
      <c r="G334" s="125">
        <f>_TT16</f>
        <v>0</v>
      </c>
      <c r="H334" s="239"/>
      <c r="I334" s="303">
        <f>SUMPRODUCT(E166:E172,F166:F172)</f>
        <v>0</v>
      </c>
      <c r="J334" s="382"/>
      <c r="K334" s="259">
        <f t="shared" si="165"/>
        <v>0</v>
      </c>
      <c r="L334" s="125">
        <f>_TT16</f>
        <v>0</v>
      </c>
      <c r="M334" s="143">
        <f>_TT16</f>
        <v>0</v>
      </c>
      <c r="N334" s="89"/>
      <c r="O334" s="90"/>
      <c r="P334" s="90"/>
      <c r="Q334" s="90"/>
      <c r="R334" s="90"/>
      <c r="S334" s="90"/>
      <c r="T334" s="86"/>
    </row>
    <row r="335" spans="1:20">
      <c r="A335" s="235">
        <f>CHAP17</f>
        <v>0</v>
      </c>
      <c r="B335" s="236">
        <f>CHAP17</f>
        <v>0</v>
      </c>
      <c r="C335" s="237" t="str">
        <f>CHAP17</f>
        <v xml:space="preserve">CHAPITRE </v>
      </c>
      <c r="D335" s="238"/>
      <c r="E335" s="238"/>
      <c r="F335" s="125"/>
      <c r="G335" s="125">
        <f>_TT17</f>
        <v>0</v>
      </c>
      <c r="H335" s="239"/>
      <c r="I335" s="303">
        <f>SUMPRODUCT(E176:E182,F176:F182)</f>
        <v>0</v>
      </c>
      <c r="J335" s="382"/>
      <c r="K335" s="259">
        <f t="shared" si="165"/>
        <v>0</v>
      </c>
      <c r="L335" s="125">
        <f>_TT17</f>
        <v>0</v>
      </c>
      <c r="M335" s="143">
        <f>_TT17</f>
        <v>0</v>
      </c>
      <c r="N335" s="89"/>
      <c r="O335" s="90"/>
      <c r="P335" s="90"/>
      <c r="Q335" s="90"/>
      <c r="R335" s="90"/>
      <c r="S335" s="90"/>
      <c r="T335" s="86"/>
    </row>
    <row r="336" spans="1:20">
      <c r="A336" s="235">
        <f>CHAP18</f>
        <v>0</v>
      </c>
      <c r="B336" s="236">
        <f>CHAP18</f>
        <v>0</v>
      </c>
      <c r="C336" s="237" t="str">
        <f>CHAP18</f>
        <v xml:space="preserve">CHAPITRE </v>
      </c>
      <c r="D336" s="238"/>
      <c r="E336" s="238"/>
      <c r="F336" s="125"/>
      <c r="G336" s="125">
        <f>_TT18</f>
        <v>0</v>
      </c>
      <c r="H336" s="239"/>
      <c r="I336" s="303">
        <f>SUMPRODUCT(E186:E192,F186:F192)</f>
        <v>0</v>
      </c>
      <c r="J336" s="382"/>
      <c r="K336" s="259">
        <f t="shared" si="165"/>
        <v>0</v>
      </c>
      <c r="L336" s="125">
        <f>_TT18</f>
        <v>0</v>
      </c>
      <c r="M336" s="143">
        <f>_TT18</f>
        <v>0</v>
      </c>
      <c r="N336" s="89"/>
      <c r="O336" s="90"/>
      <c r="P336" s="90"/>
      <c r="Q336" s="90"/>
      <c r="R336" s="90"/>
      <c r="S336" s="90"/>
      <c r="T336" s="86"/>
    </row>
    <row r="337" spans="1:20">
      <c r="A337" s="235">
        <f>CHAP19</f>
        <v>0</v>
      </c>
      <c r="B337" s="236">
        <f>CHAP19</f>
        <v>0</v>
      </c>
      <c r="C337" s="237" t="str">
        <f>CHAP19</f>
        <v xml:space="preserve">CHAPITRE </v>
      </c>
      <c r="D337" s="238"/>
      <c r="E337" s="238"/>
      <c r="F337" s="125"/>
      <c r="G337" s="125">
        <f>_TT19</f>
        <v>0</v>
      </c>
      <c r="H337" s="239"/>
      <c r="I337" s="303">
        <f>SUMPRODUCT(E196:E202,F196:F202)</f>
        <v>0</v>
      </c>
      <c r="J337" s="382"/>
      <c r="K337" s="259">
        <f t="shared" si="165"/>
        <v>0</v>
      </c>
      <c r="L337" s="125">
        <f>_TT19</f>
        <v>0</v>
      </c>
      <c r="M337" s="143">
        <f>_TT19</f>
        <v>0</v>
      </c>
      <c r="N337" s="89"/>
      <c r="O337" s="90"/>
      <c r="P337" s="90"/>
      <c r="Q337" s="90"/>
      <c r="R337" s="90"/>
      <c r="S337" s="90"/>
      <c r="T337" s="86"/>
    </row>
    <row r="338" spans="1:20">
      <c r="A338" s="235">
        <f>CHAP20</f>
        <v>0</v>
      </c>
      <c r="B338" s="236">
        <f>CHAP20</f>
        <v>0</v>
      </c>
      <c r="C338" s="237" t="str">
        <f>CHAP20</f>
        <v xml:space="preserve">CHAPITRE </v>
      </c>
      <c r="D338" s="238"/>
      <c r="E338" s="238"/>
      <c r="F338" s="125"/>
      <c r="G338" s="125">
        <f>_TT20</f>
        <v>0</v>
      </c>
      <c r="H338" s="239"/>
      <c r="I338" s="303">
        <f>SUMPRODUCT(E206:E212,F206:F212)</f>
        <v>0</v>
      </c>
      <c r="J338" s="382"/>
      <c r="K338" s="259">
        <f t="shared" si="165"/>
        <v>0</v>
      </c>
      <c r="L338" s="125">
        <f>_TT20</f>
        <v>0</v>
      </c>
      <c r="M338" s="143">
        <f>_TT20</f>
        <v>0</v>
      </c>
      <c r="N338" s="89"/>
      <c r="O338" s="90"/>
      <c r="P338" s="90"/>
      <c r="Q338" s="90"/>
      <c r="R338" s="90"/>
      <c r="S338" s="90"/>
      <c r="T338" s="86"/>
    </row>
    <row r="339" spans="1:20">
      <c r="A339" s="235">
        <f>CHAP21</f>
        <v>0</v>
      </c>
      <c r="B339" s="236">
        <f>CHAP21</f>
        <v>0</v>
      </c>
      <c r="C339" s="237" t="str">
        <f>CHAP21</f>
        <v xml:space="preserve">CHAPITRE </v>
      </c>
      <c r="D339" s="238"/>
      <c r="E339" s="238"/>
      <c r="F339" s="125"/>
      <c r="G339" s="125">
        <f>_TT21</f>
        <v>0</v>
      </c>
      <c r="H339" s="239"/>
      <c r="I339" s="303">
        <f>SUMPRODUCT(E216:E222,F216:F222)</f>
        <v>0</v>
      </c>
      <c r="J339" s="382"/>
      <c r="K339" s="259">
        <f t="shared" si="165"/>
        <v>0</v>
      </c>
      <c r="L339" s="125">
        <f>_TT21</f>
        <v>0</v>
      </c>
      <c r="M339" s="143">
        <f>_TT21</f>
        <v>0</v>
      </c>
      <c r="N339" s="89"/>
      <c r="O339" s="90"/>
      <c r="P339" s="90"/>
      <c r="Q339" s="90"/>
      <c r="R339" s="90"/>
      <c r="S339" s="90"/>
      <c r="T339" s="86"/>
    </row>
    <row r="340" spans="1:20">
      <c r="A340" s="235">
        <f>CHAP22</f>
        <v>0</v>
      </c>
      <c r="B340" s="236">
        <f>CHAP22</f>
        <v>0</v>
      </c>
      <c r="C340" s="237" t="str">
        <f>CHAP22</f>
        <v xml:space="preserve">CHAPITRE </v>
      </c>
      <c r="D340" s="238"/>
      <c r="E340" s="238"/>
      <c r="F340" s="125"/>
      <c r="G340" s="125">
        <f>_TT22</f>
        <v>0</v>
      </c>
      <c r="H340" s="239"/>
      <c r="I340" s="303">
        <f>SUMPRODUCT(E226:E232,F226:F232)</f>
        <v>0</v>
      </c>
      <c r="J340" s="382"/>
      <c r="K340" s="259">
        <f t="shared" si="165"/>
        <v>0</v>
      </c>
      <c r="L340" s="125">
        <f>_TT22</f>
        <v>0</v>
      </c>
      <c r="M340" s="143">
        <f>_TT22</f>
        <v>0</v>
      </c>
      <c r="N340" s="89"/>
      <c r="O340" s="90"/>
      <c r="P340" s="90"/>
      <c r="Q340" s="90"/>
      <c r="R340" s="90"/>
      <c r="S340" s="90"/>
      <c r="T340" s="86"/>
    </row>
    <row r="341" spans="1:20">
      <c r="A341" s="235">
        <f>CHAP23</f>
        <v>0</v>
      </c>
      <c r="B341" s="236">
        <f>CHAP23</f>
        <v>0</v>
      </c>
      <c r="C341" s="237" t="str">
        <f>CHAP23</f>
        <v xml:space="preserve">CHAPITRE </v>
      </c>
      <c r="D341" s="238"/>
      <c r="E341" s="238"/>
      <c r="F341" s="125"/>
      <c r="G341" s="125">
        <f>_TT23</f>
        <v>0</v>
      </c>
      <c r="H341" s="239"/>
      <c r="I341" s="303">
        <f>SUMPRODUCT(E236:E242,F236:F242)</f>
        <v>0</v>
      </c>
      <c r="J341" s="382"/>
      <c r="K341" s="259">
        <f t="shared" si="165"/>
        <v>0</v>
      </c>
      <c r="L341" s="125">
        <f>_TT23</f>
        <v>0</v>
      </c>
      <c r="M341" s="143">
        <f>_TT23</f>
        <v>0</v>
      </c>
      <c r="N341" s="89"/>
      <c r="O341" s="90"/>
      <c r="P341" s="90"/>
      <c r="Q341" s="90"/>
      <c r="R341" s="90"/>
      <c r="S341" s="90"/>
      <c r="T341" s="86"/>
    </row>
    <row r="342" spans="1:20">
      <c r="A342" s="235">
        <f>CHAP24</f>
        <v>0</v>
      </c>
      <c r="B342" s="236">
        <f>CHAP24</f>
        <v>0</v>
      </c>
      <c r="C342" s="237" t="str">
        <f>CHAP24</f>
        <v xml:space="preserve">CHAPITRE </v>
      </c>
      <c r="D342" s="238"/>
      <c r="E342" s="238"/>
      <c r="F342" s="125"/>
      <c r="G342" s="125">
        <f>_TT24</f>
        <v>0</v>
      </c>
      <c r="H342" s="239"/>
      <c r="I342" s="303">
        <f>SUMPRODUCT(E246:E252,F246:F252)</f>
        <v>0</v>
      </c>
      <c r="J342" s="382"/>
      <c r="K342" s="259">
        <f t="shared" si="165"/>
        <v>0</v>
      </c>
      <c r="L342" s="125">
        <f>_TT24</f>
        <v>0</v>
      </c>
      <c r="M342" s="143">
        <f>_TT24</f>
        <v>0</v>
      </c>
      <c r="N342" s="89"/>
      <c r="O342" s="90"/>
      <c r="P342" s="90"/>
      <c r="Q342" s="90"/>
      <c r="R342" s="90"/>
      <c r="S342" s="90"/>
      <c r="T342" s="86"/>
    </row>
    <row r="343" spans="1:20">
      <c r="A343" s="235">
        <f>CHAP25</f>
        <v>0</v>
      </c>
      <c r="B343" s="236">
        <f>CHAP25</f>
        <v>0</v>
      </c>
      <c r="C343" s="237" t="str">
        <f>CHAP25</f>
        <v xml:space="preserve">CHAPITRE </v>
      </c>
      <c r="D343" s="238"/>
      <c r="E343" s="238"/>
      <c r="F343" s="125"/>
      <c r="G343" s="125">
        <f>_TT25</f>
        <v>0</v>
      </c>
      <c r="H343" s="239"/>
      <c r="I343" s="303">
        <f>SUMPRODUCT(E256:E262,F256:F262)</f>
        <v>0</v>
      </c>
      <c r="J343" s="382"/>
      <c r="K343" s="259">
        <f t="shared" si="165"/>
        <v>0</v>
      </c>
      <c r="L343" s="125">
        <f>_TT25</f>
        <v>0</v>
      </c>
      <c r="M343" s="143">
        <f>_TT25</f>
        <v>0</v>
      </c>
      <c r="N343" s="89"/>
      <c r="O343" s="90"/>
      <c r="P343" s="90"/>
      <c r="Q343" s="90"/>
      <c r="R343" s="90"/>
      <c r="S343" s="90"/>
      <c r="T343" s="86"/>
    </row>
    <row r="344" spans="1:20">
      <c r="A344" s="235">
        <f>CHAP26</f>
        <v>0</v>
      </c>
      <c r="B344" s="236">
        <f>CHAP26</f>
        <v>0</v>
      </c>
      <c r="C344" s="237" t="str">
        <f>CHAP26</f>
        <v xml:space="preserve">CHAPITRE </v>
      </c>
      <c r="D344" s="238"/>
      <c r="E344" s="238"/>
      <c r="F344" s="125"/>
      <c r="G344" s="125">
        <f>_TT26</f>
        <v>0</v>
      </c>
      <c r="H344" s="239"/>
      <c r="I344" s="303">
        <f>SUMPRODUCT(E266:E272,F266:F272)</f>
        <v>0</v>
      </c>
      <c r="J344" s="382"/>
      <c r="K344" s="259">
        <f t="shared" si="165"/>
        <v>0</v>
      </c>
      <c r="L344" s="125">
        <f>_TT26</f>
        <v>0</v>
      </c>
      <c r="M344" s="143">
        <f>_TT26</f>
        <v>0</v>
      </c>
      <c r="N344" s="89"/>
      <c r="O344" s="90"/>
      <c r="P344" s="90"/>
      <c r="Q344" s="90"/>
      <c r="R344" s="90"/>
      <c r="S344" s="90"/>
      <c r="T344" s="86"/>
    </row>
    <row r="345" spans="1:20">
      <c r="A345" s="235">
        <f>CHAP27</f>
        <v>0</v>
      </c>
      <c r="B345" s="236">
        <f>CHAP27</f>
        <v>0</v>
      </c>
      <c r="C345" s="237" t="str">
        <f>CHAP27</f>
        <v xml:space="preserve">CHAPITRE </v>
      </c>
      <c r="D345" s="238"/>
      <c r="E345" s="238"/>
      <c r="F345" s="125"/>
      <c r="G345" s="125">
        <f>_TT27</f>
        <v>0</v>
      </c>
      <c r="H345" s="239"/>
      <c r="I345" s="303">
        <f>SUMPRODUCT(E276:E282,F276:F282)</f>
        <v>0</v>
      </c>
      <c r="J345" s="382"/>
      <c r="K345" s="259">
        <f t="shared" ref="K345" si="166">IF(I345&lt;&gt;G345,"Erreur",)</f>
        <v>0</v>
      </c>
      <c r="L345" s="125">
        <f>_TT27</f>
        <v>0</v>
      </c>
      <c r="M345" s="143">
        <f>_TT27</f>
        <v>0</v>
      </c>
      <c r="N345" s="89"/>
      <c r="O345" s="90"/>
      <c r="P345" s="90"/>
      <c r="Q345" s="90"/>
      <c r="R345" s="90"/>
      <c r="S345" s="90"/>
      <c r="T345" s="86"/>
    </row>
    <row r="346" spans="1:20">
      <c r="A346" s="235">
        <f>CHAP28</f>
        <v>0</v>
      </c>
      <c r="B346" s="236">
        <f>CHAP28</f>
        <v>0</v>
      </c>
      <c r="C346" s="237" t="str">
        <f>CHAP28</f>
        <v xml:space="preserve">CHAPITRE </v>
      </c>
      <c r="D346" s="238"/>
      <c r="E346" s="238"/>
      <c r="F346" s="125"/>
      <c r="G346" s="125">
        <f>_TT28</f>
        <v>0</v>
      </c>
      <c r="H346" s="239"/>
      <c r="I346" s="303">
        <f>SUMPRODUCT(E286:E292,F286:F292)</f>
        <v>0</v>
      </c>
      <c r="J346" s="382"/>
      <c r="K346" s="259">
        <f t="shared" si="165"/>
        <v>0</v>
      </c>
      <c r="L346" s="125">
        <f>_TT28</f>
        <v>0</v>
      </c>
      <c r="M346" s="143">
        <f>_TT28</f>
        <v>0</v>
      </c>
      <c r="N346" s="89"/>
      <c r="O346" s="90"/>
      <c r="P346" s="90"/>
      <c r="Q346" s="90"/>
      <c r="R346" s="90"/>
      <c r="S346" s="90"/>
      <c r="T346" s="86"/>
    </row>
    <row r="347" spans="1:20">
      <c r="A347" s="235">
        <f>CHAP29</f>
        <v>0</v>
      </c>
      <c r="B347" s="236">
        <f>CHAP29</f>
        <v>0</v>
      </c>
      <c r="C347" s="237" t="str">
        <f>CHAP29</f>
        <v xml:space="preserve">CHAPITRE </v>
      </c>
      <c r="D347" s="238"/>
      <c r="E347" s="238"/>
      <c r="F347" s="125"/>
      <c r="G347" s="125">
        <f>_TT29</f>
        <v>0</v>
      </c>
      <c r="H347" s="239"/>
      <c r="I347" s="303">
        <f>SUMPRODUCT(E296:E302,F296:F302)</f>
        <v>0</v>
      </c>
      <c r="J347" s="382"/>
      <c r="K347" s="259">
        <f t="shared" si="165"/>
        <v>0</v>
      </c>
      <c r="L347" s="125">
        <f>_TT29</f>
        <v>0</v>
      </c>
      <c r="M347" s="143">
        <f>_TT29</f>
        <v>0</v>
      </c>
      <c r="N347" s="89"/>
      <c r="O347" s="90"/>
      <c r="P347" s="90"/>
      <c r="Q347" s="90"/>
      <c r="R347" s="90"/>
      <c r="S347" s="90"/>
      <c r="T347" s="86"/>
    </row>
    <row r="348" spans="1:20">
      <c r="A348" s="235">
        <f>CHAP30</f>
        <v>0</v>
      </c>
      <c r="B348" s="236">
        <f>CHAP30</f>
        <v>0</v>
      </c>
      <c r="C348" s="237" t="str">
        <f>CHAP30</f>
        <v xml:space="preserve">CHAPITRE </v>
      </c>
      <c r="D348" s="238"/>
      <c r="E348" s="238"/>
      <c r="F348" s="125"/>
      <c r="G348" s="125">
        <f>_TT30</f>
        <v>0</v>
      </c>
      <c r="H348" s="239"/>
      <c r="I348" s="303">
        <f>SUMPRODUCT(E306:E312,F306:F312)</f>
        <v>0</v>
      </c>
      <c r="J348" s="382"/>
      <c r="K348" s="259">
        <f t="shared" si="165"/>
        <v>0</v>
      </c>
      <c r="L348" s="125">
        <f>_TT30</f>
        <v>0</v>
      </c>
      <c r="M348" s="143">
        <f>_TT30</f>
        <v>0</v>
      </c>
      <c r="N348" s="89"/>
      <c r="O348" s="90"/>
      <c r="P348" s="90"/>
      <c r="Q348" s="90"/>
      <c r="R348" s="90"/>
      <c r="S348" s="90"/>
      <c r="T348" s="86"/>
    </row>
    <row r="349" spans="1:20" ht="15.75" thickBot="1">
      <c r="A349" s="235"/>
      <c r="B349" s="236"/>
      <c r="C349" s="237"/>
      <c r="D349" s="238"/>
      <c r="E349" s="238"/>
      <c r="F349" s="125"/>
      <c r="G349" s="125"/>
      <c r="H349" s="239"/>
      <c r="I349" s="303"/>
      <c r="J349" s="382"/>
      <c r="K349" s="260"/>
      <c r="L349" s="125"/>
      <c r="M349" s="143"/>
      <c r="N349" s="89"/>
      <c r="O349" s="90"/>
      <c r="P349" s="90"/>
      <c r="Q349" s="90"/>
      <c r="R349" s="90"/>
      <c r="S349" s="90"/>
      <c r="T349" s="86"/>
    </row>
    <row r="350" spans="1:20" ht="16.5" thickBot="1">
      <c r="A350" s="235"/>
      <c r="B350" s="236"/>
      <c r="C350" s="240" t="s">
        <v>57</v>
      </c>
      <c r="D350" s="238"/>
      <c r="E350" s="238"/>
      <c r="F350" s="125"/>
      <c r="G350" s="128">
        <f>SUM(G318:G349)</f>
        <v>0</v>
      </c>
      <c r="H350" s="239"/>
      <c r="I350" s="304">
        <f>ROUND(SUMPRODUCT(E17:E316,I17:I316),2)</f>
        <v>0</v>
      </c>
      <c r="J350" s="383"/>
      <c r="K350" s="261">
        <f>ROUND($M$4*SUMPRODUCT(E17:E316,K17:K316),2)</f>
        <v>0</v>
      </c>
      <c r="L350" s="128">
        <f>ROUND(SUM(L318:L349),2)</f>
        <v>0</v>
      </c>
      <c r="M350" s="144">
        <f>ROUND(SUM(M318:M349),2)</f>
        <v>0</v>
      </c>
      <c r="N350" s="102"/>
      <c r="O350" s="103"/>
      <c r="P350" s="103"/>
      <c r="Q350" s="103"/>
      <c r="R350" s="103"/>
      <c r="S350" s="103"/>
      <c r="T350" s="86"/>
    </row>
    <row r="351" spans="1:20" ht="15.75" thickBot="1">
      <c r="A351" s="82"/>
      <c r="B351" s="91"/>
      <c r="C351" s="101" t="s">
        <v>136</v>
      </c>
      <c r="D351" s="94"/>
      <c r="E351" s="94"/>
      <c r="F351" s="125"/>
      <c r="G351" s="125">
        <f>G350*0.2</f>
        <v>0</v>
      </c>
      <c r="H351" s="233"/>
      <c r="I351" s="305">
        <f>ROUND(SUMPRODUCT(E17:E316,F17:F316),2)</f>
        <v>0</v>
      </c>
      <c r="J351" s="384"/>
      <c r="K351" s="258"/>
      <c r="L351" s="10"/>
      <c r="M351" s="141"/>
      <c r="N351" s="89"/>
      <c r="O351" s="90"/>
      <c r="P351" s="90"/>
      <c r="Q351" s="90"/>
      <c r="R351" s="90"/>
      <c r="S351" s="90"/>
      <c r="T351" s="86"/>
    </row>
    <row r="352" spans="1:20" ht="16.5" thickBot="1">
      <c r="A352" s="82"/>
      <c r="B352" s="104"/>
      <c r="C352" s="105" t="s">
        <v>58</v>
      </c>
      <c r="D352" s="106"/>
      <c r="E352" s="106"/>
      <c r="F352" s="130"/>
      <c r="G352" s="128">
        <f>G351+G350</f>
        <v>0</v>
      </c>
      <c r="H352" s="233"/>
      <c r="I352" s="302"/>
      <c r="J352" s="381"/>
      <c r="K352" s="258"/>
      <c r="L352" s="10"/>
      <c r="M352" s="141"/>
      <c r="N352" s="89"/>
      <c r="O352" s="90"/>
      <c r="P352" s="90"/>
      <c r="Q352" s="90"/>
      <c r="R352" s="90"/>
      <c r="S352" s="90"/>
      <c r="T352" s="86"/>
    </row>
    <row r="353" spans="1:20">
      <c r="A353" s="82"/>
      <c r="B353" s="107"/>
      <c r="C353" s="92"/>
      <c r="D353" s="80"/>
      <c r="E353" s="80"/>
      <c r="F353" s="89"/>
      <c r="G353" s="89">
        <f>F353*E353</f>
        <v>0</v>
      </c>
      <c r="H353" s="233"/>
      <c r="I353" s="302"/>
      <c r="J353" s="381"/>
      <c r="K353" s="258"/>
      <c r="L353" s="83"/>
      <c r="M353" s="95"/>
      <c r="N353" s="84"/>
      <c r="O353" s="85"/>
      <c r="P353" s="85"/>
      <c r="Q353" s="85"/>
      <c r="R353" s="85"/>
      <c r="S353" s="85"/>
      <c r="T353" s="86"/>
    </row>
    <row r="354" spans="1:20">
      <c r="A354" s="82"/>
      <c r="B354" s="107"/>
      <c r="C354" s="108" t="s">
        <v>179</v>
      </c>
      <c r="D354" s="109">
        <f>'Page de Garde'!G13</f>
        <v>0</v>
      </c>
      <c r="E354" s="110"/>
      <c r="F354" s="89"/>
      <c r="G354" s="89"/>
      <c r="H354" s="233"/>
      <c r="I354" s="302"/>
      <c r="J354" s="381"/>
      <c r="K354" s="258"/>
      <c r="L354" s="83"/>
      <c r="M354" s="95"/>
      <c r="N354" s="84"/>
      <c r="O354" s="85"/>
      <c r="P354" s="85"/>
      <c r="Q354" s="85"/>
      <c r="R354" s="85"/>
      <c r="S354" s="85"/>
      <c r="T354" s="86"/>
    </row>
    <row r="355" spans="1:20" ht="9.75" customHeight="1">
      <c r="A355" s="82"/>
      <c r="B355" s="107"/>
      <c r="C355" s="111"/>
      <c r="D355" s="112"/>
      <c r="E355" s="98"/>
      <c r="F355" s="89"/>
      <c r="G355" s="89"/>
      <c r="H355" s="233"/>
      <c r="I355" s="302"/>
      <c r="J355" s="381"/>
      <c r="K355" s="258"/>
      <c r="L355" s="83"/>
      <c r="M355" s="95"/>
      <c r="N355" s="84"/>
      <c r="O355" s="85"/>
      <c r="P355" s="85"/>
      <c r="Q355" s="85"/>
      <c r="R355" s="85"/>
      <c r="S355" s="85"/>
      <c r="T355" s="86"/>
    </row>
    <row r="356" spans="1:20" ht="14.25" customHeight="1">
      <c r="A356" s="82"/>
      <c r="C356" s="113" t="s">
        <v>93</v>
      </c>
      <c r="D356" s="421" t="s">
        <v>71</v>
      </c>
      <c r="E356" s="421"/>
      <c r="F356" s="421"/>
      <c r="G356" s="421"/>
      <c r="H356" s="233"/>
      <c r="I356" s="302"/>
      <c r="J356" s="381"/>
      <c r="K356" s="258"/>
      <c r="L356" s="83"/>
      <c r="M356" s="95"/>
      <c r="N356" s="84"/>
      <c r="O356" s="85"/>
      <c r="P356" s="85"/>
      <c r="Q356" s="85"/>
      <c r="R356" s="85"/>
      <c r="S356" s="85"/>
      <c r="T356" s="86"/>
    </row>
    <row r="357" spans="1:20" ht="14.25" customHeight="1">
      <c r="A357" s="82"/>
      <c r="C357" s="113" t="s">
        <v>95</v>
      </c>
      <c r="D357" s="421" t="s">
        <v>80</v>
      </c>
      <c r="E357" s="421"/>
      <c r="F357" s="421"/>
      <c r="G357" s="421"/>
      <c r="H357" s="233"/>
      <c r="I357" s="302"/>
      <c r="J357" s="381"/>
      <c r="K357" s="258"/>
      <c r="L357" s="83"/>
      <c r="M357" s="95"/>
      <c r="N357" s="84"/>
      <c r="O357" s="85"/>
      <c r="P357" s="85"/>
      <c r="Q357" s="85"/>
      <c r="R357" s="85"/>
      <c r="S357" s="85"/>
      <c r="T357" s="86"/>
    </row>
    <row r="358" spans="1:20" ht="14.25" customHeight="1">
      <c r="A358" s="82"/>
      <c r="C358" s="113" t="s">
        <v>94</v>
      </c>
      <c r="D358" s="421" t="s">
        <v>80</v>
      </c>
      <c r="E358" s="421"/>
      <c r="F358" s="421"/>
      <c r="G358" s="421"/>
      <c r="H358" s="233"/>
      <c r="I358" s="302"/>
      <c r="J358" s="381"/>
      <c r="K358" s="258"/>
      <c r="L358" s="83"/>
      <c r="M358" s="95"/>
      <c r="N358" s="84"/>
      <c r="O358" s="85"/>
      <c r="P358" s="85"/>
      <c r="Q358" s="85"/>
      <c r="R358" s="85"/>
      <c r="S358" s="85"/>
      <c r="T358" s="86"/>
    </row>
    <row r="359" spans="1:20" ht="14.25" customHeight="1">
      <c r="A359" s="82"/>
      <c r="C359" s="113" t="s">
        <v>144</v>
      </c>
      <c r="D359" s="421" t="s">
        <v>142</v>
      </c>
      <c r="E359" s="421"/>
      <c r="F359" s="421"/>
      <c r="G359" s="421"/>
      <c r="H359" s="233"/>
      <c r="I359" s="302"/>
      <c r="J359" s="381"/>
      <c r="K359" s="258"/>
      <c r="L359" s="83"/>
      <c r="M359" s="95"/>
      <c r="N359" s="84"/>
      <c r="O359" s="85"/>
      <c r="P359" s="85"/>
      <c r="Q359" s="85"/>
      <c r="R359" s="85"/>
      <c r="S359" s="85"/>
      <c r="T359" s="86"/>
    </row>
    <row r="360" spans="1:20">
      <c r="A360" s="82"/>
      <c r="C360" s="113"/>
      <c r="D360" s="421" t="s">
        <v>90</v>
      </c>
      <c r="E360" s="421"/>
      <c r="F360" s="421"/>
      <c r="G360" s="421"/>
      <c r="H360" s="233"/>
      <c r="I360" s="302"/>
      <c r="J360" s="381"/>
      <c r="K360" s="258"/>
      <c r="L360" s="83"/>
      <c r="M360" s="95"/>
      <c r="N360" s="84"/>
      <c r="O360" s="85"/>
      <c r="P360" s="85"/>
      <c r="Q360" s="85"/>
      <c r="R360" s="85"/>
      <c r="S360" s="85"/>
      <c r="T360" s="86"/>
    </row>
    <row r="361" spans="1:20" ht="14.25" customHeight="1">
      <c r="A361" s="82"/>
      <c r="B361" s="107"/>
      <c r="C361" s="114"/>
      <c r="D361" s="419"/>
      <c r="E361" s="419"/>
      <c r="F361" s="419"/>
      <c r="G361" s="419"/>
      <c r="H361" s="233"/>
      <c r="I361" s="302"/>
      <c r="J361" s="381"/>
      <c r="K361" s="258"/>
      <c r="L361" s="83"/>
      <c r="M361" s="95"/>
      <c r="N361" s="84"/>
      <c r="O361" s="85"/>
      <c r="P361" s="85"/>
      <c r="Q361" s="85"/>
      <c r="R361" s="85"/>
      <c r="S361" s="85"/>
      <c r="T361" s="86"/>
    </row>
    <row r="362" spans="1:20" ht="14.25" customHeight="1">
      <c r="A362" s="82"/>
      <c r="B362" s="107"/>
      <c r="C362" s="114"/>
      <c r="D362" s="419"/>
      <c r="E362" s="419"/>
      <c r="F362" s="419"/>
      <c r="G362" s="419"/>
      <c r="H362" s="233"/>
      <c r="I362" s="302"/>
      <c r="J362" s="381"/>
      <c r="K362" s="258"/>
      <c r="L362" s="83"/>
      <c r="M362" s="95"/>
      <c r="N362" s="84"/>
      <c r="O362" s="85"/>
      <c r="P362" s="85"/>
      <c r="Q362" s="85"/>
      <c r="R362" s="85"/>
      <c r="S362" s="85"/>
      <c r="T362" s="86"/>
    </row>
    <row r="363" spans="1:20">
      <c r="A363" s="82"/>
      <c r="B363" s="107"/>
      <c r="C363" s="19"/>
      <c r="D363" s="80"/>
      <c r="E363" s="80"/>
      <c r="F363" s="89"/>
      <c r="G363" s="89"/>
      <c r="H363" s="233"/>
      <c r="I363" s="302"/>
      <c r="J363" s="381"/>
      <c r="K363" s="258"/>
      <c r="L363" s="83"/>
      <c r="M363" s="95"/>
      <c r="N363" s="84"/>
      <c r="O363" s="85"/>
      <c r="P363" s="85"/>
      <c r="Q363" s="85"/>
      <c r="R363" s="85"/>
      <c r="S363" s="85"/>
      <c r="T363" s="86"/>
    </row>
    <row r="364" spans="1:20">
      <c r="A364" s="82"/>
      <c r="B364" s="107"/>
      <c r="C364" s="19"/>
      <c r="D364" s="80"/>
      <c r="E364" s="80"/>
      <c r="F364" s="89"/>
      <c r="G364" s="89"/>
      <c r="H364" s="233"/>
      <c r="I364" s="302"/>
      <c r="J364" s="381"/>
      <c r="K364" s="258"/>
      <c r="L364" s="83"/>
      <c r="M364" s="95"/>
      <c r="N364" s="84"/>
      <c r="O364" s="85"/>
      <c r="P364" s="85"/>
      <c r="Q364" s="85"/>
      <c r="R364" s="85"/>
      <c r="S364" s="85"/>
      <c r="T364" s="86"/>
    </row>
    <row r="365" spans="1:20">
      <c r="A365" s="82"/>
      <c r="B365" s="107"/>
      <c r="C365" s="92"/>
      <c r="D365" s="80"/>
      <c r="E365" s="80"/>
      <c r="F365" s="89"/>
      <c r="G365" s="89">
        <f t="shared" ref="G365:G370" si="167">F365*E365</f>
        <v>0</v>
      </c>
      <c r="H365" s="233"/>
      <c r="I365" s="302"/>
      <c r="J365" s="381"/>
      <c r="K365" s="258"/>
      <c r="L365" s="83"/>
      <c r="M365" s="95"/>
      <c r="N365" s="84"/>
      <c r="O365" s="85"/>
      <c r="P365" s="85"/>
      <c r="Q365" s="85"/>
      <c r="R365" s="85"/>
      <c r="S365" s="85"/>
      <c r="T365" s="86"/>
    </row>
    <row r="366" spans="1:20">
      <c r="A366" s="82"/>
      <c r="B366" s="107"/>
      <c r="C366" s="92"/>
      <c r="D366" s="80"/>
      <c r="E366" s="80"/>
      <c r="F366" s="89"/>
      <c r="G366" s="89">
        <f t="shared" si="167"/>
        <v>0</v>
      </c>
      <c r="H366" s="233"/>
      <c r="I366" s="302"/>
      <c r="J366" s="381"/>
      <c r="K366" s="258"/>
      <c r="L366" s="83"/>
      <c r="M366" s="95"/>
      <c r="N366" s="84"/>
      <c r="O366" s="85"/>
      <c r="P366" s="85"/>
      <c r="Q366" s="85"/>
      <c r="R366" s="85"/>
      <c r="S366" s="85"/>
      <c r="T366" s="86"/>
    </row>
    <row r="367" spans="1:20">
      <c r="A367" s="82"/>
      <c r="B367" s="107"/>
      <c r="C367" s="92"/>
      <c r="D367" s="80"/>
      <c r="E367" s="80"/>
      <c r="F367" s="89"/>
      <c r="G367" s="89">
        <f t="shared" si="167"/>
        <v>0</v>
      </c>
      <c r="H367" s="233"/>
      <c r="I367" s="302"/>
      <c r="J367" s="381"/>
      <c r="K367" s="258"/>
      <c r="L367" s="83"/>
      <c r="M367" s="95"/>
      <c r="N367" s="84"/>
      <c r="O367" s="85"/>
      <c r="P367" s="85"/>
      <c r="Q367" s="85"/>
      <c r="R367" s="85"/>
      <c r="S367" s="85"/>
      <c r="T367" s="86"/>
    </row>
    <row r="368" spans="1:20">
      <c r="A368" s="82"/>
      <c r="B368" s="107"/>
      <c r="C368" s="92"/>
      <c r="D368" s="80"/>
      <c r="E368" s="80"/>
      <c r="F368" s="89"/>
      <c r="G368" s="89">
        <f t="shared" si="167"/>
        <v>0</v>
      </c>
      <c r="H368" s="233"/>
      <c r="I368" s="302"/>
      <c r="J368" s="381"/>
      <c r="K368" s="258"/>
      <c r="L368" s="83"/>
      <c r="M368" s="95"/>
      <c r="N368" s="84"/>
      <c r="O368" s="85"/>
      <c r="P368" s="85"/>
      <c r="Q368" s="85"/>
      <c r="R368" s="85"/>
      <c r="S368" s="85"/>
      <c r="T368" s="86"/>
    </row>
    <row r="369" spans="1:20">
      <c r="A369" s="82"/>
      <c r="B369" s="107"/>
      <c r="C369" s="92"/>
      <c r="D369" s="80"/>
      <c r="E369" s="80"/>
      <c r="F369" s="89"/>
      <c r="G369" s="89">
        <f t="shared" si="167"/>
        <v>0</v>
      </c>
      <c r="H369" s="233"/>
      <c r="I369" s="302"/>
      <c r="J369" s="381"/>
      <c r="K369" s="258"/>
      <c r="L369" s="83"/>
      <c r="M369" s="95"/>
      <c r="N369" s="84"/>
      <c r="O369" s="85"/>
      <c r="P369" s="85"/>
      <c r="Q369" s="85"/>
      <c r="R369" s="85"/>
      <c r="S369" s="85"/>
      <c r="T369" s="86"/>
    </row>
    <row r="370" spans="1:20">
      <c r="A370" s="82"/>
      <c r="B370" s="107"/>
      <c r="C370" s="92"/>
      <c r="D370" s="80"/>
      <c r="E370" s="80"/>
      <c r="F370" s="89"/>
      <c r="G370" s="89">
        <f t="shared" si="167"/>
        <v>0</v>
      </c>
      <c r="H370" s="233"/>
      <c r="I370" s="302"/>
      <c r="J370" s="385"/>
      <c r="K370" s="258"/>
      <c r="L370" s="83"/>
      <c r="M370" s="95"/>
      <c r="N370" s="84"/>
      <c r="O370" s="85"/>
      <c r="P370" s="85"/>
      <c r="Q370" s="85"/>
      <c r="R370" s="85"/>
      <c r="S370" s="85"/>
      <c r="T370" s="86"/>
    </row>
    <row r="371" spans="1:20" hidden="1" outlineLevel="1">
      <c r="A371" s="82">
        <f>$B$371</f>
        <v>0</v>
      </c>
      <c r="B371" s="115"/>
      <c r="C371" s="96" t="s">
        <v>135</v>
      </c>
      <c r="D371" s="94"/>
      <c r="E371" s="94"/>
      <c r="F371" s="75"/>
      <c r="G371" s="116"/>
      <c r="H371" s="233"/>
      <c r="I371" s="302"/>
      <c r="J371" s="385"/>
      <c r="K371" s="258"/>
      <c r="L371" s="83"/>
      <c r="M371" s="95"/>
      <c r="N371" s="84"/>
      <c r="O371" s="85"/>
      <c r="P371" s="85"/>
      <c r="Q371" s="85"/>
      <c r="R371" s="85"/>
      <c r="S371" s="85"/>
      <c r="T371" s="86"/>
    </row>
    <row r="372" spans="1:20" hidden="1" outlineLevel="1">
      <c r="A372" s="82">
        <f t="shared" ref="A372:A382" si="168">$B$371</f>
        <v>0</v>
      </c>
      <c r="B372" s="115"/>
      <c r="C372" s="92"/>
      <c r="D372" s="94"/>
      <c r="E372" s="94"/>
      <c r="F372" s="124">
        <f>IF(H372=0,,ROUND((VLOOKUP(H372,$H$6:$K$15,2)*L372+VLOOKUP(H372,$H$6:$K$15,4)*M372)/E372,$K$1))</f>
        <v>0</v>
      </c>
      <c r="G372" s="241">
        <f t="shared" ref="G372" si="169">F372*E372</f>
        <v>0</v>
      </c>
      <c r="H372" s="233">
        <f t="shared" ref="H372" si="170">IF(E372&lt;&gt;0,1,)</f>
        <v>0</v>
      </c>
      <c r="I372" s="302"/>
      <c r="J372" s="385"/>
      <c r="K372" s="258"/>
      <c r="L372" s="10">
        <f>(I372-(I372*J372))*E372</f>
        <v>0</v>
      </c>
      <c r="M372" s="141">
        <f>$M$4*K372*E372</f>
        <v>0</v>
      </c>
      <c r="N372" s="84"/>
      <c r="O372" s="85"/>
      <c r="P372" s="85"/>
      <c r="Q372" s="85"/>
      <c r="R372" s="85"/>
      <c r="S372" s="85"/>
      <c r="T372" s="86"/>
    </row>
    <row r="373" spans="1:20" hidden="1" outlineLevel="1">
      <c r="A373" s="82">
        <f t="shared" si="168"/>
        <v>0</v>
      </c>
      <c r="B373" s="115"/>
      <c r="C373" s="92"/>
      <c r="D373" s="97"/>
      <c r="E373" s="94"/>
      <c r="F373" s="124">
        <f t="shared" ref="F373:F378" si="171">IF(H373=0,,ROUND((VLOOKUP(H373,$H$6:$K$15,2)*L373+VLOOKUP(H373,$H$6:$K$15,4)*M373)/E373,$K$1))</f>
        <v>0</v>
      </c>
      <c r="G373" s="241">
        <f t="shared" ref="G373:G378" si="172">F373*E373</f>
        <v>0</v>
      </c>
      <c r="H373" s="233">
        <f t="shared" ref="H373:H378" si="173">IF(E373&lt;&gt;0,1,)</f>
        <v>0</v>
      </c>
      <c r="I373" s="302"/>
      <c r="J373" s="385"/>
      <c r="K373" s="258"/>
      <c r="L373" s="10">
        <f t="shared" ref="L373:L378" si="174">(I373-(I373*J373))*E373</f>
        <v>0</v>
      </c>
      <c r="M373" s="141">
        <f t="shared" ref="M373:M378" si="175">$M$4*K373*E373</f>
        <v>0</v>
      </c>
      <c r="N373" s="84"/>
      <c r="O373" s="85"/>
      <c r="P373" s="85"/>
      <c r="Q373" s="85"/>
      <c r="R373" s="85"/>
      <c r="S373" s="85"/>
      <c r="T373" s="86"/>
    </row>
    <row r="374" spans="1:20" hidden="1" outlineLevel="1">
      <c r="A374" s="82">
        <f t="shared" si="168"/>
        <v>0</v>
      </c>
      <c r="B374" s="115"/>
      <c r="C374" s="92"/>
      <c r="D374" s="97"/>
      <c r="E374" s="94"/>
      <c r="F374" s="124">
        <f t="shared" si="171"/>
        <v>0</v>
      </c>
      <c r="G374" s="241">
        <f t="shared" si="172"/>
        <v>0</v>
      </c>
      <c r="H374" s="233">
        <f t="shared" si="173"/>
        <v>0</v>
      </c>
      <c r="I374" s="302"/>
      <c r="J374" s="385"/>
      <c r="K374" s="258"/>
      <c r="L374" s="10">
        <f t="shared" si="174"/>
        <v>0</v>
      </c>
      <c r="M374" s="141">
        <f t="shared" si="175"/>
        <v>0</v>
      </c>
      <c r="N374" s="84"/>
      <c r="O374" s="85"/>
      <c r="P374" s="85"/>
      <c r="Q374" s="85"/>
      <c r="R374" s="85"/>
      <c r="S374" s="85"/>
      <c r="T374" s="86"/>
    </row>
    <row r="375" spans="1:20" hidden="1" outlineLevel="1">
      <c r="A375" s="82">
        <f t="shared" si="168"/>
        <v>0</v>
      </c>
      <c r="B375" s="115"/>
      <c r="C375" s="92"/>
      <c r="D375" s="94"/>
      <c r="E375" s="94"/>
      <c r="F375" s="124">
        <f t="shared" si="171"/>
        <v>0</v>
      </c>
      <c r="G375" s="241">
        <f t="shared" si="172"/>
        <v>0</v>
      </c>
      <c r="H375" s="233">
        <f t="shared" si="173"/>
        <v>0</v>
      </c>
      <c r="I375" s="302"/>
      <c r="J375" s="385"/>
      <c r="K375" s="258"/>
      <c r="L375" s="10">
        <f t="shared" si="174"/>
        <v>0</v>
      </c>
      <c r="M375" s="141">
        <f t="shared" si="175"/>
        <v>0</v>
      </c>
      <c r="N375" s="84"/>
      <c r="O375" s="85"/>
      <c r="P375" s="85"/>
      <c r="Q375" s="85"/>
      <c r="R375" s="85"/>
      <c r="S375" s="85"/>
      <c r="T375" s="86"/>
    </row>
    <row r="376" spans="1:20" hidden="1" outlineLevel="1">
      <c r="A376" s="82">
        <f t="shared" si="168"/>
        <v>0</v>
      </c>
      <c r="B376" s="115"/>
      <c r="C376" s="92"/>
      <c r="D376" s="94"/>
      <c r="E376" s="94"/>
      <c r="F376" s="124">
        <f t="shared" si="171"/>
        <v>0</v>
      </c>
      <c r="G376" s="241">
        <f t="shared" si="172"/>
        <v>0</v>
      </c>
      <c r="H376" s="233">
        <f t="shared" si="173"/>
        <v>0</v>
      </c>
      <c r="I376" s="302"/>
      <c r="J376" s="385"/>
      <c r="K376" s="258"/>
      <c r="L376" s="10">
        <f t="shared" si="174"/>
        <v>0</v>
      </c>
      <c r="M376" s="141">
        <f t="shared" si="175"/>
        <v>0</v>
      </c>
      <c r="N376" s="84"/>
      <c r="O376" s="85"/>
      <c r="P376" s="85"/>
      <c r="Q376" s="85"/>
      <c r="R376" s="85"/>
      <c r="S376" s="85"/>
      <c r="T376" s="86"/>
    </row>
    <row r="377" spans="1:20" hidden="1" outlineLevel="1">
      <c r="A377" s="82">
        <f t="shared" si="168"/>
        <v>0</v>
      </c>
      <c r="B377" s="115"/>
      <c r="C377" s="92"/>
      <c r="D377" s="97"/>
      <c r="E377" s="94"/>
      <c r="F377" s="124">
        <f t="shared" si="171"/>
        <v>0</v>
      </c>
      <c r="G377" s="241">
        <f t="shared" si="172"/>
        <v>0</v>
      </c>
      <c r="H377" s="233">
        <f t="shared" si="173"/>
        <v>0</v>
      </c>
      <c r="I377" s="302"/>
      <c r="J377" s="385"/>
      <c r="K377" s="258"/>
      <c r="L377" s="10">
        <f t="shared" si="174"/>
        <v>0</v>
      </c>
      <c r="M377" s="141">
        <f t="shared" si="175"/>
        <v>0</v>
      </c>
      <c r="N377" s="84"/>
      <c r="O377" s="85"/>
      <c r="P377" s="85"/>
      <c r="Q377" s="85"/>
      <c r="R377" s="85"/>
      <c r="S377" s="85"/>
      <c r="T377" s="86"/>
    </row>
    <row r="378" spans="1:20" ht="15.75" hidden="1" outlineLevel="1" thickBot="1">
      <c r="A378" s="82">
        <f t="shared" si="168"/>
        <v>0</v>
      </c>
      <c r="B378" s="115"/>
      <c r="C378" s="92"/>
      <c r="D378" s="94"/>
      <c r="E378" s="94"/>
      <c r="F378" s="124">
        <f t="shared" si="171"/>
        <v>0</v>
      </c>
      <c r="G378" s="241">
        <f t="shared" si="172"/>
        <v>0</v>
      </c>
      <c r="H378" s="233">
        <f t="shared" si="173"/>
        <v>0</v>
      </c>
      <c r="I378" s="302"/>
      <c r="J378" s="385"/>
      <c r="K378" s="258"/>
      <c r="L378" s="10">
        <f t="shared" si="174"/>
        <v>0</v>
      </c>
      <c r="M378" s="141">
        <f t="shared" si="175"/>
        <v>0</v>
      </c>
      <c r="N378" s="84"/>
      <c r="O378" s="85"/>
      <c r="P378" s="85"/>
      <c r="Q378" s="85"/>
      <c r="R378" s="85"/>
      <c r="S378" s="85"/>
      <c r="T378" s="86"/>
    </row>
    <row r="379" spans="1:20" ht="16.5" hidden="1" outlineLevel="1" thickBot="1">
      <c r="A379" s="82">
        <f t="shared" si="168"/>
        <v>0</v>
      </c>
      <c r="B379" s="115"/>
      <c r="C379" s="117" t="str">
        <f>CONCATENATE(B371," - TOTAL HT EN EUROS ",C371)</f>
        <v xml:space="preserve"> - TOTAL HT EN EUROS OPTION 1 : </v>
      </c>
      <c r="D379" s="94"/>
      <c r="E379" s="94"/>
      <c r="F379" s="124"/>
      <c r="G379" s="242">
        <f>SUM(G372:G378)</f>
        <v>0</v>
      </c>
      <c r="H379" s="233"/>
      <c r="I379" s="302"/>
      <c r="J379" s="385"/>
      <c r="K379" s="258"/>
      <c r="L379" s="129">
        <f>SUMIF($A$27:$A375,$A379,L$27:L375)</f>
        <v>0</v>
      </c>
      <c r="M379" s="142">
        <f>SUMIF($A$27:$A375,$A379,M$27:M375)</f>
        <v>0</v>
      </c>
      <c r="N379" s="89"/>
      <c r="O379" s="90"/>
      <c r="P379" s="90"/>
      <c r="Q379" s="90"/>
      <c r="R379" s="90"/>
      <c r="S379" s="90"/>
      <c r="T379" s="86"/>
    </row>
    <row r="380" spans="1:20" ht="15" hidden="1" customHeight="1" outlineLevel="1" thickBot="1">
      <c r="A380" s="82">
        <f t="shared" si="168"/>
        <v>0</v>
      </c>
      <c r="B380" s="115"/>
      <c r="C380" s="101" t="s">
        <v>136</v>
      </c>
      <c r="D380" s="94"/>
      <c r="E380" s="94"/>
      <c r="F380" s="76"/>
      <c r="G380" s="116">
        <f>G379*0.2</f>
        <v>0</v>
      </c>
      <c r="H380" s="233"/>
      <c r="I380" s="302"/>
      <c r="J380" s="385"/>
      <c r="K380" s="258"/>
      <c r="L380" s="10"/>
      <c r="M380" s="141"/>
      <c r="N380" s="84"/>
      <c r="O380" s="85"/>
      <c r="P380" s="85"/>
      <c r="Q380" s="85"/>
      <c r="R380" s="85"/>
      <c r="S380" s="85"/>
      <c r="T380" s="86"/>
    </row>
    <row r="381" spans="1:20" ht="15" hidden="1" customHeight="1" outlineLevel="1" thickBot="1">
      <c r="A381" s="82">
        <f t="shared" si="168"/>
        <v>0</v>
      </c>
      <c r="B381" s="115"/>
      <c r="C381" s="101" t="s">
        <v>58</v>
      </c>
      <c r="D381" s="94"/>
      <c r="E381" s="94"/>
      <c r="F381" s="76"/>
      <c r="G381" s="242">
        <f>G380+G379</f>
        <v>0</v>
      </c>
      <c r="H381" s="233"/>
      <c r="I381" s="302"/>
      <c r="J381" s="385"/>
      <c r="K381" s="258"/>
      <c r="L381" s="10"/>
      <c r="M381" s="141"/>
      <c r="N381" s="84"/>
      <c r="O381" s="85"/>
      <c r="P381" s="85"/>
      <c r="Q381" s="85"/>
      <c r="R381" s="85"/>
      <c r="S381" s="85"/>
      <c r="T381" s="86"/>
    </row>
    <row r="382" spans="1:20" ht="15" customHeight="1" collapsed="1">
      <c r="A382" s="82">
        <f t="shared" si="168"/>
        <v>0</v>
      </c>
      <c r="B382" s="115"/>
      <c r="C382" s="92"/>
      <c r="D382" s="94"/>
      <c r="E382" s="94"/>
      <c r="F382" s="75"/>
      <c r="G382" s="116"/>
      <c r="H382" s="233"/>
      <c r="I382" s="302"/>
      <c r="J382" s="385"/>
      <c r="K382" s="258"/>
      <c r="L382" s="10"/>
      <c r="M382" s="141"/>
      <c r="N382" s="84"/>
      <c r="O382" s="85"/>
      <c r="P382" s="85"/>
      <c r="Q382" s="85"/>
      <c r="R382" s="85"/>
      <c r="S382" s="85"/>
      <c r="T382" s="86"/>
    </row>
    <row r="383" spans="1:20" hidden="1" outlineLevel="1">
      <c r="A383" s="82">
        <f>$B$383</f>
        <v>0</v>
      </c>
      <c r="B383" s="115"/>
      <c r="C383" s="99" t="s">
        <v>112</v>
      </c>
      <c r="D383" s="94"/>
      <c r="E383" s="94"/>
      <c r="F383" s="75"/>
      <c r="G383" s="116"/>
      <c r="H383" s="233"/>
      <c r="I383" s="302"/>
      <c r="J383" s="306"/>
      <c r="K383" s="258"/>
      <c r="L383" s="10"/>
      <c r="M383" s="141"/>
      <c r="N383" s="84"/>
      <c r="O383" s="85"/>
      <c r="P383" s="85"/>
      <c r="Q383" s="85"/>
      <c r="R383" s="85"/>
      <c r="S383" s="85"/>
      <c r="T383" s="86"/>
    </row>
    <row r="384" spans="1:20" hidden="1" outlineLevel="1">
      <c r="A384" s="82">
        <f t="shared" ref="A384:A393" si="176">$B$383</f>
        <v>0</v>
      </c>
      <c r="B384" s="115"/>
      <c r="C384" s="92"/>
      <c r="D384" s="94"/>
      <c r="E384" s="94"/>
      <c r="F384" s="124">
        <f>IF(H384=0,,ROUND((VLOOKUP(H384,$H$6:$K$15,2)*L384+VLOOKUP(H384,$H$6:$K$15,4)*M384)/E384,$K$1))</f>
        <v>0</v>
      </c>
      <c r="G384" s="241">
        <f t="shared" ref="G384" si="177">F384*E384</f>
        <v>0</v>
      </c>
      <c r="H384" s="233">
        <f t="shared" ref="H384" si="178">IF(E384&lt;&gt;0,1,)</f>
        <v>0</v>
      </c>
      <c r="I384" s="302"/>
      <c r="J384" s="306"/>
      <c r="K384" s="258"/>
      <c r="L384" s="10">
        <f>(I384-(I384*J384))*E384</f>
        <v>0</v>
      </c>
      <c r="M384" s="141">
        <f>$M$4*K384*E384</f>
        <v>0</v>
      </c>
      <c r="N384" s="84"/>
      <c r="O384" s="85"/>
      <c r="P384" s="85"/>
      <c r="Q384" s="85"/>
      <c r="R384" s="85"/>
      <c r="S384" s="85"/>
      <c r="T384" s="86"/>
    </row>
    <row r="385" spans="1:20" hidden="1" outlineLevel="1">
      <c r="A385" s="82">
        <f t="shared" si="176"/>
        <v>0</v>
      </c>
      <c r="B385" s="115"/>
      <c r="C385" s="92"/>
      <c r="D385" s="94"/>
      <c r="E385" s="94"/>
      <c r="F385" s="124">
        <f t="shared" ref="F385:F390" si="179">IF(H385=0,,ROUND((VLOOKUP(H385,$H$6:$K$15,2)*L385+VLOOKUP(H385,$H$6:$K$15,4)*M385)/E385,$K$1))</f>
        <v>0</v>
      </c>
      <c r="G385" s="241">
        <f t="shared" ref="G385:G390" si="180">F385*E385</f>
        <v>0</v>
      </c>
      <c r="H385" s="233">
        <f t="shared" ref="H385:H390" si="181">IF(E385&lt;&gt;0,1,)</f>
        <v>0</v>
      </c>
      <c r="I385" s="302"/>
      <c r="J385" s="306"/>
      <c r="K385" s="258"/>
      <c r="L385" s="10">
        <f t="shared" ref="L385:L390" si="182">(I385-(I385*J385))*E385</f>
        <v>0</v>
      </c>
      <c r="M385" s="141">
        <f t="shared" ref="M385:M390" si="183">$M$4*K385*E385</f>
        <v>0</v>
      </c>
      <c r="N385" s="84"/>
      <c r="O385" s="85"/>
      <c r="P385" s="85"/>
      <c r="Q385" s="85"/>
      <c r="R385" s="85"/>
      <c r="S385" s="85"/>
      <c r="T385" s="86"/>
    </row>
    <row r="386" spans="1:20" hidden="1" outlineLevel="1">
      <c r="A386" s="82">
        <f t="shared" si="176"/>
        <v>0</v>
      </c>
      <c r="B386" s="115"/>
      <c r="C386" s="92"/>
      <c r="D386" s="94"/>
      <c r="E386" s="94"/>
      <c r="F386" s="124">
        <f t="shared" si="179"/>
        <v>0</v>
      </c>
      <c r="G386" s="241">
        <f t="shared" si="180"/>
        <v>0</v>
      </c>
      <c r="H386" s="233">
        <f t="shared" si="181"/>
        <v>0</v>
      </c>
      <c r="I386" s="302"/>
      <c r="J386" s="306"/>
      <c r="K386" s="258"/>
      <c r="L386" s="10">
        <f t="shared" si="182"/>
        <v>0</v>
      </c>
      <c r="M386" s="141">
        <f t="shared" si="183"/>
        <v>0</v>
      </c>
      <c r="N386" s="84"/>
      <c r="O386" s="85"/>
      <c r="P386" s="85"/>
      <c r="Q386" s="85"/>
      <c r="R386" s="85"/>
      <c r="S386" s="85"/>
      <c r="T386" s="86"/>
    </row>
    <row r="387" spans="1:20" hidden="1" outlineLevel="1">
      <c r="A387" s="82">
        <f t="shared" si="176"/>
        <v>0</v>
      </c>
      <c r="B387" s="115"/>
      <c r="C387" s="92"/>
      <c r="D387" s="94"/>
      <c r="E387" s="94"/>
      <c r="F387" s="124">
        <f t="shared" si="179"/>
        <v>0</v>
      </c>
      <c r="G387" s="241">
        <f t="shared" si="180"/>
        <v>0</v>
      </c>
      <c r="H387" s="233">
        <f t="shared" si="181"/>
        <v>0</v>
      </c>
      <c r="I387" s="302"/>
      <c r="J387" s="306"/>
      <c r="K387" s="258"/>
      <c r="L387" s="10">
        <f t="shared" si="182"/>
        <v>0</v>
      </c>
      <c r="M387" s="141">
        <f t="shared" si="183"/>
        <v>0</v>
      </c>
      <c r="N387" s="84"/>
      <c r="O387" s="85"/>
      <c r="P387" s="85"/>
      <c r="Q387" s="85"/>
      <c r="R387" s="85"/>
      <c r="S387" s="85"/>
      <c r="T387" s="86"/>
    </row>
    <row r="388" spans="1:20" hidden="1" outlineLevel="1">
      <c r="A388" s="82">
        <f t="shared" si="176"/>
        <v>0</v>
      </c>
      <c r="B388" s="115"/>
      <c r="C388" s="92"/>
      <c r="D388" s="94"/>
      <c r="E388" s="94"/>
      <c r="F388" s="124">
        <f t="shared" si="179"/>
        <v>0</v>
      </c>
      <c r="G388" s="241">
        <f t="shared" si="180"/>
        <v>0</v>
      </c>
      <c r="H388" s="233">
        <f t="shared" si="181"/>
        <v>0</v>
      </c>
      <c r="I388" s="302"/>
      <c r="J388" s="306"/>
      <c r="K388" s="258"/>
      <c r="L388" s="10">
        <f t="shared" si="182"/>
        <v>0</v>
      </c>
      <c r="M388" s="141">
        <f t="shared" si="183"/>
        <v>0</v>
      </c>
      <c r="N388" s="84"/>
      <c r="O388" s="85"/>
      <c r="P388" s="85"/>
      <c r="Q388" s="85"/>
      <c r="R388" s="85"/>
      <c r="S388" s="85"/>
      <c r="T388" s="86"/>
    </row>
    <row r="389" spans="1:20" hidden="1" outlineLevel="1">
      <c r="A389" s="82">
        <f t="shared" si="176"/>
        <v>0</v>
      </c>
      <c r="B389" s="115"/>
      <c r="C389" s="92"/>
      <c r="D389" s="94"/>
      <c r="E389" s="94"/>
      <c r="F389" s="124">
        <f t="shared" si="179"/>
        <v>0</v>
      </c>
      <c r="G389" s="241">
        <f t="shared" si="180"/>
        <v>0</v>
      </c>
      <c r="H389" s="233">
        <f t="shared" si="181"/>
        <v>0</v>
      </c>
      <c r="I389" s="302"/>
      <c r="J389" s="306"/>
      <c r="K389" s="258"/>
      <c r="L389" s="10">
        <f t="shared" si="182"/>
        <v>0</v>
      </c>
      <c r="M389" s="141">
        <f t="shared" si="183"/>
        <v>0</v>
      </c>
      <c r="N389" s="84"/>
      <c r="O389" s="85"/>
      <c r="P389" s="85"/>
      <c r="Q389" s="85"/>
      <c r="R389" s="85"/>
      <c r="S389" s="85"/>
      <c r="T389" s="86"/>
    </row>
    <row r="390" spans="1:20" hidden="1" outlineLevel="1">
      <c r="A390" s="82">
        <f t="shared" si="176"/>
        <v>0</v>
      </c>
      <c r="B390" s="115"/>
      <c r="C390" s="92"/>
      <c r="D390" s="94"/>
      <c r="E390" s="94"/>
      <c r="F390" s="124">
        <f t="shared" si="179"/>
        <v>0</v>
      </c>
      <c r="G390" s="241">
        <f t="shared" si="180"/>
        <v>0</v>
      </c>
      <c r="H390" s="233">
        <f t="shared" si="181"/>
        <v>0</v>
      </c>
      <c r="I390" s="302"/>
      <c r="J390" s="306"/>
      <c r="K390" s="258"/>
      <c r="L390" s="10">
        <f t="shared" si="182"/>
        <v>0</v>
      </c>
      <c r="M390" s="141">
        <f t="shared" si="183"/>
        <v>0</v>
      </c>
      <c r="N390" s="84"/>
      <c r="O390" s="85"/>
      <c r="P390" s="85"/>
      <c r="Q390" s="85"/>
      <c r="R390" s="85"/>
      <c r="S390" s="85"/>
      <c r="T390" s="86"/>
    </row>
    <row r="391" spans="1:20" ht="16.5" hidden="1" outlineLevel="1" thickBot="1">
      <c r="A391" s="82">
        <f t="shared" si="176"/>
        <v>0</v>
      </c>
      <c r="B391" s="115"/>
      <c r="C391" s="117" t="str">
        <f>CONCATENATE(B383," - TOTAL HT EN EUROS ",C383)</f>
        <v xml:space="preserve"> - TOTAL HT EN EUROS OPTION 2</v>
      </c>
      <c r="D391" s="94"/>
      <c r="E391" s="94"/>
      <c r="F391" s="124"/>
      <c r="G391" s="242">
        <f>SUM(G384:G390)</f>
        <v>0</v>
      </c>
      <c r="H391" s="233"/>
      <c r="I391" s="302"/>
      <c r="J391" s="306"/>
      <c r="K391" s="258"/>
      <c r="L391" s="129">
        <f>SUMIF($A$27:$A390,$A391,L$27:L390)</f>
        <v>0</v>
      </c>
      <c r="M391" s="142">
        <f>SUMIF($A$27:$A390,$A391,M$27:M390)</f>
        <v>0</v>
      </c>
      <c r="N391" s="89"/>
      <c r="O391" s="90"/>
      <c r="P391" s="90"/>
      <c r="Q391" s="90"/>
      <c r="R391" s="90"/>
      <c r="S391" s="90"/>
      <c r="T391" s="86"/>
    </row>
    <row r="392" spans="1:20" ht="15" hidden="1" customHeight="1" outlineLevel="1" thickBot="1">
      <c r="A392" s="82">
        <f t="shared" si="176"/>
        <v>0</v>
      </c>
      <c r="B392" s="115"/>
      <c r="C392" s="101" t="s">
        <v>136</v>
      </c>
      <c r="D392" s="94"/>
      <c r="E392" s="94"/>
      <c r="F392" s="76"/>
      <c r="G392" s="116">
        <f>G391*0.2</f>
        <v>0</v>
      </c>
      <c r="H392" s="233"/>
      <c r="I392" s="302"/>
      <c r="J392" s="306"/>
      <c r="K392" s="258"/>
      <c r="L392" s="10"/>
      <c r="M392" s="141"/>
      <c r="N392" s="84"/>
      <c r="O392" s="85"/>
      <c r="P392" s="85"/>
      <c r="Q392" s="85"/>
      <c r="R392" s="85"/>
      <c r="S392" s="85"/>
      <c r="T392" s="86"/>
    </row>
    <row r="393" spans="1:20" ht="15" hidden="1" customHeight="1" outlineLevel="1">
      <c r="A393" s="82">
        <f t="shared" si="176"/>
        <v>0</v>
      </c>
      <c r="B393" s="115"/>
      <c r="C393" s="101" t="s">
        <v>58</v>
      </c>
      <c r="D393" s="94"/>
      <c r="E393" s="94"/>
      <c r="F393" s="76"/>
      <c r="G393" s="243">
        <f>G392+G391</f>
        <v>0</v>
      </c>
      <c r="H393" s="233"/>
      <c r="I393" s="302"/>
      <c r="J393" s="306"/>
      <c r="K393" s="258"/>
      <c r="L393" s="10"/>
      <c r="M393" s="141"/>
      <c r="N393" s="84"/>
      <c r="O393" s="85"/>
      <c r="P393" s="85"/>
      <c r="Q393" s="85"/>
      <c r="R393" s="85"/>
      <c r="S393" s="85"/>
      <c r="T393" s="86"/>
    </row>
    <row r="394" spans="1:20" collapsed="1">
      <c r="B394" s="80"/>
      <c r="C394" s="122"/>
      <c r="D394" s="122"/>
      <c r="E394" s="122"/>
      <c r="F394" s="121"/>
      <c r="G394" s="121"/>
      <c r="N394" s="121"/>
      <c r="O394" s="122"/>
      <c r="P394" s="122"/>
      <c r="Q394" s="122"/>
      <c r="R394" s="122"/>
      <c r="S394" s="122"/>
    </row>
  </sheetData>
  <sheetProtection algorithmName="SHA-512" hashValue="EKK4eWjGq4syMuwPGFDOjsHAy8YnXAOIO/84trdRFpHRapKO/Zw/1y6YobyxNwCP0ANUPvAhLPoKNkDTsUMrjg==" saltValue="8ntRffuJI0ZGNjQRvO/M3Q==" spinCount="100000" sheet="1" objects="1" formatCells="0" formatColumns="0" formatRows="0" insertColumns="0" insertRows="0" insertHyperlinks="0" deleteColumns="0" deleteRows="0" sort="0" autoFilter="0" pivotTables="0"/>
  <mergeCells count="14">
    <mergeCell ref="B2:E2"/>
    <mergeCell ref="B1:E1"/>
    <mergeCell ref="D362:G362"/>
    <mergeCell ref="D361:G361"/>
    <mergeCell ref="T4:T5"/>
    <mergeCell ref="D360:G360"/>
    <mergeCell ref="D356:G356"/>
    <mergeCell ref="D357:G357"/>
    <mergeCell ref="D358:G358"/>
    <mergeCell ref="D359:G359"/>
    <mergeCell ref="L3:M3"/>
    <mergeCell ref="L1:M1"/>
    <mergeCell ref="B4:E4"/>
    <mergeCell ref="B3:E3"/>
  </mergeCells>
  <phoneticPr fontId="0" type="noConversion"/>
  <dataValidations disablePrompts="1" count="5">
    <dataValidation type="list" allowBlank="1" showInputMessage="1" showErrorMessage="1" sqref="D356" xr:uid="{00000000-0002-0000-0100-000000000000}">
      <formula1>$U$2:$U$5</formula1>
    </dataValidation>
    <dataValidation type="list" allowBlank="1" showInputMessage="1" showErrorMessage="1" sqref="D359" xr:uid="{00000000-0002-0000-0100-000001000000}">
      <formula1>$X$2:$X$6</formula1>
    </dataValidation>
    <dataValidation type="list" allowBlank="1" showInputMessage="1" showErrorMessage="1" sqref="D360:D362" xr:uid="{00000000-0002-0000-0100-000002000000}">
      <formula1>$Y$2:$Y$6</formula1>
    </dataValidation>
    <dataValidation type="list" allowBlank="1" showInputMessage="1" showErrorMessage="1" sqref="D357" xr:uid="{00000000-0002-0000-0100-000003000000}">
      <formula1>$V$2:$V$12</formula1>
    </dataValidation>
    <dataValidation type="list" allowBlank="1" showInputMessage="1" showErrorMessage="1" sqref="D358" xr:uid="{00000000-0002-0000-0100-000004000000}">
      <formula1>$W$2:$W$12</formula1>
    </dataValidation>
  </dataValidations>
  <pageMargins left="0.23622047244094491" right="0.23622047244094491" top="0.19685039370078741" bottom="0.47244094488188981" header="0.19685039370078741" footer="0.15748031496062992"/>
  <pageSetup paperSize="9" scale="96" fitToHeight="0" orientation="portrait" cellComments="atEnd" horizontalDpi="300" verticalDpi="300" r:id="rId1"/>
  <headerFooter alignWithMargins="0">
    <oddFooter>&amp;CPage &amp;P de &amp;N</oddFooter>
  </headerFooter>
  <rowBreaks count="3" manualBreakCount="3">
    <brk id="316" max="16383" man="1"/>
    <brk id="370" min="1" max="6" man="1"/>
    <brk id="393" max="16383" man="1"/>
  </rowBreaks>
  <colBreaks count="1" manualBreakCount="1">
    <brk id="2" max="1048575" man="1"/>
  </colBreaks>
  <drawing r:id="rId2"/>
  <legacyDrawing r:id="rId3"/>
  <controls>
    <mc:AlternateContent xmlns:mc="http://schemas.openxmlformats.org/markup-compatibility/2006">
      <mc:Choice Requires="x14">
        <control shapeId="1072" r:id="rId4" name="TextBox1">
          <controlPr defaultSize="0" print="0" autoLine="0" autoPict="0" r:id="rId5">
            <anchor moveWithCells="1">
              <from>
                <xdr:col>8</xdr:col>
                <xdr:colOff>0</xdr:colOff>
                <xdr:row>363</xdr:row>
                <xdr:rowOff>180975</xdr:rowOff>
              </from>
              <to>
                <xdr:col>11</xdr:col>
                <xdr:colOff>933450</xdr:colOff>
                <xdr:row>369</xdr:row>
                <xdr:rowOff>19050</xdr:rowOff>
              </to>
            </anchor>
          </controlPr>
        </control>
      </mc:Choice>
      <mc:Fallback>
        <control shapeId="1072" r:id="rId4" name="TextBox1"/>
      </mc:Fallback>
    </mc:AlternateContent>
    <mc:AlternateContent xmlns:mc="http://schemas.openxmlformats.org/markup-compatibility/2006">
      <mc:Choice Requires="x14">
        <control shapeId="1073" r:id="rId6" name="Button 49">
          <controlPr defaultSize="0" print="0" autoFill="0" autoPict="0" macro="[0]!Insertion_détail_10">
            <anchor moveWithCells="1" sizeWithCells="1">
              <from>
                <xdr:col>13</xdr:col>
                <xdr:colOff>142875</xdr:colOff>
                <xdr:row>2</xdr:row>
                <xdr:rowOff>114300</xdr:rowOff>
              </from>
              <to>
                <xdr:col>14</xdr:col>
                <xdr:colOff>600075</xdr:colOff>
                <xdr:row>4</xdr:row>
                <xdr:rowOff>180975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75" r:id="rId7" name="Button 51">
          <controlPr defaultSize="0" print="0" autoFill="0" autoPict="0" macro="[0]!Insertion_lignes_ordinaires_10">
            <anchor moveWithCells="1" sizeWithCells="1">
              <from>
                <xdr:col>13</xdr:col>
                <xdr:colOff>142875</xdr:colOff>
                <xdr:row>0</xdr:row>
                <xdr:rowOff>19050</xdr:rowOff>
              </from>
              <to>
                <xdr:col>14</xdr:col>
                <xdr:colOff>600075</xdr:colOff>
                <xdr:row>2</xdr:row>
                <xdr:rowOff>57150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76" r:id="rId8" name="Button 52">
          <controlPr defaultSize="0" print="0" autoFill="0" autoPict="0" macro="[0]!Suppresion_lignes">
            <anchor moveWithCells="1" sizeWithCells="1">
              <from>
                <xdr:col>15</xdr:col>
                <xdr:colOff>85725</xdr:colOff>
                <xdr:row>0</xdr:row>
                <xdr:rowOff>133350</xdr:rowOff>
              </from>
              <to>
                <xdr:col>16</xdr:col>
                <xdr:colOff>638175</xdr:colOff>
                <xdr:row>4</xdr:row>
                <xdr:rowOff>57150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77" r:id="rId9" name="Button 53">
          <controlPr defaultSize="0" print="0" autoFill="0" autoPict="0" macro="[0]!Impression_devis">
            <anchor moveWithCells="1" sizeWithCells="1">
              <from>
                <xdr:col>17</xdr:col>
                <xdr:colOff>104775</xdr:colOff>
                <xdr:row>0</xdr:row>
                <xdr:rowOff>57150</xdr:rowOff>
              </from>
              <to>
                <xdr:col>18</xdr:col>
                <xdr:colOff>561975</xdr:colOff>
                <xdr:row>2</xdr:row>
                <xdr:rowOff>85725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78" r:id="rId10" name="Button 54">
          <controlPr defaultSize="0" print="0" autoFill="0" autoPict="0" macro="[0]!Impression_minutes">
            <anchor moveWithCells="1" sizeWithCells="1">
              <from>
                <xdr:col>17</xdr:col>
                <xdr:colOff>104775</xdr:colOff>
                <xdr:row>2</xdr:row>
                <xdr:rowOff>133350</xdr:rowOff>
              </from>
              <to>
                <xdr:col>18</xdr:col>
                <xdr:colOff>561975</xdr:colOff>
                <xdr:row>4</xdr:row>
                <xdr:rowOff>171450</xdr:rowOff>
              </to>
            </anchor>
          </controlPr>
        </control>
      </mc:Choice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>
    <tabColor rgb="FFFF0000"/>
    <pageSetUpPr fitToPage="1"/>
  </sheetPr>
  <dimension ref="A1:X42"/>
  <sheetViews>
    <sheetView showZeros="0" zoomScaleNormal="100" workbookViewId="0">
      <selection activeCell="B5" sqref="B5"/>
    </sheetView>
  </sheetViews>
  <sheetFormatPr baseColWidth="10" defaultRowHeight="12.75"/>
  <cols>
    <col min="1" max="1" width="27.140625" style="34" customWidth="1"/>
    <col min="2" max="2" width="16.140625" style="34" customWidth="1"/>
    <col min="3" max="4" width="20.5703125" style="34" customWidth="1"/>
    <col min="5" max="5" width="18.42578125" style="34" customWidth="1"/>
    <col min="6" max="6" width="21.5703125" style="34" customWidth="1"/>
    <col min="7" max="7" width="20.5703125" style="34" customWidth="1"/>
    <col min="8" max="8" width="21.42578125" style="34" customWidth="1"/>
    <col min="9" max="9" width="16.140625" style="34" customWidth="1"/>
    <col min="10" max="10" width="13.28515625" style="34" customWidth="1"/>
    <col min="11" max="11" width="16.7109375" style="154" customWidth="1"/>
    <col min="12" max="12" width="9.42578125" style="34" customWidth="1"/>
    <col min="13" max="13" width="11.140625" style="34" customWidth="1"/>
    <col min="14" max="14" width="13.28515625" style="34" bestFit="1" customWidth="1"/>
    <col min="15" max="15" width="19.140625" style="34" customWidth="1"/>
    <col min="16" max="16" width="5.28515625" style="34" customWidth="1"/>
    <col min="17" max="16384" width="11.42578125" style="34"/>
  </cols>
  <sheetData>
    <row r="1" spans="1:15" ht="19.5">
      <c r="A1" s="428" t="s">
        <v>156</v>
      </c>
      <c r="B1" s="428"/>
      <c r="C1" s="428"/>
      <c r="D1" s="428"/>
      <c r="E1" s="428"/>
      <c r="F1" s="428"/>
      <c r="G1" s="428"/>
      <c r="H1" s="428"/>
      <c r="I1" s="428"/>
    </row>
    <row r="2" spans="1:15" ht="15.75">
      <c r="A2" s="429" t="str">
        <f>'Page de Garde'!B31</f>
        <v>Nom chantier</v>
      </c>
      <c r="B2" s="429"/>
      <c r="C2" s="429"/>
      <c r="D2" s="429"/>
      <c r="E2" s="429"/>
      <c r="F2" s="429"/>
      <c r="G2" s="429"/>
      <c r="H2" s="429"/>
      <c r="I2" s="429"/>
    </row>
    <row r="3" spans="1:15" ht="16.5" thickBot="1">
      <c r="A3" s="430" t="str">
        <f>'Page de Garde'!B35</f>
        <v>Lot n°</v>
      </c>
      <c r="B3" s="430"/>
      <c r="C3" s="430"/>
      <c r="D3" s="430"/>
      <c r="E3" s="430"/>
      <c r="F3" s="430"/>
      <c r="G3" s="430"/>
      <c r="H3" s="430"/>
      <c r="I3" s="430"/>
    </row>
    <row r="4" spans="1:15" ht="16.5" thickBot="1">
      <c r="A4" s="145" t="s">
        <v>182</v>
      </c>
      <c r="B4" s="146" t="s">
        <v>8</v>
      </c>
      <c r="C4" s="145" t="s">
        <v>9</v>
      </c>
      <c r="D4" s="310" t="s">
        <v>6</v>
      </c>
      <c r="E4" s="308"/>
      <c r="F4" s="309"/>
      <c r="G4" s="436" t="s">
        <v>256</v>
      </c>
      <c r="H4" s="437"/>
      <c r="I4" s="438"/>
    </row>
    <row r="5" spans="1:15" ht="13.5" thickBot="1">
      <c r="A5" s="24" t="s">
        <v>10</v>
      </c>
      <c r="B5" s="147"/>
      <c r="C5" s="22" t="s">
        <v>129</v>
      </c>
      <c r="D5" s="220"/>
      <c r="E5" s="307"/>
      <c r="F5" s="266"/>
      <c r="G5" s="439"/>
      <c r="H5" s="439"/>
      <c r="I5" s="439"/>
      <c r="L5" s="155" t="s">
        <v>111</v>
      </c>
      <c r="M5" s="433" t="s">
        <v>258</v>
      </c>
      <c r="N5" s="434"/>
      <c r="O5" s="435"/>
    </row>
    <row r="6" spans="1:15" ht="18.75" thickBot="1">
      <c r="A6" s="25" t="s">
        <v>151</v>
      </c>
      <c r="B6" s="39"/>
      <c r="C6" s="55" t="s">
        <v>65</v>
      </c>
      <c r="D6" s="221">
        <v>1</v>
      </c>
      <c r="E6" s="264"/>
      <c r="F6" s="272"/>
      <c r="K6" s="156" t="s">
        <v>65</v>
      </c>
      <c r="L6" s="157"/>
      <c r="M6" s="158" t="s">
        <v>113</v>
      </c>
      <c r="N6" s="159" t="s">
        <v>126</v>
      </c>
      <c r="O6" s="159"/>
    </row>
    <row r="7" spans="1:15" ht="18">
      <c r="A7" s="25" t="s">
        <v>11</v>
      </c>
      <c r="B7" s="160">
        <f>Bordereau!M350</f>
        <v>0</v>
      </c>
      <c r="C7" s="23" t="s">
        <v>12</v>
      </c>
      <c r="D7" s="222"/>
      <c r="E7" s="265"/>
      <c r="F7" s="272" t="s">
        <v>192</v>
      </c>
      <c r="G7" s="272" t="str">
        <f>'Page de Garde'!F17</f>
        <v xml:space="preserve">2018 - </v>
      </c>
      <c r="H7" s="270" t="str">
        <f>'Page de Garde'!G17</f>
        <v>xxxxx</v>
      </c>
      <c r="I7" s="271" t="str">
        <f>'Page de Garde'!H17</f>
        <v>- INI1</v>
      </c>
      <c r="K7" s="161"/>
      <c r="L7" s="155"/>
      <c r="M7" s="162"/>
      <c r="N7" s="163"/>
      <c r="O7" s="163"/>
    </row>
    <row r="8" spans="1:15" ht="15.75">
      <c r="A8" s="25" t="s">
        <v>13</v>
      </c>
      <c r="B8" s="40">
        <f>ROUNDUP(B7/7.75,0)</f>
        <v>0</v>
      </c>
      <c r="C8" s="23" t="s">
        <v>14</v>
      </c>
      <c r="D8" s="222"/>
      <c r="E8" s="265"/>
      <c r="F8" s="267"/>
      <c r="G8" s="268"/>
      <c r="H8" s="267"/>
      <c r="I8" s="269"/>
      <c r="K8" s="164">
        <v>1</v>
      </c>
      <c r="L8" s="165" t="s">
        <v>63</v>
      </c>
      <c r="M8" s="10" t="s">
        <v>115</v>
      </c>
      <c r="N8" s="166">
        <v>9</v>
      </c>
      <c r="O8" s="167"/>
    </row>
    <row r="9" spans="1:15" ht="16.5" thickBot="1">
      <c r="A9" s="25" t="s">
        <v>15</v>
      </c>
      <c r="B9" s="168">
        <f>Bordereau!L350</f>
        <v>0</v>
      </c>
      <c r="C9" s="23" t="s">
        <v>66</v>
      </c>
      <c r="D9" s="222"/>
      <c r="E9" s="265"/>
      <c r="F9" s="267"/>
      <c r="G9" s="268"/>
      <c r="H9" s="267"/>
      <c r="I9" s="269"/>
      <c r="K9" s="164">
        <v>2</v>
      </c>
      <c r="L9" s="165" t="s">
        <v>64</v>
      </c>
      <c r="M9" s="10" t="s">
        <v>116</v>
      </c>
      <c r="N9" s="166">
        <v>10</v>
      </c>
      <c r="O9" s="167"/>
    </row>
    <row r="10" spans="1:15" ht="16.5" thickBot="1">
      <c r="A10" s="25" t="s">
        <v>16</v>
      </c>
      <c r="B10" s="168">
        <f>H10</f>
        <v>20</v>
      </c>
      <c r="C10" s="23" t="s">
        <v>66</v>
      </c>
      <c r="D10" s="168">
        <f>B7*B10</f>
        <v>0</v>
      </c>
      <c r="E10" s="265"/>
      <c r="F10" s="431" t="s">
        <v>257</v>
      </c>
      <c r="G10" s="432"/>
      <c r="H10" s="320">
        <v>20</v>
      </c>
      <c r="I10" s="38"/>
      <c r="K10" s="164">
        <v>3</v>
      </c>
      <c r="L10" s="165" t="s">
        <v>59</v>
      </c>
      <c r="M10" s="10" t="s">
        <v>117</v>
      </c>
      <c r="N10" s="166">
        <v>11</v>
      </c>
      <c r="O10" s="167"/>
    </row>
    <row r="11" spans="1:15" ht="16.5" thickBot="1">
      <c r="E11" s="265"/>
      <c r="F11" s="439"/>
      <c r="G11" s="439"/>
      <c r="H11" s="171"/>
      <c r="I11" s="31"/>
      <c r="J11" s="170"/>
      <c r="K11" s="164">
        <v>4</v>
      </c>
      <c r="L11" s="165" t="s">
        <v>60</v>
      </c>
      <c r="M11" s="10" t="s">
        <v>118</v>
      </c>
      <c r="N11" s="166">
        <v>12</v>
      </c>
      <c r="O11" s="167"/>
    </row>
    <row r="12" spans="1:15" ht="15.75">
      <c r="A12" s="26"/>
      <c r="B12" s="44"/>
      <c r="C12" s="23"/>
      <c r="D12" s="223"/>
      <c r="E12" s="30"/>
      <c r="F12" s="314" t="s">
        <v>17</v>
      </c>
      <c r="G12" s="33"/>
      <c r="H12" s="32"/>
      <c r="I12" s="31"/>
      <c r="K12" s="164">
        <v>5</v>
      </c>
      <c r="L12" s="165" t="s">
        <v>61</v>
      </c>
      <c r="M12" s="10" t="s">
        <v>119</v>
      </c>
      <c r="N12" s="166">
        <v>13</v>
      </c>
      <c r="O12" s="167"/>
    </row>
    <row r="13" spans="1:15" ht="15.75">
      <c r="A13" s="25"/>
      <c r="B13" s="171"/>
      <c r="C13" s="23"/>
      <c r="D13" s="223"/>
      <c r="E13" s="30"/>
      <c r="F13" s="315" t="s">
        <v>130</v>
      </c>
      <c r="G13" s="35" t="s">
        <v>172</v>
      </c>
      <c r="H13" s="44"/>
      <c r="I13" s="172"/>
      <c r="K13" s="164">
        <v>6</v>
      </c>
      <c r="L13" s="165" t="s">
        <v>62</v>
      </c>
      <c r="M13" s="10" t="s">
        <v>120</v>
      </c>
      <c r="N13" s="166">
        <v>14</v>
      </c>
      <c r="O13" s="167"/>
    </row>
    <row r="14" spans="1:15" ht="15.75">
      <c r="A14" s="25" t="s">
        <v>20</v>
      </c>
      <c r="B14" s="171">
        <v>150</v>
      </c>
      <c r="C14" s="23" t="s">
        <v>67</v>
      </c>
      <c r="D14" s="168">
        <f>G14*B14</f>
        <v>0</v>
      </c>
      <c r="E14" s="30"/>
      <c r="F14" s="316" t="s">
        <v>20</v>
      </c>
      <c r="G14" s="52"/>
      <c r="H14" s="44"/>
      <c r="I14" s="172"/>
      <c r="K14" s="164">
        <v>7</v>
      </c>
      <c r="L14" s="165" t="s">
        <v>124</v>
      </c>
      <c r="M14" s="10" t="s">
        <v>121</v>
      </c>
      <c r="N14" s="166">
        <v>15</v>
      </c>
      <c r="O14" s="167"/>
    </row>
    <row r="15" spans="1:15" ht="16.5" thickBot="1">
      <c r="A15" s="25" t="s">
        <v>127</v>
      </c>
      <c r="B15" s="171">
        <v>80</v>
      </c>
      <c r="C15" s="23" t="s">
        <v>68</v>
      </c>
      <c r="D15" s="168">
        <f>G15*B15</f>
        <v>0</v>
      </c>
      <c r="E15" s="30"/>
      <c r="F15" s="317" t="s">
        <v>21</v>
      </c>
      <c r="G15" s="51"/>
      <c r="H15" s="23"/>
      <c r="I15" s="172"/>
      <c r="K15" s="164">
        <v>8</v>
      </c>
      <c r="L15" s="165" t="s">
        <v>125</v>
      </c>
      <c r="M15" s="10" t="s">
        <v>122</v>
      </c>
      <c r="N15" s="166">
        <v>16</v>
      </c>
      <c r="O15" s="167"/>
    </row>
    <row r="16" spans="1:15" ht="15.75">
      <c r="A16" s="25"/>
      <c r="B16" s="171"/>
      <c r="C16" s="23"/>
      <c r="D16" s="223"/>
      <c r="E16" s="265"/>
      <c r="F16" s="220"/>
      <c r="K16" s="173">
        <v>9</v>
      </c>
      <c r="L16" s="174" t="s">
        <v>137</v>
      </c>
      <c r="M16" s="175" t="s">
        <v>114</v>
      </c>
      <c r="N16" s="176">
        <v>17</v>
      </c>
      <c r="O16" s="177"/>
    </row>
    <row r="17" spans="1:24" ht="15">
      <c r="A17" s="25"/>
      <c r="B17" s="178"/>
      <c r="C17" s="23"/>
      <c r="D17" s="223"/>
      <c r="E17" s="265"/>
      <c r="F17" s="23"/>
      <c r="G17" s="23"/>
      <c r="M17" s="179"/>
      <c r="N17" s="180"/>
      <c r="O17" s="179"/>
    </row>
    <row r="18" spans="1:24" ht="15">
      <c r="A18" s="25" t="s">
        <v>23</v>
      </c>
      <c r="B18" s="54"/>
      <c r="C18" s="23" t="s">
        <v>66</v>
      </c>
      <c r="D18" s="168">
        <f>B18</f>
        <v>0</v>
      </c>
      <c r="E18" s="265"/>
      <c r="F18" s="228"/>
      <c r="G18" s="38"/>
      <c r="K18" s="181" t="s">
        <v>155</v>
      </c>
      <c r="L18" s="182" t="s">
        <v>165</v>
      </c>
      <c r="M18" s="183"/>
      <c r="N18" s="183"/>
      <c r="O18" s="184"/>
    </row>
    <row r="19" spans="1:24" ht="15.75" thickBot="1">
      <c r="A19" s="25"/>
      <c r="B19" s="171"/>
      <c r="C19" s="23"/>
      <c r="D19" s="223"/>
      <c r="E19" s="265"/>
      <c r="F19" s="226"/>
      <c r="G19" s="185"/>
      <c r="K19" s="164" t="s">
        <v>164</v>
      </c>
      <c r="L19" s="186" t="s">
        <v>158</v>
      </c>
      <c r="M19" s="23"/>
      <c r="N19" s="23"/>
      <c r="O19" s="187"/>
    </row>
    <row r="20" spans="1:24" ht="15">
      <c r="A20" s="47"/>
      <c r="B20" s="171"/>
      <c r="C20" s="23"/>
      <c r="D20" s="223"/>
      <c r="E20" s="30"/>
      <c r="F20" s="49" t="s">
        <v>171</v>
      </c>
      <c r="G20" s="36"/>
      <c r="H20" s="36"/>
      <c r="I20" s="33"/>
      <c r="K20" s="188"/>
      <c r="L20" s="186" t="s">
        <v>159</v>
      </c>
      <c r="M20" s="23"/>
      <c r="N20" s="23"/>
      <c r="O20" s="187"/>
    </row>
    <row r="21" spans="1:24" ht="15">
      <c r="A21" s="26"/>
      <c r="B21" s="23"/>
      <c r="C21" s="23"/>
      <c r="D21" s="223"/>
      <c r="E21" s="30"/>
      <c r="F21" s="37" t="s">
        <v>18</v>
      </c>
      <c r="G21" s="37" t="s">
        <v>131</v>
      </c>
      <c r="H21" s="37" t="s">
        <v>170</v>
      </c>
      <c r="I21" s="35" t="s">
        <v>199</v>
      </c>
      <c r="K21" s="189"/>
      <c r="L21" s="186" t="s">
        <v>160</v>
      </c>
      <c r="M21" s="23"/>
      <c r="N21" s="23"/>
      <c r="O21" s="187"/>
    </row>
    <row r="22" spans="1:24" ht="15.75" thickBot="1">
      <c r="A22" s="25" t="s">
        <v>128</v>
      </c>
      <c r="B22" s="171">
        <v>0.4</v>
      </c>
      <c r="C22" s="23" t="s">
        <v>134</v>
      </c>
      <c r="D22" s="168">
        <f>G22*H22*I22*B22</f>
        <v>0</v>
      </c>
      <c r="E22" s="30"/>
      <c r="F22" s="227" t="s">
        <v>22</v>
      </c>
      <c r="G22" s="46"/>
      <c r="H22" s="48">
        <f>B6</f>
        <v>0</v>
      </c>
      <c r="I22" s="204">
        <v>1</v>
      </c>
      <c r="K22" s="189"/>
      <c r="L22" s="186" t="s">
        <v>161</v>
      </c>
      <c r="M22" s="23"/>
      <c r="N22" s="23"/>
      <c r="O22" s="187"/>
    </row>
    <row r="23" spans="1:24" ht="15.75" thickBot="1">
      <c r="A23" s="25"/>
      <c r="B23" s="171"/>
      <c r="C23" s="23"/>
      <c r="D23" s="223"/>
      <c r="E23" s="265"/>
      <c r="F23" s="319"/>
      <c r="G23" s="190"/>
      <c r="H23" s="45"/>
      <c r="I23" s="191"/>
      <c r="K23" s="192"/>
      <c r="L23" s="193" t="s">
        <v>162</v>
      </c>
      <c r="M23" s="194"/>
      <c r="N23" s="194"/>
      <c r="O23" s="195"/>
    </row>
    <row r="24" spans="1:24" ht="15">
      <c r="A24" s="25" t="s">
        <v>153</v>
      </c>
      <c r="B24" s="42"/>
      <c r="C24" s="23" t="s">
        <v>66</v>
      </c>
      <c r="D24" s="168">
        <f>G22*B24</f>
        <v>0</v>
      </c>
      <c r="E24" s="30"/>
      <c r="F24" s="49" t="s">
        <v>168</v>
      </c>
      <c r="G24" s="36"/>
      <c r="H24" s="33"/>
      <c r="I24" s="33"/>
      <c r="K24" s="196"/>
      <c r="L24" s="23"/>
      <c r="M24" s="23"/>
      <c r="N24" s="23"/>
      <c r="O24" s="23"/>
    </row>
    <row r="25" spans="1:24" ht="15">
      <c r="A25" s="25"/>
      <c r="B25" s="197"/>
      <c r="C25" s="23"/>
      <c r="D25" s="223"/>
      <c r="E25" s="30"/>
      <c r="F25" s="37" t="s">
        <v>18</v>
      </c>
      <c r="G25" s="37" t="s">
        <v>131</v>
      </c>
      <c r="H25" s="37" t="s">
        <v>132</v>
      </c>
      <c r="I25" s="35"/>
      <c r="K25" s="181" t="s">
        <v>157</v>
      </c>
      <c r="L25" s="443" t="s">
        <v>200</v>
      </c>
      <c r="M25" s="444"/>
      <c r="N25" s="444"/>
      <c r="O25" s="445"/>
    </row>
    <row r="26" spans="1:24" ht="15">
      <c r="A26" s="25" t="s">
        <v>123</v>
      </c>
      <c r="B26" s="168">
        <f>VLOOKUP($D$6,$K$7:$O$16,4)</f>
        <v>9</v>
      </c>
      <c r="C26" s="23" t="s">
        <v>66</v>
      </c>
      <c r="D26" s="168">
        <f>B26*G26</f>
        <v>0</v>
      </c>
      <c r="E26" s="30"/>
      <c r="F26" s="187" t="str">
        <f>A26</f>
        <v>Déplacement ouvriers</v>
      </c>
      <c r="G26" s="198">
        <f>B8</f>
        <v>0</v>
      </c>
      <c r="H26" s="199">
        <v>1</v>
      </c>
      <c r="I26" s="169"/>
      <c r="K26" s="189" t="s">
        <v>152</v>
      </c>
      <c r="L26" s="446"/>
      <c r="M26" s="447"/>
      <c r="N26" s="447"/>
      <c r="O26" s="448"/>
    </row>
    <row r="27" spans="1:24" ht="15.75" thickBot="1">
      <c r="A27" s="25"/>
      <c r="B27" s="201"/>
      <c r="C27" s="23"/>
      <c r="D27" s="224"/>
      <c r="E27" s="30"/>
      <c r="F27" s="313"/>
      <c r="G27" s="202"/>
      <c r="H27" s="203"/>
      <c r="I27" s="204"/>
      <c r="K27" s="200"/>
      <c r="L27" s="193" t="s">
        <v>163</v>
      </c>
      <c r="M27" s="194"/>
      <c r="N27" s="194"/>
      <c r="O27" s="195"/>
    </row>
    <row r="28" spans="1:24" ht="15">
      <c r="A28" s="25" t="s">
        <v>154</v>
      </c>
      <c r="B28" s="41"/>
      <c r="C28" s="23" t="s">
        <v>12</v>
      </c>
      <c r="D28" s="168">
        <f>B28*B10</f>
        <v>0</v>
      </c>
      <c r="E28" s="265"/>
      <c r="F28" s="23"/>
      <c r="G28" s="206"/>
      <c r="H28" s="38"/>
      <c r="I28" s="207"/>
      <c r="K28" s="205"/>
      <c r="L28" s="23"/>
      <c r="M28" s="23"/>
      <c r="N28" s="23"/>
      <c r="O28" s="23"/>
    </row>
    <row r="29" spans="1:24" ht="15.75" thickBot="1">
      <c r="A29" s="25"/>
      <c r="B29" s="197"/>
      <c r="C29" s="23"/>
      <c r="D29" s="223"/>
      <c r="E29" s="265"/>
      <c r="F29" s="23"/>
      <c r="G29" s="208"/>
      <c r="H29" s="38">
        <v>0</v>
      </c>
      <c r="I29" s="38"/>
      <c r="K29" s="196"/>
      <c r="L29" s="23"/>
      <c r="M29" s="23"/>
      <c r="N29" s="23"/>
      <c r="O29" s="23"/>
    </row>
    <row r="30" spans="1:24" ht="16.5" thickBot="1">
      <c r="A30" s="27" t="s">
        <v>150</v>
      </c>
      <c r="B30" s="148"/>
      <c r="C30" s="148"/>
      <c r="D30" s="225">
        <f>SUM(D10:D29)+B9</f>
        <v>0</v>
      </c>
      <c r="E30" s="265"/>
      <c r="F30" s="311"/>
      <c r="G30" s="38"/>
      <c r="H30" s="38"/>
      <c r="I30" s="38"/>
      <c r="K30" s="205"/>
      <c r="L30" s="23"/>
      <c r="M30" s="23"/>
      <c r="N30" s="23"/>
      <c r="O30" s="23"/>
    </row>
    <row r="31" spans="1:24" ht="16.5" thickBot="1">
      <c r="A31" s="25"/>
      <c r="B31" s="23"/>
      <c r="C31" s="23"/>
      <c r="D31" s="318"/>
      <c r="E31" s="29"/>
      <c r="F31" s="311"/>
      <c r="G31" s="38"/>
      <c r="H31" s="38"/>
      <c r="I31" s="38"/>
      <c r="K31" s="196" t="s">
        <v>1</v>
      </c>
      <c r="L31" s="23"/>
      <c r="M31" s="23"/>
      <c r="N31" s="23"/>
      <c r="O31" s="23"/>
    </row>
    <row r="32" spans="1:24" ht="16.5" thickTop="1">
      <c r="A32" s="24" t="s">
        <v>24</v>
      </c>
      <c r="B32" s="22"/>
      <c r="C32" s="209"/>
      <c r="D32" s="209"/>
      <c r="E32" s="209"/>
      <c r="F32" s="312"/>
      <c r="G32" s="209"/>
      <c r="H32" s="50">
        <v>1.2</v>
      </c>
      <c r="I32" s="43"/>
      <c r="J32" s="210"/>
      <c r="K32" s="196"/>
      <c r="L32" s="23"/>
      <c r="M32" s="23"/>
      <c r="N32" s="23"/>
      <c r="O32" s="23"/>
      <c r="P32" s="210"/>
      <c r="Q32" s="210"/>
      <c r="R32" s="210"/>
      <c r="S32" s="210"/>
      <c r="T32" s="210"/>
      <c r="U32" s="210"/>
      <c r="V32" s="210"/>
      <c r="W32" s="210"/>
      <c r="X32" s="210"/>
    </row>
    <row r="33" spans="1:15" ht="15">
      <c r="A33" s="25" t="s">
        <v>25</v>
      </c>
      <c r="B33" s="23"/>
      <c r="C33" s="9"/>
      <c r="D33" s="9"/>
      <c r="E33" s="9"/>
      <c r="F33" s="9"/>
      <c r="G33" s="9"/>
      <c r="H33" s="12">
        <f t="shared" ref="H33" si="0">$D$30*H32</f>
        <v>0</v>
      </c>
      <c r="I33" s="29"/>
      <c r="K33" s="196"/>
      <c r="L33" s="23"/>
      <c r="M33" s="23"/>
      <c r="N33" s="23"/>
      <c r="O33" s="23"/>
    </row>
    <row r="34" spans="1:15" ht="15">
      <c r="A34" s="25" t="s">
        <v>140</v>
      </c>
      <c r="B34" s="378"/>
      <c r="C34" s="23" t="s">
        <v>184</v>
      </c>
      <c r="D34" s="9"/>
      <c r="E34" s="9"/>
      <c r="F34" s="9"/>
      <c r="G34" s="9"/>
      <c r="H34" s="12">
        <f>B34*$H$37</f>
        <v>0</v>
      </c>
      <c r="I34" s="29"/>
      <c r="K34" s="196"/>
      <c r="L34" s="23"/>
      <c r="M34" s="23"/>
      <c r="N34" s="23"/>
      <c r="O34" s="23"/>
    </row>
    <row r="35" spans="1:15" ht="15">
      <c r="A35" s="25" t="s">
        <v>138</v>
      </c>
      <c r="B35" s="378">
        <v>0</v>
      </c>
      <c r="C35" s="23" t="s">
        <v>184</v>
      </c>
      <c r="D35" s="9"/>
      <c r="E35" s="9"/>
      <c r="F35" s="9"/>
      <c r="G35" s="9"/>
      <c r="H35" s="12">
        <f>B35*$H$37</f>
        <v>0</v>
      </c>
      <c r="I35" s="29"/>
    </row>
    <row r="36" spans="1:15" ht="15">
      <c r="A36" s="25" t="s">
        <v>169</v>
      </c>
      <c r="B36" s="378">
        <v>0</v>
      </c>
      <c r="C36" s="23" t="s">
        <v>184</v>
      </c>
      <c r="D36" s="9"/>
      <c r="E36" s="9"/>
      <c r="F36" s="9"/>
      <c r="G36" s="9"/>
      <c r="H36" s="12">
        <f>B36*$H$37</f>
        <v>0</v>
      </c>
      <c r="I36" s="29"/>
    </row>
    <row r="37" spans="1:15" ht="16.5" thickBot="1">
      <c r="A37" s="27" t="s">
        <v>26</v>
      </c>
      <c r="B37" s="148"/>
      <c r="C37" s="13"/>
      <c r="D37" s="13"/>
      <c r="E37" s="13"/>
      <c r="F37" s="13"/>
      <c r="G37" s="13"/>
      <c r="H37" s="14">
        <f>$D$30*$H$32/((1-$B$34-$B$35-$B$36))</f>
        <v>0</v>
      </c>
      <c r="I37" s="29"/>
    </row>
    <row r="38" spans="1:15">
      <c r="A38" s="24" t="s">
        <v>27</v>
      </c>
      <c r="B38" s="22"/>
      <c r="C38" s="28">
        <f t="shared" ref="C38:G38" si="1">C32/((1-$B$34-$B$35-$B$36))</f>
        <v>0</v>
      </c>
      <c r="D38" s="28">
        <f t="shared" si="1"/>
        <v>0</v>
      </c>
      <c r="E38" s="28">
        <f t="shared" si="1"/>
        <v>0</v>
      </c>
      <c r="F38" s="28">
        <f t="shared" si="1"/>
        <v>0</v>
      </c>
      <c r="G38" s="28">
        <f t="shared" si="1"/>
        <v>0</v>
      </c>
      <c r="H38" s="149">
        <f>$H$32/((1-$B$34-$B$35-$B$36))</f>
        <v>1.2</v>
      </c>
      <c r="I38" s="29"/>
    </row>
    <row r="39" spans="1:15" ht="15.75" thickBot="1">
      <c r="A39" s="27" t="s">
        <v>28</v>
      </c>
      <c r="B39" s="148"/>
      <c r="C39" s="15">
        <f t="shared" ref="C39:G39" si="2">IF($B$7=0,,(C37-C38*$B$9)/$B$7)</f>
        <v>0</v>
      </c>
      <c r="D39" s="15">
        <f t="shared" si="2"/>
        <v>0</v>
      </c>
      <c r="E39" s="9">
        <f t="shared" si="2"/>
        <v>0</v>
      </c>
      <c r="F39" s="15">
        <f t="shared" si="2"/>
        <v>0</v>
      </c>
      <c r="G39" s="15">
        <f t="shared" si="2"/>
        <v>0</v>
      </c>
      <c r="H39" s="16">
        <f>IF($B$7=0,,($H$37-$H$38*$B$9)/$B$7)</f>
        <v>0</v>
      </c>
      <c r="I39" s="29"/>
    </row>
    <row r="40" spans="1:15" ht="18.75" thickBot="1">
      <c r="A40" s="211"/>
      <c r="B40" s="212"/>
      <c r="C40" s="170"/>
      <c r="D40" s="170"/>
      <c r="E40" s="213"/>
      <c r="F40" s="441" t="s">
        <v>149</v>
      </c>
      <c r="G40" s="442"/>
      <c r="H40" s="214">
        <f>Bordereau!G350</f>
        <v>0</v>
      </c>
      <c r="I40" s="263" t="e">
        <f>1-(($D$30*1)/$H$40)</f>
        <v>#DIV/0!</v>
      </c>
      <c r="J40" s="215" t="e">
        <f>$H$40*$I$40</f>
        <v>#DIV/0!</v>
      </c>
      <c r="K40" s="440" t="s">
        <v>148</v>
      </c>
      <c r="L40" s="440"/>
    </row>
    <row r="41" spans="1:15" ht="15">
      <c r="J41" s="216"/>
      <c r="K41" s="217"/>
      <c r="L41" s="218"/>
      <c r="M41" s="218"/>
    </row>
    <row r="42" spans="1:15">
      <c r="N42" s="219"/>
    </row>
  </sheetData>
  <sheetProtection algorithmName="SHA-512" hashValue="hXHdTHd/XqMJjUMTSuwcGkHwHht6jeZ8rJYeYRcIhWygpY1Pl9+Mre66YESOMP72WwZObmUBWvUHbN9gBRdR9A==" saltValue="+NeC8koRlqcHhQLKmvjSQg==" spinCount="100000" sheet="1" selectLockedCells="1"/>
  <dataConsolidate function="product" link="1"/>
  <mergeCells count="11">
    <mergeCell ref="F11:G11"/>
    <mergeCell ref="G5:I5"/>
    <mergeCell ref="K40:L40"/>
    <mergeCell ref="F40:G40"/>
    <mergeCell ref="L25:O26"/>
    <mergeCell ref="A1:I1"/>
    <mergeCell ref="A2:I2"/>
    <mergeCell ref="A3:I3"/>
    <mergeCell ref="F10:G10"/>
    <mergeCell ref="M5:O5"/>
    <mergeCell ref="G4:I4"/>
  </mergeCells>
  <phoneticPr fontId="0" type="noConversion"/>
  <conditionalFormatting sqref="H40">
    <cfRule type="cellIs" dxfId="0" priority="1" stopIfTrue="1" operator="notBetween">
      <formula>$H$37*0.99</formula>
      <formula>$H$37*1.01</formula>
    </cfRule>
  </conditionalFormatting>
  <dataValidations disablePrompts="1" count="1">
    <dataValidation type="list" allowBlank="1" showInputMessage="1" showErrorMessage="1" sqref="F4" xr:uid="{00000000-0002-0000-0200-000000000000}">
      <formula1>#REF!</formula1>
    </dataValidation>
  </dataValidations>
  <printOptions horizontalCentered="1" verticalCentered="1"/>
  <pageMargins left="0.35" right="0.19" top="0.32" bottom="0.55000000000000004" header="0.2" footer="0.51181102362204722"/>
  <pageSetup paperSize="9" scale="80" orientation="landscape" horizontalDpi="4294967292" verticalDpi="300" r:id="rId1"/>
  <headerFooter alignWithMargins="0">
    <oddHeader>&amp;A</oddHead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8" r:id="rId4" name="Button 2">
              <controlPr defaultSize="0" print="0" autoFill="0" autoPict="0" macro="[0]!Impression_KGV">
                <anchor moveWithCells="1" sizeWithCells="1">
                  <from>
                    <xdr:col>10</xdr:col>
                    <xdr:colOff>180975</xdr:colOff>
                    <xdr:row>27</xdr:row>
                    <xdr:rowOff>142875</xdr:rowOff>
                  </from>
                  <to>
                    <xdr:col>12</xdr:col>
                    <xdr:colOff>28575</xdr:colOff>
                    <xdr:row>30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:I43"/>
  <sheetViews>
    <sheetView showZeros="0" zoomScale="80" workbookViewId="0">
      <selection activeCell="H18" sqref="H18"/>
    </sheetView>
  </sheetViews>
  <sheetFormatPr baseColWidth="10" defaultRowHeight="12.75"/>
  <cols>
    <col min="1" max="1" width="5.85546875" style="1" customWidth="1"/>
    <col min="2" max="2" width="28.28515625" customWidth="1"/>
    <col min="3" max="3" width="9.7109375" customWidth="1"/>
    <col min="4" max="4" width="11.140625" customWidth="1"/>
    <col min="5" max="5" width="9.140625" customWidth="1"/>
    <col min="6" max="6" width="10.7109375" customWidth="1"/>
    <col min="7" max="7" width="10.140625" bestFit="1" customWidth="1"/>
    <col min="8" max="8" width="8.7109375" customWidth="1"/>
    <col min="9" max="9" width="21" customWidth="1"/>
  </cols>
  <sheetData>
    <row r="1" spans="1:9">
      <c r="B1" s="6" t="s">
        <v>31</v>
      </c>
      <c r="C1" s="6"/>
      <c r="D1" s="6"/>
      <c r="E1" s="6"/>
      <c r="F1" s="6"/>
      <c r="G1" s="6"/>
      <c r="H1" s="6"/>
      <c r="I1" s="6"/>
    </row>
    <row r="3" spans="1:9">
      <c r="A3" s="1" t="s">
        <v>110</v>
      </c>
      <c r="B3" s="1" t="s">
        <v>29</v>
      </c>
      <c r="C3" t="s">
        <v>32</v>
      </c>
      <c r="D3" s="1" t="s">
        <v>19</v>
      </c>
      <c r="E3" s="1" t="s">
        <v>33</v>
      </c>
      <c r="F3" s="1" t="s">
        <v>34</v>
      </c>
      <c r="G3" s="1" t="s">
        <v>35</v>
      </c>
      <c r="H3" s="1" t="s">
        <v>36</v>
      </c>
      <c r="I3" s="1" t="s">
        <v>30</v>
      </c>
    </row>
    <row r="4" spans="1:9" ht="15">
      <c r="A4" s="1">
        <v>4</v>
      </c>
      <c r="B4" t="s">
        <v>37</v>
      </c>
      <c r="C4" s="1" t="s">
        <v>38</v>
      </c>
      <c r="D4" s="4"/>
      <c r="E4" s="8">
        <f>D4*G4</f>
        <v>0</v>
      </c>
      <c r="F4" s="2">
        <f>D4*H4</f>
        <v>0</v>
      </c>
      <c r="G4" s="8"/>
      <c r="H4" s="2"/>
      <c r="I4" s="5"/>
    </row>
    <row r="5" spans="1:9" ht="15">
      <c r="A5" s="1">
        <v>101</v>
      </c>
      <c r="B5" t="s">
        <v>39</v>
      </c>
      <c r="C5" s="1" t="s">
        <v>40</v>
      </c>
      <c r="D5" s="4"/>
      <c r="E5" s="8">
        <f t="shared" ref="E5:E15" si="0">D5*G5</f>
        <v>0</v>
      </c>
      <c r="F5" s="2">
        <f t="shared" ref="F5:F15" si="1">D5*H5</f>
        <v>0</v>
      </c>
      <c r="G5" s="8"/>
      <c r="H5" s="2"/>
    </row>
    <row r="6" spans="1:9" ht="15">
      <c r="A6" s="1">
        <v>4</v>
      </c>
      <c r="B6" t="s">
        <v>109</v>
      </c>
      <c r="C6" s="1" t="s">
        <v>41</v>
      </c>
      <c r="D6" s="4"/>
      <c r="E6" s="8">
        <f t="shared" si="0"/>
        <v>0</v>
      </c>
      <c r="F6" s="2">
        <f t="shared" si="1"/>
        <v>0</v>
      </c>
      <c r="G6" s="8">
        <v>22.87</v>
      </c>
      <c r="H6" s="2">
        <f>1.6+0.5</f>
        <v>2.1</v>
      </c>
      <c r="I6" t="s">
        <v>42</v>
      </c>
    </row>
    <row r="7" spans="1:9" ht="15">
      <c r="A7" s="1">
        <v>303</v>
      </c>
      <c r="B7" t="s">
        <v>53</v>
      </c>
      <c r="C7" s="1" t="s">
        <v>54</v>
      </c>
      <c r="D7" s="4"/>
      <c r="E7" s="8">
        <f t="shared" si="0"/>
        <v>0</v>
      </c>
      <c r="F7" s="2">
        <f t="shared" si="1"/>
        <v>0</v>
      </c>
      <c r="G7" s="8">
        <v>30.49</v>
      </c>
      <c r="H7" s="2"/>
    </row>
    <row r="8" spans="1:9" ht="15">
      <c r="A8" s="1">
        <v>4</v>
      </c>
      <c r="B8" t="s">
        <v>55</v>
      </c>
      <c r="C8" s="1" t="s">
        <v>40</v>
      </c>
      <c r="D8" s="4"/>
      <c r="E8" s="8">
        <f>D8*G8</f>
        <v>0</v>
      </c>
      <c r="F8" s="2">
        <f>D8*H8</f>
        <v>0</v>
      </c>
      <c r="G8" s="8"/>
      <c r="H8" s="2">
        <v>2</v>
      </c>
    </row>
    <row r="9" spans="1:9" ht="15">
      <c r="A9" s="1">
        <v>21</v>
      </c>
      <c r="B9" t="s">
        <v>43</v>
      </c>
      <c r="C9" s="1" t="s">
        <v>40</v>
      </c>
      <c r="D9" s="4"/>
      <c r="E9" s="8">
        <f t="shared" si="0"/>
        <v>0</v>
      </c>
      <c r="F9" s="2">
        <f t="shared" si="1"/>
        <v>0</v>
      </c>
      <c r="G9" s="8">
        <v>7.5</v>
      </c>
      <c r="H9" s="2">
        <v>0.4</v>
      </c>
    </row>
    <row r="10" spans="1:9" ht="15">
      <c r="A10" s="1">
        <v>4</v>
      </c>
      <c r="B10" t="s">
        <v>44</v>
      </c>
      <c r="C10" s="1" t="s">
        <v>38</v>
      </c>
      <c r="D10" s="4"/>
      <c r="E10" s="8">
        <f t="shared" si="0"/>
        <v>0</v>
      </c>
      <c r="F10" s="2">
        <f t="shared" si="1"/>
        <v>0</v>
      </c>
      <c r="G10" s="8">
        <v>4.6500000000000004</v>
      </c>
      <c r="H10" s="2">
        <v>0.08</v>
      </c>
      <c r="I10" t="s">
        <v>45</v>
      </c>
    </row>
    <row r="11" spans="1:9" ht="15">
      <c r="A11" s="1">
        <v>4</v>
      </c>
      <c r="B11" t="s">
        <v>46</v>
      </c>
      <c r="C11" s="1" t="s">
        <v>38</v>
      </c>
      <c r="D11" s="4"/>
      <c r="E11" s="8">
        <f t="shared" si="0"/>
        <v>0</v>
      </c>
      <c r="F11" s="2">
        <f t="shared" si="1"/>
        <v>0</v>
      </c>
      <c r="G11" s="8">
        <v>0.52</v>
      </c>
      <c r="H11">
        <v>0.06</v>
      </c>
      <c r="I11" t="s">
        <v>47</v>
      </c>
    </row>
    <row r="12" spans="1:9" ht="15">
      <c r="A12" s="1">
        <v>402</v>
      </c>
      <c r="B12" t="s">
        <v>48</v>
      </c>
      <c r="C12" s="1" t="s">
        <v>41</v>
      </c>
      <c r="D12" s="4"/>
      <c r="E12" s="8">
        <f t="shared" si="0"/>
        <v>0</v>
      </c>
      <c r="F12" s="2">
        <f t="shared" si="1"/>
        <v>0</v>
      </c>
      <c r="G12" s="8"/>
    </row>
    <row r="13" spans="1:9" ht="15">
      <c r="A13" s="1">
        <v>4</v>
      </c>
      <c r="B13" t="s">
        <v>56</v>
      </c>
      <c r="C13" s="1" t="s">
        <v>38</v>
      </c>
      <c r="D13" s="4"/>
      <c r="E13" s="8">
        <f t="shared" si="0"/>
        <v>0</v>
      </c>
      <c r="F13" s="2">
        <f t="shared" si="1"/>
        <v>0</v>
      </c>
      <c r="G13" s="8"/>
    </row>
    <row r="14" spans="1:9" ht="15">
      <c r="A14" s="1">
        <v>4</v>
      </c>
      <c r="B14" t="s">
        <v>49</v>
      </c>
      <c r="C14" s="1" t="s">
        <v>38</v>
      </c>
      <c r="D14" s="4"/>
      <c r="E14" s="8">
        <f t="shared" si="0"/>
        <v>0</v>
      </c>
      <c r="F14" s="2">
        <f t="shared" si="1"/>
        <v>0</v>
      </c>
      <c r="G14" s="8"/>
    </row>
    <row r="15" spans="1:9" ht="15">
      <c r="A15" s="1">
        <v>4</v>
      </c>
      <c r="B15" t="s">
        <v>50</v>
      </c>
      <c r="C15" s="1" t="s">
        <v>38</v>
      </c>
      <c r="D15" s="4"/>
      <c r="E15" s="8">
        <f t="shared" si="0"/>
        <v>0</v>
      </c>
      <c r="F15" s="2">
        <f t="shared" si="1"/>
        <v>0</v>
      </c>
      <c r="G15" s="8"/>
    </row>
    <row r="16" spans="1:9" ht="15">
      <c r="E16" s="8"/>
    </row>
    <row r="17" spans="1:7" ht="15">
      <c r="D17" s="3" t="s">
        <v>5</v>
      </c>
      <c r="E17" s="8">
        <f>SUM(E4:E16)</f>
        <v>0</v>
      </c>
      <c r="F17" s="2">
        <f>SUM(F4:F16)</f>
        <v>0</v>
      </c>
    </row>
    <row r="18" spans="1:7" ht="15.75" thickBot="1">
      <c r="A18" s="1">
        <v>77</v>
      </c>
      <c r="D18" s="3" t="s">
        <v>51</v>
      </c>
      <c r="E18" s="8">
        <f>0.1*E17</f>
        <v>0</v>
      </c>
      <c r="F18">
        <f>0.1*F17</f>
        <v>0</v>
      </c>
      <c r="G18" t="s">
        <v>52</v>
      </c>
    </row>
    <row r="19" spans="1:7" ht="15.75" thickBot="1">
      <c r="E19" s="11">
        <f>SUM(E17:E18)</f>
        <v>0</v>
      </c>
      <c r="F19" s="7">
        <f>SUM(F17:F18)</f>
        <v>0</v>
      </c>
    </row>
    <row r="27" spans="1:7" ht="15">
      <c r="C27" s="8">
        <f>SUMIF($A$4:$A$18,A27,$E$4:$E$18)</f>
        <v>0</v>
      </c>
    </row>
    <row r="28" spans="1:7" ht="15">
      <c r="C28" s="8">
        <f t="shared" ref="C28:C43" si="2">SUMIF($A$4:$A$18,A28,$E$4:$E$18)</f>
        <v>0</v>
      </c>
    </row>
    <row r="29" spans="1:7" ht="15">
      <c r="C29" s="8">
        <f t="shared" si="2"/>
        <v>0</v>
      </c>
    </row>
    <row r="30" spans="1:7" ht="15">
      <c r="C30" s="8">
        <f t="shared" si="2"/>
        <v>0</v>
      </c>
    </row>
    <row r="31" spans="1:7" ht="15">
      <c r="C31" s="8">
        <f t="shared" si="2"/>
        <v>0</v>
      </c>
    </row>
    <row r="32" spans="1:7" ht="15">
      <c r="C32" s="8">
        <f t="shared" si="2"/>
        <v>0</v>
      </c>
    </row>
    <row r="33" spans="3:3" ht="15">
      <c r="C33" s="8">
        <f t="shared" si="2"/>
        <v>0</v>
      </c>
    </row>
    <row r="34" spans="3:3" ht="15">
      <c r="C34" s="8">
        <f t="shared" si="2"/>
        <v>0</v>
      </c>
    </row>
    <row r="35" spans="3:3" ht="15">
      <c r="C35" s="8">
        <f t="shared" si="2"/>
        <v>0</v>
      </c>
    </row>
    <row r="36" spans="3:3" ht="15">
      <c r="C36" s="8">
        <f t="shared" si="2"/>
        <v>0</v>
      </c>
    </row>
    <row r="37" spans="3:3" ht="15">
      <c r="C37" s="8">
        <f t="shared" si="2"/>
        <v>0</v>
      </c>
    </row>
    <row r="38" spans="3:3" ht="15">
      <c r="C38" s="8">
        <f t="shared" si="2"/>
        <v>0</v>
      </c>
    </row>
    <row r="39" spans="3:3" ht="15">
      <c r="C39" s="8">
        <f t="shared" si="2"/>
        <v>0</v>
      </c>
    </row>
    <row r="40" spans="3:3" ht="15">
      <c r="C40" s="8">
        <f t="shared" si="2"/>
        <v>0</v>
      </c>
    </row>
    <row r="41" spans="3:3" ht="15">
      <c r="C41" s="8">
        <f t="shared" si="2"/>
        <v>0</v>
      </c>
    </row>
    <row r="42" spans="3:3" ht="15">
      <c r="C42" s="8">
        <f t="shared" si="2"/>
        <v>0</v>
      </c>
    </row>
    <row r="43" spans="3:3" ht="15">
      <c r="C43" s="8">
        <f t="shared" si="2"/>
        <v>0</v>
      </c>
    </row>
  </sheetData>
  <sheetProtection sheet="1" objects="1" scenarios="1"/>
  <phoneticPr fontId="0" type="noConversion"/>
  <printOptions headings="1" gridLines="1" gridLinesSet="0"/>
  <pageMargins left="0.78740157499999996" right="0.78740157499999996" top="0.984251969" bottom="0.984251969" header="0.4921259845" footer="0.4921259845"/>
  <headerFooter alignWithMargins="0">
    <oddHeader>&amp;A</oddHeader>
    <oddFooter>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80</vt:i4>
      </vt:variant>
    </vt:vector>
  </HeadingPairs>
  <TitlesOfParts>
    <vt:vector size="84" baseType="lpstr">
      <vt:lpstr>Page de Garde</vt:lpstr>
      <vt:lpstr>Bordereau</vt:lpstr>
      <vt:lpstr>KGV</vt:lpstr>
      <vt:lpstr>Alim chantier</vt:lpstr>
      <vt:lpstr>_FIN2</vt:lpstr>
      <vt:lpstr>_FIN3</vt:lpstr>
      <vt:lpstr>Bordereau!_GoBack</vt:lpstr>
      <vt:lpstr>_TT01</vt:lpstr>
      <vt:lpstr>_TT02</vt:lpstr>
      <vt:lpstr>_TT03</vt:lpstr>
      <vt:lpstr>_TT04</vt:lpstr>
      <vt:lpstr>_TT05</vt:lpstr>
      <vt:lpstr>_TT06</vt:lpstr>
      <vt:lpstr>_TT07</vt:lpstr>
      <vt:lpstr>_TT08</vt:lpstr>
      <vt:lpstr>_TT09</vt:lpstr>
      <vt:lpstr>_TT10</vt:lpstr>
      <vt:lpstr>_TT11</vt:lpstr>
      <vt:lpstr>_TT12</vt:lpstr>
      <vt:lpstr>_TT13</vt:lpstr>
      <vt:lpstr>_TT14</vt:lpstr>
      <vt:lpstr>_TT15</vt:lpstr>
      <vt:lpstr>_TT16</vt:lpstr>
      <vt:lpstr>_TT17</vt:lpstr>
      <vt:lpstr>_TT18</vt:lpstr>
      <vt:lpstr>_TT19</vt:lpstr>
      <vt:lpstr>_TT20</vt:lpstr>
      <vt:lpstr>_TT21</vt:lpstr>
      <vt:lpstr>_TT22</vt:lpstr>
      <vt:lpstr>_TT23</vt:lpstr>
      <vt:lpstr>_TT24</vt:lpstr>
      <vt:lpstr>_TT25</vt:lpstr>
      <vt:lpstr>_TT26</vt:lpstr>
      <vt:lpstr>_TT27</vt:lpstr>
      <vt:lpstr>_TT28</vt:lpstr>
      <vt:lpstr>_TT29</vt:lpstr>
      <vt:lpstr>_TT30</vt:lpstr>
      <vt:lpstr>_ZI1</vt:lpstr>
      <vt:lpstr>_ZI2</vt:lpstr>
      <vt:lpstr>_ZI3</vt:lpstr>
      <vt:lpstr>'Page de Garde'!_ZI4</vt:lpstr>
      <vt:lpstr>AGENCE</vt:lpstr>
      <vt:lpstr>CHAP01</vt:lpstr>
      <vt:lpstr>CHAP02</vt:lpstr>
      <vt:lpstr>CHAP03</vt:lpstr>
      <vt:lpstr>CHAP04</vt:lpstr>
      <vt:lpstr>CHAP05</vt:lpstr>
      <vt:lpstr>CHAP06</vt:lpstr>
      <vt:lpstr>CHAP07</vt:lpstr>
      <vt:lpstr>CHAP08</vt:lpstr>
      <vt:lpstr>CHAP09</vt:lpstr>
      <vt:lpstr>CHAP10</vt:lpstr>
      <vt:lpstr>CHAP11</vt:lpstr>
      <vt:lpstr>CHAP12</vt:lpstr>
      <vt:lpstr>CHAP13</vt:lpstr>
      <vt:lpstr>CHAP14</vt:lpstr>
      <vt:lpstr>CHAP15</vt:lpstr>
      <vt:lpstr>CHAP16</vt:lpstr>
      <vt:lpstr>CHAP17</vt:lpstr>
      <vt:lpstr>CHAP18</vt:lpstr>
      <vt:lpstr>CHAP19</vt:lpstr>
      <vt:lpstr>CHAP20</vt:lpstr>
      <vt:lpstr>CHAP21</vt:lpstr>
      <vt:lpstr>CHAP22</vt:lpstr>
      <vt:lpstr>CHAP23</vt:lpstr>
      <vt:lpstr>CHAP24</vt:lpstr>
      <vt:lpstr>CHAP25</vt:lpstr>
      <vt:lpstr>CHAP26</vt:lpstr>
      <vt:lpstr>CHAP27</vt:lpstr>
      <vt:lpstr>CHAP28</vt:lpstr>
      <vt:lpstr>CHAP29</vt:lpstr>
      <vt:lpstr>CHAP30</vt:lpstr>
      <vt:lpstr>CONTROLE</vt:lpstr>
      <vt:lpstr>DARC</vt:lpstr>
      <vt:lpstr>date</vt:lpstr>
      <vt:lpstr>DEA</vt:lpstr>
      <vt:lpstr>DEPT</vt:lpstr>
      <vt:lpstr>DVO</vt:lpstr>
      <vt:lpstr>E</vt:lpstr>
      <vt:lpstr>Bordereau!Impression_des_titres</vt:lpstr>
      <vt:lpstr>MP</vt:lpstr>
      <vt:lpstr>Bordereau!Zone_d_impression</vt:lpstr>
      <vt:lpstr>KGV!Zone_d_impression</vt:lpstr>
      <vt:lpstr>'Page de Garde'!Zone_d_impression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2018-08-20T06:05:45Z</cp:lastPrinted>
  <dcterms:created xsi:type="dcterms:W3CDTF">1999-02-15T14:40:01Z</dcterms:created>
  <dcterms:modified xsi:type="dcterms:W3CDTF">2018-08-20T07:33:57Z</dcterms:modified>
</cp:coreProperties>
</file>