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M:\GEN-tech-pl\DOCUMENTS ASA\Matrice devis GP\"/>
    </mc:Choice>
  </mc:AlternateContent>
  <xr:revisionPtr revIDLastSave="0" documentId="10_ncr:8100000_{1E8AA801-57CD-4165-BBBF-0A2DEF6D73D6}" xr6:coauthVersionLast="34" xr6:coauthVersionMax="34" xr10:uidLastSave="{00000000-0000-0000-0000-000000000000}"/>
  <bookViews>
    <workbookView xWindow="0" yWindow="0" windowWidth="28800" windowHeight="12225" tabRatio="659" activeTab="1" xr2:uid="{00000000-000D-0000-FFFF-FFFF00000000}"/>
  </bookViews>
  <sheets>
    <sheet name="Page de Garde" sheetId="15" r:id="rId1"/>
    <sheet name="Bordereau" sheetId="2" r:id="rId2"/>
    <sheet name="KGV" sheetId="3" r:id="rId3"/>
  </sheets>
  <functionGroups builtInGroupCount="19"/>
  <definedNames>
    <definedName name="_xlnm._FilterDatabase" localSheetId="1" hidden="1">Bordereau!$C$5:$E$59</definedName>
    <definedName name="_xlnm._FilterDatabase" localSheetId="0" hidden="1">'Page de Garde'!$O$1:$S$1</definedName>
    <definedName name="_FIN2">Bordereau!$A$65:$M$65</definedName>
    <definedName name="_FIN3">Bordereau!$A$66:$M$66</definedName>
    <definedName name="_GoBack" localSheetId="1">Bordereau!$B$110</definedName>
    <definedName name="_TT000">Bordereau!$A$36:$M$36</definedName>
    <definedName name="_TT001">Bordereau!$A$56:$M$56</definedName>
    <definedName name="_ZI1">Bordereau!$B$6:$G$37,Bordereau!$B$60:$G$109</definedName>
    <definedName name="_ZI2">Bordereau!$B$6:$O$37,Bordereau!#REF!</definedName>
    <definedName name="_ZI3">KGV!$A$1:$I$40</definedName>
    <definedName name="_ZI4" localSheetId="0">'Page de Garde'!$B$1:$G$7</definedName>
    <definedName name="Ch_Recap001">Bordereau!$A$63:$M$63</definedName>
    <definedName name="CHAP000">Bordereau!$A$18:$M$18</definedName>
    <definedName name="CHAP001">Bordereau!$A$38:$M$38</definedName>
    <definedName name="ChapSource" localSheetId="1">Bordereau!$A$18:$M$37</definedName>
    <definedName name="ChapSourceRecap">Bordereau!$A$62:$M$62</definedName>
    <definedName name="CONTROLE">Bordereau!$K$67</definedName>
    <definedName name="DARC">Bordereau!$D$73</definedName>
    <definedName name="date">Bordereau!$L$3</definedName>
    <definedName name="DEA">Bordereau!$D$74</definedName>
    <definedName name="DEPT">KGV!$L$6</definedName>
    <definedName name="DVO">Bordereau!$D$72</definedName>
    <definedName name="E">Bordereau!$I$16</definedName>
    <definedName name="FinRecap">Bordereau!$B$68</definedName>
    <definedName name="_xlnm.Print_Titles" localSheetId="1">Bordereau!$1:$5</definedName>
    <definedName name="LigRecap" localSheetId="1">Bordereau!$B$60</definedName>
    <definedName name="MP">Bordereau!$D$75</definedName>
    <definedName name="_xlnm.Print_Area" localSheetId="1">Bordereau!$A:$M</definedName>
    <definedName name="_xlnm.Print_Area" localSheetId="2">KGV!$A:$I</definedName>
    <definedName name="_xlnm.Print_Area" localSheetId="0">'Page de Garde'!$A$1:$I$51</definedName>
  </definedNames>
  <calcPr calcId="162913"/>
</workbook>
</file>

<file path=xl/calcChain.xml><?xml version="1.0" encoding="utf-8"?>
<calcChain xmlns="http://schemas.openxmlformats.org/spreadsheetml/2006/main">
  <c r="B63" i="2" l="1"/>
  <c r="H57" i="2"/>
  <c r="H56" i="2"/>
  <c r="M55" i="2"/>
  <c r="L55" i="2"/>
  <c r="H55" i="2"/>
  <c r="G55" i="2"/>
  <c r="F55" i="2"/>
  <c r="M54" i="2"/>
  <c r="L54" i="2"/>
  <c r="H54" i="2"/>
  <c r="F54" i="2" s="1"/>
  <c r="G54" i="2" s="1"/>
  <c r="M53" i="2"/>
  <c r="L53" i="2"/>
  <c r="H53" i="2"/>
  <c r="F53" i="2"/>
  <c r="G53" i="2" s="1"/>
  <c r="M52" i="2"/>
  <c r="L52" i="2"/>
  <c r="H52" i="2"/>
  <c r="F52" i="2" s="1"/>
  <c r="G52" i="2" s="1"/>
  <c r="M51" i="2"/>
  <c r="L51" i="2"/>
  <c r="H51" i="2"/>
  <c r="G51" i="2"/>
  <c r="F51" i="2"/>
  <c r="M50" i="2"/>
  <c r="L50" i="2"/>
  <c r="H50" i="2"/>
  <c r="F50" i="2" s="1"/>
  <c r="G50" i="2" s="1"/>
  <c r="M49" i="2"/>
  <c r="L49" i="2"/>
  <c r="H49" i="2"/>
  <c r="F49" i="2"/>
  <c r="G49" i="2" s="1"/>
  <c r="M48" i="2"/>
  <c r="L48" i="2"/>
  <c r="H48" i="2"/>
  <c r="F48" i="2" s="1"/>
  <c r="G48" i="2" s="1"/>
  <c r="M47" i="2"/>
  <c r="L47" i="2"/>
  <c r="H47" i="2"/>
  <c r="G47" i="2"/>
  <c r="F47" i="2"/>
  <c r="M46" i="2"/>
  <c r="L46" i="2"/>
  <c r="H46" i="2"/>
  <c r="F46" i="2" s="1"/>
  <c r="G46" i="2" s="1"/>
  <c r="M45" i="2"/>
  <c r="L45" i="2"/>
  <c r="H45" i="2"/>
  <c r="F45" i="2"/>
  <c r="G45" i="2" s="1"/>
  <c r="M44" i="2"/>
  <c r="L44" i="2"/>
  <c r="H44" i="2"/>
  <c r="F44" i="2" s="1"/>
  <c r="G44" i="2" s="1"/>
  <c r="M43" i="2"/>
  <c r="L43" i="2"/>
  <c r="H43" i="2"/>
  <c r="G43" i="2"/>
  <c r="F43" i="2"/>
  <c r="M42" i="2"/>
  <c r="L42" i="2"/>
  <c r="H42" i="2"/>
  <c r="F42" i="2" s="1"/>
  <c r="G42" i="2" s="1"/>
  <c r="M41" i="2"/>
  <c r="L41" i="2"/>
  <c r="H41" i="2"/>
  <c r="F41" i="2"/>
  <c r="G41" i="2" s="1"/>
  <c r="M40" i="2"/>
  <c r="L40" i="2"/>
  <c r="H40" i="2"/>
  <c r="F40" i="2" s="1"/>
  <c r="G40" i="2" s="1"/>
  <c r="M39" i="2"/>
  <c r="L39" i="2"/>
  <c r="H39" i="2"/>
  <c r="G39" i="2"/>
  <c r="F39" i="2"/>
  <c r="M38" i="2"/>
  <c r="M56" i="2" s="1"/>
  <c r="M63" i="2" s="1"/>
  <c r="L38" i="2"/>
  <c r="L56" i="2" s="1"/>
  <c r="L63" i="2" s="1"/>
  <c r="H38" i="2"/>
  <c r="F38" i="2" s="1"/>
  <c r="G38" i="2" s="1"/>
  <c r="C38" i="2"/>
  <c r="C63" i="2" s="1"/>
  <c r="A38" i="2"/>
  <c r="A63" i="2" s="1"/>
  <c r="H38" i="3"/>
  <c r="F38" i="3"/>
  <c r="E38" i="3"/>
  <c r="G56" i="2" l="1"/>
  <c r="G63" i="2" s="1"/>
  <c r="C56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B62" i="2"/>
  <c r="A18" i="2" l="1"/>
  <c r="A62" i="2" s="1"/>
  <c r="A19" i="2" l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M31" i="2"/>
  <c r="M32" i="2"/>
  <c r="M33" i="2"/>
  <c r="M34" i="2"/>
  <c r="M35" i="2"/>
  <c r="L31" i="2"/>
  <c r="L32" i="2"/>
  <c r="L33" i="2"/>
  <c r="L34" i="2"/>
  <c r="L35" i="2"/>
  <c r="H31" i="2"/>
  <c r="H32" i="2"/>
  <c r="H33" i="2"/>
  <c r="H34" i="2"/>
  <c r="H35" i="2"/>
  <c r="M22" i="2"/>
  <c r="M23" i="2"/>
  <c r="M24" i="2"/>
  <c r="M25" i="2"/>
  <c r="M26" i="2"/>
  <c r="M27" i="2"/>
  <c r="M28" i="2"/>
  <c r="M29" i="2"/>
  <c r="M30" i="2"/>
  <c r="L22" i="2"/>
  <c r="L23" i="2"/>
  <c r="L24" i="2"/>
  <c r="L25" i="2"/>
  <c r="L26" i="2"/>
  <c r="L27" i="2"/>
  <c r="L28" i="2"/>
  <c r="L29" i="2"/>
  <c r="L30" i="2"/>
  <c r="H22" i="2"/>
  <c r="H23" i="2"/>
  <c r="H24" i="2"/>
  <c r="H25" i="2"/>
  <c r="H26" i="2"/>
  <c r="H27" i="2"/>
  <c r="H28" i="2"/>
  <c r="H29" i="2"/>
  <c r="H30" i="2"/>
  <c r="F43" i="15" l="1"/>
  <c r="F42" i="15"/>
  <c r="M19" i="2" l="1"/>
  <c r="M20" i="2"/>
  <c r="M21" i="2"/>
  <c r="L19" i="2"/>
  <c r="L20" i="2"/>
  <c r="L21" i="2"/>
  <c r="H19" i="2"/>
  <c r="H20" i="2"/>
  <c r="H21" i="2"/>
  <c r="M102" i="2" l="1"/>
  <c r="M103" i="2"/>
  <c r="M104" i="2"/>
  <c r="M105" i="2"/>
  <c r="M106" i="2"/>
  <c r="L102" i="2"/>
  <c r="L103" i="2"/>
  <c r="L104" i="2"/>
  <c r="L105" i="2"/>
  <c r="L106" i="2"/>
  <c r="H102" i="2"/>
  <c r="F102" i="2" s="1"/>
  <c r="G102" i="2" s="1"/>
  <c r="H103" i="2"/>
  <c r="F103" i="2" s="1"/>
  <c r="G103" i="2" s="1"/>
  <c r="H104" i="2"/>
  <c r="F104" i="2" s="1"/>
  <c r="G104" i="2" s="1"/>
  <c r="H105" i="2"/>
  <c r="F105" i="2" s="1"/>
  <c r="G105" i="2" s="1"/>
  <c r="H106" i="2"/>
  <c r="F106" i="2" s="1"/>
  <c r="G106" i="2" s="1"/>
  <c r="A102" i="2"/>
  <c r="A103" i="2"/>
  <c r="A104" i="2"/>
  <c r="A105" i="2"/>
  <c r="A106" i="2"/>
  <c r="H7" i="3" l="1"/>
  <c r="G7" i="3"/>
  <c r="G81" i="2" l="1"/>
  <c r="G82" i="2"/>
  <c r="G83" i="2"/>
  <c r="G84" i="2"/>
  <c r="G85" i="2"/>
  <c r="G86" i="2"/>
  <c r="H101" i="2" l="1"/>
  <c r="F101" i="2" s="1"/>
  <c r="G101" i="2" s="1"/>
  <c r="L101" i="2"/>
  <c r="M101" i="2"/>
  <c r="M100" i="2"/>
  <c r="L100" i="2"/>
  <c r="H100" i="2"/>
  <c r="H89" i="2"/>
  <c r="F89" i="2" s="1"/>
  <c r="G89" i="2" s="1"/>
  <c r="L89" i="2"/>
  <c r="M89" i="2"/>
  <c r="H90" i="2"/>
  <c r="F90" i="2" s="1"/>
  <c r="G90" i="2" s="1"/>
  <c r="L90" i="2"/>
  <c r="M90" i="2"/>
  <c r="H91" i="2"/>
  <c r="F91" i="2" s="1"/>
  <c r="G91" i="2" s="1"/>
  <c r="L91" i="2"/>
  <c r="M91" i="2"/>
  <c r="H92" i="2"/>
  <c r="F92" i="2" s="1"/>
  <c r="G92" i="2" s="1"/>
  <c r="L92" i="2"/>
  <c r="M92" i="2"/>
  <c r="H93" i="2"/>
  <c r="F93" i="2" s="1"/>
  <c r="G93" i="2" s="1"/>
  <c r="L93" i="2"/>
  <c r="M93" i="2"/>
  <c r="H94" i="2"/>
  <c r="F94" i="2" s="1"/>
  <c r="G94" i="2" s="1"/>
  <c r="L94" i="2"/>
  <c r="M94" i="2"/>
  <c r="M88" i="2"/>
  <c r="L88" i="2"/>
  <c r="C95" i="2"/>
  <c r="C107" i="2"/>
  <c r="A100" i="2"/>
  <c r="A101" i="2"/>
  <c r="A107" i="2"/>
  <c r="A108" i="2"/>
  <c r="A109" i="2"/>
  <c r="A99" i="2"/>
  <c r="A88" i="2"/>
  <c r="A89" i="2"/>
  <c r="A90" i="2"/>
  <c r="A91" i="2"/>
  <c r="A92" i="2"/>
  <c r="A93" i="2"/>
  <c r="A94" i="2"/>
  <c r="A95" i="2"/>
  <c r="A96" i="2"/>
  <c r="A97" i="2"/>
  <c r="A98" i="2"/>
  <c r="A87" i="2"/>
  <c r="H36" i="2"/>
  <c r="H37" i="2"/>
  <c r="C18" i="2"/>
  <c r="C62" i="2" s="1"/>
  <c r="C36" i="2" l="1"/>
  <c r="L18" i="2"/>
  <c r="I7" i="2" l="1"/>
  <c r="I15" i="2"/>
  <c r="I8" i="2"/>
  <c r="I6" i="2"/>
  <c r="I13" i="2"/>
  <c r="I9" i="2"/>
  <c r="I12" i="2"/>
  <c r="I10" i="2"/>
  <c r="I11" i="2"/>
  <c r="I14" i="2"/>
  <c r="H18" i="2" l="1"/>
  <c r="M18" i="2" l="1"/>
  <c r="D70" i="2" l="1"/>
  <c r="F41" i="15" l="1"/>
  <c r="H17" i="15"/>
  <c r="L1" i="2" s="1"/>
  <c r="I7" i="3" l="1"/>
  <c r="D15" i="3"/>
  <c r="D14" i="3"/>
  <c r="H22" i="3"/>
  <c r="D18" i="3"/>
  <c r="B3" i="2" l="1"/>
  <c r="B2" i="2"/>
  <c r="A3" i="3"/>
  <c r="A2" i="3"/>
  <c r="B1" i="2"/>
  <c r="D28" i="3" l="1"/>
  <c r="H59" i="2" l="1"/>
  <c r="L59" i="2"/>
  <c r="M59" i="2"/>
  <c r="I66" i="2"/>
  <c r="L61" i="2"/>
  <c r="L36" i="2"/>
  <c r="L62" i="2" s="1"/>
  <c r="K66" i="2"/>
  <c r="M61" i="2"/>
  <c r="M36" i="2"/>
  <c r="M62" i="2" s="1"/>
  <c r="G61" i="2"/>
  <c r="H88" i="2"/>
  <c r="F88" i="2" s="1"/>
  <c r="L60" i="2"/>
  <c r="G60" i="2"/>
  <c r="M60" i="2"/>
  <c r="G69" i="2"/>
  <c r="F26" i="3"/>
  <c r="C38" i="3"/>
  <c r="D38" i="3"/>
  <c r="F59" i="2" l="1"/>
  <c r="G59" i="2" s="1"/>
  <c r="L14" i="2"/>
  <c r="G14" i="2"/>
  <c r="L13" i="2"/>
  <c r="G9" i="2"/>
  <c r="L12" i="2"/>
  <c r="G10" i="2"/>
  <c r="L11" i="2"/>
  <c r="L6" i="2"/>
  <c r="L10" i="2"/>
  <c r="M9" i="2"/>
  <c r="L9" i="2"/>
  <c r="M14" i="2"/>
  <c r="L8" i="2"/>
  <c r="M15" i="2"/>
  <c r="G7" i="2"/>
  <c r="M12" i="2"/>
  <c r="M13" i="2"/>
  <c r="G11" i="2"/>
  <c r="M10" i="2"/>
  <c r="G12" i="2"/>
  <c r="M11" i="2"/>
  <c r="M6" i="2"/>
  <c r="M8" i="2"/>
  <c r="G8" i="2"/>
  <c r="L7" i="2"/>
  <c r="G15" i="2"/>
  <c r="M7" i="2"/>
  <c r="L15" i="2"/>
  <c r="G13" i="2"/>
  <c r="M16" i="2" l="1"/>
  <c r="L16" i="2"/>
  <c r="L66" i="2" l="1"/>
  <c r="B9" i="3" s="1"/>
  <c r="L95" i="2"/>
  <c r="L107" i="2" s="1"/>
  <c r="M66" i="2"/>
  <c r="B7" i="3" s="1"/>
  <c r="M95" i="2"/>
  <c r="M107" i="2" s="1"/>
  <c r="B8" i="3" l="1"/>
  <c r="D39" i="3"/>
  <c r="C39" i="3"/>
  <c r="D10" i="3"/>
  <c r="G26" i="3" l="1"/>
  <c r="D26" i="3" s="1"/>
  <c r="G22" i="3"/>
  <c r="D24" i="3" l="1"/>
  <c r="D22" i="3"/>
  <c r="D30" i="3" l="1"/>
  <c r="G32" i="3" s="1"/>
  <c r="G38" i="3" s="1"/>
  <c r="G88" i="2"/>
  <c r="F100" i="2"/>
  <c r="G100" i="2" s="1"/>
  <c r="E37" i="3" l="1"/>
  <c r="E39" i="3" s="1"/>
  <c r="H33" i="3"/>
  <c r="F33" i="3"/>
  <c r="F37" i="3"/>
  <c r="F39" i="3" s="1"/>
  <c r="H37" i="3"/>
  <c r="H39" i="3" s="1"/>
  <c r="E33" i="3"/>
  <c r="G37" i="3"/>
  <c r="G39" i="3" s="1"/>
  <c r="G95" i="2"/>
  <c r="G96" i="2" s="1"/>
  <c r="G97" i="2" s="1"/>
  <c r="G107" i="2"/>
  <c r="G108" i="2" s="1"/>
  <c r="G109" i="2" s="1"/>
  <c r="G36" i="3" l="1"/>
  <c r="H36" i="3"/>
  <c r="H34" i="3"/>
  <c r="E35" i="3"/>
  <c r="F36" i="3"/>
  <c r="G35" i="3"/>
  <c r="G34" i="3"/>
  <c r="F35" i="3"/>
  <c r="E34" i="3"/>
  <c r="H35" i="3"/>
  <c r="E36" i="3"/>
  <c r="F34" i="3"/>
  <c r="K14" i="2"/>
  <c r="K12" i="2"/>
  <c r="K10" i="2"/>
  <c r="K8" i="2"/>
  <c r="K15" i="2"/>
  <c r="K13" i="2"/>
  <c r="K11" i="2"/>
  <c r="K9" i="2"/>
  <c r="K6" i="2"/>
  <c r="F20" i="2"/>
  <c r="F32" i="2"/>
  <c r="G32" i="2" s="1"/>
  <c r="F23" i="2"/>
  <c r="G23" i="2" s="1"/>
  <c r="F31" i="2"/>
  <c r="G31" i="2" s="1"/>
  <c r="F29" i="2"/>
  <c r="G29" i="2" s="1"/>
  <c r="F30" i="2"/>
  <c r="G30" i="2" s="1"/>
  <c r="F25" i="2"/>
  <c r="G25" i="2" s="1"/>
  <c r="F33" i="2"/>
  <c r="G33" i="2" s="1"/>
  <c r="F27" i="2"/>
  <c r="G27" i="2" s="1"/>
  <c r="F35" i="2"/>
  <c r="G35" i="2" s="1"/>
  <c r="F28" i="2"/>
  <c r="G28" i="2" s="1"/>
  <c r="F22" i="2"/>
  <c r="F21" i="2"/>
  <c r="F18" i="2"/>
  <c r="F19" i="2"/>
  <c r="G6" i="2" l="1"/>
  <c r="G18" i="2"/>
  <c r="G22" i="2"/>
  <c r="G21" i="2"/>
  <c r="G20" i="2"/>
  <c r="F26" i="2"/>
  <c r="G26" i="2" s="1"/>
  <c r="F24" i="2"/>
  <c r="G24" i="2" s="1"/>
  <c r="F34" i="2"/>
  <c r="G34" i="2" s="1"/>
  <c r="G19" i="2"/>
  <c r="I63" i="2" l="1"/>
  <c r="K63" i="2" s="1"/>
  <c r="I67" i="2"/>
  <c r="G36" i="2"/>
  <c r="G62" i="2" s="1"/>
  <c r="I62" i="2"/>
  <c r="G16" i="2"/>
  <c r="G66" i="2" l="1"/>
  <c r="H40" i="3" l="1"/>
  <c r="I40" i="3" s="1"/>
  <c r="K62" i="2"/>
  <c r="G67" i="2"/>
  <c r="G68" i="2" s="1"/>
  <c r="J40" i="3" l="1"/>
</calcChain>
</file>

<file path=xl/sharedStrings.xml><?xml version="1.0" encoding="utf-8"?>
<sst xmlns="http://schemas.openxmlformats.org/spreadsheetml/2006/main" count="267" uniqueCount="231">
  <si>
    <t>ARRONDI SUR PV:</t>
  </si>
  <si>
    <t xml:space="preserve"> </t>
  </si>
  <si>
    <t>COEFFICIENT SUR TEMPS :</t>
  </si>
  <si>
    <t>DESIGNATION DES OUVRAGES</t>
  </si>
  <si>
    <t>UNITE</t>
  </si>
  <si>
    <t>TOTAUX</t>
  </si>
  <si>
    <t>RECAPITULATIF</t>
  </si>
  <si>
    <t>Valeurs</t>
  </si>
  <si>
    <t>Unités</t>
  </si>
  <si>
    <t>Durée du chantier :</t>
  </si>
  <si>
    <t>Nombre d'heures</t>
  </si>
  <si>
    <t>Heures</t>
  </si>
  <si>
    <t>Nombre de jours ouvrés</t>
  </si>
  <si>
    <t>Jours</t>
  </si>
  <si>
    <t>Fourniture</t>
  </si>
  <si>
    <t>M/O horaire</t>
  </si>
  <si>
    <t>LOCATION</t>
  </si>
  <si>
    <t>TYPE</t>
  </si>
  <si>
    <t>Cabane/Bungalow</t>
  </si>
  <si>
    <t>Location de nacelle</t>
  </si>
  <si>
    <t>Véhicule chantier</t>
  </si>
  <si>
    <t>Organisme de controle</t>
  </si>
  <si>
    <t>KGV</t>
  </si>
  <si>
    <t>PRIX DE VENTE HORS FRAIS</t>
  </si>
  <si>
    <t>PRIX DE VENTE</t>
  </si>
  <si>
    <t>Coéfficient matériel</t>
  </si>
  <si>
    <t>Prix de vente MO</t>
  </si>
  <si>
    <r>
      <t xml:space="preserve">TOTAL GÉNÉRAL EN </t>
    </r>
    <r>
      <rPr>
        <b/>
        <sz val="10"/>
        <color indexed="10"/>
        <rFont val="MS Sans Serif"/>
        <family val="2"/>
      </rPr>
      <t>EUROS</t>
    </r>
    <r>
      <rPr>
        <b/>
        <sz val="10"/>
        <rFont val="MS Sans Serif"/>
        <family val="2"/>
      </rPr>
      <t xml:space="preserve"> H.T. </t>
    </r>
  </si>
  <si>
    <r>
      <t xml:space="preserve">TOTAL GÉNÉRAL EN </t>
    </r>
    <r>
      <rPr>
        <b/>
        <sz val="10"/>
        <color indexed="10"/>
        <rFont val="MS Sans Serif"/>
        <family val="2"/>
      </rPr>
      <t>EUROS</t>
    </r>
    <r>
      <rPr>
        <b/>
        <sz val="10"/>
        <rFont val="MS Sans Serif"/>
        <family val="2"/>
      </rPr>
      <t xml:space="preserve"> T.T.C. </t>
    </r>
  </si>
  <si>
    <t>II</t>
  </si>
  <si>
    <t>III</t>
  </si>
  <si>
    <t>IV</t>
  </si>
  <si>
    <t>V</t>
  </si>
  <si>
    <t>I.A</t>
  </si>
  <si>
    <t>I.B</t>
  </si>
  <si>
    <t>Zone</t>
  </si>
  <si>
    <t>Euro</t>
  </si>
  <si>
    <t>Euro/mois</t>
  </si>
  <si>
    <t>Euro/jour</t>
  </si>
  <si>
    <t>Suivant CCAP</t>
  </si>
  <si>
    <t>30 jours à la date du présent devis</t>
  </si>
  <si>
    <t>60 jours à la date du présent devis</t>
  </si>
  <si>
    <t>90 jours à la date du présent devis</t>
  </si>
  <si>
    <t xml:space="preserve">Durée de Validité de l'offre.......................................................... : </t>
  </si>
  <si>
    <t>Délai d'éxécution après approvisionnement :</t>
  </si>
  <si>
    <t>Modalités de paiement :</t>
  </si>
  <si>
    <t>Délai d'appro. après réception de commande :</t>
  </si>
  <si>
    <t>1 semaine</t>
  </si>
  <si>
    <t>2 semaines</t>
  </si>
  <si>
    <t>3 semaines</t>
  </si>
  <si>
    <t>2 mois</t>
  </si>
  <si>
    <t>3 mois</t>
  </si>
  <si>
    <t>4 mois</t>
  </si>
  <si>
    <t>5 mois</t>
  </si>
  <si>
    <t>6 mois</t>
  </si>
  <si>
    <t>1 an</t>
  </si>
  <si>
    <t>DELAIS de paiement :</t>
  </si>
  <si>
    <t>Billet à ordre</t>
  </si>
  <si>
    <t>Traite</t>
  </si>
  <si>
    <t>Prélèvement</t>
  </si>
  <si>
    <t>30 jours après la date d'émission de la facture</t>
  </si>
  <si>
    <t>45 jours après la date d'émission de la facture</t>
  </si>
  <si>
    <t>90 jours après la date d'émission de la facture</t>
  </si>
  <si>
    <t>Durée de Validité de l'offre :.........................................................</t>
  </si>
  <si>
    <t>Délai d'éxécution après approvisionnement :..............................</t>
  </si>
  <si>
    <t>Délai d'approvisionnement après réception de commande :.................</t>
  </si>
  <si>
    <t>Suivant conditions habituelles entre nous</t>
  </si>
  <si>
    <t>P. GLOBAL €</t>
  </si>
  <si>
    <t>P.U.  €</t>
  </si>
  <si>
    <t>Coefficient de vente n°3</t>
  </si>
  <si>
    <t>Coefficient de vente n°4</t>
  </si>
  <si>
    <t>Coefficient de vente n°6</t>
  </si>
  <si>
    <t>Coefficient de vente n°7</t>
  </si>
  <si>
    <t>Coefficient de vente n°8</t>
  </si>
  <si>
    <t>Coefficient de vente n°9</t>
  </si>
  <si>
    <t>Coefficient de vente n°10</t>
  </si>
  <si>
    <t>CODE NATURE</t>
  </si>
  <si>
    <t>DEPART</t>
  </si>
  <si>
    <t>OPTION 2</t>
  </si>
  <si>
    <t>Kms</t>
  </si>
  <si>
    <t>&gt;80</t>
  </si>
  <si>
    <t>0 à 5</t>
  </si>
  <si>
    <t>5 à 10</t>
  </si>
  <si>
    <t>10 à 20</t>
  </si>
  <si>
    <t>20 à 30</t>
  </si>
  <si>
    <t>30 à 40</t>
  </si>
  <si>
    <t>40 à 50</t>
  </si>
  <si>
    <t>50 à 65</t>
  </si>
  <si>
    <t>65 à 80</t>
  </si>
  <si>
    <t>Déplacement ouvriers</t>
  </si>
  <si>
    <t>VI</t>
  </si>
  <si>
    <t>VII</t>
  </si>
  <si>
    <t>Repas + Trajet</t>
  </si>
  <si>
    <t>Nacelle/Appareil manut.</t>
  </si>
  <si>
    <t xml:space="preserve">Véhicule chantier </t>
  </si>
  <si>
    <t>Mois</t>
  </si>
  <si>
    <t>Type</t>
  </si>
  <si>
    <t>Nombre jours</t>
  </si>
  <si>
    <t>Nombre d'ouvriers</t>
  </si>
  <si>
    <t>Coefficient de vente n°5</t>
  </si>
  <si>
    <t>Euro/km</t>
  </si>
  <si>
    <t xml:space="preserve">OPTION 1 : </t>
  </si>
  <si>
    <r>
      <t>T.V.A.</t>
    </r>
    <r>
      <rPr>
        <b/>
        <sz val="10"/>
        <color indexed="56"/>
        <rFont val="MS Sans Serif"/>
        <family val="2"/>
      </rPr>
      <t xml:space="preserve"> 20</t>
    </r>
    <r>
      <rPr>
        <b/>
        <sz val="10"/>
        <rFont val="MS Sans Serif"/>
        <family val="2"/>
      </rPr>
      <t xml:space="preserve"> % </t>
    </r>
  </si>
  <si>
    <t>GD</t>
  </si>
  <si>
    <t>Négo</t>
  </si>
  <si>
    <t>Responsable du projet :</t>
  </si>
  <si>
    <t>Prorata</t>
  </si>
  <si>
    <t>Date :</t>
  </si>
  <si>
    <t>30% à la commande</t>
  </si>
  <si>
    <t>le solde à la fin du chantier</t>
  </si>
  <si>
    <t>Conditions de règlement :.............................................................................</t>
  </si>
  <si>
    <t>A l'attention de Monsieur …</t>
  </si>
  <si>
    <t>00000 …</t>
  </si>
  <si>
    <t>QTES</t>
  </si>
  <si>
    <t>MARGE COMMERCIALE</t>
  </si>
  <si>
    <t xml:space="preserve">PRIX DE VENTE  HT </t>
  </si>
  <si>
    <t>Prix achat</t>
  </si>
  <si>
    <t>Distance aller/retour en Km :</t>
  </si>
  <si>
    <t>pour GD</t>
  </si>
  <si>
    <t>Péage chantier aller-retour</t>
  </si>
  <si>
    <t>Heures de conduite (GD)</t>
  </si>
  <si>
    <t>à renseigner</t>
  </si>
  <si>
    <r>
      <t xml:space="preserve">ANALYSE KGV </t>
    </r>
    <r>
      <rPr>
        <sz val="15"/>
        <rFont val="Arial"/>
        <family val="2"/>
      </rPr>
      <t>(Coefficient Global de Vente)</t>
    </r>
  </si>
  <si>
    <t>attention en plus</t>
  </si>
  <si>
    <t>durée du chantier à renseigner avec planning prévisionel</t>
  </si>
  <si>
    <t>distance aller-retour à renseigner avec mappy</t>
  </si>
  <si>
    <t>péage chantier aller-retour à renseigner avec mappy</t>
  </si>
  <si>
    <t>déplacement ouvriers (nbr ouvriers) à renseigner</t>
  </si>
  <si>
    <t>heure de conduite (GD) : à renseigner avec mappy</t>
  </si>
  <si>
    <t>(cases orange)</t>
  </si>
  <si>
    <t>zone à renseigner selon tableau ci-dessus</t>
  </si>
  <si>
    <t xml:space="preserve">N° devis : </t>
  </si>
  <si>
    <t xml:space="preserve">2018 - </t>
  </si>
  <si>
    <t>DEPLACEMENTS OUVRIERS (repas + trajet + hôtel si GD)</t>
  </si>
  <si>
    <t>Frais BE (externe)</t>
  </si>
  <si>
    <t>Distance aller-retour</t>
  </si>
  <si>
    <t>VEHICULE CHANTIER</t>
  </si>
  <si>
    <t>Quantité</t>
  </si>
  <si>
    <t>Numéro</t>
  </si>
  <si>
    <t>Initiales</t>
  </si>
  <si>
    <t>Nom Prénom</t>
  </si>
  <si>
    <t>Numéo de tél</t>
  </si>
  <si>
    <t>Mail</t>
  </si>
  <si>
    <t>Choix responsable projet :</t>
  </si>
  <si>
    <t xml:space="preserve">Fait au Mans, le </t>
  </si>
  <si>
    <t>1 mois</t>
  </si>
  <si>
    <t>21mois</t>
  </si>
  <si>
    <t>Désignation</t>
  </si>
  <si>
    <t>0</t>
  </si>
  <si>
    <t>Pourcentage</t>
  </si>
  <si>
    <t>Coef V</t>
  </si>
  <si>
    <t>FO Unit.</t>
  </si>
  <si>
    <t>R (%)</t>
  </si>
  <si>
    <t>MO Unit.</t>
  </si>
  <si>
    <t>FO Tot.</t>
  </si>
  <si>
    <t>MO Tot.</t>
  </si>
  <si>
    <t>xxxxx</t>
  </si>
  <si>
    <t>Devis N°</t>
  </si>
  <si>
    <t>N° §</t>
  </si>
  <si>
    <t>Afficher numéro tel</t>
  </si>
  <si>
    <t>oui</t>
  </si>
  <si>
    <t>non</t>
  </si>
  <si>
    <t>Choix</t>
  </si>
  <si>
    <t>Afficher mail</t>
  </si>
  <si>
    <t>Nbr / Véhicule</t>
  </si>
  <si>
    <t>Nombre trajet</t>
  </si>
  <si>
    <t xml:space="preserve">véhicule chantier (nbr trajet) = nbr de jours ouvrés </t>
  </si>
  <si>
    <t>véhicule chantier (nbr trajet) = nbr de jours ouvrés divisé par 4 et par nbr de compagnons dans le véhicule</t>
  </si>
  <si>
    <t>Base</t>
  </si>
  <si>
    <t>Sous traitance</t>
  </si>
  <si>
    <t>INI 1</t>
  </si>
  <si>
    <t>Non Prénom 1</t>
  </si>
  <si>
    <t>Non Prénom 11</t>
  </si>
  <si>
    <t>Non Prénom 12</t>
  </si>
  <si>
    <t>Num 1</t>
  </si>
  <si>
    <t>Mail 1</t>
  </si>
  <si>
    <t>INI 2</t>
  </si>
  <si>
    <t>Non Prénom 2</t>
  </si>
  <si>
    <t>Num 2</t>
  </si>
  <si>
    <t>Mail 2</t>
  </si>
  <si>
    <t>INI 3</t>
  </si>
  <si>
    <t>Non Prénom 3</t>
  </si>
  <si>
    <t>Num 3</t>
  </si>
  <si>
    <t>Mail 3</t>
  </si>
  <si>
    <t>INI 4</t>
  </si>
  <si>
    <t>Non Prénom 4</t>
  </si>
  <si>
    <t>Num 4</t>
  </si>
  <si>
    <t>Mail 4</t>
  </si>
  <si>
    <t>INI 5</t>
  </si>
  <si>
    <t>Non Prénom 5</t>
  </si>
  <si>
    <t>Num 5</t>
  </si>
  <si>
    <t>Mail 5</t>
  </si>
  <si>
    <t>INI 6</t>
  </si>
  <si>
    <t>Non Prénom 6</t>
  </si>
  <si>
    <t>Num 6</t>
  </si>
  <si>
    <t>Mail 6</t>
  </si>
  <si>
    <t>INI 7</t>
  </si>
  <si>
    <t>Non Prénom 7</t>
  </si>
  <si>
    <t>Num 7</t>
  </si>
  <si>
    <t>Mail 7</t>
  </si>
  <si>
    <t>INI 8</t>
  </si>
  <si>
    <t>Non Prénom 8</t>
  </si>
  <si>
    <t>Num 8</t>
  </si>
  <si>
    <t>Mail 8</t>
  </si>
  <si>
    <t>INI 9</t>
  </si>
  <si>
    <t>Non Prénom 9</t>
  </si>
  <si>
    <t>Num 9</t>
  </si>
  <si>
    <t>Mail 9</t>
  </si>
  <si>
    <t>INI 10</t>
  </si>
  <si>
    <t>Non Prénom 10</t>
  </si>
  <si>
    <t>Num 10</t>
  </si>
  <si>
    <t>Mail 10</t>
  </si>
  <si>
    <t>INI 11</t>
  </si>
  <si>
    <t>Num 11</t>
  </si>
  <si>
    <t>Mail 11</t>
  </si>
  <si>
    <t>INI 12</t>
  </si>
  <si>
    <t>Num 12</t>
  </si>
  <si>
    <t>Mail 12</t>
  </si>
  <si>
    <t>Client</t>
  </si>
  <si>
    <t>chantier</t>
  </si>
  <si>
    <t>adresse</t>
  </si>
  <si>
    <t>Lot n°</t>
  </si>
  <si>
    <t>Prix de revient horaire moyen MO</t>
  </si>
  <si>
    <t>DEPLACEMENTS</t>
  </si>
  <si>
    <t xml:space="preserve">  </t>
  </si>
  <si>
    <t>Simulation commerciale</t>
  </si>
  <si>
    <t>KGV réel de vente</t>
  </si>
  <si>
    <t>Sur KGV 1</t>
  </si>
  <si>
    <t>Sur KGV 2</t>
  </si>
  <si>
    <t>Sur. Prix</t>
  </si>
  <si>
    <t>Logiciel devis version forum V13 (2018-08-24)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</si>
</sst>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_(&quot;€&quot;* #,##0.00_);_(&quot;€&quot;* \(#,##0.00\);_(&quot;€&quot;* &quot;-&quot;??_);_(@_)"/>
    <numFmt numFmtId="165" formatCode="#,##0.00;[Red]\-#,##0.00"/>
    <numFmt numFmtId="166" formatCode="0.000"/>
    <numFmt numFmtId="167" formatCode="0.0000"/>
    <numFmt numFmtId="168" formatCode="dd\-mmmm\-yyyy"/>
    <numFmt numFmtId="169" formatCode="###\ ###\ ###.00"/>
    <numFmt numFmtId="170" formatCode="#,##0.00\ [$F-40C]"/>
    <numFmt numFmtId="171" formatCode="#,##0.00\ [$€-1]"/>
    <numFmt numFmtId="172" formatCode="#,##0\ [$€-1]"/>
    <numFmt numFmtId="173" formatCode="#,##0.00000\ [$€-1]"/>
    <numFmt numFmtId="174" formatCode="00"/>
    <numFmt numFmtId="175" formatCode="d\ mmmm\ yyyy"/>
    <numFmt numFmtId="176" formatCode="#,##0.00\ &quot;€&quot;"/>
    <numFmt numFmtId="177" formatCode="0.0%"/>
    <numFmt numFmtId="178" formatCode="_-* #,##0.00\ [$€-40C]_-;\-* #,##0.00\ [$€-40C]_-;_-* &quot;-&quot;??\ [$€-40C]_-;_-@_-"/>
  </numFmts>
  <fonts count="52"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  <font>
      <b/>
      <sz val="10"/>
      <name val="Geneva"/>
    </font>
    <font>
      <b/>
      <u/>
      <sz val="10"/>
      <name val="MS Sans Serif"/>
      <family val="2"/>
    </font>
    <font>
      <b/>
      <u/>
      <sz val="10"/>
      <name val="MS Sans Serif"/>
      <family val="2"/>
    </font>
    <font>
      <sz val="10"/>
      <color indexed="10"/>
      <name val="MS Sans Serif"/>
      <family val="2"/>
    </font>
    <font>
      <b/>
      <sz val="10"/>
      <color indexed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56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6"/>
      <color indexed="12"/>
      <name val="Arial"/>
      <family val="2"/>
    </font>
    <font>
      <b/>
      <sz val="10"/>
      <name val="Times New Roman"/>
      <family val="1"/>
    </font>
    <font>
      <u/>
      <sz val="10"/>
      <color indexed="12"/>
      <name val="MS Sans Serif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i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5"/>
      <name val="Arial"/>
      <family val="2"/>
    </font>
    <font>
      <b/>
      <i/>
      <shadow/>
      <sz val="36"/>
      <color rgb="FFFF0000"/>
      <name val="Times New Roman"/>
      <family val="1"/>
    </font>
    <font>
      <u/>
      <sz val="10"/>
      <color indexed="12"/>
      <name val="Times New Roman"/>
      <family val="1"/>
    </font>
    <font>
      <sz val="10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u/>
      <sz val="12"/>
      <name val="MS Sans Serif"/>
      <family val="2"/>
    </font>
    <font>
      <b/>
      <sz val="22"/>
      <name val="Arial"/>
      <family val="2"/>
    </font>
    <font>
      <sz val="15"/>
      <name val="Arial"/>
      <family val="2"/>
    </font>
    <font>
      <u/>
      <sz val="12"/>
      <color indexed="12"/>
      <name val="MS Sans Serif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2"/>
      <name val="MS Sans Serif"/>
      <family val="2"/>
    </font>
    <font>
      <b/>
      <sz val="16"/>
      <color rgb="FFFF0000"/>
      <name val="Arial"/>
      <family val="2"/>
    </font>
    <font>
      <sz val="10"/>
      <name val="MS Sans Serif"/>
    </font>
    <font>
      <b/>
      <i/>
      <u/>
      <sz val="10"/>
      <color indexed="10"/>
      <name val="Arial"/>
      <family val="2"/>
    </font>
    <font>
      <b/>
      <u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u/>
      <sz val="10"/>
      <name val="Arial"/>
      <family val="2"/>
    </font>
    <font>
      <i/>
      <sz val="10"/>
      <name val="MS Sans Serif"/>
    </font>
    <font>
      <i/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gray125">
        <fgColor indexed="11"/>
        <bgColor indexed="9"/>
      </patternFill>
    </fill>
    <fill>
      <patternFill patternType="lightUp">
        <fgColor indexed="19"/>
        <bgColor indexed="19"/>
      </patternFill>
    </fill>
    <fill>
      <patternFill patternType="lightGray">
        <fgColor indexed="13"/>
        <bgColor indexed="19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1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auto="1"/>
      </patternFill>
    </fill>
    <fill>
      <patternFill patternType="solid">
        <fgColor theme="6" tint="0.59996337778862885"/>
        <bgColor indexed="11"/>
      </patternFill>
    </fill>
    <fill>
      <patternFill patternType="solid">
        <fgColor theme="6" tint="0.59996337778862885"/>
        <bgColor indexed="13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59996337778862885"/>
        <bgColor auto="1"/>
      </patternFill>
    </fill>
    <fill>
      <patternFill patternType="solid">
        <fgColor theme="4" tint="0.79998168889431442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14"/>
      </patternFill>
    </fill>
    <fill>
      <patternFill patternType="solid">
        <fgColor theme="0" tint="-0.14999847407452621"/>
        <bgColor indexed="1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Gray">
        <fgColor indexed="1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theme="0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/>
      <top/>
      <bottom/>
      <diagonal/>
    </border>
    <border>
      <left style="medium">
        <color indexed="64"/>
      </left>
      <right style="thick">
        <color theme="1"/>
      </right>
      <top/>
      <bottom/>
      <diagonal/>
    </border>
    <border>
      <left style="medium">
        <color indexed="64"/>
      </left>
      <right style="thick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indexed="10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ck">
        <color rgb="FFFF0000"/>
      </left>
      <right style="thick">
        <color indexed="1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thick">
        <color indexed="10"/>
      </right>
      <top style="medium">
        <color indexed="64"/>
      </top>
      <bottom/>
      <diagonal/>
    </border>
    <border>
      <left style="thick">
        <color rgb="FFFF0000"/>
      </left>
      <right style="thick">
        <color indexed="10"/>
      </right>
      <top/>
      <bottom style="thick">
        <color indexed="10"/>
      </bottom>
      <diagonal/>
    </border>
    <border>
      <left style="thick">
        <color theme="1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0" fontId="2" fillId="0" borderId="0"/>
    <xf numFmtId="0" fontId="33" fillId="0" borderId="0"/>
    <xf numFmtId="164" fontId="44" fillId="0" borderId="0" applyFont="0" applyFill="0" applyBorder="0" applyAlignment="0" applyProtection="0"/>
  </cellStyleXfs>
  <cellXfs count="505">
    <xf numFmtId="0" fontId="0" fillId="0" borderId="0" xfId="0"/>
    <xf numFmtId="171" fontId="12" fillId="0" borderId="0" xfId="0" applyNumberFormat="1" applyFont="1" applyBorder="1" applyProtection="1"/>
    <xf numFmtId="171" fontId="12" fillId="0" borderId="7" xfId="0" applyNumberFormat="1" applyFont="1" applyBorder="1" applyAlignment="1" applyProtection="1">
      <alignment horizontal="center"/>
    </xf>
    <xf numFmtId="171" fontId="11" fillId="0" borderId="19" xfId="0" applyNumberFormat="1" applyFont="1" applyBorder="1" applyProtection="1"/>
    <xf numFmtId="171" fontId="12" fillId="0" borderId="19" xfId="0" applyNumberFormat="1" applyFont="1" applyBorder="1" applyProtection="1"/>
    <xf numFmtId="0" fontId="0" fillId="0" borderId="0" xfId="0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171" fontId="12" fillId="0" borderId="0" xfId="0" applyNumberFormat="1" applyFont="1" applyFill="1" applyBorder="1" applyProtection="1">
      <protection locked="0"/>
    </xf>
    <xf numFmtId="0" fontId="8" fillId="0" borderId="10" xfId="0" applyFont="1" applyBorder="1" applyProtection="1"/>
    <xf numFmtId="0" fontId="8" fillId="0" borderId="0" xfId="0" applyFont="1" applyBorder="1" applyProtection="1"/>
    <xf numFmtId="0" fontId="8" fillId="0" borderId="9" xfId="0" applyFont="1" applyBorder="1" applyAlignment="1" applyProtection="1">
      <alignment horizontal="right"/>
    </xf>
    <xf numFmtId="0" fontId="8" fillId="0" borderId="12" xfId="0" applyFont="1" applyBorder="1" applyAlignment="1" applyProtection="1">
      <alignment horizontal="right"/>
    </xf>
    <xf numFmtId="0" fontId="25" fillId="0" borderId="12" xfId="0" applyFont="1" applyBorder="1" applyAlignment="1" applyProtection="1">
      <alignment horizontal="right"/>
    </xf>
    <xf numFmtId="0" fontId="8" fillId="0" borderId="16" xfId="0" applyFont="1" applyBorder="1" applyAlignment="1" applyProtection="1">
      <alignment horizontal="right"/>
    </xf>
    <xf numFmtId="167" fontId="8" fillId="0" borderId="10" xfId="0" applyNumberFormat="1" applyFont="1" applyFill="1" applyBorder="1" applyProtection="1"/>
    <xf numFmtId="1" fontId="10" fillId="0" borderId="0" xfId="0" applyNumberFormat="1" applyFont="1" applyFill="1" applyBorder="1" applyAlignment="1" applyProtection="1">
      <alignment horizontal="center"/>
    </xf>
    <xf numFmtId="1" fontId="10" fillId="0" borderId="1" xfId="0" applyNumberFormat="1" applyFont="1" applyFill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9" fontId="8" fillId="0" borderId="0" xfId="0" applyNumberFormat="1" applyFont="1" applyBorder="1" applyAlignment="1" applyProtection="1">
      <alignment horizontal="center"/>
    </xf>
    <xf numFmtId="0" fontId="8" fillId="0" borderId="14" xfId="0" applyFont="1" applyBorder="1" applyAlignment="1" applyProtection="1">
      <alignment horizontal="centerContinuous"/>
    </xf>
    <xf numFmtId="0" fontId="8" fillId="0" borderId="0" xfId="0" applyFont="1" applyProtection="1"/>
    <xf numFmtId="0" fontId="8" fillId="0" borderId="15" xfId="0" applyFont="1" applyBorder="1" applyAlignment="1" applyProtection="1">
      <alignment horizontal="center"/>
    </xf>
    <xf numFmtId="0" fontId="8" fillId="0" borderId="17" xfId="0" applyFont="1" applyBorder="1" applyAlignment="1" applyProtection="1">
      <alignment horizontal="centerContinuous"/>
    </xf>
    <xf numFmtId="0" fontId="8" fillId="0" borderId="18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3" fontId="12" fillId="7" borderId="0" xfId="0" applyNumberFormat="1" applyFont="1" applyFill="1" applyBorder="1" applyProtection="1">
      <protection locked="0"/>
    </xf>
    <xf numFmtId="176" fontId="12" fillId="7" borderId="0" xfId="0" applyNumberFormat="1" applyFont="1" applyFill="1" applyBorder="1" applyProtection="1">
      <protection locked="0"/>
    </xf>
    <xf numFmtId="1" fontId="8" fillId="0" borderId="0" xfId="0" applyNumberFormat="1" applyFont="1" applyFill="1" applyBorder="1" applyAlignment="1" applyProtection="1">
      <alignment horizontal="center"/>
    </xf>
    <xf numFmtId="0" fontId="8" fillId="0" borderId="0" xfId="0" applyFont="1" applyFill="1" applyBorder="1" applyProtection="1"/>
    <xf numFmtId="0" fontId="12" fillId="0" borderId="10" xfId="0" applyFont="1" applyBorder="1" applyAlignment="1" applyProtection="1">
      <alignment horizontal="center"/>
    </xf>
    <xf numFmtId="0" fontId="41" fillId="0" borderId="12" xfId="0" applyFont="1" applyBorder="1" applyAlignment="1" applyProtection="1">
      <alignment horizontal="right"/>
    </xf>
    <xf numFmtId="2" fontId="12" fillId="0" borderId="34" xfId="0" applyNumberFormat="1" applyFont="1" applyBorder="1" applyAlignment="1" applyProtection="1">
      <alignment horizontal="center"/>
    </xf>
    <xf numFmtId="0" fontId="10" fillId="0" borderId="17" xfId="0" applyFont="1" applyBorder="1" applyAlignment="1" applyProtection="1">
      <alignment horizontal="centerContinuous"/>
    </xf>
    <xf numFmtId="0" fontId="24" fillId="0" borderId="20" xfId="1" applyBorder="1" applyAlignment="1" applyProtection="1">
      <alignment vertical="center"/>
    </xf>
    <xf numFmtId="0" fontId="46" fillId="0" borderId="0" xfId="0" applyFont="1" applyBorder="1" applyAlignment="1" applyProtection="1">
      <alignment horizontal="right"/>
    </xf>
    <xf numFmtId="0" fontId="0" fillId="4" borderId="0" xfId="0" applyNumberFormat="1" applyFill="1" applyProtection="1">
      <protection locked="0"/>
    </xf>
    <xf numFmtId="171" fontId="15" fillId="0" borderId="0" xfId="0" applyNumberFormat="1" applyFont="1" applyFill="1" applyBorder="1" applyAlignment="1" applyProtection="1">
      <alignment horizontal="centerContinuous"/>
      <protection locked="0"/>
    </xf>
    <xf numFmtId="0" fontId="1" fillId="0" borderId="0" xfId="0" applyFont="1" applyFill="1" applyBorder="1" applyAlignment="1" applyProtection="1">
      <alignment horizontal="centerContinuous"/>
      <protection locked="0"/>
    </xf>
    <xf numFmtId="0" fontId="0" fillId="5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171" fontId="1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8" fillId="3" borderId="0" xfId="0" applyNumberFormat="1" applyFont="1" applyFill="1" applyProtection="1">
      <protection locked="0"/>
    </xf>
    <xf numFmtId="0" fontId="8" fillId="2" borderId="4" xfId="0" applyNumberFormat="1" applyFont="1" applyFill="1" applyBorder="1" applyAlignment="1" applyProtection="1">
      <alignment horizontal="centerContinuous" vertical="center"/>
      <protection locked="0"/>
    </xf>
    <xf numFmtId="0" fontId="8" fillId="2" borderId="3" xfId="0" applyFont="1" applyFill="1" applyBorder="1" applyAlignment="1" applyProtection="1">
      <alignment horizontal="centerContinuous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2" fontId="10" fillId="2" borderId="3" xfId="0" applyNumberFormat="1" applyFont="1" applyFill="1" applyBorder="1" applyAlignment="1" applyProtection="1">
      <alignment horizontal="center" vertical="center"/>
      <protection locked="0"/>
    </xf>
    <xf numFmtId="171" fontId="15" fillId="0" borderId="0" xfId="0" applyNumberFormat="1" applyFont="1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171" fontId="12" fillId="0" borderId="22" xfId="0" applyNumberFormat="1" applyFont="1" applyBorder="1" applyAlignment="1" applyProtection="1">
      <alignment horizontal="right"/>
      <protection locked="0"/>
    </xf>
    <xf numFmtId="171" fontId="12" fillId="0" borderId="1" xfId="0" applyNumberFormat="1" applyFont="1" applyBorder="1" applyAlignment="1" applyProtection="1">
      <alignment horizontal="right"/>
      <protection locked="0"/>
    </xf>
    <xf numFmtId="171" fontId="12" fillId="0" borderId="0" xfId="0" applyNumberFormat="1" applyFont="1" applyFill="1" applyBorder="1" applyAlignment="1" applyProtection="1">
      <alignment horizontal="center"/>
      <protection locked="0"/>
    </xf>
    <xf numFmtId="169" fontId="0" fillId="0" borderId="0" xfId="0" applyNumberFormat="1" applyFill="1" applyBorder="1" applyAlignment="1" applyProtection="1">
      <alignment horizontal="center"/>
      <protection locked="0"/>
    </xf>
    <xf numFmtId="0" fontId="18" fillId="5" borderId="0" xfId="0" applyFont="1" applyFill="1" applyAlignment="1" applyProtection="1">
      <alignment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8" fillId="3" borderId="43" xfId="0" applyNumberFormat="1" applyFont="1" applyFill="1" applyBorder="1" applyProtection="1">
      <protection locked="0"/>
    </xf>
    <xf numFmtId="0" fontId="0" fillId="3" borderId="0" xfId="0" applyNumberFormat="1" applyFill="1" applyProtection="1">
      <protection locked="0"/>
    </xf>
    <xf numFmtId="171" fontId="12" fillId="0" borderId="7" xfId="0" applyNumberFormat="1" applyFont="1" applyBorder="1" applyAlignment="1" applyProtection="1">
      <alignment horizontal="center"/>
      <protection locked="0"/>
    </xf>
    <xf numFmtId="171" fontId="12" fillId="0" borderId="0" xfId="0" applyNumberFormat="1" applyFont="1" applyBorder="1" applyAlignment="1" applyProtection="1">
      <alignment horizontal="center"/>
      <protection locked="0"/>
    </xf>
    <xf numFmtId="169" fontId="0" fillId="0" borderId="0" xfId="0" applyNumberFormat="1" applyBorder="1" applyAlignment="1" applyProtection="1">
      <alignment horizontal="center"/>
      <protection locked="0"/>
    </xf>
    <xf numFmtId="0" fontId="18" fillId="5" borderId="0" xfId="0" applyFont="1" applyFill="1" applyAlignment="1" applyProtection="1">
      <alignment horizontal="center"/>
      <protection locked="0"/>
    </xf>
    <xf numFmtId="0" fontId="10" fillId="0" borderId="12" xfId="0" applyNumberFormat="1" applyFont="1" applyBorder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171" fontId="12" fillId="0" borderId="0" xfId="0" applyNumberFormat="1" applyFont="1" applyBorder="1" applyAlignment="1" applyProtection="1">
      <alignment horizontal="right"/>
      <protection locked="0"/>
    </xf>
    <xf numFmtId="169" fontId="0" fillId="0" borderId="0" xfId="0" applyNumberFormat="1" applyBorder="1" applyAlignment="1" applyProtection="1">
      <alignment horizontal="right"/>
      <protection locked="0"/>
    </xf>
    <xf numFmtId="0" fontId="2" fillId="0" borderId="12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4" fillId="0" borderId="12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9" fontId="0" fillId="0" borderId="5" xfId="0" applyNumberForma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wrapText="1"/>
      <protection locked="0"/>
    </xf>
    <xf numFmtId="0" fontId="2" fillId="0" borderId="0" xfId="0" applyFont="1" applyProtection="1"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right" wrapText="1"/>
      <protection locked="0"/>
    </xf>
    <xf numFmtId="0" fontId="1" fillId="0" borderId="19" xfId="0" applyFont="1" applyBorder="1" applyAlignment="1" applyProtection="1">
      <alignment horizontal="right" wrapText="1"/>
      <protection locked="0"/>
    </xf>
    <xf numFmtId="0" fontId="0" fillId="0" borderId="23" xfId="0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left"/>
      <protection locked="0"/>
    </xf>
    <xf numFmtId="49" fontId="2" fillId="0" borderId="0" xfId="0" applyNumberFormat="1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17" fillId="0" borderId="0" xfId="0" applyFont="1" applyBorder="1" applyAlignment="1" applyProtection="1">
      <alignment horizontal="left"/>
      <protection locked="0"/>
    </xf>
    <xf numFmtId="0" fontId="4" fillId="0" borderId="26" xfId="0" applyNumberFormat="1" applyFont="1" applyBorder="1" applyAlignment="1" applyProtection="1">
      <alignment horizontal="center"/>
      <protection locked="0"/>
    </xf>
    <xf numFmtId="171" fontId="12" fillId="0" borderId="27" xfId="0" applyNumberFormat="1" applyFont="1" applyBorder="1" applyAlignment="1" applyProtection="1">
      <alignment horizontal="right"/>
      <protection locked="0"/>
    </xf>
    <xf numFmtId="0" fontId="18" fillId="0" borderId="0" xfId="0" applyFont="1" applyBorder="1" applyAlignment="1" applyProtection="1">
      <alignment horizontal="right" wrapText="1"/>
      <protection locked="0"/>
    </xf>
    <xf numFmtId="0" fontId="0" fillId="0" borderId="0" xfId="0" applyNumberFormat="1" applyProtection="1">
      <protection locked="0"/>
    </xf>
    <xf numFmtId="171" fontId="12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171" fontId="12" fillId="0" borderId="0" xfId="0" applyNumberFormat="1" applyFont="1" applyBorder="1" applyProtection="1">
      <protection locked="0"/>
    </xf>
    <xf numFmtId="0" fontId="0" fillId="0" borderId="0" xfId="0" applyBorder="1" applyProtection="1">
      <protection locked="0"/>
    </xf>
    <xf numFmtId="171" fontId="12" fillId="2" borderId="3" xfId="0" applyNumberFormat="1" applyFont="1" applyFill="1" applyBorder="1" applyAlignment="1" applyProtection="1">
      <alignment horizontal="center" vertical="center"/>
    </xf>
    <xf numFmtId="171" fontId="12" fillId="0" borderId="22" xfId="0" applyNumberFormat="1" applyFont="1" applyBorder="1" applyAlignment="1" applyProtection="1">
      <alignment horizontal="right"/>
    </xf>
    <xf numFmtId="171" fontId="12" fillId="0" borderId="1" xfId="0" applyNumberFormat="1" applyFont="1" applyBorder="1" applyAlignment="1" applyProtection="1">
      <alignment horizontal="right"/>
    </xf>
    <xf numFmtId="171" fontId="12" fillId="0" borderId="45" xfId="0" applyNumberFormat="1" applyFont="1" applyBorder="1" applyAlignment="1" applyProtection="1">
      <alignment horizontal="right"/>
    </xf>
    <xf numFmtId="171" fontId="11" fillId="0" borderId="4" xfId="0" applyNumberFormat="1" applyFont="1" applyBorder="1" applyAlignment="1" applyProtection="1">
      <alignment horizontal="right"/>
    </xf>
    <xf numFmtId="171" fontId="12" fillId="0" borderId="4" xfId="0" applyNumberFormat="1" applyFont="1" applyBorder="1" applyAlignment="1" applyProtection="1">
      <alignment horizontal="right"/>
    </xf>
    <xf numFmtId="171" fontId="12" fillId="0" borderId="23" xfId="0" applyNumberFormat="1" applyFont="1" applyBorder="1" applyAlignment="1" applyProtection="1">
      <alignment horizontal="right"/>
    </xf>
    <xf numFmtId="171" fontId="12" fillId="0" borderId="25" xfId="0" applyNumberFormat="1" applyFont="1" applyFill="1" applyBorder="1" applyAlignment="1" applyProtection="1">
      <alignment horizontal="center"/>
    </xf>
    <xf numFmtId="169" fontId="8" fillId="0" borderId="50" xfId="0" applyNumberFormat="1" applyFont="1" applyFill="1" applyBorder="1" applyAlignment="1" applyProtection="1">
      <alignment horizontal="center"/>
    </xf>
    <xf numFmtId="171" fontId="12" fillId="0" borderId="20" xfId="0" applyNumberFormat="1" applyFont="1" applyFill="1" applyBorder="1" applyAlignment="1" applyProtection="1">
      <alignment horizontal="center"/>
    </xf>
    <xf numFmtId="169" fontId="8" fillId="0" borderId="41" xfId="0" applyNumberFormat="1" applyFont="1" applyFill="1" applyBorder="1" applyAlignment="1" applyProtection="1">
      <alignment horizontal="center"/>
    </xf>
    <xf numFmtId="171" fontId="12" fillId="0" borderId="24" xfId="0" applyNumberFormat="1" applyFont="1" applyFill="1" applyBorder="1" applyAlignment="1" applyProtection="1">
      <alignment horizontal="center"/>
    </xf>
    <xf numFmtId="169" fontId="8" fillId="0" borderId="53" xfId="0" applyNumberFormat="1" applyFont="1" applyFill="1" applyBorder="1" applyAlignment="1" applyProtection="1">
      <alignment horizontal="center"/>
    </xf>
    <xf numFmtId="171" fontId="11" fillId="0" borderId="45" xfId="0" applyNumberFormat="1" applyFont="1" applyFill="1" applyBorder="1" applyAlignment="1" applyProtection="1">
      <alignment horizontal="center"/>
    </xf>
    <xf numFmtId="169" fontId="10" fillId="0" borderId="45" xfId="0" applyNumberFormat="1" applyFont="1" applyFill="1" applyBorder="1" applyAlignment="1" applyProtection="1">
      <alignment horizontal="center"/>
    </xf>
    <xf numFmtId="169" fontId="10" fillId="0" borderId="45" xfId="0" applyNumberFormat="1" applyFont="1" applyBorder="1" applyAlignment="1" applyProtection="1">
      <alignment horizontal="right"/>
    </xf>
    <xf numFmtId="169" fontId="0" fillId="0" borderId="5" xfId="0" applyNumberFormat="1" applyBorder="1" applyAlignment="1" applyProtection="1">
      <alignment horizontal="center"/>
    </xf>
    <xf numFmtId="169" fontId="0" fillId="0" borderId="45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1" fillId="0" borderId="45" xfId="0" applyNumberFormat="1" applyFont="1" applyBorder="1" applyAlignment="1" applyProtection="1">
      <alignment horizontal="right"/>
    </xf>
    <xf numFmtId="0" fontId="8" fillId="0" borderId="4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Continuous"/>
    </xf>
    <xf numFmtId="0" fontId="8" fillId="0" borderId="19" xfId="0" applyFont="1" applyBorder="1" applyProtection="1"/>
    <xf numFmtId="171" fontId="8" fillId="0" borderId="22" xfId="0" applyNumberFormat="1" applyFont="1" applyBorder="1" applyAlignment="1" applyProtection="1">
      <alignment horizontal="right"/>
    </xf>
    <xf numFmtId="171" fontId="8" fillId="0" borderId="1" xfId="0" applyNumberFormat="1" applyFont="1" applyBorder="1" applyAlignment="1" applyProtection="1">
      <alignment horizontal="right"/>
    </xf>
    <xf numFmtId="171" fontId="10" fillId="0" borderId="4" xfId="0" applyNumberFormat="1" applyFont="1" applyBorder="1" applyAlignment="1" applyProtection="1">
      <alignment horizontal="right"/>
    </xf>
    <xf numFmtId="0" fontId="28" fillId="0" borderId="0" xfId="0" applyFont="1" applyAlignment="1" applyProtection="1">
      <alignment horizontal="center"/>
    </xf>
    <xf numFmtId="0" fontId="8" fillId="0" borderId="24" xfId="0" applyFont="1" applyBorder="1" applyAlignment="1" applyProtection="1">
      <alignment horizontal="center"/>
    </xf>
    <xf numFmtId="0" fontId="45" fillId="0" borderId="49" xfId="0" applyFont="1" applyBorder="1" applyAlignment="1" applyProtection="1">
      <alignment horizontal="center"/>
    </xf>
    <xf numFmtId="1" fontId="8" fillId="0" borderId="25" xfId="0" applyNumberFormat="1" applyFont="1" applyFill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20" xfId="0" applyFont="1" applyBorder="1" applyAlignment="1" applyProtection="1">
      <alignment horizontal="center"/>
    </xf>
    <xf numFmtId="0" fontId="45" fillId="0" borderId="38" xfId="0" applyFont="1" applyBorder="1" applyAlignment="1" applyProtection="1">
      <alignment horizontal="center"/>
    </xf>
    <xf numFmtId="171" fontId="12" fillId="0" borderId="7" xfId="0" applyNumberFormat="1" applyFont="1" applyFill="1" applyBorder="1" applyAlignment="1" applyProtection="1">
      <alignment horizontal="center"/>
    </xf>
    <xf numFmtId="171" fontId="12" fillId="0" borderId="22" xfId="0" applyNumberFormat="1" applyFont="1" applyFill="1" applyBorder="1" applyProtection="1"/>
    <xf numFmtId="0" fontId="29" fillId="0" borderId="38" xfId="0" applyFont="1" applyBorder="1" applyAlignment="1" applyProtection="1">
      <alignment horizontal="center"/>
    </xf>
    <xf numFmtId="0" fontId="8" fillId="0" borderId="22" xfId="0" applyFont="1" applyBorder="1" applyAlignment="1" applyProtection="1">
      <alignment horizontal="center"/>
    </xf>
    <xf numFmtId="171" fontId="12" fillId="0" borderId="22" xfId="0" applyNumberFormat="1" applyFont="1" applyBorder="1" applyProtection="1"/>
    <xf numFmtId="0" fontId="8" fillId="0" borderId="5" xfId="0" applyFont="1" applyFill="1" applyBorder="1" applyAlignment="1" applyProtection="1">
      <alignment horizontal="center"/>
    </xf>
    <xf numFmtId="170" fontId="26" fillId="0" borderId="0" xfId="0" applyNumberFormat="1" applyFont="1" applyProtection="1"/>
    <xf numFmtId="171" fontId="12" fillId="0" borderId="0" xfId="0" applyNumberFormat="1" applyFont="1" applyFill="1" applyBorder="1" applyProtection="1"/>
    <xf numFmtId="3" fontId="8" fillId="0" borderId="0" xfId="0" applyNumberFormat="1" applyFont="1" applyFill="1" applyBorder="1" applyAlignment="1" applyProtection="1">
      <alignment horizontal="center"/>
    </xf>
    <xf numFmtId="0" fontId="29" fillId="0" borderId="39" xfId="0" applyFont="1" applyBorder="1" applyAlignment="1" applyProtection="1">
      <alignment horizontal="center"/>
    </xf>
    <xf numFmtId="0" fontId="8" fillId="0" borderId="25" xfId="0" applyFont="1" applyBorder="1" applyAlignment="1" applyProtection="1">
      <alignment horizontal="center"/>
    </xf>
    <xf numFmtId="171" fontId="12" fillId="0" borderId="18" xfId="0" applyNumberFormat="1" applyFont="1" applyBorder="1" applyAlignment="1" applyProtection="1">
      <alignment horizontal="center"/>
    </xf>
    <xf numFmtId="171" fontId="12" fillId="0" borderId="25" xfId="0" applyNumberFormat="1" applyFont="1" applyBorder="1" applyProtection="1"/>
    <xf numFmtId="166" fontId="8" fillId="0" borderId="0" xfId="4" applyNumberFormat="1" applyFont="1" applyFill="1" applyBorder="1" applyProtection="1"/>
    <xf numFmtId="0" fontId="10" fillId="0" borderId="0" xfId="0" applyFont="1" applyFill="1" applyProtection="1"/>
    <xf numFmtId="0" fontId="10" fillId="0" borderId="0" xfId="0" applyFont="1" applyFill="1" applyAlignment="1" applyProtection="1">
      <alignment horizontal="center"/>
    </xf>
    <xf numFmtId="0" fontId="29" fillId="0" borderId="35" xfId="0" applyFont="1" applyBorder="1" applyAlignment="1" applyProtection="1">
      <alignment horizontal="center"/>
    </xf>
    <xf numFmtId="0" fontId="8" fillId="0" borderId="35" xfId="0" applyFont="1" applyBorder="1" applyProtection="1"/>
    <xf numFmtId="0" fontId="8" fillId="0" borderId="36" xfId="0" applyFont="1" applyBorder="1" applyProtection="1"/>
    <xf numFmtId="0" fontId="8" fillId="0" borderId="37" xfId="0" applyFont="1" applyBorder="1" applyProtection="1"/>
    <xf numFmtId="0" fontId="8" fillId="0" borderId="19" xfId="0" applyFont="1" applyFill="1" applyBorder="1" applyAlignment="1" applyProtection="1">
      <alignment horizontal="center"/>
    </xf>
    <xf numFmtId="0" fontId="8" fillId="0" borderId="38" xfId="0" applyFont="1" applyBorder="1" applyProtection="1"/>
    <xf numFmtId="0" fontId="8" fillId="0" borderId="7" xfId="0" applyFont="1" applyBorder="1" applyProtection="1"/>
    <xf numFmtId="0" fontId="28" fillId="0" borderId="38" xfId="0" applyFont="1" applyBorder="1" applyAlignment="1" applyProtection="1">
      <alignment horizontal="center"/>
    </xf>
    <xf numFmtId="0" fontId="29" fillId="0" borderId="22" xfId="0" applyFont="1" applyBorder="1" applyAlignment="1" applyProtection="1">
      <alignment horizontal="center"/>
    </xf>
    <xf numFmtId="0" fontId="12" fillId="0" borderId="10" xfId="0" applyFont="1" applyFill="1" applyBorder="1" applyProtection="1"/>
    <xf numFmtId="0" fontId="12" fillId="0" borderId="10" xfId="0" applyFont="1" applyFill="1" applyBorder="1" applyAlignment="1" applyProtection="1">
      <alignment horizontal="center"/>
    </xf>
    <xf numFmtId="0" fontId="28" fillId="0" borderId="39" xfId="0" applyFont="1" applyBorder="1" applyAlignment="1" applyProtection="1">
      <alignment horizontal="center"/>
    </xf>
    <xf numFmtId="0" fontId="8" fillId="0" borderId="39" xfId="0" applyFont="1" applyBorder="1" applyProtection="1"/>
    <xf numFmtId="0" fontId="8" fillId="0" borderId="40" xfId="0" applyFont="1" applyBorder="1" applyProtection="1"/>
    <xf numFmtId="0" fontId="8" fillId="0" borderId="18" xfId="0" applyFont="1" applyBorder="1" applyProtection="1"/>
    <xf numFmtId="0" fontId="28" fillId="0" borderId="0" xfId="0" applyFont="1" applyBorder="1" applyAlignment="1" applyProtection="1">
      <alignment horizontal="center"/>
    </xf>
    <xf numFmtId="176" fontId="12" fillId="0" borderId="0" xfId="0" applyNumberFormat="1" applyFont="1" applyFill="1" applyBorder="1" applyProtection="1"/>
    <xf numFmtId="0" fontId="12" fillId="0" borderId="7" xfId="0" applyFont="1" applyFill="1" applyBorder="1" applyAlignment="1" applyProtection="1">
      <alignment horizontal="center"/>
    </xf>
    <xf numFmtId="0" fontId="29" fillId="0" borderId="25" xfId="0" applyFont="1" applyBorder="1" applyAlignment="1" applyProtection="1">
      <alignment horizontal="center"/>
    </xf>
    <xf numFmtId="3" fontId="12" fillId="0" borderId="0" xfId="0" applyNumberFormat="1" applyFont="1" applyFill="1" applyBorder="1" applyProtection="1"/>
    <xf numFmtId="1" fontId="8" fillId="0" borderId="8" xfId="0" applyNumberFormat="1" applyFont="1" applyFill="1" applyBorder="1" applyProtection="1"/>
    <xf numFmtId="0" fontId="8" fillId="0" borderId="8" xfId="0" applyFont="1" applyFill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1" fontId="8" fillId="0" borderId="10" xfId="0" applyNumberFormat="1" applyFont="1" applyFill="1" applyBorder="1" applyProtection="1"/>
    <xf numFmtId="0" fontId="8" fillId="0" borderId="10" xfId="0" applyFont="1" applyFill="1" applyBorder="1" applyAlignment="1" applyProtection="1">
      <alignment horizontal="center"/>
    </xf>
    <xf numFmtId="1" fontId="8" fillId="0" borderId="0" xfId="0" applyNumberFormat="1" applyFont="1" applyFill="1" applyBorder="1" applyProtection="1"/>
    <xf numFmtId="0" fontId="11" fillId="0" borderId="10" xfId="0" applyNumberFormat="1" applyFont="1" applyFill="1" applyBorder="1" applyProtection="1"/>
    <xf numFmtId="0" fontId="10" fillId="0" borderId="0" xfId="0" applyFont="1" applyProtection="1"/>
    <xf numFmtId="0" fontId="8" fillId="0" borderId="0" xfId="0" applyFont="1" applyAlignment="1" applyProtection="1">
      <alignment horizontal="right"/>
    </xf>
    <xf numFmtId="0" fontId="8" fillId="0" borderId="0" xfId="0" applyFont="1" applyFill="1" applyProtection="1"/>
    <xf numFmtId="176" fontId="34" fillId="0" borderId="0" xfId="0" applyNumberFormat="1" applyFont="1" applyProtection="1"/>
    <xf numFmtId="2" fontId="8" fillId="0" borderId="0" xfId="0" applyNumberFormat="1" applyFont="1" applyProtection="1"/>
    <xf numFmtId="2" fontId="28" fillId="0" borderId="0" xfId="0" applyNumberFormat="1" applyFont="1" applyAlignment="1" applyProtection="1">
      <alignment horizontal="center"/>
    </xf>
    <xf numFmtId="171" fontId="12" fillId="0" borderId="0" xfId="0" applyNumberFormat="1" applyFont="1" applyProtection="1"/>
    <xf numFmtId="166" fontId="8" fillId="0" borderId="0" xfId="0" applyNumberFormat="1" applyFont="1" applyProtection="1"/>
    <xf numFmtId="0" fontId="8" fillId="0" borderId="30" xfId="0" applyFont="1" applyBorder="1" applyProtection="1"/>
    <xf numFmtId="1" fontId="11" fillId="7" borderId="54" xfId="0" applyNumberFormat="1" applyFont="1" applyFill="1" applyBorder="1" applyAlignment="1" applyProtection="1">
      <alignment horizontal="center"/>
      <protection locked="0"/>
    </xf>
    <xf numFmtId="1" fontId="8" fillId="0" borderId="0" xfId="0" applyNumberFormat="1" applyFont="1" applyBorder="1" applyProtection="1"/>
    <xf numFmtId="172" fontId="12" fillId="0" borderId="0" xfId="0" applyNumberFormat="1" applyFont="1" applyBorder="1" applyProtection="1"/>
    <xf numFmtId="172" fontId="12" fillId="0" borderId="0" xfId="0" applyNumberFormat="1" applyFont="1" applyFill="1" applyBorder="1" applyProtection="1"/>
    <xf numFmtId="172" fontId="11" fillId="8" borderId="43" xfId="0" applyNumberFormat="1" applyFont="1" applyFill="1" applyBorder="1" applyProtection="1"/>
    <xf numFmtId="0" fontId="8" fillId="0" borderId="19" xfId="0" applyFont="1" applyFill="1" applyBorder="1" applyAlignment="1" applyProtection="1">
      <alignment horizontal="right"/>
    </xf>
    <xf numFmtId="0" fontId="8" fillId="0" borderId="34" xfId="0" applyFont="1" applyBorder="1" applyProtection="1"/>
    <xf numFmtId="0" fontId="8" fillId="0" borderId="0" xfId="0" applyFont="1" applyFill="1" applyBorder="1" applyAlignment="1" applyProtection="1">
      <alignment horizontal="right"/>
    </xf>
    <xf numFmtId="0" fontId="41" fillId="0" borderId="0" xfId="0" applyFont="1" applyBorder="1" applyAlignment="1" applyProtection="1">
      <alignment horizontal="right" wrapText="1"/>
    </xf>
    <xf numFmtId="171" fontId="10" fillId="0" borderId="1" xfId="0" applyNumberFormat="1" applyFont="1" applyBorder="1" applyAlignment="1" applyProtection="1">
      <alignment horizontal="right"/>
    </xf>
    <xf numFmtId="0" fontId="10" fillId="10" borderId="7" xfId="0" applyNumberFormat="1" applyFont="1" applyFill="1" applyBorder="1" applyAlignment="1" applyProtection="1">
      <alignment horizontal="center"/>
      <protection locked="0"/>
    </xf>
    <xf numFmtId="0" fontId="3" fillId="10" borderId="7" xfId="0" applyNumberFormat="1" applyFont="1" applyFill="1" applyBorder="1" applyAlignment="1" applyProtection="1">
      <alignment horizontal="center"/>
      <protection locked="0"/>
    </xf>
    <xf numFmtId="0" fontId="0" fillId="3" borderId="0" xfId="0" applyNumberFormat="1" applyFill="1" applyProtection="1"/>
    <xf numFmtId="0" fontId="2" fillId="0" borderId="12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/>
    </xf>
    <xf numFmtId="0" fontId="3" fillId="10" borderId="7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 wrapText="1"/>
    </xf>
    <xf numFmtId="171" fontId="11" fillId="0" borderId="28" xfId="0" applyNumberFormat="1" applyFont="1" applyBorder="1" applyAlignment="1" applyProtection="1">
      <alignment horizontal="right"/>
    </xf>
    <xf numFmtId="0" fontId="8" fillId="0" borderId="12" xfId="0" applyNumberFormat="1" applyFont="1" applyBorder="1" applyAlignment="1" applyProtection="1">
      <alignment horizontal="center"/>
    </xf>
    <xf numFmtId="0" fontId="8" fillId="0" borderId="0" xfId="0" applyFont="1" applyBorder="1" applyAlignment="1" applyProtection="1">
      <alignment wrapText="1"/>
    </xf>
    <xf numFmtId="0" fontId="8" fillId="0" borderId="1" xfId="0" applyFont="1" applyBorder="1" applyAlignment="1" applyProtection="1">
      <alignment horizontal="center"/>
    </xf>
    <xf numFmtId="1" fontId="10" fillId="6" borderId="7" xfId="0" applyNumberFormat="1" applyFont="1" applyFill="1" applyBorder="1" applyAlignment="1" applyProtection="1">
      <alignment horizontal="center"/>
    </xf>
    <xf numFmtId="0" fontId="8" fillId="0" borderId="43" xfId="0" applyNumberFormat="1" applyFont="1" applyBorder="1" applyAlignment="1" applyProtection="1">
      <alignment horizontal="center"/>
    </xf>
    <xf numFmtId="0" fontId="8" fillId="0" borderId="42" xfId="0" applyFont="1" applyBorder="1" applyAlignment="1" applyProtection="1">
      <alignment wrapText="1"/>
    </xf>
    <xf numFmtId="2" fontId="8" fillId="11" borderId="3" xfId="0" applyNumberFormat="1" applyFont="1" applyFill="1" applyBorder="1" applyAlignment="1" applyProtection="1">
      <alignment horizontal="center" vertical="center"/>
      <protection locked="0"/>
    </xf>
    <xf numFmtId="2" fontId="10" fillId="13" borderId="45" xfId="0" applyNumberFormat="1" applyFont="1" applyFill="1" applyBorder="1" applyAlignment="1" applyProtection="1">
      <alignment horizontal="center"/>
    </xf>
    <xf numFmtId="2" fontId="8" fillId="14" borderId="7" xfId="0" applyNumberFormat="1" applyFont="1" applyFill="1" applyBorder="1" applyAlignment="1" applyProtection="1">
      <alignment horizontal="center"/>
      <protection locked="0"/>
    </xf>
    <xf numFmtId="2" fontId="0" fillId="14" borderId="7" xfId="0" applyNumberFormat="1" applyFill="1" applyBorder="1" applyAlignment="1" applyProtection="1">
      <alignment horizontal="center"/>
      <protection locked="0"/>
    </xf>
    <xf numFmtId="2" fontId="7" fillId="14" borderId="7" xfId="0" applyNumberFormat="1" applyFont="1" applyFill="1" applyBorder="1" applyAlignment="1" applyProtection="1">
      <alignment horizontal="center"/>
    </xf>
    <xf numFmtId="2" fontId="0" fillId="14" borderId="7" xfId="0" applyNumberFormat="1" applyFill="1" applyBorder="1" applyAlignment="1" applyProtection="1">
      <alignment horizontal="center"/>
    </xf>
    <xf numFmtId="2" fontId="0" fillId="14" borderId="2" xfId="0" applyNumberFormat="1" applyFill="1" applyBorder="1" applyAlignment="1" applyProtection="1">
      <alignment horizontal="center"/>
    </xf>
    <xf numFmtId="2" fontId="8" fillId="10" borderId="3" xfId="0" applyNumberFormat="1" applyFont="1" applyFill="1" applyBorder="1" applyAlignment="1" applyProtection="1">
      <alignment horizontal="center" vertical="center"/>
      <protection locked="0"/>
    </xf>
    <xf numFmtId="1" fontId="8" fillId="0" borderId="12" xfId="0" applyNumberFormat="1" applyFont="1" applyFill="1" applyBorder="1" applyAlignment="1" applyProtection="1">
      <alignment horizontal="center"/>
    </xf>
    <xf numFmtId="1" fontId="10" fillId="0" borderId="12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171" fontId="12" fillId="0" borderId="0" xfId="0" applyNumberFormat="1" applyFont="1" applyFill="1" applyBorder="1" applyAlignment="1" applyProtection="1">
      <alignment horizontal="center"/>
    </xf>
    <xf numFmtId="176" fontId="12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Border="1" applyAlignment="1" applyProtection="1">
      <alignment horizontal="center"/>
    </xf>
    <xf numFmtId="49" fontId="16" fillId="0" borderId="0" xfId="0" applyNumberFormat="1" applyFont="1" applyBorder="1" applyAlignment="1" applyProtection="1">
      <alignment horizontal="left"/>
    </xf>
    <xf numFmtId="49" fontId="16" fillId="0" borderId="0" xfId="0" applyNumberFormat="1" applyFont="1" applyBorder="1" applyAlignment="1" applyProtection="1">
      <alignment horizontal="right"/>
    </xf>
    <xf numFmtId="171" fontId="12" fillId="7" borderId="0" xfId="0" applyNumberFormat="1" applyFont="1" applyFill="1" applyAlignment="1" applyProtection="1">
      <alignment horizontal="left"/>
      <protection locked="0"/>
    </xf>
    <xf numFmtId="171" fontId="15" fillId="7" borderId="13" xfId="0" applyNumberFormat="1" applyFont="1" applyFill="1" applyBorder="1" applyAlignment="1" applyProtection="1">
      <alignment horizontal="centerContinuous"/>
      <protection locked="0"/>
    </xf>
    <xf numFmtId="0" fontId="1" fillId="7" borderId="17" xfId="0" applyFont="1" applyFill="1" applyBorder="1" applyAlignment="1" applyProtection="1">
      <alignment horizontal="centerContinuous"/>
      <protection locked="0"/>
    </xf>
    <xf numFmtId="0" fontId="1" fillId="7" borderId="52" xfId="0" applyFont="1" applyFill="1" applyBorder="1" applyAlignment="1" applyProtection="1">
      <alignment horizontal="center" vertical="center"/>
      <protection locked="0"/>
    </xf>
    <xf numFmtId="49" fontId="8" fillId="7" borderId="21" xfId="0" applyNumberFormat="1" applyFont="1" applyFill="1" applyBorder="1" applyAlignment="1" applyProtection="1">
      <alignment horizontal="center"/>
      <protection locked="0"/>
    </xf>
    <xf numFmtId="0" fontId="0" fillId="7" borderId="20" xfId="0" applyFill="1" applyBorder="1" applyAlignment="1" applyProtection="1">
      <alignment horizontal="center"/>
      <protection locked="0"/>
    </xf>
    <xf numFmtId="0" fontId="0" fillId="7" borderId="41" xfId="0" applyFill="1" applyBorder="1" applyAlignment="1" applyProtection="1">
      <alignment horizontal="center"/>
      <protection locked="0"/>
    </xf>
    <xf numFmtId="171" fontId="11" fillId="7" borderId="19" xfId="0" applyNumberFormat="1" applyFont="1" applyFill="1" applyBorder="1" applyAlignment="1" applyProtection="1">
      <alignment horizontal="centerContinuous"/>
      <protection locked="0"/>
    </xf>
    <xf numFmtId="2" fontId="1" fillId="7" borderId="6" xfId="0" applyNumberFormat="1" applyFont="1" applyFill="1" applyBorder="1" applyAlignment="1" applyProtection="1">
      <alignment horizontal="centerContinuous"/>
      <protection locked="0"/>
    </xf>
    <xf numFmtId="2" fontId="0" fillId="7" borderId="33" xfId="0" applyNumberFormat="1" applyFill="1" applyBorder="1" applyAlignment="1" applyProtection="1">
      <alignment horizontal="center"/>
      <protection locked="0"/>
    </xf>
    <xf numFmtId="2" fontId="0" fillId="7" borderId="47" xfId="0" applyNumberFormat="1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171" fontId="12" fillId="7" borderId="19" xfId="0" applyNumberFormat="1" applyFont="1" applyFill="1" applyBorder="1" applyAlignment="1" applyProtection="1">
      <alignment horizontal="centerContinuous"/>
      <protection locked="0"/>
    </xf>
    <xf numFmtId="2" fontId="0" fillId="7" borderId="19" xfId="0" applyNumberFormat="1" applyFill="1" applyBorder="1" applyAlignment="1" applyProtection="1">
      <alignment horizontal="centerContinuous"/>
      <protection locked="0"/>
    </xf>
    <xf numFmtId="171" fontId="15" fillId="7" borderId="42" xfId="0" applyNumberFormat="1" applyFont="1" applyFill="1" applyBorder="1" applyAlignment="1" applyProtection="1">
      <alignment horizontal="right"/>
      <protection locked="0"/>
    </xf>
    <xf numFmtId="171" fontId="8" fillId="16" borderId="3" xfId="0" applyNumberFormat="1" applyFont="1" applyFill="1" applyBorder="1" applyAlignment="1" applyProtection="1">
      <alignment horizontal="center" vertical="center"/>
      <protection locked="0"/>
    </xf>
    <xf numFmtId="171" fontId="8" fillId="16" borderId="44" xfId="0" applyNumberFormat="1" applyFont="1" applyFill="1" applyBorder="1" applyAlignment="1" applyProtection="1">
      <alignment horizontal="center" vertical="center"/>
      <protection locked="0"/>
    </xf>
    <xf numFmtId="0" fontId="12" fillId="16" borderId="46" xfId="0" applyNumberFormat="1" applyFont="1" applyFill="1" applyBorder="1" applyAlignment="1" applyProtection="1">
      <alignment horizontal="center"/>
    </xf>
    <xf numFmtId="0" fontId="12" fillId="16" borderId="20" xfId="0" applyNumberFormat="1" applyFont="1" applyFill="1" applyBorder="1" applyAlignment="1" applyProtection="1">
      <alignment horizontal="center"/>
    </xf>
    <xf numFmtId="171" fontId="12" fillId="16" borderId="7" xfId="0" applyNumberFormat="1" applyFont="1" applyFill="1" applyBorder="1" applyAlignment="1" applyProtection="1">
      <alignment horizontal="center"/>
      <protection locked="0"/>
    </xf>
    <xf numFmtId="171" fontId="8" fillId="16" borderId="7" xfId="0" applyNumberFormat="1" applyFont="1" applyFill="1" applyBorder="1" applyAlignment="1" applyProtection="1">
      <alignment horizontal="center"/>
      <protection locked="0"/>
    </xf>
    <xf numFmtId="171" fontId="8" fillId="15" borderId="7" xfId="0" applyNumberFormat="1" applyFont="1" applyFill="1" applyBorder="1" applyAlignment="1" applyProtection="1">
      <alignment horizontal="center"/>
      <protection locked="0"/>
    </xf>
    <xf numFmtId="9" fontId="8" fillId="15" borderId="7" xfId="4" applyFont="1" applyFill="1" applyBorder="1" applyAlignment="1" applyProtection="1">
      <alignment horizontal="center"/>
      <protection locked="0"/>
    </xf>
    <xf numFmtId="171" fontId="12" fillId="15" borderId="7" xfId="0" applyNumberFormat="1" applyFont="1" applyFill="1" applyBorder="1" applyAlignment="1" applyProtection="1">
      <alignment horizontal="center"/>
      <protection locked="0"/>
    </xf>
    <xf numFmtId="171" fontId="12" fillId="15" borderId="7" xfId="0" applyNumberFormat="1" applyFont="1" applyFill="1" applyBorder="1" applyAlignment="1" applyProtection="1">
      <alignment horizontal="center"/>
    </xf>
    <xf numFmtId="171" fontId="12" fillId="15" borderId="20" xfId="0" applyNumberFormat="1" applyFont="1" applyFill="1" applyBorder="1" applyAlignment="1" applyProtection="1">
      <alignment horizontal="center"/>
    </xf>
    <xf numFmtId="9" fontId="12" fillId="15" borderId="7" xfId="4" applyFont="1" applyFill="1" applyBorder="1" applyAlignment="1" applyProtection="1">
      <alignment horizontal="center"/>
      <protection locked="0"/>
    </xf>
    <xf numFmtId="0" fontId="8" fillId="0" borderId="12" xfId="0" applyFont="1" applyFill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174" fontId="20" fillId="0" borderId="0" xfId="0" applyNumberFormat="1" applyFont="1" applyBorder="1" applyAlignment="1" applyProtection="1">
      <alignment horizontal="center"/>
    </xf>
    <xf numFmtId="0" fontId="10" fillId="0" borderId="45" xfId="0" applyFont="1" applyBorder="1" applyAlignment="1" applyProtection="1">
      <alignment horizontal="center"/>
    </xf>
    <xf numFmtId="0" fontId="8" fillId="0" borderId="56" xfId="0" applyFont="1" applyBorder="1" applyProtection="1"/>
    <xf numFmtId="0" fontId="10" fillId="0" borderId="13" xfId="0" applyFont="1" applyBorder="1" applyAlignment="1" applyProtection="1">
      <alignment horizontal="centerContinuous"/>
    </xf>
    <xf numFmtId="0" fontId="8" fillId="0" borderId="57" xfId="0" applyFont="1" applyBorder="1" applyAlignment="1" applyProtection="1">
      <alignment horizontal="center"/>
    </xf>
    <xf numFmtId="0" fontId="8" fillId="0" borderId="29" xfId="0" applyFont="1" applyBorder="1" applyAlignment="1" applyProtection="1">
      <alignment horizontal="right"/>
    </xf>
    <xf numFmtId="0" fontId="8" fillId="0" borderId="56" xfId="0" applyFont="1" applyBorder="1" applyAlignment="1" applyProtection="1">
      <alignment horizontal="right"/>
    </xf>
    <xf numFmtId="172" fontId="11" fillId="0" borderId="30" xfId="0" applyNumberFormat="1" applyFont="1" applyFill="1" applyBorder="1" applyProtection="1"/>
    <xf numFmtId="0" fontId="8" fillId="0" borderId="42" xfId="0" applyFont="1" applyBorder="1" applyProtection="1"/>
    <xf numFmtId="0" fontId="0" fillId="0" borderId="0" xfId="0" applyNumberFormat="1" applyBorder="1" applyAlignment="1" applyProtection="1">
      <alignment horizontal="center"/>
      <protection locked="0"/>
    </xf>
    <xf numFmtId="0" fontId="41" fillId="0" borderId="0" xfId="0" applyFont="1" applyBorder="1" applyAlignment="1" applyProtection="1">
      <alignment wrapText="1"/>
      <protection locked="0"/>
    </xf>
    <xf numFmtId="2" fontId="10" fillId="2" borderId="6" xfId="0" applyNumberFormat="1" applyFont="1" applyFill="1" applyBorder="1" applyAlignment="1" applyProtection="1">
      <alignment horizontal="center" vertical="center"/>
      <protection locked="0"/>
    </xf>
    <xf numFmtId="0" fontId="1" fillId="7" borderId="45" xfId="0" applyNumberFormat="1" applyFont="1" applyFill="1" applyBorder="1" applyAlignment="1" applyProtection="1">
      <alignment horizontal="center"/>
      <protection locked="0"/>
    </xf>
    <xf numFmtId="0" fontId="36" fillId="0" borderId="0" xfId="1" applyFont="1" applyAlignment="1" applyProtection="1">
      <alignment horizontal="right" vertical="center" wrapText="1"/>
    </xf>
    <xf numFmtId="0" fontId="24" fillId="0" borderId="0" xfId="1" applyAlignment="1" applyProtection="1">
      <alignment horizontal="left" vertical="center" wrapText="1"/>
    </xf>
    <xf numFmtId="0" fontId="32" fillId="0" borderId="0" xfId="1" applyFont="1" applyAlignment="1" applyProtection="1">
      <alignment horizontal="left" vertical="center" wrapText="1"/>
    </xf>
    <xf numFmtId="0" fontId="8" fillId="0" borderId="0" xfId="3" applyAlignment="1" applyProtection="1">
      <alignment vertical="center"/>
    </xf>
    <xf numFmtId="0" fontId="10" fillId="0" borderId="0" xfId="3" applyFont="1" applyAlignment="1" applyProtection="1">
      <alignment horizontal="right" vertical="center"/>
    </xf>
    <xf numFmtId="0" fontId="43" fillId="0" borderId="43" xfId="3" applyFont="1" applyBorder="1" applyAlignment="1" applyProtection="1">
      <alignment horizontal="center" vertical="center"/>
    </xf>
    <xf numFmtId="0" fontId="10" fillId="9" borderId="20" xfId="3" applyFont="1" applyFill="1" applyBorder="1" applyAlignment="1" applyProtection="1">
      <alignment horizontal="center" vertical="center"/>
    </xf>
    <xf numFmtId="0" fontId="8" fillId="0" borderId="20" xfId="3" applyBorder="1" applyAlignment="1" applyProtection="1">
      <alignment horizontal="center" vertical="center"/>
    </xf>
    <xf numFmtId="0" fontId="8" fillId="0" borderId="20" xfId="3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3" fillId="0" borderId="0" xfId="3" applyFont="1" applyAlignment="1" applyProtection="1">
      <alignment horizontal="center" vertical="center"/>
    </xf>
    <xf numFmtId="0" fontId="23" fillId="0" borderId="0" xfId="3" applyFont="1" applyAlignment="1" applyProtection="1">
      <alignment horizontal="left" vertical="center"/>
    </xf>
    <xf numFmtId="0" fontId="9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168" fontId="23" fillId="0" borderId="0" xfId="3" applyNumberFormat="1" applyFont="1" applyAlignment="1" applyProtection="1">
      <alignment horizontal="right" vertical="center"/>
    </xf>
    <xf numFmtId="175" fontId="23" fillId="0" borderId="0" xfId="3" applyNumberFormat="1" applyFont="1" applyAlignment="1" applyProtection="1">
      <alignment horizontal="center" vertical="center"/>
    </xf>
    <xf numFmtId="0" fontId="9" fillId="0" borderId="0" xfId="3" applyFont="1" applyAlignment="1" applyProtection="1">
      <alignment vertical="center"/>
    </xf>
    <xf numFmtId="0" fontId="23" fillId="0" borderId="0" xfId="3" applyFont="1" applyAlignment="1" applyProtection="1">
      <alignment horizontal="centerContinuous" vertical="center"/>
    </xf>
    <xf numFmtId="0" fontId="9" fillId="0" borderId="0" xfId="0" applyFont="1" applyAlignment="1" applyProtection="1">
      <alignment horizontal="justify" vertical="center" wrapText="1"/>
    </xf>
    <xf numFmtId="0" fontId="22" fillId="0" borderId="0" xfId="0" applyFont="1" applyAlignment="1" applyProtection="1">
      <alignment vertical="center"/>
    </xf>
    <xf numFmtId="168" fontId="9" fillId="0" borderId="0" xfId="3" applyNumberFormat="1" applyFont="1" applyAlignment="1" applyProtection="1">
      <alignment horizontal="right" vertical="center"/>
    </xf>
    <xf numFmtId="175" fontId="9" fillId="0" borderId="0" xfId="3" applyNumberFormat="1" applyFont="1" applyAlignment="1" applyProtection="1">
      <alignment horizontal="right" vertical="center"/>
    </xf>
    <xf numFmtId="0" fontId="23" fillId="0" borderId="0" xfId="0" applyFont="1" applyAlignment="1" applyProtection="1">
      <alignment vertical="center" wrapText="1"/>
    </xf>
    <xf numFmtId="0" fontId="11" fillId="0" borderId="0" xfId="3" applyFont="1" applyAlignment="1" applyProtection="1">
      <alignment horizontal="center" vertical="center"/>
    </xf>
    <xf numFmtId="0" fontId="11" fillId="0" borderId="0" xfId="3" applyFont="1" applyAlignment="1" applyProtection="1">
      <alignment horizontal="right" vertical="center"/>
    </xf>
    <xf numFmtId="0" fontId="23" fillId="0" borderId="0" xfId="0" applyFont="1" applyAlignment="1" applyProtection="1">
      <alignment horizontal="right" vertical="center" wrapText="1"/>
    </xf>
    <xf numFmtId="0" fontId="8" fillId="0" borderId="0" xfId="3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9" fillId="0" borderId="0" xfId="3" applyFont="1" applyAlignment="1" applyProtection="1">
      <alignment horizontal="center" vertical="center"/>
    </xf>
    <xf numFmtId="0" fontId="16" fillId="0" borderId="0" xfId="3" applyFont="1" applyFill="1" applyAlignment="1" applyProtection="1">
      <alignment horizontal="center" vertical="center"/>
    </xf>
    <xf numFmtId="49" fontId="16" fillId="0" borderId="0" xfId="3" applyNumberFormat="1" applyFont="1" applyFill="1" applyBorder="1" applyAlignment="1" applyProtection="1">
      <alignment horizontal="right" vertical="center"/>
    </xf>
    <xf numFmtId="0" fontId="16" fillId="0" borderId="0" xfId="3" applyFont="1" applyFill="1" applyBorder="1" applyAlignment="1" applyProtection="1">
      <alignment horizontal="center" vertical="center"/>
    </xf>
    <xf numFmtId="49" fontId="16" fillId="0" borderId="0" xfId="3" applyNumberFormat="1" applyFont="1" applyFill="1" applyBorder="1" applyAlignment="1" applyProtection="1">
      <alignment vertical="center"/>
    </xf>
    <xf numFmtId="0" fontId="16" fillId="0" borderId="0" xfId="3" applyNumberFormat="1" applyFont="1" applyFill="1" applyBorder="1" applyAlignment="1" applyProtection="1">
      <alignment horizontal="left" vertical="center"/>
    </xf>
    <xf numFmtId="0" fontId="8" fillId="0" borderId="0" xfId="3" applyFont="1" applyFill="1" applyBorder="1" applyAlignment="1" applyProtection="1">
      <alignment vertical="center"/>
    </xf>
    <xf numFmtId="0" fontId="8" fillId="0" borderId="32" xfId="3" applyFont="1" applyFill="1" applyBorder="1" applyAlignment="1" applyProtection="1">
      <alignment vertical="center"/>
    </xf>
    <xf numFmtId="0" fontId="8" fillId="0" borderId="30" xfId="3" applyFont="1" applyFill="1" applyBorder="1" applyAlignment="1" applyProtection="1">
      <alignment vertical="center"/>
    </xf>
    <xf numFmtId="0" fontId="8" fillId="0" borderId="31" xfId="3" applyFont="1" applyFill="1" applyBorder="1" applyAlignment="1" applyProtection="1">
      <alignment vertical="center"/>
    </xf>
    <xf numFmtId="0" fontId="8" fillId="0" borderId="16" xfId="3" applyFont="1" applyFill="1" applyBorder="1" applyAlignment="1" applyProtection="1">
      <alignment vertical="center"/>
    </xf>
    <xf numFmtId="0" fontId="8" fillId="0" borderId="19" xfId="3" applyFont="1" applyFill="1" applyBorder="1" applyAlignment="1" applyProtection="1">
      <alignment vertical="center"/>
    </xf>
    <xf numFmtId="0" fontId="8" fillId="0" borderId="6" xfId="3" applyFont="1" applyFill="1" applyBorder="1" applyAlignment="1" applyProtection="1">
      <alignment vertical="center"/>
    </xf>
    <xf numFmtId="0" fontId="10" fillId="0" borderId="0" xfId="3" applyFont="1" applyFill="1" applyBorder="1" applyAlignment="1" applyProtection="1">
      <alignment vertical="center"/>
    </xf>
    <xf numFmtId="0" fontId="8" fillId="0" borderId="0" xfId="3" applyFill="1" applyBorder="1" applyAlignment="1" applyProtection="1">
      <alignment vertical="center"/>
    </xf>
    <xf numFmtId="0" fontId="16" fillId="0" borderId="0" xfId="3" applyFont="1" applyFill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35" fillId="0" borderId="0" xfId="3" applyFont="1" applyFill="1" applyBorder="1" applyAlignment="1" applyProtection="1">
      <alignment vertical="center"/>
    </xf>
    <xf numFmtId="0" fontId="8" fillId="0" borderId="0" xfId="3" applyFont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0" fontId="42" fillId="0" borderId="10" xfId="0" applyNumberFormat="1" applyFont="1" applyFill="1" applyBorder="1" applyAlignment="1" applyProtection="1">
      <protection locked="0"/>
    </xf>
    <xf numFmtId="0" fontId="42" fillId="0" borderId="11" xfId="0" applyNumberFormat="1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5" xfId="0" applyFont="1" applyFill="1" applyBorder="1" applyAlignment="1" applyProtection="1">
      <protection locked="0"/>
    </xf>
    <xf numFmtId="0" fontId="1" fillId="0" borderId="19" xfId="0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protection locked="0"/>
    </xf>
    <xf numFmtId="171" fontId="12" fillId="0" borderId="7" xfId="0" applyNumberFormat="1" applyFont="1" applyBorder="1" applyAlignment="1" applyProtection="1">
      <alignment horizontal="right"/>
    </xf>
    <xf numFmtId="171" fontId="8" fillId="0" borderId="7" xfId="0" applyNumberFormat="1" applyFont="1" applyBorder="1" applyAlignment="1" applyProtection="1">
      <alignment horizontal="right"/>
    </xf>
    <xf numFmtId="169" fontId="8" fillId="0" borderId="5" xfId="0" applyNumberFormat="1" applyFont="1" applyBorder="1" applyAlignment="1" applyProtection="1">
      <alignment horizontal="right"/>
    </xf>
    <xf numFmtId="171" fontId="10" fillId="0" borderId="55" xfId="0" applyNumberFormat="1" applyFont="1" applyBorder="1" applyAlignment="1" applyProtection="1"/>
    <xf numFmtId="169" fontId="10" fillId="0" borderId="5" xfId="0" applyNumberFormat="1" applyFont="1" applyBorder="1" applyAlignment="1" applyProtection="1"/>
    <xf numFmtId="169" fontId="0" fillId="0" borderId="5" xfId="0" applyNumberFormat="1" applyBorder="1" applyAlignment="1" applyProtection="1">
      <alignment horizontal="right"/>
    </xf>
    <xf numFmtId="171" fontId="12" fillId="0" borderId="7" xfId="0" applyNumberFormat="1" applyFont="1" applyBorder="1" applyAlignment="1" applyProtection="1">
      <alignment horizontal="right"/>
      <protection locked="0"/>
    </xf>
    <xf numFmtId="169" fontId="0" fillId="0" borderId="5" xfId="0" applyNumberFormat="1" applyBorder="1" applyAlignment="1" applyProtection="1">
      <alignment horizontal="right"/>
      <protection locked="0"/>
    </xf>
    <xf numFmtId="176" fontId="11" fillId="0" borderId="0" xfId="7" applyNumberFormat="1" applyFont="1" applyFill="1" applyBorder="1" applyAlignment="1" applyProtection="1">
      <alignment horizontal="center"/>
    </xf>
    <xf numFmtId="176" fontId="11" fillId="0" borderId="25" xfId="7" applyNumberFormat="1" applyFont="1" applyFill="1" applyBorder="1" applyAlignment="1" applyProtection="1">
      <alignment horizontal="center"/>
    </xf>
    <xf numFmtId="171" fontId="8" fillId="0" borderId="27" xfId="0" applyNumberFormat="1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left" wrapText="1"/>
      <protection locked="0"/>
    </xf>
    <xf numFmtId="177" fontId="12" fillId="16" borderId="7" xfId="4" applyNumberFormat="1" applyFont="1" applyFill="1" applyBorder="1" applyAlignment="1" applyProtection="1">
      <alignment horizontal="center"/>
      <protection locked="0"/>
    </xf>
    <xf numFmtId="177" fontId="8" fillId="16" borderId="7" xfId="4" applyNumberFormat="1" applyFont="1" applyFill="1" applyBorder="1" applyAlignment="1" applyProtection="1">
      <alignment horizontal="center"/>
      <protection locked="0"/>
    </xf>
    <xf numFmtId="177" fontId="8" fillId="15" borderId="7" xfId="4" applyNumberFormat="1" applyFont="1" applyFill="1" applyBorder="1" applyAlignment="1" applyProtection="1">
      <alignment horizontal="center"/>
      <protection locked="0"/>
    </xf>
    <xf numFmtId="177" fontId="12" fillId="15" borderId="7" xfId="0" applyNumberFormat="1" applyFont="1" applyFill="1" applyBorder="1" applyAlignment="1" applyProtection="1">
      <alignment horizontal="center"/>
      <protection locked="0"/>
    </xf>
    <xf numFmtId="177" fontId="12" fillId="15" borderId="7" xfId="0" applyNumberFormat="1" applyFont="1" applyFill="1" applyBorder="1" applyAlignment="1" applyProtection="1">
      <alignment horizontal="center"/>
    </xf>
    <xf numFmtId="177" fontId="12" fillId="15" borderId="2" xfId="0" applyNumberFormat="1" applyFont="1" applyFill="1" applyBorder="1" applyAlignment="1" applyProtection="1">
      <alignment horizontal="center"/>
    </xf>
    <xf numFmtId="177" fontId="12" fillId="15" borderId="29" xfId="0" applyNumberFormat="1" applyFont="1" applyFill="1" applyBorder="1" applyAlignment="1" applyProtection="1">
      <alignment horizontal="center"/>
      <protection locked="0"/>
    </xf>
    <xf numFmtId="177" fontId="12" fillId="15" borderId="7" xfId="4" applyNumberFormat="1" applyFont="1" applyFill="1" applyBorder="1" applyAlignment="1" applyProtection="1">
      <alignment horizontal="center"/>
      <protection locked="0"/>
    </xf>
    <xf numFmtId="2" fontId="12" fillId="16" borderId="58" xfId="0" applyNumberFormat="1" applyFont="1" applyFill="1" applyBorder="1" applyAlignment="1" applyProtection="1">
      <alignment horizontal="center"/>
    </xf>
    <xf numFmtId="171" fontId="12" fillId="12" borderId="30" xfId="0" applyNumberFormat="1" applyFont="1" applyFill="1" applyBorder="1" applyAlignment="1" applyProtection="1">
      <alignment horizontal="center"/>
    </xf>
    <xf numFmtId="2" fontId="12" fillId="16" borderId="29" xfId="0" applyNumberFormat="1" applyFont="1" applyFill="1" applyBorder="1" applyAlignment="1" applyProtection="1">
      <alignment horizontal="center"/>
    </xf>
    <xf numFmtId="171" fontId="12" fillId="12" borderId="37" xfId="0" applyNumberFormat="1" applyFont="1" applyFill="1" applyBorder="1" applyAlignment="1" applyProtection="1">
      <alignment horizontal="center"/>
    </xf>
    <xf numFmtId="1" fontId="10" fillId="17" borderId="7" xfId="0" applyNumberFormat="1" applyFont="1" applyFill="1" applyBorder="1" applyAlignment="1" applyProtection="1">
      <alignment horizontal="center"/>
    </xf>
    <xf numFmtId="0" fontId="12" fillId="9" borderId="20" xfId="0" applyNumberFormat="1" applyFont="1" applyFill="1" applyBorder="1" applyAlignment="1" applyProtection="1">
      <alignment horizontal="center"/>
    </xf>
    <xf numFmtId="171" fontId="12" fillId="18" borderId="2" xfId="0" applyNumberFormat="1" applyFont="1" applyFill="1" applyBorder="1" applyAlignment="1" applyProtection="1">
      <alignment horizontal="center"/>
    </xf>
    <xf numFmtId="171" fontId="12" fillId="18" borderId="18" xfId="0" applyNumberFormat="1" applyFont="1" applyFill="1" applyBorder="1" applyAlignment="1" applyProtection="1">
      <alignment horizontal="center"/>
    </xf>
    <xf numFmtId="0" fontId="12" fillId="9" borderId="24" xfId="0" applyNumberFormat="1" applyFont="1" applyFill="1" applyBorder="1" applyAlignment="1" applyProtection="1">
      <alignment horizontal="center"/>
    </xf>
    <xf numFmtId="171" fontId="12" fillId="18" borderId="40" xfId="0" applyNumberFormat="1" applyFont="1" applyFill="1" applyBorder="1" applyAlignment="1" applyProtection="1">
      <alignment horizontal="center"/>
    </xf>
    <xf numFmtId="2" fontId="12" fillId="9" borderId="21" xfId="0" applyNumberFormat="1" applyFont="1" applyFill="1" applyBorder="1" applyAlignment="1" applyProtection="1">
      <alignment horizontal="center"/>
      <protection locked="0"/>
    </xf>
    <xf numFmtId="2" fontId="12" fillId="9" borderId="57" xfId="0" applyNumberFormat="1" applyFont="1" applyFill="1" applyBorder="1" applyAlignment="1" applyProtection="1">
      <alignment horizontal="center"/>
      <protection locked="0"/>
    </xf>
    <xf numFmtId="173" fontId="12" fillId="0" borderId="42" xfId="0" applyNumberFormat="1" applyFont="1" applyFill="1" applyBorder="1" applyAlignment="1" applyProtection="1">
      <alignment horizontal="center"/>
    </xf>
    <xf numFmtId="0" fontId="8" fillId="0" borderId="42" xfId="0" applyFont="1" applyBorder="1" applyAlignment="1" applyProtection="1">
      <alignment horizontal="center"/>
    </xf>
    <xf numFmtId="171" fontId="12" fillId="0" borderId="42" xfId="0" applyNumberFormat="1" applyFont="1" applyBorder="1" applyAlignment="1" applyProtection="1">
      <alignment horizontal="right"/>
    </xf>
    <xf numFmtId="2" fontId="8" fillId="0" borderId="42" xfId="0" applyNumberFormat="1" applyFont="1" applyFill="1" applyBorder="1" applyAlignment="1" applyProtection="1">
      <alignment horizontal="center"/>
    </xf>
    <xf numFmtId="0" fontId="49" fillId="0" borderId="0" xfId="0" applyFont="1" applyBorder="1" applyAlignment="1" applyProtection="1">
      <alignment horizontal="left" wrapText="1"/>
      <protection locked="0"/>
    </xf>
    <xf numFmtId="0" fontId="4" fillId="19" borderId="12" xfId="0" applyNumberFormat="1" applyFont="1" applyFill="1" applyBorder="1" applyAlignment="1" applyProtection="1">
      <alignment horizontal="center"/>
      <protection locked="0"/>
    </xf>
    <xf numFmtId="171" fontId="12" fillId="15" borderId="4" xfId="0" applyNumberFormat="1" applyFont="1" applyFill="1" applyBorder="1" applyAlignment="1" applyProtection="1">
      <alignment horizontal="center"/>
    </xf>
    <xf numFmtId="171" fontId="12" fillId="0" borderId="0" xfId="0" applyNumberFormat="1" applyFont="1" applyBorder="1" applyAlignment="1" applyProtection="1">
      <alignment horizontal="right"/>
    </xf>
    <xf numFmtId="0" fontId="2" fillId="20" borderId="16" xfId="0" applyNumberFormat="1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 vertical="center"/>
    </xf>
    <xf numFmtId="0" fontId="39" fillId="0" borderId="0" xfId="1" applyFont="1" applyAlignment="1" applyProtection="1">
      <alignment horizontal="center" vertical="center" wrapText="1"/>
    </xf>
    <xf numFmtId="0" fontId="11" fillId="0" borderId="0" xfId="3" applyFont="1" applyFill="1" applyBorder="1" applyAlignment="1" applyProtection="1">
      <alignment horizontal="right" vertical="center"/>
    </xf>
    <xf numFmtId="0" fontId="8" fillId="0" borderId="0" xfId="3" applyAlignment="1" applyProtection="1">
      <alignment horizontal="center" vertical="center"/>
    </xf>
    <xf numFmtId="0" fontId="11" fillId="0" borderId="0" xfId="3" applyFont="1" applyFill="1" applyBorder="1" applyAlignment="1" applyProtection="1">
      <alignment horizontal="center" vertical="center"/>
    </xf>
    <xf numFmtId="0" fontId="36" fillId="0" borderId="0" xfId="1" applyFont="1" applyAlignment="1" applyProtection="1">
      <alignment horizontal="right" vertical="center" wrapText="1"/>
    </xf>
    <xf numFmtId="0" fontId="31" fillId="0" borderId="0" xfId="0" applyFont="1" applyAlignment="1" applyProtection="1">
      <alignment horizontal="center" vertical="center"/>
    </xf>
    <xf numFmtId="49" fontId="11" fillId="0" borderId="0" xfId="3" applyNumberFormat="1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24" fillId="0" borderId="0" xfId="1" applyAlignment="1" applyProtection="1">
      <alignment horizontal="left" vertical="center" wrapText="1"/>
    </xf>
    <xf numFmtId="0" fontId="32" fillId="0" borderId="0" xfId="1" applyFont="1" applyAlignment="1" applyProtection="1">
      <alignment horizontal="left" vertical="center" wrapText="1"/>
    </xf>
    <xf numFmtId="14" fontId="11" fillId="0" borderId="0" xfId="3" applyNumberFormat="1" applyFont="1" applyAlignment="1" applyProtection="1">
      <alignment horizontal="left"/>
    </xf>
    <xf numFmtId="0" fontId="8" fillId="0" borderId="16" xfId="3" applyFont="1" applyFill="1" applyBorder="1" applyAlignment="1" applyProtection="1">
      <alignment horizontal="center" vertical="center"/>
    </xf>
    <xf numFmtId="0" fontId="8" fillId="0" borderId="19" xfId="3" applyFont="1" applyFill="1" applyBorder="1" applyAlignment="1" applyProtection="1">
      <alignment horizontal="center" vertical="center"/>
    </xf>
    <xf numFmtId="0" fontId="8" fillId="0" borderId="6" xfId="3" applyFont="1" applyFill="1" applyBorder="1" applyAlignment="1" applyProtection="1">
      <alignment horizontal="center" vertical="center"/>
    </xf>
    <xf numFmtId="0" fontId="16" fillId="0" borderId="12" xfId="3" applyFont="1" applyBorder="1" applyAlignment="1" applyProtection="1">
      <alignment horizontal="center" vertical="center"/>
    </xf>
    <xf numFmtId="0" fontId="16" fillId="0" borderId="0" xfId="3" applyFont="1" applyBorder="1" applyAlignment="1" applyProtection="1">
      <alignment horizontal="center" vertical="center"/>
    </xf>
    <xf numFmtId="0" fontId="16" fillId="0" borderId="5" xfId="3" applyFont="1" applyBorder="1" applyAlignment="1" applyProtection="1">
      <alignment horizontal="center" vertical="center"/>
    </xf>
    <xf numFmtId="0" fontId="16" fillId="0" borderId="12" xfId="3" applyFont="1" applyFill="1" applyBorder="1" applyAlignment="1" applyProtection="1">
      <alignment horizontal="center" vertical="center"/>
    </xf>
    <xf numFmtId="0" fontId="16" fillId="0" borderId="5" xfId="3" applyFont="1" applyFill="1" applyBorder="1" applyAlignment="1" applyProtection="1">
      <alignment horizontal="center" vertical="center"/>
    </xf>
    <xf numFmtId="0" fontId="40" fillId="0" borderId="12" xfId="3" applyFont="1" applyFill="1" applyBorder="1" applyAlignment="1" applyProtection="1">
      <alignment horizontal="center" vertical="center"/>
    </xf>
    <xf numFmtId="0" fontId="40" fillId="0" borderId="0" xfId="3" applyFont="1" applyFill="1" applyBorder="1" applyAlignment="1" applyProtection="1">
      <alignment horizontal="center" vertical="center"/>
    </xf>
    <xf numFmtId="0" fontId="40" fillId="0" borderId="5" xfId="3" applyFont="1" applyFill="1" applyBorder="1" applyAlignment="1" applyProtection="1">
      <alignment horizontal="center" vertical="center"/>
    </xf>
    <xf numFmtId="0" fontId="37" fillId="0" borderId="12" xfId="3" applyFont="1" applyFill="1" applyBorder="1" applyAlignment="1" applyProtection="1">
      <alignment horizontal="center" vertical="center"/>
    </xf>
    <xf numFmtId="0" fontId="37" fillId="0" borderId="0" xfId="3" applyFont="1" applyFill="1" applyBorder="1" applyAlignment="1" applyProtection="1">
      <alignment horizontal="center" vertical="center"/>
    </xf>
    <xf numFmtId="0" fontId="37" fillId="0" borderId="5" xfId="3" applyFont="1" applyFill="1" applyBorder="1" applyAlignment="1" applyProtection="1">
      <alignment horizontal="center" vertical="center"/>
    </xf>
    <xf numFmtId="0" fontId="35" fillId="0" borderId="12" xfId="3" applyFont="1" applyFill="1" applyBorder="1" applyAlignment="1" applyProtection="1">
      <alignment horizontal="center" vertical="center"/>
    </xf>
    <xf numFmtId="0" fontId="35" fillId="0" borderId="0" xfId="3" applyFont="1" applyFill="1" applyBorder="1" applyAlignment="1" applyProtection="1">
      <alignment horizontal="center" vertical="center"/>
    </xf>
    <xf numFmtId="0" fontId="35" fillId="0" borderId="5" xfId="3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2" fillId="0" borderId="32" xfId="0" applyNumberFormat="1" applyFont="1" applyFill="1" applyBorder="1" applyAlignment="1" applyProtection="1">
      <alignment horizontal="center"/>
      <protection locked="0"/>
    </xf>
    <xf numFmtId="0" fontId="42" fillId="0" borderId="3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8" fillId="5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/>
      <protection locked="0"/>
    </xf>
    <xf numFmtId="14" fontId="11" fillId="7" borderId="43" xfId="3" applyNumberFormat="1" applyFont="1" applyFill="1" applyBorder="1" applyAlignment="1" applyProtection="1">
      <alignment horizontal="center" vertical="center"/>
    </xf>
    <xf numFmtId="14" fontId="11" fillId="7" borderId="31" xfId="3" applyNumberFormat="1" applyFont="1" applyFill="1" applyBorder="1" applyAlignment="1" applyProtection="1">
      <alignment horizontal="center" vertical="center"/>
    </xf>
    <xf numFmtId="171" fontId="11" fillId="7" borderId="12" xfId="0" applyNumberFormat="1" applyFont="1" applyFill="1" applyBorder="1" applyAlignment="1" applyProtection="1">
      <alignment horizontal="center"/>
      <protection locked="0"/>
    </xf>
    <xf numFmtId="171" fontId="11" fillId="7" borderId="5" xfId="0" applyNumberFormat="1" applyFont="1" applyFill="1" applyBorder="1" applyAlignment="1" applyProtection="1">
      <alignment horizontal="center"/>
      <protection locked="0"/>
    </xf>
    <xf numFmtId="0" fontId="1" fillId="0" borderId="16" xfId="0" applyFont="1" applyFill="1" applyBorder="1" applyAlignment="1" applyProtection="1">
      <alignment horizontal="center"/>
      <protection locked="0"/>
    </xf>
    <xf numFmtId="0" fontId="1" fillId="0" borderId="19" xfId="0" applyFont="1" applyFill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Fill="1" applyAlignment="1" applyProtection="1">
      <alignment horizontal="center"/>
    </xf>
    <xf numFmtId="0" fontId="8" fillId="0" borderId="43" xfId="0" applyFont="1" applyBorder="1" applyAlignment="1" applyProtection="1">
      <alignment horizontal="center"/>
    </xf>
    <xf numFmtId="0" fontId="8" fillId="0" borderId="44" xfId="0" applyFont="1" applyBorder="1" applyAlignment="1" applyProtection="1">
      <alignment horizontal="center"/>
    </xf>
    <xf numFmtId="0" fontId="8" fillId="0" borderId="49" xfId="0" applyFont="1" applyBorder="1" applyAlignment="1" applyProtection="1">
      <alignment horizontal="center"/>
    </xf>
    <xf numFmtId="0" fontId="8" fillId="0" borderId="48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27" fillId="0" borderId="43" xfId="0" applyFont="1" applyBorder="1" applyAlignment="1" applyProtection="1">
      <alignment horizontal="center"/>
    </xf>
    <xf numFmtId="0" fontId="27" fillId="0" borderId="42" xfId="0" applyFont="1" applyBorder="1" applyAlignment="1" applyProtection="1">
      <alignment horizontal="center"/>
    </xf>
    <xf numFmtId="0" fontId="27" fillId="0" borderId="4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10" fontId="27" fillId="0" borderId="0" xfId="0" applyNumberFormat="1" applyFont="1" applyAlignment="1" applyProtection="1">
      <alignment horizontal="center"/>
    </xf>
    <xf numFmtId="0" fontId="8" fillId="0" borderId="35" xfId="0" applyFont="1" applyBorder="1" applyAlignment="1" applyProtection="1">
      <alignment horizontal="left" wrapText="1"/>
    </xf>
    <xf numFmtId="0" fontId="8" fillId="0" borderId="36" xfId="0" applyFont="1" applyBorder="1" applyAlignment="1" applyProtection="1">
      <alignment horizontal="left" wrapText="1"/>
    </xf>
    <xf numFmtId="0" fontId="8" fillId="0" borderId="37" xfId="0" applyFont="1" applyBorder="1" applyAlignment="1" applyProtection="1">
      <alignment horizontal="left" wrapText="1"/>
    </xf>
    <xf numFmtId="0" fontId="8" fillId="0" borderId="38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wrapText="1"/>
    </xf>
    <xf numFmtId="0" fontId="8" fillId="0" borderId="7" xfId="0" applyFont="1" applyBorder="1" applyAlignment="1" applyProtection="1">
      <alignment horizontal="left" wrapText="1"/>
    </xf>
    <xf numFmtId="0" fontId="0" fillId="21" borderId="0" xfId="0" applyNumberFormat="1" applyFill="1" applyProtection="1">
      <protection locked="0"/>
    </xf>
    <xf numFmtId="0" fontId="10" fillId="21" borderId="12" xfId="0" applyNumberFormat="1" applyFont="1" applyFill="1" applyBorder="1" applyAlignment="1" applyProtection="1">
      <alignment horizontal="center"/>
      <protection locked="0"/>
    </xf>
    <xf numFmtId="0" fontId="41" fillId="21" borderId="0" xfId="0" applyFont="1" applyFill="1" applyBorder="1" applyAlignment="1" applyProtection="1">
      <alignment wrapText="1"/>
      <protection locked="0"/>
    </xf>
    <xf numFmtId="0" fontId="8" fillId="21" borderId="1" xfId="0" applyFont="1" applyFill="1" applyBorder="1" applyAlignment="1" applyProtection="1">
      <alignment horizontal="center"/>
      <protection locked="0"/>
    </xf>
    <xf numFmtId="171" fontId="8" fillId="21" borderId="22" xfId="0" applyNumberFormat="1" applyFont="1" applyFill="1" applyBorder="1" applyAlignment="1" applyProtection="1">
      <alignment horizontal="right"/>
    </xf>
    <xf numFmtId="171" fontId="8" fillId="21" borderId="1" xfId="0" applyNumberFormat="1" applyFont="1" applyFill="1" applyBorder="1" applyAlignment="1" applyProtection="1">
      <alignment horizontal="right"/>
    </xf>
    <xf numFmtId="0" fontId="10" fillId="21" borderId="7" xfId="0" applyNumberFormat="1" applyFont="1" applyFill="1" applyBorder="1" applyAlignment="1" applyProtection="1">
      <alignment horizontal="center"/>
      <protection locked="0"/>
    </xf>
    <xf numFmtId="171" fontId="8" fillId="21" borderId="7" xfId="0" applyNumberFormat="1" applyFont="1" applyFill="1" applyBorder="1" applyAlignment="1" applyProtection="1">
      <alignment horizontal="center"/>
      <protection locked="0"/>
    </xf>
    <xf numFmtId="177" fontId="8" fillId="21" borderId="7" xfId="4" applyNumberFormat="1" applyFont="1" applyFill="1" applyBorder="1" applyAlignment="1" applyProtection="1">
      <alignment horizontal="center"/>
      <protection locked="0"/>
    </xf>
    <xf numFmtId="2" fontId="8" fillId="21" borderId="7" xfId="0" applyNumberFormat="1" applyFont="1" applyFill="1" applyBorder="1" applyAlignment="1" applyProtection="1">
      <alignment horizontal="center"/>
      <protection locked="0"/>
    </xf>
    <xf numFmtId="171" fontId="8" fillId="21" borderId="7" xfId="0" applyNumberFormat="1" applyFont="1" applyFill="1" applyBorder="1" applyAlignment="1" applyProtection="1">
      <alignment horizontal="right"/>
    </xf>
    <xf numFmtId="169" fontId="8" fillId="21" borderId="5" xfId="0" applyNumberFormat="1" applyFont="1" applyFill="1" applyBorder="1" applyAlignment="1" applyProtection="1">
      <alignment horizontal="right"/>
    </xf>
    <xf numFmtId="0" fontId="8" fillId="21" borderId="0" xfId="0" applyFont="1" applyFill="1" applyBorder="1" applyAlignment="1" applyProtection="1">
      <alignment wrapText="1"/>
      <protection locked="0"/>
    </xf>
    <xf numFmtId="0" fontId="8" fillId="21" borderId="0" xfId="0" applyFont="1" applyFill="1" applyBorder="1" applyAlignment="1" applyProtection="1">
      <alignment horizontal="left" wrapText="1"/>
      <protection locked="0"/>
    </xf>
    <xf numFmtId="0" fontId="8" fillId="21" borderId="12" xfId="0" applyNumberFormat="1" applyFont="1" applyFill="1" applyBorder="1" applyAlignment="1" applyProtection="1">
      <alignment horizontal="center"/>
      <protection locked="0"/>
    </xf>
    <xf numFmtId="0" fontId="41" fillId="21" borderId="0" xfId="0" applyFont="1" applyFill="1" applyBorder="1" applyAlignment="1" applyProtection="1">
      <alignment horizontal="right" wrapText="1"/>
    </xf>
    <xf numFmtId="171" fontId="10" fillId="21" borderId="4" xfId="0" applyNumberFormat="1" applyFont="1" applyFill="1" applyBorder="1" applyAlignment="1" applyProtection="1">
      <alignment horizontal="right"/>
    </xf>
    <xf numFmtId="169" fontId="10" fillId="21" borderId="45" xfId="0" applyNumberFormat="1" applyFont="1" applyFill="1" applyBorder="1" applyAlignment="1" applyProtection="1">
      <alignment horizontal="right"/>
    </xf>
    <xf numFmtId="171" fontId="10" fillId="21" borderId="1" xfId="0" applyNumberFormat="1" applyFont="1" applyFill="1" applyBorder="1" applyAlignment="1" applyProtection="1">
      <alignment horizontal="right"/>
    </xf>
    <xf numFmtId="171" fontId="10" fillId="21" borderId="55" xfId="0" applyNumberFormat="1" applyFont="1" applyFill="1" applyBorder="1" applyAlignment="1" applyProtection="1"/>
    <xf numFmtId="169" fontId="10" fillId="21" borderId="5" xfId="0" applyNumberFormat="1" applyFont="1" applyFill="1" applyBorder="1" applyAlignment="1" applyProtection="1"/>
    <xf numFmtId="1" fontId="10" fillId="22" borderId="43" xfId="0" applyNumberFormat="1" applyFont="1" applyFill="1" applyBorder="1" applyAlignment="1" applyProtection="1">
      <alignment horizontal="center"/>
    </xf>
    <xf numFmtId="1" fontId="10" fillId="22" borderId="42" xfId="0" applyNumberFormat="1" applyFont="1" applyFill="1" applyBorder="1" applyAlignment="1" applyProtection="1">
      <alignment horizontal="center"/>
    </xf>
    <xf numFmtId="1" fontId="10" fillId="7" borderId="59" xfId="0" applyNumberFormat="1" applyFont="1" applyFill="1" applyBorder="1" applyAlignment="1" applyProtection="1">
      <alignment horizontal="center" vertical="center"/>
    </xf>
    <xf numFmtId="1" fontId="10" fillId="22" borderId="45" xfId="0" applyNumberFormat="1" applyFont="1" applyFill="1" applyBorder="1" applyAlignment="1" applyProtection="1">
      <alignment horizontal="center"/>
    </xf>
    <xf numFmtId="1" fontId="10" fillId="22" borderId="43" xfId="0" applyNumberFormat="1" applyFont="1" applyFill="1" applyBorder="1" applyAlignment="1" applyProtection="1">
      <alignment horizontal="center"/>
    </xf>
    <xf numFmtId="1" fontId="10" fillId="7" borderId="60" xfId="0" applyNumberFormat="1" applyFont="1" applyFill="1" applyBorder="1" applyAlignment="1" applyProtection="1">
      <alignment horizontal="center" vertical="center"/>
    </xf>
    <xf numFmtId="2" fontId="11" fillId="22" borderId="22" xfId="0" applyNumberFormat="1" applyFont="1" applyFill="1" applyBorder="1" applyProtection="1">
      <protection locked="0"/>
    </xf>
    <xf numFmtId="166" fontId="12" fillId="0" borderId="38" xfId="0" applyNumberFormat="1" applyFont="1" applyFill="1" applyBorder="1" applyProtection="1">
      <protection locked="0"/>
    </xf>
    <xf numFmtId="178" fontId="11" fillId="22" borderId="38" xfId="7" applyNumberFormat="1" applyFont="1" applyFill="1" applyBorder="1" applyProtection="1">
      <protection locked="0"/>
    </xf>
    <xf numFmtId="171" fontId="12" fillId="0" borderId="61" xfId="0" applyNumberFormat="1" applyFont="1" applyBorder="1" applyProtection="1"/>
    <xf numFmtId="171" fontId="12" fillId="0" borderId="38" xfId="0" applyNumberFormat="1" applyFont="1" applyFill="1" applyBorder="1" applyProtection="1"/>
    <xf numFmtId="171" fontId="11" fillId="0" borderId="62" xfId="0" applyNumberFormat="1" applyFont="1" applyFill="1" applyBorder="1" applyProtection="1"/>
    <xf numFmtId="171" fontId="11" fillId="0" borderId="63" xfId="0" applyNumberFormat="1" applyFont="1" applyFill="1" applyBorder="1" applyProtection="1"/>
    <xf numFmtId="171" fontId="11" fillId="0" borderId="64" xfId="0" applyNumberFormat="1" applyFont="1" applyBorder="1" applyProtection="1"/>
    <xf numFmtId="2" fontId="8" fillId="0" borderId="55" xfId="0" applyNumberFormat="1" applyFont="1" applyFill="1" applyBorder="1" applyProtection="1"/>
    <xf numFmtId="2" fontId="8" fillId="0" borderId="65" xfId="0" applyNumberFormat="1" applyFont="1" applyFill="1" applyBorder="1" applyProtection="1"/>
    <xf numFmtId="2" fontId="8" fillId="0" borderId="66" xfId="0" applyNumberFormat="1" applyFont="1" applyFill="1" applyBorder="1" applyProtection="1"/>
    <xf numFmtId="171" fontId="12" fillId="0" borderId="25" xfId="0" applyNumberFormat="1" applyFont="1" applyFill="1" applyBorder="1" applyProtection="1"/>
    <xf numFmtId="171" fontId="12" fillId="0" borderId="39" xfId="0" applyNumberFormat="1" applyFont="1" applyFill="1" applyBorder="1" applyProtection="1"/>
    <xf numFmtId="171" fontId="12" fillId="0" borderId="67" xfId="0" applyNumberFormat="1" applyFont="1" applyBorder="1" applyProtection="1"/>
    <xf numFmtId="170" fontId="11" fillId="0" borderId="31" xfId="0" applyNumberFormat="1" applyFont="1" applyBorder="1" applyAlignment="1" applyProtection="1">
      <alignment horizontal="center"/>
    </xf>
    <xf numFmtId="170" fontId="11" fillId="0" borderId="43" xfId="0" applyNumberFormat="1" applyFont="1" applyBorder="1" applyAlignment="1" applyProtection="1">
      <alignment horizontal="center"/>
    </xf>
    <xf numFmtId="170" fontId="11" fillId="0" borderId="44" xfId="0" applyNumberFormat="1" applyFont="1" applyBorder="1" applyAlignment="1" applyProtection="1">
      <alignment horizontal="center"/>
    </xf>
    <xf numFmtId="171" fontId="16" fillId="0" borderId="45" xfId="2" applyNumberFormat="1" applyFont="1" applyBorder="1" applyProtection="1"/>
    <xf numFmtId="10" fontId="16" fillId="8" borderId="45" xfId="0" applyNumberFormat="1" applyFont="1" applyFill="1" applyBorder="1" applyAlignment="1" applyProtection="1">
      <alignment horizontal="center"/>
    </xf>
    <xf numFmtId="0" fontId="8" fillId="7" borderId="0" xfId="0" applyFont="1" applyFill="1" applyBorder="1" applyProtection="1"/>
    <xf numFmtId="10" fontId="12" fillId="7" borderId="0" xfId="4" applyNumberFormat="1" applyFont="1" applyFill="1" applyBorder="1" applyProtection="1">
      <protection locked="0"/>
    </xf>
    <xf numFmtId="164" fontId="12" fillId="7" borderId="0" xfId="7" applyFont="1" applyFill="1" applyBorder="1" applyProtection="1">
      <protection locked="0"/>
    </xf>
    <xf numFmtId="2" fontId="12" fillId="7" borderId="0" xfId="0" applyNumberFormat="1" applyFont="1" applyFill="1" applyBorder="1" applyProtection="1">
      <protection locked="0"/>
    </xf>
    <xf numFmtId="2" fontId="8" fillId="7" borderId="0" xfId="0" applyNumberFormat="1" applyFont="1" applyFill="1" applyBorder="1" applyProtection="1">
      <protection locked="0"/>
    </xf>
    <xf numFmtId="0" fontId="12" fillId="7" borderId="5" xfId="0" applyFont="1" applyFill="1" applyBorder="1" applyAlignment="1" applyProtection="1">
      <alignment horizontal="center"/>
      <protection locked="0"/>
    </xf>
    <xf numFmtId="0" fontId="12" fillId="7" borderId="6" xfId="0" applyFont="1" applyFill="1" applyBorder="1" applyAlignment="1" applyProtection="1">
      <alignment horizontal="center"/>
      <protection locked="0"/>
    </xf>
    <xf numFmtId="0" fontId="12" fillId="7" borderId="34" xfId="0" applyFont="1" applyFill="1" applyBorder="1" applyAlignment="1" applyProtection="1">
      <alignment horizontal="center"/>
      <protection locked="0"/>
    </xf>
    <xf numFmtId="2" fontId="11" fillId="7" borderId="61" xfId="0" applyNumberFormat="1" applyFont="1" applyFill="1" applyBorder="1" applyProtection="1">
      <protection locked="0"/>
    </xf>
    <xf numFmtId="1" fontId="12" fillId="23" borderId="0" xfId="0" applyNumberFormat="1" applyFont="1" applyFill="1" applyBorder="1" applyProtection="1"/>
    <xf numFmtId="2" fontId="12" fillId="23" borderId="0" xfId="0" applyNumberFormat="1" applyFont="1" applyFill="1" applyBorder="1" applyProtection="1"/>
    <xf numFmtId="171" fontId="12" fillId="23" borderId="0" xfId="0" applyNumberFormat="1" applyFont="1" applyFill="1" applyBorder="1" applyProtection="1"/>
    <xf numFmtId="1" fontId="12" fillId="23" borderId="7" xfId="0" applyNumberFormat="1" applyFont="1" applyFill="1" applyBorder="1" applyAlignment="1" applyProtection="1">
      <alignment horizontal="center"/>
    </xf>
    <xf numFmtId="0" fontId="8" fillId="0" borderId="16" xfId="0" applyNumberFormat="1" applyFont="1" applyBorder="1" applyAlignment="1" applyProtection="1">
      <alignment horizontal="center"/>
      <protection locked="0"/>
    </xf>
    <xf numFmtId="0" fontId="41" fillId="0" borderId="19" xfId="0" applyFont="1" applyBorder="1" applyAlignment="1" applyProtection="1">
      <alignment horizontal="right" wrapText="1"/>
    </xf>
    <xf numFmtId="0" fontId="8" fillId="0" borderId="23" xfId="0" applyFont="1" applyBorder="1" applyAlignment="1" applyProtection="1">
      <alignment horizontal="center"/>
      <protection locked="0"/>
    </xf>
    <xf numFmtId="171" fontId="8" fillId="0" borderId="62" xfId="0" applyNumberFormat="1" applyFont="1" applyBorder="1" applyAlignment="1" applyProtection="1">
      <alignment horizontal="right"/>
    </xf>
    <xf numFmtId="171" fontId="10" fillId="0" borderId="23" xfId="0" applyNumberFormat="1" applyFont="1" applyBorder="1" applyAlignment="1" applyProtection="1">
      <alignment horizontal="right"/>
    </xf>
    <xf numFmtId="0" fontId="10" fillId="10" borderId="8" xfId="0" applyNumberFormat="1" applyFont="1" applyFill="1" applyBorder="1" applyAlignment="1" applyProtection="1">
      <alignment horizontal="center"/>
      <protection locked="0"/>
    </xf>
    <xf numFmtId="171" fontId="8" fillId="15" borderId="8" xfId="0" applyNumberFormat="1" applyFont="1" applyFill="1" applyBorder="1" applyAlignment="1" applyProtection="1">
      <alignment horizontal="center"/>
      <protection locked="0"/>
    </xf>
    <xf numFmtId="177" fontId="8" fillId="15" borderId="8" xfId="0" applyNumberFormat="1" applyFont="1" applyFill="1" applyBorder="1" applyAlignment="1" applyProtection="1">
      <alignment horizontal="center"/>
      <protection locked="0"/>
    </xf>
    <xf numFmtId="2" fontId="8" fillId="14" borderId="8" xfId="0" applyNumberFormat="1" applyFont="1" applyFill="1" applyBorder="1" applyAlignment="1" applyProtection="1">
      <alignment horizontal="center"/>
      <protection locked="0"/>
    </xf>
    <xf numFmtId="171" fontId="10" fillId="0" borderId="8" xfId="0" applyNumberFormat="1" applyFont="1" applyBorder="1" applyAlignment="1" applyProtection="1">
      <alignment horizontal="right"/>
    </xf>
    <xf numFmtId="169" fontId="10" fillId="0" borderId="6" xfId="0" applyNumberFormat="1" applyFont="1" applyBorder="1" applyAlignment="1" applyProtection="1">
      <alignment horizontal="right"/>
    </xf>
    <xf numFmtId="14" fontId="2" fillId="0" borderId="0" xfId="0" applyNumberFormat="1" applyFont="1" applyBorder="1" applyAlignment="1" applyProtection="1">
      <alignment horizontal="left"/>
    </xf>
    <xf numFmtId="0" fontId="4" fillId="0" borderId="68" xfId="0" applyNumberFormat="1" applyFont="1" applyBorder="1" applyAlignment="1" applyProtection="1">
      <alignment horizontal="center"/>
      <protection locked="0"/>
    </xf>
    <xf numFmtId="171" fontId="12" fillId="0" borderId="23" xfId="0" applyNumberFormat="1" applyFont="1" applyBorder="1" applyAlignment="1" applyProtection="1">
      <alignment horizontal="right"/>
      <protection locked="0"/>
    </xf>
    <xf numFmtId="0" fontId="3" fillId="10" borderId="8" xfId="0" applyNumberFormat="1" applyFont="1" applyFill="1" applyBorder="1" applyAlignment="1" applyProtection="1">
      <alignment horizontal="center"/>
      <protection locked="0"/>
    </xf>
    <xf numFmtId="171" fontId="12" fillId="15" borderId="8" xfId="0" applyNumberFormat="1" applyFont="1" applyFill="1" applyBorder="1" applyAlignment="1" applyProtection="1">
      <alignment horizontal="center"/>
      <protection locked="0"/>
    </xf>
    <xf numFmtId="9" fontId="12" fillId="15" borderId="8" xfId="4" applyFont="1" applyFill="1" applyBorder="1" applyAlignment="1" applyProtection="1">
      <alignment horizontal="center"/>
      <protection locked="0"/>
    </xf>
    <xf numFmtId="2" fontId="0" fillId="14" borderId="8" xfId="0" applyNumberFormat="1" applyFill="1" applyBorder="1" applyAlignment="1" applyProtection="1">
      <alignment horizontal="center"/>
      <protection locked="0"/>
    </xf>
    <xf numFmtId="171" fontId="12" fillId="0" borderId="8" xfId="0" applyNumberFormat="1" applyFont="1" applyBorder="1" applyAlignment="1" applyProtection="1">
      <alignment horizontal="right"/>
    </xf>
    <xf numFmtId="169" fontId="0" fillId="0" borderId="6" xfId="0" applyNumberFormat="1" applyBorder="1" applyAlignment="1" applyProtection="1">
      <alignment horizontal="right"/>
    </xf>
    <xf numFmtId="171" fontId="51" fillId="0" borderId="0" xfId="0" applyNumberFormat="1" applyFont="1" applyProtection="1">
      <protection locked="0"/>
    </xf>
    <xf numFmtId="0" fontId="50" fillId="0" borderId="0" xfId="0" applyFont="1" applyProtection="1">
      <protection locked="0"/>
    </xf>
  </cellXfs>
  <cellStyles count="8">
    <cellStyle name="Lien hypertexte" xfId="1" builtinId="8"/>
    <cellStyle name="Milliers" xfId="2" builtinId="3"/>
    <cellStyle name="Monétaire" xfId="7" builtinId="4"/>
    <cellStyle name="Normal" xfId="0" builtinId="0"/>
    <cellStyle name="Normal 2" xfId="5" xr:uid="{00000000-0005-0000-0000-000004000000}"/>
    <cellStyle name="Normal 3" xfId="6" xr:uid="{00000000-0005-0000-0000-000005000000}"/>
    <cellStyle name="Normal_Modèle" xfId="3" xr:uid="{00000000-0005-0000-0000-000006000000}"/>
    <cellStyle name="Pourcentage" xfId="4" builtinId="5"/>
  </cellStyles>
  <dxfs count="1"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FF99"/>
      <color rgb="FFDEF6D8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attachedToolbars" Target="attachedToolbar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3152775</xdr:colOff>
      <xdr:row>78</xdr:row>
      <xdr:rowOff>76200</xdr:rowOff>
    </xdr:from>
    <xdr:to>
      <xdr:col>6</xdr:col>
      <xdr:colOff>647700</xdr:colOff>
      <xdr:row>85</xdr:row>
      <xdr:rowOff>123825</xdr:rowOff>
    </xdr:to>
    <xdr:sp macro="" textlink="">
      <xdr:nvSpPr>
        <xdr:cNvPr id="1058" name="Text Box 34">
          <a:extLs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 txBox="1">
          <a:spLocks noChangeArrowheads="1"/>
        </xdr:cNvSpPr>
      </xdr:nvSpPr>
      <xdr:spPr bwMode="auto">
        <a:xfrm>
          <a:off x="3724275" y="187404375"/>
          <a:ext cx="3009900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Pour l'entreprise</a:t>
          </a: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(Signature et cachet)</a:t>
          </a:r>
        </a:p>
      </xdr:txBody>
    </xdr:sp>
    <xdr:clientData/>
  </xdr:twoCellAnchor>
  <xdr:twoCellAnchor>
    <xdr:from>
      <xdr:col>1</xdr:col>
      <xdr:colOff>161925</xdr:colOff>
      <xdr:row>78</xdr:row>
      <xdr:rowOff>76200</xdr:rowOff>
    </xdr:from>
    <xdr:to>
      <xdr:col>2</xdr:col>
      <xdr:colOff>2609850</xdr:colOff>
      <xdr:row>85</xdr:row>
      <xdr:rowOff>123825</xdr:rowOff>
    </xdr:to>
    <xdr:sp macro="" textlink="">
      <xdr:nvSpPr>
        <xdr:cNvPr id="1059" name="Text Box 35">
          <a:extLs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 txBox="1">
          <a:spLocks noChangeArrowheads="1"/>
        </xdr:cNvSpPr>
      </xdr:nvSpPr>
      <xdr:spPr bwMode="auto">
        <a:xfrm>
          <a:off x="381000" y="187404375"/>
          <a:ext cx="2800350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MS Sans Serif"/>
            </a:rPr>
            <a:t>Pour le client</a:t>
          </a:r>
        </a:p>
        <a:p>
          <a:pPr algn="ctr" rtl="0">
            <a:defRPr sz="1000"/>
          </a:pPr>
          <a:r>
            <a:rPr lang="fr-FR" sz="850" b="1" i="0" strike="noStrike">
              <a:solidFill>
                <a:srgbClr val="000000"/>
              </a:solidFill>
              <a:latin typeface="MS Sans Serif"/>
            </a:rPr>
            <a:t>(Signature précédée de la mention: "lu et approuvé, bon pour travaux")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79</xdr:row>
          <xdr:rowOff>180975</xdr:rowOff>
        </xdr:from>
        <xdr:to>
          <xdr:col>11</xdr:col>
          <xdr:colOff>866775</xdr:colOff>
          <xdr:row>85</xdr:row>
          <xdr:rowOff>19050</xdr:rowOff>
        </xdr:to>
        <xdr:sp macro="" textlink="">
          <xdr:nvSpPr>
            <xdr:cNvPr id="1072" name="TextBox1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2</xdr:row>
          <xdr:rowOff>114300</xdr:rowOff>
        </xdr:from>
        <xdr:to>
          <xdr:col>14</xdr:col>
          <xdr:colOff>600075</xdr:colOff>
          <xdr:row>4</xdr:row>
          <xdr:rowOff>180975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détails (ctrl + 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0</xdr:row>
          <xdr:rowOff>19050</xdr:rowOff>
        </xdr:from>
        <xdr:to>
          <xdr:col>14</xdr:col>
          <xdr:colOff>600075</xdr:colOff>
          <xdr:row>2</xdr:row>
          <xdr:rowOff>57150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lignes (ctrl + 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0</xdr:row>
          <xdr:rowOff>133350</xdr:rowOff>
        </xdr:from>
        <xdr:to>
          <xdr:col>16</xdr:col>
          <xdr:colOff>638175</xdr:colOff>
          <xdr:row>4</xdr:row>
          <xdr:rowOff>57150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des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lignes sélectionnées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0</xdr:row>
          <xdr:rowOff>57150</xdr:rowOff>
        </xdr:from>
        <xdr:to>
          <xdr:col>18</xdr:col>
          <xdr:colOff>561975</xdr:colOff>
          <xdr:row>2</xdr:row>
          <xdr:rowOff>85725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133350</xdr:rowOff>
        </xdr:from>
        <xdr:to>
          <xdr:col>18</xdr:col>
          <xdr:colOff>561975</xdr:colOff>
          <xdr:row>4</xdr:row>
          <xdr:rowOff>171450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Minutes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44</xdr:row>
          <xdr:rowOff>0</xdr:rowOff>
        </xdr:from>
        <xdr:to>
          <xdr:col>16</xdr:col>
          <xdr:colOff>666750</xdr:colOff>
          <xdr:row>46</xdr:row>
          <xdr:rowOff>38100</xdr:rowOff>
        </xdr:to>
        <xdr:sp macro="" textlink="">
          <xdr:nvSpPr>
            <xdr:cNvPr id="1079" name="Cmd_Supp_Chap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41</xdr:row>
          <xdr:rowOff>0</xdr:rowOff>
        </xdr:from>
        <xdr:to>
          <xdr:col>16</xdr:col>
          <xdr:colOff>676275</xdr:colOff>
          <xdr:row>43</xdr:row>
          <xdr:rowOff>38100</xdr:rowOff>
        </xdr:to>
        <xdr:sp macro="" textlink="">
          <xdr:nvSpPr>
            <xdr:cNvPr id="1080" name="Cmd_Ins_Chap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27</xdr:row>
          <xdr:rowOff>142875</xdr:rowOff>
        </xdr:from>
        <xdr:to>
          <xdr:col>12</xdr:col>
          <xdr:colOff>28575</xdr:colOff>
          <xdr:row>30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KGV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co@delaboudiniere.fr" TargetMode="External"/><Relationship Id="rId13" Type="http://schemas.openxmlformats.org/officeDocument/2006/relationships/hyperlink" Target="mailto:dco@delaboudiniere.fr" TargetMode="External"/><Relationship Id="rId3" Type="http://schemas.openxmlformats.org/officeDocument/2006/relationships/hyperlink" Target="mailto:dco@delaboudiniere.fr" TargetMode="External"/><Relationship Id="rId7" Type="http://schemas.openxmlformats.org/officeDocument/2006/relationships/hyperlink" Target="mailto:dco@delaboudiniere.fr" TargetMode="External"/><Relationship Id="rId12" Type="http://schemas.openxmlformats.org/officeDocument/2006/relationships/hyperlink" Target="mailto:dco@delaboudiniere.fr" TargetMode="External"/><Relationship Id="rId2" Type="http://schemas.openxmlformats.org/officeDocument/2006/relationships/hyperlink" Target="mailto:dco@delaboudiniere.fr" TargetMode="External"/><Relationship Id="rId1" Type="http://schemas.openxmlformats.org/officeDocument/2006/relationships/hyperlink" Target="mailto:gp@delaboudiniere.fr" TargetMode="External"/><Relationship Id="rId6" Type="http://schemas.openxmlformats.org/officeDocument/2006/relationships/hyperlink" Target="mailto:dco@delaboudiniere.fr" TargetMode="External"/><Relationship Id="rId11" Type="http://schemas.openxmlformats.org/officeDocument/2006/relationships/hyperlink" Target="mailto:dco@delaboudiniere.fr" TargetMode="External"/><Relationship Id="rId5" Type="http://schemas.openxmlformats.org/officeDocument/2006/relationships/hyperlink" Target="mailto:dco@delaboudiniere.fr" TargetMode="External"/><Relationship Id="rId10" Type="http://schemas.openxmlformats.org/officeDocument/2006/relationships/hyperlink" Target="mailto:dco@delaboudiniere.fr" TargetMode="External"/><Relationship Id="rId4" Type="http://schemas.openxmlformats.org/officeDocument/2006/relationships/hyperlink" Target="mailto:dco@delaboudiniere.fr" TargetMode="External"/><Relationship Id="rId9" Type="http://schemas.openxmlformats.org/officeDocument/2006/relationships/hyperlink" Target="mailto:dco@delaboudiniere.fr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  <pageSetUpPr fitToPage="1"/>
  </sheetPr>
  <dimension ref="B1:V1096"/>
  <sheetViews>
    <sheetView view="pageBreakPreview" zoomScaleNormal="100" zoomScaleSheetLayoutView="100" workbookViewId="0">
      <selection activeCell="G14" sqref="G14:H14"/>
    </sheetView>
  </sheetViews>
  <sheetFormatPr baseColWidth="10" defaultRowHeight="12.75"/>
  <cols>
    <col min="1" max="1" width="4.140625" style="271" customWidth="1"/>
    <col min="2" max="2" width="11.140625" style="271" customWidth="1"/>
    <col min="3" max="3" width="14.7109375" style="271" customWidth="1"/>
    <col min="4" max="4" width="11.42578125" style="271"/>
    <col min="5" max="5" width="18" style="271" customWidth="1"/>
    <col min="6" max="6" width="12.7109375" style="271" bestFit="1" customWidth="1"/>
    <col min="7" max="7" width="11.42578125" style="271"/>
    <col min="8" max="8" width="8.7109375" style="271" customWidth="1"/>
    <col min="9" max="9" width="4.140625" style="271" customWidth="1"/>
    <col min="10" max="15" width="11.42578125" style="271"/>
    <col min="16" max="16" width="11.42578125" style="294"/>
    <col min="17" max="17" width="21" style="271" bestFit="1" customWidth="1"/>
    <col min="18" max="18" width="22.42578125" style="271" customWidth="1"/>
    <col min="19" max="19" width="20.85546875" style="271" bestFit="1" customWidth="1"/>
    <col min="20" max="16384" width="11.42578125" style="271"/>
  </cols>
  <sheetData>
    <row r="1" spans="2:22" ht="17.850000000000001" customHeight="1" thickBot="1">
      <c r="B1" s="369"/>
      <c r="C1" s="369"/>
      <c r="D1" s="369"/>
      <c r="E1" s="369"/>
      <c r="F1" s="369"/>
      <c r="G1" s="369"/>
      <c r="H1" s="369"/>
      <c r="M1" s="272" t="s">
        <v>143</v>
      </c>
      <c r="N1" s="273">
        <v>3</v>
      </c>
      <c r="O1" s="274" t="s">
        <v>138</v>
      </c>
      <c r="P1" s="274" t="s">
        <v>139</v>
      </c>
      <c r="Q1" s="274" t="s">
        <v>140</v>
      </c>
      <c r="R1" s="274" t="s">
        <v>141</v>
      </c>
      <c r="S1" s="274" t="s">
        <v>142</v>
      </c>
      <c r="V1" s="271" t="s">
        <v>162</v>
      </c>
    </row>
    <row r="2" spans="2:22" ht="17.850000000000001" customHeight="1" thickBot="1">
      <c r="M2" s="272" t="s">
        <v>159</v>
      </c>
      <c r="N2" s="273" t="s">
        <v>160</v>
      </c>
      <c r="O2" s="274">
        <v>1</v>
      </c>
      <c r="P2" s="275" t="s">
        <v>170</v>
      </c>
      <c r="Q2" s="276" t="s">
        <v>171</v>
      </c>
      <c r="R2" s="276" t="s">
        <v>174</v>
      </c>
      <c r="S2" s="35" t="s">
        <v>175</v>
      </c>
      <c r="V2" s="271" t="s">
        <v>160</v>
      </c>
    </row>
    <row r="3" spans="2:22" ht="17.850000000000001" customHeight="1" thickBot="1">
      <c r="M3" s="272" t="s">
        <v>163</v>
      </c>
      <c r="N3" s="273" t="s">
        <v>160</v>
      </c>
      <c r="O3" s="274">
        <v>2</v>
      </c>
      <c r="P3" s="275" t="s">
        <v>176</v>
      </c>
      <c r="Q3" s="276" t="s">
        <v>177</v>
      </c>
      <c r="R3" s="276" t="s">
        <v>178</v>
      </c>
      <c r="S3" s="35" t="s">
        <v>179</v>
      </c>
      <c r="V3" s="271" t="s">
        <v>161</v>
      </c>
    </row>
    <row r="4" spans="2:22" ht="17.850000000000001" customHeight="1">
      <c r="M4" s="277"/>
      <c r="N4" s="277"/>
      <c r="O4" s="274">
        <v>3</v>
      </c>
      <c r="P4" s="275" t="s">
        <v>180</v>
      </c>
      <c r="Q4" s="276" t="s">
        <v>181</v>
      </c>
      <c r="R4" s="276" t="s">
        <v>182</v>
      </c>
      <c r="S4" s="35" t="s">
        <v>183</v>
      </c>
    </row>
    <row r="5" spans="2:22" s="284" customFormat="1" ht="17.850000000000001" customHeight="1">
      <c r="B5" s="278"/>
      <c r="C5" s="278"/>
      <c r="D5" s="279"/>
      <c r="E5" s="280"/>
      <c r="F5" s="281"/>
      <c r="G5" s="282"/>
      <c r="H5" s="283"/>
      <c r="O5" s="274">
        <v>4</v>
      </c>
      <c r="P5" s="275" t="s">
        <v>184</v>
      </c>
      <c r="Q5" s="276" t="s">
        <v>185</v>
      </c>
      <c r="R5" s="276" t="s">
        <v>186</v>
      </c>
      <c r="S5" s="35" t="s">
        <v>187</v>
      </c>
    </row>
    <row r="6" spans="2:22" s="284" customFormat="1" ht="17.850000000000001" customHeight="1">
      <c r="B6" s="278"/>
      <c r="C6" s="285"/>
      <c r="D6" s="286"/>
      <c r="E6" s="280"/>
      <c r="F6" s="281"/>
      <c r="G6" s="282"/>
      <c r="H6" s="283"/>
      <c r="N6" s="287"/>
      <c r="O6" s="274">
        <v>5</v>
      </c>
      <c r="P6" s="275" t="s">
        <v>188</v>
      </c>
      <c r="Q6" s="276" t="s">
        <v>189</v>
      </c>
      <c r="R6" s="276" t="s">
        <v>190</v>
      </c>
      <c r="S6" s="35" t="s">
        <v>191</v>
      </c>
    </row>
    <row r="7" spans="2:22" ht="17.850000000000001" customHeight="1">
      <c r="B7" s="284"/>
      <c r="C7" s="284"/>
      <c r="D7" s="284"/>
      <c r="E7" s="284"/>
      <c r="F7" s="288"/>
      <c r="G7" s="288"/>
      <c r="H7" s="289"/>
      <c r="O7" s="274">
        <v>6</v>
      </c>
      <c r="P7" s="275" t="s">
        <v>192</v>
      </c>
      <c r="Q7" s="276" t="s">
        <v>193</v>
      </c>
      <c r="R7" s="276" t="s">
        <v>194</v>
      </c>
      <c r="S7" s="35" t="s">
        <v>195</v>
      </c>
    </row>
    <row r="8" spans="2:22" ht="17.850000000000001" customHeight="1">
      <c r="B8" s="290"/>
      <c r="C8" s="290"/>
      <c r="D8" s="290"/>
      <c r="E8" s="290"/>
      <c r="F8" s="290"/>
      <c r="G8" s="290"/>
      <c r="H8" s="290"/>
      <c r="O8" s="274">
        <v>7</v>
      </c>
      <c r="P8" s="275" t="s">
        <v>196</v>
      </c>
      <c r="Q8" s="276" t="s">
        <v>197</v>
      </c>
      <c r="R8" s="276" t="s">
        <v>198</v>
      </c>
      <c r="S8" s="35" t="s">
        <v>199</v>
      </c>
    </row>
    <row r="9" spans="2:22" ht="17.850000000000001" customHeight="1">
      <c r="B9" s="290"/>
      <c r="C9" s="290"/>
      <c r="D9" s="290"/>
      <c r="E9" s="290"/>
      <c r="F9" s="290"/>
      <c r="G9" s="290"/>
      <c r="H9" s="290"/>
      <c r="O9" s="274">
        <v>8</v>
      </c>
      <c r="P9" s="275" t="s">
        <v>200</v>
      </c>
      <c r="Q9" s="276" t="s">
        <v>201</v>
      </c>
      <c r="R9" s="276" t="s">
        <v>202</v>
      </c>
      <c r="S9" s="35" t="s">
        <v>203</v>
      </c>
    </row>
    <row r="10" spans="2:22" ht="17.850000000000001" customHeight="1">
      <c r="B10" s="290"/>
      <c r="C10" s="290"/>
      <c r="D10" s="290"/>
      <c r="E10" s="290"/>
      <c r="F10" s="290"/>
      <c r="G10" s="290"/>
      <c r="H10" s="290"/>
      <c r="O10" s="274">
        <v>9</v>
      </c>
      <c r="P10" s="275" t="s">
        <v>204</v>
      </c>
      <c r="Q10" s="276" t="s">
        <v>205</v>
      </c>
      <c r="R10" s="276" t="s">
        <v>206</v>
      </c>
      <c r="S10" s="35" t="s">
        <v>207</v>
      </c>
    </row>
    <row r="11" spans="2:22" ht="17.850000000000001" customHeight="1">
      <c r="B11" s="290"/>
      <c r="C11" s="290"/>
      <c r="D11" s="290"/>
      <c r="E11" s="290"/>
      <c r="F11" s="290"/>
      <c r="G11" s="290"/>
      <c r="H11" s="290"/>
      <c r="O11" s="274">
        <v>10</v>
      </c>
      <c r="P11" s="275" t="s">
        <v>208</v>
      </c>
      <c r="Q11" s="276" t="s">
        <v>209</v>
      </c>
      <c r="R11" s="276" t="s">
        <v>210</v>
      </c>
      <c r="S11" s="35" t="s">
        <v>211</v>
      </c>
    </row>
    <row r="12" spans="2:22" ht="17.850000000000001" customHeight="1">
      <c r="B12" s="284"/>
      <c r="C12" s="284"/>
      <c r="D12" s="284"/>
      <c r="E12" s="284"/>
      <c r="F12" s="291"/>
      <c r="G12" s="370"/>
      <c r="H12" s="370"/>
      <c r="O12" s="274">
        <v>11</v>
      </c>
      <c r="P12" s="275" t="s">
        <v>212</v>
      </c>
      <c r="Q12" s="276" t="s">
        <v>172</v>
      </c>
      <c r="R12" s="276" t="s">
        <v>213</v>
      </c>
      <c r="S12" s="35" t="s">
        <v>214</v>
      </c>
    </row>
    <row r="13" spans="2:22" ht="17.850000000000001" customHeight="1">
      <c r="B13" s="284"/>
      <c r="C13" s="284"/>
      <c r="D13" s="284"/>
      <c r="E13" s="284"/>
      <c r="F13" s="292" t="s">
        <v>107</v>
      </c>
      <c r="G13" s="374">
        <v>43336</v>
      </c>
      <c r="H13" s="374"/>
      <c r="O13" s="274">
        <v>12</v>
      </c>
      <c r="P13" s="275" t="s">
        <v>215</v>
      </c>
      <c r="Q13" s="276" t="s">
        <v>173</v>
      </c>
      <c r="R13" s="276" t="s">
        <v>216</v>
      </c>
      <c r="S13" s="35" t="s">
        <v>217</v>
      </c>
    </row>
    <row r="14" spans="2:22" ht="12.75" customHeight="1">
      <c r="B14" s="371"/>
      <c r="C14" s="371"/>
      <c r="D14" s="371"/>
      <c r="E14" s="371"/>
      <c r="F14" s="293"/>
      <c r="G14" s="372"/>
      <c r="H14" s="373"/>
      <c r="T14" s="284"/>
      <c r="U14" s="284"/>
      <c r="V14" s="284"/>
    </row>
    <row r="15" spans="2:22" ht="12.75" customHeight="1">
      <c r="B15" s="295"/>
      <c r="C15" s="295"/>
      <c r="D15" s="295"/>
      <c r="E15" s="292"/>
      <c r="F15" s="291"/>
      <c r="G15" s="370"/>
      <c r="H15" s="370"/>
      <c r="P15" s="296"/>
      <c r="Q15" s="284"/>
      <c r="R15" s="284"/>
      <c r="S15" s="284"/>
      <c r="T15" s="284"/>
      <c r="U15" s="284"/>
      <c r="V15" s="284"/>
    </row>
    <row r="16" spans="2:22" ht="12.75" customHeight="1">
      <c r="B16" s="295"/>
      <c r="C16" s="295"/>
      <c r="D16" s="295"/>
      <c r="E16" s="297"/>
      <c r="F16" s="298"/>
      <c r="G16" s="299"/>
      <c r="H16" s="300"/>
      <c r="P16" s="296"/>
      <c r="Q16" s="284"/>
      <c r="R16" s="284"/>
      <c r="S16" s="284"/>
      <c r="T16" s="284"/>
      <c r="U16" s="284"/>
      <c r="V16" s="284"/>
    </row>
    <row r="17" spans="2:22" ht="18">
      <c r="E17" s="297" t="s">
        <v>131</v>
      </c>
      <c r="F17" s="298" t="s">
        <v>132</v>
      </c>
      <c r="G17" s="299" t="s">
        <v>156</v>
      </c>
      <c r="H17" s="301" t="str">
        <f>"- "&amp;LOOKUP(N1,O2:S13,P2:P13)</f>
        <v>- INI 3</v>
      </c>
      <c r="P17" s="371"/>
      <c r="Q17" s="371"/>
      <c r="R17" s="371"/>
      <c r="S17" s="371"/>
      <c r="T17" s="293"/>
      <c r="U17" s="372"/>
      <c r="V17" s="373"/>
    </row>
    <row r="18" spans="2:22">
      <c r="P18" s="295"/>
      <c r="Q18" s="295"/>
      <c r="R18" s="295"/>
      <c r="S18" s="295"/>
      <c r="T18" s="293"/>
      <c r="U18" s="269"/>
      <c r="V18" s="270"/>
    </row>
    <row r="19" spans="2:22" ht="18">
      <c r="B19" s="302"/>
      <c r="C19" s="302"/>
      <c r="D19" s="302"/>
      <c r="E19" s="297"/>
      <c r="F19" s="298"/>
      <c r="G19" s="299"/>
      <c r="H19" s="300"/>
    </row>
    <row r="20" spans="2:22" ht="27.75" customHeight="1" thickBot="1"/>
    <row r="21" spans="2:22" ht="7.5" customHeight="1">
      <c r="B21" s="303"/>
      <c r="C21" s="304"/>
      <c r="D21" s="304"/>
      <c r="E21" s="304"/>
      <c r="F21" s="304"/>
      <c r="G21" s="304"/>
      <c r="H21" s="305"/>
    </row>
    <row r="22" spans="2:22" ht="27.75">
      <c r="B22" s="386" t="s">
        <v>218</v>
      </c>
      <c r="C22" s="387"/>
      <c r="D22" s="387"/>
      <c r="E22" s="387"/>
      <c r="F22" s="387"/>
      <c r="G22" s="387"/>
      <c r="H22" s="388"/>
    </row>
    <row r="23" spans="2:22" ht="18">
      <c r="B23" s="389" t="s">
        <v>111</v>
      </c>
      <c r="C23" s="390"/>
      <c r="D23" s="390"/>
      <c r="E23" s="390"/>
      <c r="F23" s="390"/>
      <c r="G23" s="390"/>
      <c r="H23" s="391"/>
    </row>
    <row r="24" spans="2:22" ht="18">
      <c r="B24" s="381"/>
      <c r="C24" s="363"/>
      <c r="D24" s="363"/>
      <c r="E24" s="363"/>
      <c r="F24" s="363"/>
      <c r="G24" s="363"/>
      <c r="H24" s="382"/>
    </row>
    <row r="25" spans="2:22" ht="18">
      <c r="B25" s="381" t="s">
        <v>112</v>
      </c>
      <c r="C25" s="363"/>
      <c r="D25" s="363"/>
      <c r="E25" s="363"/>
      <c r="F25" s="363"/>
      <c r="G25" s="363"/>
      <c r="H25" s="382"/>
    </row>
    <row r="26" spans="2:22" ht="7.5" customHeight="1" thickBot="1">
      <c r="B26" s="306"/>
      <c r="C26" s="307"/>
      <c r="D26" s="307"/>
      <c r="E26" s="307"/>
      <c r="F26" s="307"/>
      <c r="G26" s="307"/>
      <c r="H26" s="308"/>
    </row>
    <row r="27" spans="2:22" ht="12.75" customHeight="1">
      <c r="B27" s="302"/>
      <c r="C27" s="302"/>
      <c r="D27" s="302"/>
      <c r="E27" s="302"/>
      <c r="F27" s="302"/>
      <c r="G27" s="302"/>
      <c r="H27" s="302"/>
    </row>
    <row r="28" spans="2:22" ht="12.75" customHeight="1">
      <c r="B28" s="302"/>
      <c r="C28" s="302"/>
      <c r="D28" s="302"/>
      <c r="E28" s="302"/>
      <c r="F28" s="302"/>
      <c r="G28" s="302"/>
      <c r="H28" s="302"/>
    </row>
    <row r="29" spans="2:22" ht="13.5" thickBot="1">
      <c r="B29" s="284"/>
      <c r="C29" s="284"/>
      <c r="D29" s="284"/>
      <c r="E29" s="284"/>
      <c r="F29" s="284"/>
      <c r="G29" s="284"/>
      <c r="H29" s="284"/>
    </row>
    <row r="30" spans="2:22" ht="7.5" customHeight="1">
      <c r="B30" s="303"/>
      <c r="C30" s="304"/>
      <c r="D30" s="304"/>
      <c r="E30" s="304"/>
      <c r="F30" s="304"/>
      <c r="G30" s="304"/>
      <c r="H30" s="305"/>
    </row>
    <row r="31" spans="2:22" ht="20.25">
      <c r="B31" s="383" t="s">
        <v>219</v>
      </c>
      <c r="C31" s="384"/>
      <c r="D31" s="384"/>
      <c r="E31" s="384"/>
      <c r="F31" s="384"/>
      <c r="G31" s="384"/>
      <c r="H31" s="385"/>
    </row>
    <row r="32" spans="2:22" ht="7.5" customHeight="1">
      <c r="B32" s="381"/>
      <c r="C32" s="363"/>
      <c r="D32" s="363"/>
      <c r="E32" s="363"/>
      <c r="F32" s="363"/>
      <c r="G32" s="363"/>
      <c r="H32" s="382"/>
    </row>
    <row r="33" spans="2:11" ht="18" customHeight="1">
      <c r="B33" s="378" t="s">
        <v>220</v>
      </c>
      <c r="C33" s="379"/>
      <c r="D33" s="379"/>
      <c r="E33" s="379"/>
      <c r="F33" s="379"/>
      <c r="G33" s="379"/>
      <c r="H33" s="380"/>
    </row>
    <row r="34" spans="2:11" ht="7.5" customHeight="1">
      <c r="B34" s="381"/>
      <c r="C34" s="363"/>
      <c r="D34" s="363"/>
      <c r="E34" s="363"/>
      <c r="F34" s="363"/>
      <c r="G34" s="363"/>
      <c r="H34" s="382"/>
    </row>
    <row r="35" spans="2:11" ht="18" customHeight="1">
      <c r="B35" s="378" t="s">
        <v>221</v>
      </c>
      <c r="C35" s="379"/>
      <c r="D35" s="379"/>
      <c r="E35" s="379"/>
      <c r="F35" s="379"/>
      <c r="G35" s="379"/>
      <c r="H35" s="380"/>
    </row>
    <row r="36" spans="2:11" ht="7.5" customHeight="1" thickBot="1">
      <c r="B36" s="375"/>
      <c r="C36" s="376"/>
      <c r="D36" s="376"/>
      <c r="E36" s="376"/>
      <c r="F36" s="376"/>
      <c r="G36" s="376"/>
      <c r="H36" s="377"/>
    </row>
    <row r="37" spans="2:11">
      <c r="B37" s="302"/>
      <c r="C37" s="309"/>
      <c r="D37" s="302"/>
      <c r="E37" s="302"/>
      <c r="F37" s="302"/>
      <c r="G37" s="302"/>
      <c r="H37" s="302"/>
    </row>
    <row r="38" spans="2:11">
      <c r="B38" s="302"/>
      <c r="C38" s="309"/>
      <c r="D38" s="302"/>
      <c r="E38" s="302"/>
      <c r="F38" s="302"/>
      <c r="G38" s="302"/>
      <c r="H38" s="302"/>
    </row>
    <row r="39" spans="2:11">
      <c r="B39" s="302"/>
      <c r="C39" s="309"/>
      <c r="D39" s="302"/>
      <c r="E39" s="302"/>
      <c r="F39" s="302"/>
      <c r="G39" s="302"/>
      <c r="H39" s="302"/>
    </row>
    <row r="40" spans="2:11">
      <c r="B40" s="302"/>
      <c r="C40" s="309"/>
      <c r="D40" s="302"/>
      <c r="E40" s="302"/>
      <c r="F40" s="302"/>
      <c r="G40" s="302"/>
      <c r="H40" s="302"/>
    </row>
    <row r="41" spans="2:11" ht="18" customHeight="1">
      <c r="B41" s="302"/>
      <c r="C41" s="365" t="s">
        <v>105</v>
      </c>
      <c r="D41" s="365"/>
      <c r="E41" s="365"/>
      <c r="F41" s="363" t="str">
        <f>LOOKUP(N1,O2:S13,Q2:Q13)</f>
        <v>Non Prénom 3</v>
      </c>
      <c r="G41" s="363"/>
      <c r="H41" s="363"/>
    </row>
    <row r="42" spans="2:11" ht="18">
      <c r="B42" s="310"/>
      <c r="C42" s="310"/>
      <c r="D42" s="310"/>
      <c r="E42" s="311"/>
      <c r="F42" s="364" t="str">
        <f>IF(N3&lt;&gt;"oui","mail général",LOOKUP(N1,O2:S13,S2:S13))</f>
        <v>Mail 3</v>
      </c>
      <c r="G42" s="364"/>
      <c r="H42" s="364"/>
      <c r="I42" s="312"/>
      <c r="J42" s="312"/>
      <c r="K42" s="312"/>
    </row>
    <row r="43" spans="2:11" ht="18" customHeight="1">
      <c r="B43" s="310"/>
      <c r="C43" s="310"/>
      <c r="D43" s="310"/>
      <c r="E43" s="313"/>
      <c r="F43" s="363" t="str">
        <f>IF(N2&lt;&gt;"oui","tel général","Tel : "&amp;LOOKUP(N1,O2:S13,R2:R13))</f>
        <v>Tel : Num 3</v>
      </c>
      <c r="G43" s="363"/>
      <c r="H43" s="363"/>
      <c r="I43" s="312"/>
      <c r="J43" s="312"/>
      <c r="K43" s="312"/>
    </row>
    <row r="44" spans="2:11">
      <c r="B44" s="302"/>
      <c r="C44" s="302"/>
      <c r="D44" s="302"/>
      <c r="E44" s="302"/>
      <c r="F44" s="302"/>
      <c r="G44" s="302"/>
      <c r="H44" s="302"/>
    </row>
    <row r="45" spans="2:11">
      <c r="B45" s="302"/>
      <c r="C45" s="302"/>
      <c r="D45" s="302"/>
      <c r="E45" s="302"/>
      <c r="F45" s="302"/>
      <c r="G45" s="302"/>
      <c r="H45" s="302"/>
    </row>
    <row r="46" spans="2:11">
      <c r="B46" s="302"/>
      <c r="C46" s="302"/>
      <c r="D46" s="302"/>
      <c r="E46" s="302"/>
      <c r="F46" s="302"/>
      <c r="G46" s="302"/>
      <c r="H46" s="302"/>
    </row>
    <row r="47" spans="2:11">
      <c r="B47" s="302"/>
      <c r="C47" s="302"/>
      <c r="D47" s="302"/>
      <c r="E47" s="302"/>
      <c r="F47" s="302"/>
      <c r="G47" s="302"/>
      <c r="H47" s="302"/>
    </row>
    <row r="48" spans="2:11">
      <c r="B48" s="302"/>
      <c r="C48" s="302"/>
      <c r="D48" s="302"/>
      <c r="E48" s="302"/>
      <c r="F48" s="302"/>
      <c r="G48" s="302"/>
      <c r="H48" s="302"/>
    </row>
    <row r="49" spans="2:8">
      <c r="B49" s="302"/>
      <c r="C49" s="302"/>
      <c r="D49" s="302"/>
      <c r="E49" s="302"/>
      <c r="F49" s="302"/>
      <c r="G49" s="302"/>
      <c r="H49" s="302"/>
    </row>
    <row r="50" spans="2:8" ht="18">
      <c r="B50" s="310"/>
      <c r="C50" s="310"/>
      <c r="D50" s="310"/>
      <c r="E50" s="367"/>
      <c r="F50" s="367"/>
      <c r="G50" s="363"/>
      <c r="H50" s="363"/>
    </row>
    <row r="51" spans="2:8" ht="18">
      <c r="B51" s="310"/>
      <c r="C51" s="310"/>
      <c r="D51" s="310"/>
      <c r="E51" s="311"/>
      <c r="F51" s="311"/>
      <c r="G51" s="363"/>
      <c r="H51" s="363"/>
    </row>
    <row r="52" spans="2:8" ht="18" customHeight="1">
      <c r="B52" s="310"/>
      <c r="C52" s="310"/>
      <c r="D52" s="310"/>
      <c r="E52" s="313"/>
      <c r="F52" s="368"/>
      <c r="G52" s="368"/>
      <c r="H52" s="368"/>
    </row>
    <row r="53" spans="2:8" ht="18" customHeight="1">
      <c r="B53" s="310"/>
      <c r="C53" s="310"/>
      <c r="D53" s="310"/>
      <c r="E53" s="313"/>
      <c r="F53" s="268"/>
      <c r="G53" s="268"/>
      <c r="H53" s="268"/>
    </row>
    <row r="152" spans="16:16" s="315" customFormat="1">
      <c r="P152" s="314"/>
    </row>
    <row r="153" spans="16:16" s="315" customFormat="1">
      <c r="P153" s="314"/>
    </row>
    <row r="1016" spans="4:8">
      <c r="D1016" s="315"/>
      <c r="E1016" s="315"/>
      <c r="F1016" s="315"/>
      <c r="G1016" s="315"/>
      <c r="H1016" s="315"/>
    </row>
    <row r="1017" spans="4:8">
      <c r="D1017" s="315"/>
      <c r="E1017" s="315"/>
      <c r="F1017" s="315"/>
      <c r="G1017" s="315"/>
      <c r="H1017" s="315"/>
    </row>
    <row r="1018" spans="4:8">
      <c r="D1018" s="315"/>
      <c r="E1018" s="315"/>
      <c r="F1018" s="315"/>
      <c r="G1018" s="315"/>
      <c r="H1018" s="315"/>
    </row>
    <row r="1019" spans="4:8">
      <c r="D1019" s="315"/>
      <c r="E1019" s="315"/>
      <c r="F1019" s="315"/>
      <c r="G1019" s="315"/>
      <c r="H1019" s="315"/>
    </row>
    <row r="1020" spans="4:8">
      <c r="D1020" s="315"/>
      <c r="E1020" s="315"/>
      <c r="F1020" s="315"/>
      <c r="G1020" s="315"/>
      <c r="H1020" s="315"/>
    </row>
    <row r="1021" spans="4:8">
      <c r="D1021" s="315" t="s">
        <v>110</v>
      </c>
      <c r="E1021" s="315"/>
      <c r="F1021" s="315"/>
      <c r="G1021" s="315"/>
      <c r="H1021" s="315"/>
    </row>
    <row r="1022" spans="4:8">
      <c r="D1022" s="315"/>
      <c r="E1022" s="315"/>
      <c r="F1022" s="315"/>
      <c r="G1022" s="315"/>
      <c r="H1022" s="315"/>
    </row>
    <row r="1065" ht="56.25" customHeight="1"/>
    <row r="1076" ht="29.25" customHeight="1"/>
    <row r="1087" ht="55.5" customHeight="1"/>
    <row r="1089" spans="3:8" ht="40.5" customHeight="1"/>
    <row r="1093" spans="3:8" ht="65.25" customHeight="1"/>
    <row r="1096" spans="3:8">
      <c r="C1096" s="366"/>
      <c r="D1096" s="366"/>
      <c r="E1096" s="366"/>
      <c r="F1096" s="366"/>
      <c r="G1096" s="366"/>
      <c r="H1096" s="366"/>
    </row>
  </sheetData>
  <mergeCells count="29">
    <mergeCell ref="P17:Q17"/>
    <mergeCell ref="R17:S17"/>
    <mergeCell ref="U17:V17"/>
    <mergeCell ref="B36:H36"/>
    <mergeCell ref="B33:H33"/>
    <mergeCell ref="B25:H25"/>
    <mergeCell ref="B31:H31"/>
    <mergeCell ref="B35:H35"/>
    <mergeCell ref="B22:H22"/>
    <mergeCell ref="B23:H23"/>
    <mergeCell ref="B34:H34"/>
    <mergeCell ref="B32:H32"/>
    <mergeCell ref="B24:H24"/>
    <mergeCell ref="B1:H1"/>
    <mergeCell ref="G15:H15"/>
    <mergeCell ref="B14:C14"/>
    <mergeCell ref="G14:H14"/>
    <mergeCell ref="D14:E14"/>
    <mergeCell ref="G12:H12"/>
    <mergeCell ref="G13:H13"/>
    <mergeCell ref="F43:H43"/>
    <mergeCell ref="F42:H42"/>
    <mergeCell ref="C41:E41"/>
    <mergeCell ref="F41:H41"/>
    <mergeCell ref="C1096:H1096"/>
    <mergeCell ref="E50:F50"/>
    <mergeCell ref="G50:H50"/>
    <mergeCell ref="G51:H51"/>
    <mergeCell ref="F52:H52"/>
  </mergeCells>
  <phoneticPr fontId="0" type="noConversion"/>
  <dataValidations count="1">
    <dataValidation type="list" showInputMessage="1" showErrorMessage="1" sqref="N2:N3" xr:uid="{00000000-0002-0000-0000-000000000000}">
      <formula1>$V$2:$V$3</formula1>
    </dataValidation>
  </dataValidations>
  <hyperlinks>
    <hyperlink ref="F42" r:id="rId1" display="gp@delaboudiniere.fr" xr:uid="{00000000-0004-0000-0000-000000000000}"/>
    <hyperlink ref="S2" r:id="rId2" display="dco@delaboudiniere.fr" xr:uid="{00000000-0004-0000-0000-000001000000}"/>
    <hyperlink ref="S3" r:id="rId3" display="dco@delaboudiniere.fr" xr:uid="{F9D7C6B3-AF63-42E8-8236-2AFFE5D18D3F}"/>
    <hyperlink ref="S4" r:id="rId4" display="dco@delaboudiniere.fr" xr:uid="{E89E98BA-6724-48BC-BC51-7D67E060D95C}"/>
    <hyperlink ref="S5" r:id="rId5" display="dco@delaboudiniere.fr" xr:uid="{8067FE3A-20B6-4EEC-8229-118FCF425EA7}"/>
    <hyperlink ref="S6" r:id="rId6" display="dco@delaboudiniere.fr" xr:uid="{DF72131D-92F3-45E9-ACA1-2EC282BEFBA2}"/>
    <hyperlink ref="S7" r:id="rId7" display="dco@delaboudiniere.fr" xr:uid="{0382F3E1-775D-4D65-A3F0-A23C75DAD3F8}"/>
    <hyperlink ref="S8" r:id="rId8" display="dco@delaboudiniere.fr" xr:uid="{ADBBC776-C5B3-43A1-A6D8-501B900C373D}"/>
    <hyperlink ref="S9" r:id="rId9" display="dco@delaboudiniere.fr" xr:uid="{13287669-E3B2-486F-931E-5303A5766572}"/>
    <hyperlink ref="S10" r:id="rId10" display="dco@delaboudiniere.fr" xr:uid="{B3AC11C1-3A22-48F7-9CD8-450992E25BD2}"/>
    <hyperlink ref="S11" r:id="rId11" display="dco@delaboudiniere.fr" xr:uid="{96212334-8B0E-42E9-A778-3E55B03BF420}"/>
    <hyperlink ref="S12" r:id="rId12" display="dco@delaboudiniere.fr" xr:uid="{B9D08536-2200-4B15-8248-6AB1313A94B4}"/>
    <hyperlink ref="S13" r:id="rId13" display="dco@delaboudiniere.fr" xr:uid="{279D1FA8-CEE6-4D2C-ABB3-9348FD2C7C09}"/>
  </hyperlinks>
  <printOptions horizontalCentered="1" verticalCentered="1"/>
  <pageMargins left="0.23622047244094491" right="0.23622047244094491" top="0.39370078740157483" bottom="0.35433070866141736" header="0.43307086614173229" footer="0.31496062992125984"/>
  <pageSetup paperSize="9" orientation="portrait" horizontalDpi="300" verticalDpi="300" r:id="rId14"/>
  <headerFooter alignWithMargins="0"/>
  <rowBreaks count="1" manualBreakCount="1">
    <brk id="9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  <pageSetUpPr fitToPage="1"/>
  </sheetPr>
  <dimension ref="A1:AL110"/>
  <sheetViews>
    <sheetView showZeros="0" tabSelected="1" zoomScaleNormal="100" workbookViewId="0">
      <pane ySplit="5" topLeftCell="A11" activePane="bottomLeft" state="frozen"/>
      <selection activeCell="R10" sqref="R10"/>
      <selection pane="bottomLeft" activeCell="C42" sqref="C42"/>
    </sheetView>
  </sheetViews>
  <sheetFormatPr baseColWidth="10" defaultRowHeight="15" outlineLevelRow="1" outlineLevelCol="1"/>
  <cols>
    <col min="1" max="1" width="3.28515625" style="93" customWidth="1"/>
    <col min="2" max="2" width="5.28515625" style="41" customWidth="1"/>
    <col min="3" max="3" width="48.140625" style="5" customWidth="1"/>
    <col min="4" max="4" width="9.140625" style="5" customWidth="1"/>
    <col min="5" max="5" width="10" style="5" customWidth="1"/>
    <col min="6" max="6" width="15.42578125" style="94" customWidth="1"/>
    <col min="7" max="7" width="17.7109375" style="94" customWidth="1"/>
    <col min="8" max="8" width="6.7109375" style="78" customWidth="1" outlineLevel="1" collapsed="1"/>
    <col min="9" max="9" width="15" style="94" customWidth="1" outlineLevel="1"/>
    <col min="10" max="10" width="6.7109375" style="94" customWidth="1" outlineLevel="1"/>
    <col min="11" max="11" width="11.7109375" style="95" customWidth="1" outlineLevel="1"/>
    <col min="12" max="12" width="17.7109375" style="94" customWidth="1" outlineLevel="1"/>
    <col min="13" max="13" width="12.7109375" style="5" customWidth="1" outlineLevel="1"/>
    <col min="14" max="14" width="10.42578125" style="94" customWidth="1"/>
    <col min="15" max="19" width="10.42578125" style="5" customWidth="1"/>
    <col min="20" max="20" width="11.7109375" style="5" customWidth="1"/>
    <col min="21" max="16384" width="11.42578125" style="5"/>
  </cols>
  <sheetData>
    <row r="1" spans="1:38" ht="16.5" customHeight="1">
      <c r="A1" s="37"/>
      <c r="B1" s="394" t="str">
        <f>'Page de Garde'!B22</f>
        <v>Client</v>
      </c>
      <c r="C1" s="395"/>
      <c r="D1" s="395"/>
      <c r="E1" s="395"/>
      <c r="F1" s="316"/>
      <c r="G1" s="317"/>
      <c r="H1" s="226"/>
      <c r="I1" s="227" t="s">
        <v>0</v>
      </c>
      <c r="J1" s="228"/>
      <c r="K1" s="229">
        <v>2</v>
      </c>
      <c r="L1" s="401" t="str">
        <f>CONCATENATE('Page de Garde'!F17,'Page de Garde'!G17,'Page de Garde'!H17)</f>
        <v>2018 - xxxxx- INI 3</v>
      </c>
      <c r="M1" s="402"/>
      <c r="N1" s="38"/>
      <c r="O1" s="39"/>
      <c r="P1" s="39"/>
      <c r="Q1" s="39"/>
      <c r="R1" s="39"/>
      <c r="S1" s="39"/>
      <c r="T1" s="40"/>
      <c r="U1" s="6" t="s">
        <v>43</v>
      </c>
      <c r="V1" s="6" t="s">
        <v>46</v>
      </c>
      <c r="W1" s="6" t="s">
        <v>44</v>
      </c>
      <c r="X1" s="6" t="s">
        <v>45</v>
      </c>
      <c r="Y1" s="6" t="s">
        <v>56</v>
      </c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</row>
    <row r="2" spans="1:38" ht="16.5" thickBot="1">
      <c r="A2" s="37">
        <v>2</v>
      </c>
      <c r="B2" s="392" t="str">
        <f>'Page de Garde'!B31</f>
        <v>chantier</v>
      </c>
      <c r="C2" s="393"/>
      <c r="D2" s="393"/>
      <c r="E2" s="393"/>
      <c r="F2" s="318"/>
      <c r="G2" s="319"/>
      <c r="H2" s="226"/>
      <c r="I2" s="230" t="s">
        <v>148</v>
      </c>
      <c r="J2" s="231">
        <v>1</v>
      </c>
      <c r="K2" s="232">
        <v>2</v>
      </c>
      <c r="L2" s="233"/>
      <c r="M2" s="234"/>
      <c r="N2" s="42"/>
      <c r="O2" s="43"/>
      <c r="P2" s="43"/>
      <c r="Q2" s="43"/>
      <c r="R2" s="43"/>
      <c r="S2" s="43"/>
      <c r="T2" s="40"/>
      <c r="U2" s="7" t="s">
        <v>39</v>
      </c>
      <c r="V2" s="7" t="s">
        <v>39</v>
      </c>
      <c r="W2" s="7" t="s">
        <v>39</v>
      </c>
      <c r="X2" s="7" t="s">
        <v>108</v>
      </c>
      <c r="Y2" s="7" t="s">
        <v>109</v>
      </c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</row>
    <row r="3" spans="1:38" ht="16.5" customHeight="1" thickBot="1">
      <c r="A3" s="37"/>
      <c r="B3" s="392" t="str">
        <f>'Page de Garde'!B35</f>
        <v>Lot n°</v>
      </c>
      <c r="C3" s="393"/>
      <c r="D3" s="393"/>
      <c r="E3" s="393"/>
      <c r="F3" s="318"/>
      <c r="G3" s="319"/>
      <c r="H3" s="226"/>
      <c r="I3" s="235">
        <v>10</v>
      </c>
      <c r="J3" s="236">
        <v>10.3</v>
      </c>
      <c r="K3" s="237">
        <v>10.32</v>
      </c>
      <c r="L3" s="399"/>
      <c r="M3" s="400"/>
      <c r="N3" s="44"/>
      <c r="O3" s="44"/>
      <c r="P3" s="44"/>
      <c r="Q3" s="44"/>
      <c r="R3" s="44"/>
      <c r="S3" s="44"/>
      <c r="T3" s="40"/>
      <c r="U3" s="7" t="s">
        <v>40</v>
      </c>
      <c r="V3" s="5" t="s">
        <v>47</v>
      </c>
      <c r="W3" s="5" t="s">
        <v>47</v>
      </c>
      <c r="X3" s="5" t="s">
        <v>66</v>
      </c>
      <c r="Y3" s="5" t="s">
        <v>66</v>
      </c>
    </row>
    <row r="4" spans="1:38" ht="15.75" thickBot="1">
      <c r="A4" s="37"/>
      <c r="B4" s="403"/>
      <c r="C4" s="404"/>
      <c r="D4" s="404"/>
      <c r="E4" s="404"/>
      <c r="F4" s="320"/>
      <c r="G4" s="321"/>
      <c r="H4" s="226" t="s">
        <v>1</v>
      </c>
      <c r="I4" s="238"/>
      <c r="J4" s="238"/>
      <c r="K4" s="239"/>
      <c r="L4" s="240" t="s">
        <v>2</v>
      </c>
      <c r="M4" s="267">
        <v>1</v>
      </c>
      <c r="N4" s="9"/>
      <c r="O4" s="45"/>
      <c r="P4" s="45"/>
      <c r="Q4" s="45"/>
      <c r="R4" s="45"/>
      <c r="S4" s="45"/>
      <c r="T4" s="397" t="s">
        <v>76</v>
      </c>
      <c r="U4" s="7" t="s">
        <v>41</v>
      </c>
      <c r="V4" s="5" t="s">
        <v>48</v>
      </c>
      <c r="W4" s="5" t="s">
        <v>48</v>
      </c>
      <c r="X4" s="5" t="s">
        <v>57</v>
      </c>
      <c r="Y4" s="8" t="s">
        <v>60</v>
      </c>
    </row>
    <row r="5" spans="1:38" ht="15.75" customHeight="1" thickBot="1">
      <c r="A5" s="46"/>
      <c r="B5" s="47" t="s">
        <v>158</v>
      </c>
      <c r="C5" s="48" t="s">
        <v>3</v>
      </c>
      <c r="D5" s="49" t="s">
        <v>4</v>
      </c>
      <c r="E5" s="49" t="s">
        <v>113</v>
      </c>
      <c r="F5" s="98" t="s">
        <v>68</v>
      </c>
      <c r="G5" s="98" t="s">
        <v>67</v>
      </c>
      <c r="H5" s="216" t="s">
        <v>150</v>
      </c>
      <c r="I5" s="241" t="s">
        <v>151</v>
      </c>
      <c r="J5" s="242" t="s">
        <v>152</v>
      </c>
      <c r="K5" s="209" t="s">
        <v>153</v>
      </c>
      <c r="L5" s="50" t="s">
        <v>154</v>
      </c>
      <c r="M5" s="266" t="s">
        <v>155</v>
      </c>
      <c r="N5" s="51"/>
      <c r="O5" s="52"/>
      <c r="P5" s="52"/>
      <c r="Q5" s="52"/>
      <c r="R5" s="52"/>
      <c r="S5" s="52"/>
      <c r="T5" s="397"/>
      <c r="U5" s="7" t="s">
        <v>42</v>
      </c>
      <c r="V5" s="5" t="s">
        <v>49</v>
      </c>
      <c r="W5" s="5" t="s">
        <v>49</v>
      </c>
      <c r="X5" s="5" t="s">
        <v>58</v>
      </c>
      <c r="Y5" s="8" t="s">
        <v>61</v>
      </c>
    </row>
    <row r="6" spans="1:38" outlineLevel="1">
      <c r="A6" s="46"/>
      <c r="B6" s="203"/>
      <c r="C6" s="204" t="s">
        <v>168</v>
      </c>
      <c r="D6" s="205"/>
      <c r="E6" s="205"/>
      <c r="F6" s="99"/>
      <c r="G6" s="100">
        <f>SUMIF($H$17:$H$59,H6,$G$17:$G$59)</f>
        <v>0</v>
      </c>
      <c r="H6" s="206">
        <v>1</v>
      </c>
      <c r="I6" s="342">
        <f>KGV!$H$38</f>
        <v>1.3</v>
      </c>
      <c r="J6" s="243"/>
      <c r="K6" s="343">
        <f>KGV!$H$39</f>
        <v>0</v>
      </c>
      <c r="L6" s="105">
        <f>SUMIF($H$17:$H$59,H6,$L$17:$L$59)</f>
        <v>0</v>
      </c>
      <c r="M6" s="106">
        <f>SUMIF($H$17:$H$59,H6,$M$17:$M$59)</f>
        <v>0</v>
      </c>
      <c r="N6" s="58"/>
      <c r="O6" s="59"/>
      <c r="P6" s="59"/>
      <c r="Q6" s="59"/>
      <c r="R6" s="59"/>
      <c r="S6" s="59"/>
      <c r="T6" s="60"/>
      <c r="V6" s="5" t="s">
        <v>145</v>
      </c>
      <c r="W6" s="5" t="s">
        <v>146</v>
      </c>
      <c r="X6" s="5" t="s">
        <v>59</v>
      </c>
      <c r="Y6" s="8" t="s">
        <v>62</v>
      </c>
    </row>
    <row r="7" spans="1:38" outlineLevel="1">
      <c r="A7" s="46"/>
      <c r="B7" s="203"/>
      <c r="C7" s="204" t="s">
        <v>169</v>
      </c>
      <c r="D7" s="205"/>
      <c r="E7" s="205"/>
      <c r="F7" s="99"/>
      <c r="G7" s="100">
        <f>SUMIF($H$17:$H$59,H7,$G$17:$G$59)</f>
        <v>0</v>
      </c>
      <c r="H7" s="206">
        <v>2</v>
      </c>
      <c r="I7" s="344">
        <f>KGV!$H$38</f>
        <v>1.3</v>
      </c>
      <c r="J7" s="244"/>
      <c r="K7" s="345"/>
      <c r="L7" s="107">
        <f>SUMIF($H$17:$H$59,H7,$L$17:$L$59)</f>
        <v>0</v>
      </c>
      <c r="M7" s="108">
        <f>SUMIF($H$17:$H$59,H7,$M$17:$M$59)</f>
        <v>0</v>
      </c>
      <c r="N7" s="58"/>
      <c r="O7" s="59"/>
      <c r="P7" s="59"/>
      <c r="Q7" s="59"/>
      <c r="R7" s="59"/>
      <c r="S7" s="59"/>
      <c r="T7" s="40"/>
      <c r="V7" s="5" t="s">
        <v>50</v>
      </c>
      <c r="W7" s="5" t="s">
        <v>50</v>
      </c>
    </row>
    <row r="8" spans="1:38" outlineLevel="1">
      <c r="A8" s="46"/>
      <c r="B8" s="203"/>
      <c r="C8" s="204" t="s">
        <v>69</v>
      </c>
      <c r="D8" s="205"/>
      <c r="E8" s="205"/>
      <c r="F8" s="99"/>
      <c r="G8" s="100">
        <f>SUMIF($H$17:$H$59,H8,$G$17:$G$59)</f>
        <v>0</v>
      </c>
      <c r="H8" s="346">
        <v>3</v>
      </c>
      <c r="I8" s="352">
        <f>KGV!$H$38</f>
        <v>1.3</v>
      </c>
      <c r="J8" s="347"/>
      <c r="K8" s="348">
        <f>KGV!$H$39</f>
        <v>0</v>
      </c>
      <c r="L8" s="107">
        <f>SUMIF($H$17:$H$59,H8,$L$17:$L$59)</f>
        <v>0</v>
      </c>
      <c r="M8" s="108">
        <f>SUMIF($H$17:$H$59,H8,$M$17:$M$59)</f>
        <v>0</v>
      </c>
      <c r="N8" s="58"/>
      <c r="O8" s="59"/>
      <c r="P8" s="59"/>
      <c r="Q8" s="59"/>
      <c r="R8" s="59"/>
      <c r="S8" s="59"/>
      <c r="T8" s="40"/>
      <c r="V8" s="5" t="s">
        <v>51</v>
      </c>
      <c r="W8" s="5" t="s">
        <v>51</v>
      </c>
    </row>
    <row r="9" spans="1:38" outlineLevel="1">
      <c r="A9" s="46"/>
      <c r="B9" s="203"/>
      <c r="C9" s="204" t="s">
        <v>70</v>
      </c>
      <c r="D9" s="205"/>
      <c r="E9" s="205"/>
      <c r="F9" s="99"/>
      <c r="G9" s="100">
        <f>SUMIF($H$17:$H$59,H9,$G$17:$G$59)</f>
        <v>0</v>
      </c>
      <c r="H9" s="346">
        <v>4</v>
      </c>
      <c r="I9" s="352">
        <f>KGV!$H$38</f>
        <v>1.3</v>
      </c>
      <c r="J9" s="347"/>
      <c r="K9" s="348">
        <f>KGV!$H$39</f>
        <v>0</v>
      </c>
      <c r="L9" s="107">
        <f>SUMIF($H$17:$H$59,H9,$L$17:$L$59)</f>
        <v>0</v>
      </c>
      <c r="M9" s="108">
        <f>SUMIF($H$17:$H$59,H9,$M$17:$M$59)</f>
        <v>0</v>
      </c>
      <c r="N9" s="58"/>
      <c r="O9" s="59"/>
      <c r="P9" s="59"/>
      <c r="Q9" s="59"/>
      <c r="R9" s="59"/>
      <c r="S9" s="59"/>
      <c r="T9" s="40"/>
      <c r="V9" s="5" t="s">
        <v>52</v>
      </c>
      <c r="W9" s="5" t="s">
        <v>52</v>
      </c>
    </row>
    <row r="10" spans="1:38" outlineLevel="1">
      <c r="A10" s="46"/>
      <c r="B10" s="203"/>
      <c r="C10" s="204" t="s">
        <v>99</v>
      </c>
      <c r="D10" s="205"/>
      <c r="E10" s="205"/>
      <c r="F10" s="99"/>
      <c r="G10" s="100">
        <f>SUMIF($H$17:$H$59,H10,$G$17:$G$59)</f>
        <v>0</v>
      </c>
      <c r="H10" s="346">
        <v>5</v>
      </c>
      <c r="I10" s="352">
        <f>KGV!$H$38</f>
        <v>1.3</v>
      </c>
      <c r="J10" s="347"/>
      <c r="K10" s="348">
        <f>KGV!$H$39</f>
        <v>0</v>
      </c>
      <c r="L10" s="107">
        <f>SUMIF($H$17:$H$59,H10,$L$17:$L$59)</f>
        <v>0</v>
      </c>
      <c r="M10" s="108">
        <f>SUMIF($H$17:$H$59,H10,$M$17:$M$59)</f>
        <v>0</v>
      </c>
      <c r="N10" s="58"/>
      <c r="O10" s="59"/>
      <c r="P10" s="59"/>
      <c r="Q10" s="59"/>
      <c r="R10" s="59"/>
      <c r="S10" s="59"/>
      <c r="T10" s="40"/>
      <c r="V10" s="5" t="s">
        <v>53</v>
      </c>
      <c r="W10" s="5" t="s">
        <v>53</v>
      </c>
    </row>
    <row r="11" spans="1:38" outlineLevel="1">
      <c r="A11" s="46"/>
      <c r="B11" s="203"/>
      <c r="C11" s="204" t="s">
        <v>71</v>
      </c>
      <c r="D11" s="205"/>
      <c r="E11" s="205"/>
      <c r="F11" s="99"/>
      <c r="G11" s="100">
        <f>SUMIF($H$17:$H$59,H11,$G$17:$G$59)</f>
        <v>0</v>
      </c>
      <c r="H11" s="346">
        <v>6</v>
      </c>
      <c r="I11" s="352">
        <f>KGV!$H$38</f>
        <v>1.3</v>
      </c>
      <c r="J11" s="347"/>
      <c r="K11" s="348">
        <f>KGV!$H$39</f>
        <v>0</v>
      </c>
      <c r="L11" s="107">
        <f>SUMIF($H$17:$H$59,H11,$L$17:$L$59)</f>
        <v>0</v>
      </c>
      <c r="M11" s="108">
        <f>SUMIF($H$17:$H$59,H11,$M$17:$M$59)</f>
        <v>0</v>
      </c>
      <c r="N11" s="58"/>
      <c r="O11" s="59"/>
      <c r="P11" s="59"/>
      <c r="Q11" s="59"/>
      <c r="R11" s="59"/>
      <c r="S11" s="59"/>
      <c r="T11" s="40"/>
      <c r="V11" s="5" t="s">
        <v>54</v>
      </c>
      <c r="W11" s="5" t="s">
        <v>54</v>
      </c>
    </row>
    <row r="12" spans="1:38" outlineLevel="1">
      <c r="A12" s="46"/>
      <c r="B12" s="203"/>
      <c r="C12" s="204" t="s">
        <v>72</v>
      </c>
      <c r="D12" s="205"/>
      <c r="E12" s="205"/>
      <c r="F12" s="99"/>
      <c r="G12" s="100">
        <f>SUMIF($H$17:$H$59,H12,$G$17:$G$59)</f>
        <v>0</v>
      </c>
      <c r="H12" s="346">
        <v>7</v>
      </c>
      <c r="I12" s="352">
        <f>KGV!$H$38</f>
        <v>1.3</v>
      </c>
      <c r="J12" s="347"/>
      <c r="K12" s="348">
        <f>KGV!$H$39</f>
        <v>0</v>
      </c>
      <c r="L12" s="107">
        <f>SUMIF($H$17:$H$59,H12,$L$17:$L$59)</f>
        <v>0</v>
      </c>
      <c r="M12" s="108">
        <f>SUMIF($H$17:$H$59,H12,$M$17:$M$59)</f>
        <v>0</v>
      </c>
      <c r="N12" s="58"/>
      <c r="O12" s="59"/>
      <c r="P12" s="59"/>
      <c r="Q12" s="59"/>
      <c r="R12" s="59"/>
      <c r="S12" s="59"/>
      <c r="T12" s="40"/>
      <c r="V12" s="5" t="s">
        <v>55</v>
      </c>
      <c r="W12" s="5" t="s">
        <v>55</v>
      </c>
    </row>
    <row r="13" spans="1:38" outlineLevel="1">
      <c r="A13" s="46"/>
      <c r="B13" s="203"/>
      <c r="C13" s="204" t="s">
        <v>73</v>
      </c>
      <c r="D13" s="205"/>
      <c r="E13" s="205"/>
      <c r="F13" s="99"/>
      <c r="G13" s="100">
        <f>SUMIF($H$17:$H$59,H13,$G$17:$G$59)</f>
        <v>0</v>
      </c>
      <c r="H13" s="346">
        <v>8</v>
      </c>
      <c r="I13" s="352">
        <f>KGV!$H$38</f>
        <v>1.3</v>
      </c>
      <c r="J13" s="347"/>
      <c r="K13" s="348">
        <f>KGV!$H$39</f>
        <v>0</v>
      </c>
      <c r="L13" s="107">
        <f>SUMIF($H$17:$H$59,H13,$L$17:$L$59)</f>
        <v>0</v>
      </c>
      <c r="M13" s="108">
        <f>SUMIF($H$17:$H$59,H13,$M$17:$M$59)</f>
        <v>0</v>
      </c>
      <c r="N13" s="58"/>
      <c r="O13" s="59"/>
      <c r="P13" s="59"/>
      <c r="Q13" s="59"/>
      <c r="R13" s="59"/>
      <c r="S13" s="59"/>
      <c r="T13" s="40"/>
    </row>
    <row r="14" spans="1:38" outlineLevel="1">
      <c r="A14" s="46"/>
      <c r="B14" s="203"/>
      <c r="C14" s="204" t="s">
        <v>74</v>
      </c>
      <c r="D14" s="205"/>
      <c r="E14" s="205"/>
      <c r="F14" s="99"/>
      <c r="G14" s="100">
        <f>SUMIF($H$17:$H$59,H14,$G$17:$G$59)</f>
        <v>0</v>
      </c>
      <c r="H14" s="346">
        <v>9</v>
      </c>
      <c r="I14" s="353">
        <f>KGV!$H$38</f>
        <v>1.3</v>
      </c>
      <c r="J14" s="347"/>
      <c r="K14" s="349">
        <f>KGV!$H$39</f>
        <v>0</v>
      </c>
      <c r="L14" s="107">
        <f>SUMIF($H$17:$H$59,H14,$L$17:$L$59)</f>
        <v>0</v>
      </c>
      <c r="M14" s="108">
        <f>SUMIF($H$17:$H$59,H14,$M$17:$M$59)</f>
        <v>0</v>
      </c>
      <c r="N14" s="58"/>
      <c r="O14" s="59"/>
      <c r="P14" s="59"/>
      <c r="Q14" s="59"/>
      <c r="R14" s="59"/>
      <c r="S14" s="59"/>
      <c r="T14" s="40"/>
    </row>
    <row r="15" spans="1:38" ht="15.75" outlineLevel="1" thickBot="1">
      <c r="A15" s="46"/>
      <c r="B15" s="203"/>
      <c r="C15" s="204" t="s">
        <v>75</v>
      </c>
      <c r="D15" s="205"/>
      <c r="E15" s="205"/>
      <c r="F15" s="99"/>
      <c r="G15" s="100">
        <f>SUMIF($H$17:$H$59,H15,$G$17:$G$59)</f>
        <v>0</v>
      </c>
      <c r="H15" s="346">
        <v>10</v>
      </c>
      <c r="I15" s="353">
        <f>KGV!$H$38</f>
        <v>1.3</v>
      </c>
      <c r="J15" s="350"/>
      <c r="K15" s="351">
        <f>KGV!$H$39</f>
        <v>0</v>
      </c>
      <c r="L15" s="109">
        <f>SUMIF($H$17:$H$59,H15,$L$17:$L$59)</f>
        <v>0</v>
      </c>
      <c r="M15" s="110">
        <f>SUMIF($H$17:$H$59,H15,$M$17:$M$59)</f>
        <v>0</v>
      </c>
      <c r="N15" s="58"/>
      <c r="O15" s="59"/>
      <c r="P15" s="59"/>
      <c r="Q15" s="59"/>
      <c r="R15" s="59"/>
      <c r="S15" s="59"/>
      <c r="T15" s="40"/>
    </row>
    <row r="16" spans="1:38" ht="16.5" outlineLevel="1" thickBot="1">
      <c r="A16" s="62"/>
      <c r="B16" s="207"/>
      <c r="C16" s="208"/>
      <c r="D16" s="355"/>
      <c r="E16" s="355"/>
      <c r="F16" s="356"/>
      <c r="G16" s="101">
        <f>SUM(G6:G15)</f>
        <v>0</v>
      </c>
      <c r="H16" s="357"/>
      <c r="I16" s="354"/>
      <c r="J16" s="354"/>
      <c r="K16" s="210" t="s">
        <v>5</v>
      </c>
      <c r="L16" s="111">
        <f>SUM(L6:L15)</f>
        <v>0</v>
      </c>
      <c r="M16" s="112">
        <f>SUM(M6:M15)</f>
        <v>0</v>
      </c>
      <c r="N16" s="58"/>
      <c r="O16" s="59"/>
      <c r="P16" s="59"/>
      <c r="Q16" s="59"/>
      <c r="R16" s="59"/>
      <c r="S16" s="59"/>
      <c r="T16" s="40"/>
    </row>
    <row r="17" spans="1:20">
      <c r="A17" s="63"/>
      <c r="B17" s="53"/>
      <c r="C17" s="54"/>
      <c r="D17" s="55"/>
      <c r="E17" s="55"/>
      <c r="F17" s="99"/>
      <c r="G17" s="100"/>
      <c r="H17" s="194"/>
      <c r="I17" s="245"/>
      <c r="J17" s="334"/>
      <c r="K17" s="211"/>
      <c r="L17" s="322"/>
      <c r="M17" s="324"/>
      <c r="N17" s="65"/>
      <c r="O17" s="66"/>
      <c r="P17" s="66"/>
      <c r="Q17" s="66"/>
      <c r="R17" s="66"/>
      <c r="S17" s="66"/>
      <c r="T17" s="67"/>
    </row>
    <row r="18" spans="1:20" hidden="1" outlineLevel="1">
      <c r="A18" s="63">
        <f>$B18</f>
        <v>0</v>
      </c>
      <c r="B18" s="68">
        <v>0</v>
      </c>
      <c r="C18" s="265" t="str">
        <f>CONCATENATE("CHAPITRE ",B18)</f>
        <v>CHAPITRE 0</v>
      </c>
      <c r="D18" s="55"/>
      <c r="E18" s="55"/>
      <c r="F18" s="121">
        <f t="shared" ref="F18:F35" si="0">IF(H18=0,,ROUND((VLOOKUP(H18,$H$6:$K$15,2)*L18+VLOOKUP(H18,$H$6:$K$15,4)*M18)/E18,$K$1))</f>
        <v>0</v>
      </c>
      <c r="G18" s="122">
        <f t="shared" ref="G18:G35" si="1">F18*E18</f>
        <v>0</v>
      </c>
      <c r="H18" s="194">
        <f t="shared" ref="H18:H37" si="2">IF(E18&lt;&gt;0,1,)</f>
        <v>0</v>
      </c>
      <c r="I18" s="246"/>
      <c r="J18" s="335"/>
      <c r="K18" s="211"/>
      <c r="L18" s="323">
        <f t="shared" ref="L18:L35" si="3">(I18-(I18*J18))*E18</f>
        <v>0</v>
      </c>
      <c r="M18" s="324">
        <f t="shared" ref="M18:M35" si="4">$M$4*K18*E18</f>
        <v>0</v>
      </c>
      <c r="N18" s="65"/>
      <c r="O18" s="66"/>
      <c r="P18" s="264"/>
      <c r="Q18" s="264"/>
      <c r="R18" s="264"/>
      <c r="S18" s="66"/>
      <c r="T18" s="67"/>
    </row>
    <row r="19" spans="1:20" hidden="1" outlineLevel="1">
      <c r="A19" s="63">
        <f>$A18</f>
        <v>0</v>
      </c>
      <c r="B19" s="68"/>
      <c r="C19" s="54"/>
      <c r="D19" s="55"/>
      <c r="E19" s="55"/>
      <c r="F19" s="121">
        <f t="shared" si="0"/>
        <v>0</v>
      </c>
      <c r="G19" s="122">
        <f t="shared" si="1"/>
        <v>0</v>
      </c>
      <c r="H19" s="194">
        <f t="shared" si="2"/>
        <v>0</v>
      </c>
      <c r="I19" s="246"/>
      <c r="J19" s="335"/>
      <c r="K19" s="211"/>
      <c r="L19" s="323">
        <f t="shared" si="3"/>
        <v>0</v>
      </c>
      <c r="M19" s="324">
        <f t="shared" si="4"/>
        <v>0</v>
      </c>
      <c r="N19" s="65"/>
      <c r="O19" s="66"/>
      <c r="P19" s="264"/>
      <c r="Q19" s="264"/>
      <c r="R19" s="264"/>
      <c r="S19" s="66"/>
      <c r="T19" s="67"/>
    </row>
    <row r="20" spans="1:20" hidden="1" outlineLevel="1">
      <c r="A20" s="63">
        <f t="shared" ref="A20:A37" si="5">$A19</f>
        <v>0</v>
      </c>
      <c r="B20" s="68"/>
      <c r="C20" s="54"/>
      <c r="D20" s="55"/>
      <c r="E20" s="55"/>
      <c r="F20" s="121">
        <f t="shared" si="0"/>
        <v>0</v>
      </c>
      <c r="G20" s="122">
        <f t="shared" si="1"/>
        <v>0</v>
      </c>
      <c r="H20" s="194">
        <f t="shared" si="2"/>
        <v>0</v>
      </c>
      <c r="I20" s="246"/>
      <c r="J20" s="335"/>
      <c r="K20" s="211"/>
      <c r="L20" s="323">
        <f t="shared" si="3"/>
        <v>0</v>
      </c>
      <c r="M20" s="324">
        <f t="shared" si="4"/>
        <v>0</v>
      </c>
      <c r="N20" s="65"/>
      <c r="O20" s="66"/>
      <c r="P20" s="264"/>
      <c r="Q20" s="264"/>
      <c r="R20" s="264"/>
      <c r="S20" s="66"/>
      <c r="T20" s="67"/>
    </row>
    <row r="21" spans="1:20" hidden="1" outlineLevel="1">
      <c r="A21" s="63">
        <f t="shared" si="5"/>
        <v>0</v>
      </c>
      <c r="B21" s="68"/>
      <c r="C21" s="54"/>
      <c r="D21" s="55"/>
      <c r="E21" s="55"/>
      <c r="F21" s="121">
        <f t="shared" si="0"/>
        <v>0</v>
      </c>
      <c r="G21" s="122">
        <f t="shared" si="1"/>
        <v>0</v>
      </c>
      <c r="H21" s="194">
        <f t="shared" si="2"/>
        <v>0</v>
      </c>
      <c r="I21" s="246"/>
      <c r="J21" s="335"/>
      <c r="K21" s="211"/>
      <c r="L21" s="323">
        <f t="shared" si="3"/>
        <v>0</v>
      </c>
      <c r="M21" s="324">
        <f t="shared" si="4"/>
        <v>0</v>
      </c>
      <c r="N21" s="65"/>
      <c r="O21" s="66"/>
      <c r="P21" s="264"/>
      <c r="Q21" s="264"/>
      <c r="R21" s="264"/>
      <c r="S21" s="66"/>
      <c r="T21" s="67"/>
    </row>
    <row r="22" spans="1:20" hidden="1" outlineLevel="1">
      <c r="A22" s="63">
        <f t="shared" si="5"/>
        <v>0</v>
      </c>
      <c r="B22" s="68"/>
      <c r="C22" s="333"/>
      <c r="D22" s="55"/>
      <c r="E22" s="55"/>
      <c r="F22" s="121">
        <f t="shared" si="0"/>
        <v>0</v>
      </c>
      <c r="G22" s="122">
        <f t="shared" si="1"/>
        <v>0</v>
      </c>
      <c r="H22" s="194">
        <f t="shared" si="2"/>
        <v>0</v>
      </c>
      <c r="I22" s="246"/>
      <c r="J22" s="335"/>
      <c r="K22" s="211"/>
      <c r="L22" s="323">
        <f t="shared" si="3"/>
        <v>0</v>
      </c>
      <c r="M22" s="324">
        <f t="shared" si="4"/>
        <v>0</v>
      </c>
      <c r="N22" s="65"/>
      <c r="O22" s="66"/>
      <c r="P22" s="264"/>
      <c r="Q22" s="264"/>
      <c r="R22" s="264"/>
      <c r="S22" s="66"/>
      <c r="T22" s="67"/>
    </row>
    <row r="23" spans="1:20" hidden="1" outlineLevel="1">
      <c r="A23" s="63">
        <f t="shared" si="5"/>
        <v>0</v>
      </c>
      <c r="B23" s="68"/>
      <c r="C23" s="333"/>
      <c r="D23" s="55"/>
      <c r="E23" s="55"/>
      <c r="F23" s="121">
        <f t="shared" si="0"/>
        <v>0</v>
      </c>
      <c r="G23" s="122">
        <f t="shared" si="1"/>
        <v>0</v>
      </c>
      <c r="H23" s="194">
        <f t="shared" si="2"/>
        <v>0</v>
      </c>
      <c r="I23" s="246"/>
      <c r="J23" s="335"/>
      <c r="K23" s="211"/>
      <c r="L23" s="323">
        <f t="shared" si="3"/>
        <v>0</v>
      </c>
      <c r="M23" s="324">
        <f t="shared" si="4"/>
        <v>0</v>
      </c>
      <c r="N23" s="65"/>
      <c r="O23" s="66"/>
      <c r="P23" s="264"/>
      <c r="Q23" s="264"/>
      <c r="R23" s="264"/>
      <c r="S23" s="66"/>
      <c r="T23" s="67"/>
    </row>
    <row r="24" spans="1:20" hidden="1" outlineLevel="1">
      <c r="A24" s="63">
        <f t="shared" si="5"/>
        <v>0</v>
      </c>
      <c r="B24" s="68"/>
      <c r="C24" s="333"/>
      <c r="D24" s="55"/>
      <c r="E24" s="55"/>
      <c r="F24" s="121">
        <f t="shared" si="0"/>
        <v>0</v>
      </c>
      <c r="G24" s="122">
        <f t="shared" si="1"/>
        <v>0</v>
      </c>
      <c r="H24" s="194">
        <f t="shared" si="2"/>
        <v>0</v>
      </c>
      <c r="I24" s="246"/>
      <c r="J24" s="335"/>
      <c r="K24" s="211"/>
      <c r="L24" s="323">
        <f t="shared" si="3"/>
        <v>0</v>
      </c>
      <c r="M24" s="324">
        <f t="shared" si="4"/>
        <v>0</v>
      </c>
      <c r="N24" s="65"/>
      <c r="O24" s="66"/>
      <c r="P24" s="264"/>
      <c r="Q24" s="264"/>
      <c r="R24" s="264"/>
      <c r="S24" s="66"/>
      <c r="T24" s="67"/>
    </row>
    <row r="25" spans="1:20" hidden="1" outlineLevel="1">
      <c r="A25" s="63">
        <f t="shared" si="5"/>
        <v>0</v>
      </c>
      <c r="B25" s="68"/>
      <c r="C25" s="333"/>
      <c r="D25" s="55"/>
      <c r="E25" s="55"/>
      <c r="F25" s="121">
        <f t="shared" si="0"/>
        <v>0</v>
      </c>
      <c r="G25" s="122">
        <f t="shared" si="1"/>
        <v>0</v>
      </c>
      <c r="H25" s="194">
        <f t="shared" si="2"/>
        <v>0</v>
      </c>
      <c r="I25" s="246"/>
      <c r="J25" s="335"/>
      <c r="K25" s="211"/>
      <c r="L25" s="323">
        <f t="shared" si="3"/>
        <v>0</v>
      </c>
      <c r="M25" s="324">
        <f t="shared" si="4"/>
        <v>0</v>
      </c>
      <c r="N25" s="65"/>
      <c r="O25" s="66"/>
      <c r="P25" s="264"/>
      <c r="Q25" s="264"/>
      <c r="R25" s="264"/>
      <c r="S25" s="66"/>
      <c r="T25" s="67"/>
    </row>
    <row r="26" spans="1:20" hidden="1" outlineLevel="1">
      <c r="A26" s="63">
        <f t="shared" si="5"/>
        <v>0</v>
      </c>
      <c r="B26" s="68"/>
      <c r="C26" s="333"/>
      <c r="D26" s="55"/>
      <c r="E26" s="55"/>
      <c r="F26" s="121">
        <f t="shared" si="0"/>
        <v>0</v>
      </c>
      <c r="G26" s="122">
        <f t="shared" si="1"/>
        <v>0</v>
      </c>
      <c r="H26" s="194">
        <f t="shared" si="2"/>
        <v>0</v>
      </c>
      <c r="I26" s="246"/>
      <c r="J26" s="335"/>
      <c r="K26" s="211"/>
      <c r="L26" s="323">
        <f t="shared" si="3"/>
        <v>0</v>
      </c>
      <c r="M26" s="324">
        <f t="shared" si="4"/>
        <v>0</v>
      </c>
      <c r="N26" s="65"/>
      <c r="O26" s="66"/>
      <c r="P26" s="264"/>
      <c r="Q26" s="264"/>
      <c r="R26" s="264"/>
      <c r="S26" s="66"/>
      <c r="T26" s="67"/>
    </row>
    <row r="27" spans="1:20" hidden="1" outlineLevel="1">
      <c r="A27" s="63">
        <f t="shared" si="5"/>
        <v>0</v>
      </c>
      <c r="B27" s="68"/>
      <c r="C27" s="333"/>
      <c r="D27" s="55"/>
      <c r="E27" s="55"/>
      <c r="F27" s="121">
        <f t="shared" si="0"/>
        <v>0</v>
      </c>
      <c r="G27" s="122">
        <f t="shared" si="1"/>
        <v>0</v>
      </c>
      <c r="H27" s="194">
        <f t="shared" si="2"/>
        <v>0</v>
      </c>
      <c r="I27" s="246"/>
      <c r="J27" s="335"/>
      <c r="K27" s="211"/>
      <c r="L27" s="323">
        <f t="shared" si="3"/>
        <v>0</v>
      </c>
      <c r="M27" s="324">
        <f t="shared" si="4"/>
        <v>0</v>
      </c>
      <c r="N27" s="65"/>
      <c r="O27" s="66"/>
      <c r="P27" s="264"/>
      <c r="Q27" s="264"/>
      <c r="R27" s="264"/>
      <c r="S27" s="66"/>
      <c r="T27" s="67"/>
    </row>
    <row r="28" spans="1:20" hidden="1" outlineLevel="1">
      <c r="A28" s="63">
        <f t="shared" si="5"/>
        <v>0</v>
      </c>
      <c r="B28" s="68"/>
      <c r="C28" s="333"/>
      <c r="D28" s="55"/>
      <c r="E28" s="55"/>
      <c r="F28" s="121">
        <f t="shared" si="0"/>
        <v>0</v>
      </c>
      <c r="G28" s="122">
        <f t="shared" si="1"/>
        <v>0</v>
      </c>
      <c r="H28" s="194">
        <f t="shared" si="2"/>
        <v>0</v>
      </c>
      <c r="I28" s="246"/>
      <c r="J28" s="335"/>
      <c r="K28" s="211"/>
      <c r="L28" s="323">
        <f t="shared" si="3"/>
        <v>0</v>
      </c>
      <c r="M28" s="324">
        <f t="shared" si="4"/>
        <v>0</v>
      </c>
      <c r="N28" s="65"/>
      <c r="O28" s="66"/>
      <c r="P28" s="264"/>
      <c r="Q28" s="264"/>
      <c r="R28" s="264"/>
      <c r="S28" s="66"/>
      <c r="T28" s="67"/>
    </row>
    <row r="29" spans="1:20" hidden="1" outlineLevel="1">
      <c r="A29" s="63">
        <f t="shared" si="5"/>
        <v>0</v>
      </c>
      <c r="B29" s="68"/>
      <c r="C29" s="333"/>
      <c r="D29" s="55"/>
      <c r="E29" s="55"/>
      <c r="F29" s="121">
        <f t="shared" si="0"/>
        <v>0</v>
      </c>
      <c r="G29" s="122">
        <f t="shared" si="1"/>
        <v>0</v>
      </c>
      <c r="H29" s="194">
        <f t="shared" si="2"/>
        <v>0</v>
      </c>
      <c r="I29" s="246"/>
      <c r="J29" s="335"/>
      <c r="K29" s="211"/>
      <c r="L29" s="323">
        <f t="shared" si="3"/>
        <v>0</v>
      </c>
      <c r="M29" s="324">
        <f t="shared" si="4"/>
        <v>0</v>
      </c>
      <c r="N29" s="65"/>
      <c r="O29" s="66"/>
      <c r="P29" s="264"/>
      <c r="Q29" s="264"/>
      <c r="R29" s="264"/>
      <c r="S29" s="66"/>
      <c r="T29" s="67"/>
    </row>
    <row r="30" spans="1:20" hidden="1" outlineLevel="1">
      <c r="A30" s="63">
        <f t="shared" si="5"/>
        <v>0</v>
      </c>
      <c r="B30" s="68"/>
      <c r="C30" s="333"/>
      <c r="D30" s="55"/>
      <c r="E30" s="55"/>
      <c r="F30" s="121">
        <f t="shared" si="0"/>
        <v>0</v>
      </c>
      <c r="G30" s="122">
        <f t="shared" si="1"/>
        <v>0</v>
      </c>
      <c r="H30" s="194">
        <f t="shared" si="2"/>
        <v>0</v>
      </c>
      <c r="I30" s="246"/>
      <c r="J30" s="335"/>
      <c r="K30" s="211"/>
      <c r="L30" s="323">
        <f t="shared" si="3"/>
        <v>0</v>
      </c>
      <c r="M30" s="324">
        <f t="shared" si="4"/>
        <v>0</v>
      </c>
      <c r="N30" s="65"/>
      <c r="O30" s="66"/>
      <c r="P30" s="264"/>
      <c r="Q30" s="264"/>
      <c r="R30" s="264"/>
      <c r="S30" s="66"/>
      <c r="T30" s="67"/>
    </row>
    <row r="31" spans="1:20" hidden="1" outlineLevel="1">
      <c r="A31" s="63">
        <f t="shared" si="5"/>
        <v>0</v>
      </c>
      <c r="B31" s="68"/>
      <c r="C31" s="333"/>
      <c r="D31" s="55"/>
      <c r="E31" s="55"/>
      <c r="F31" s="121">
        <f t="shared" si="0"/>
        <v>0</v>
      </c>
      <c r="G31" s="122">
        <f t="shared" si="1"/>
        <v>0</v>
      </c>
      <c r="H31" s="194">
        <f t="shared" si="2"/>
        <v>0</v>
      </c>
      <c r="I31" s="246"/>
      <c r="J31" s="335"/>
      <c r="K31" s="211"/>
      <c r="L31" s="323">
        <f t="shared" si="3"/>
        <v>0</v>
      </c>
      <c r="M31" s="324">
        <f t="shared" si="4"/>
        <v>0</v>
      </c>
      <c r="N31" s="65"/>
      <c r="O31" s="66"/>
      <c r="P31" s="264"/>
      <c r="Q31" s="264"/>
      <c r="R31" s="264"/>
      <c r="S31" s="66"/>
      <c r="T31" s="67"/>
    </row>
    <row r="32" spans="1:20" hidden="1" outlineLevel="1">
      <c r="A32" s="63">
        <f t="shared" si="5"/>
        <v>0</v>
      </c>
      <c r="B32" s="68"/>
      <c r="C32" s="333"/>
      <c r="D32" s="55"/>
      <c r="E32" s="55"/>
      <c r="F32" s="121">
        <f t="shared" si="0"/>
        <v>0</v>
      </c>
      <c r="G32" s="122">
        <f t="shared" si="1"/>
        <v>0</v>
      </c>
      <c r="H32" s="194">
        <f t="shared" si="2"/>
        <v>0</v>
      </c>
      <c r="I32" s="246"/>
      <c r="J32" s="335"/>
      <c r="K32" s="211"/>
      <c r="L32" s="323">
        <f t="shared" si="3"/>
        <v>0</v>
      </c>
      <c r="M32" s="324">
        <f t="shared" si="4"/>
        <v>0</v>
      </c>
      <c r="N32" s="65"/>
      <c r="O32" s="66"/>
      <c r="P32" s="264"/>
      <c r="Q32" s="264"/>
      <c r="R32" s="264"/>
      <c r="S32" s="66"/>
      <c r="T32" s="67"/>
    </row>
    <row r="33" spans="1:23" hidden="1" outlineLevel="1">
      <c r="A33" s="63">
        <f t="shared" si="5"/>
        <v>0</v>
      </c>
      <c r="B33" s="68"/>
      <c r="C33" s="333"/>
      <c r="D33" s="55"/>
      <c r="E33" s="55"/>
      <c r="F33" s="121">
        <f t="shared" si="0"/>
        <v>0</v>
      </c>
      <c r="G33" s="122">
        <f t="shared" si="1"/>
        <v>0</v>
      </c>
      <c r="H33" s="194">
        <f t="shared" si="2"/>
        <v>0</v>
      </c>
      <c r="I33" s="246"/>
      <c r="J33" s="335"/>
      <c r="K33" s="211"/>
      <c r="L33" s="323">
        <f t="shared" si="3"/>
        <v>0</v>
      </c>
      <c r="M33" s="324">
        <f t="shared" si="4"/>
        <v>0</v>
      </c>
      <c r="N33" s="65"/>
      <c r="O33" s="66"/>
      <c r="P33" s="264"/>
      <c r="Q33" s="264"/>
      <c r="R33" s="264"/>
      <c r="S33" s="66"/>
      <c r="T33" s="67"/>
    </row>
    <row r="34" spans="1:23" hidden="1" outlineLevel="1">
      <c r="A34" s="63">
        <f t="shared" si="5"/>
        <v>0</v>
      </c>
      <c r="B34" s="68"/>
      <c r="C34" s="333"/>
      <c r="D34" s="55"/>
      <c r="E34" s="55"/>
      <c r="F34" s="121">
        <f t="shared" si="0"/>
        <v>0</v>
      </c>
      <c r="G34" s="122">
        <f t="shared" si="1"/>
        <v>0</v>
      </c>
      <c r="H34" s="194">
        <f t="shared" si="2"/>
        <v>0</v>
      </c>
      <c r="I34" s="246"/>
      <c r="J34" s="335"/>
      <c r="K34" s="211"/>
      <c r="L34" s="323">
        <f t="shared" si="3"/>
        <v>0</v>
      </c>
      <c r="M34" s="324">
        <f t="shared" si="4"/>
        <v>0</v>
      </c>
      <c r="N34" s="65"/>
      <c r="O34" s="66"/>
      <c r="P34" s="264"/>
      <c r="Q34" s="264"/>
      <c r="R34" s="264"/>
      <c r="S34" s="66"/>
      <c r="T34" s="67"/>
    </row>
    <row r="35" spans="1:23" ht="15.75" hidden="1" outlineLevel="1" thickBot="1">
      <c r="A35" s="63">
        <f t="shared" si="5"/>
        <v>0</v>
      </c>
      <c r="B35" s="68"/>
      <c r="C35" s="333"/>
      <c r="D35" s="55"/>
      <c r="E35" s="55"/>
      <c r="F35" s="121">
        <f t="shared" si="0"/>
        <v>0</v>
      </c>
      <c r="G35" s="122">
        <f t="shared" si="1"/>
        <v>0</v>
      </c>
      <c r="H35" s="194">
        <f t="shared" si="2"/>
        <v>0</v>
      </c>
      <c r="I35" s="246"/>
      <c r="J35" s="335"/>
      <c r="K35" s="211"/>
      <c r="L35" s="323">
        <f t="shared" si="3"/>
        <v>0</v>
      </c>
      <c r="M35" s="324">
        <f t="shared" si="4"/>
        <v>0</v>
      </c>
      <c r="N35" s="65"/>
      <c r="O35" s="66"/>
      <c r="P35" s="264"/>
      <c r="Q35" s="264"/>
      <c r="R35" s="264"/>
      <c r="S35" s="66"/>
      <c r="T35" s="67"/>
    </row>
    <row r="36" spans="1:23" ht="18.75" hidden="1" customHeight="1" outlineLevel="1" thickBot="1">
      <c r="A36" s="63">
        <f t="shared" si="5"/>
        <v>0</v>
      </c>
      <c r="B36" s="53"/>
      <c r="C36" s="192" t="str">
        <f>CONCATENATE(B18," - TOTAL HT ",C18)</f>
        <v>0 - TOTAL HT CHAPITRE 0</v>
      </c>
      <c r="D36" s="55"/>
      <c r="E36" s="55"/>
      <c r="F36" s="121"/>
      <c r="G36" s="123">
        <f>SUM(G18:G35)</f>
        <v>0</v>
      </c>
      <c r="H36" s="194">
        <f t="shared" si="2"/>
        <v>0</v>
      </c>
      <c r="I36" s="246"/>
      <c r="J36" s="335"/>
      <c r="K36" s="211"/>
      <c r="L36" s="123">
        <f>SUM(L18:L35)</f>
        <v>0</v>
      </c>
      <c r="M36" s="113">
        <f>SUM(M18:M35)</f>
        <v>0</v>
      </c>
      <c r="N36" s="70"/>
      <c r="O36" s="71"/>
      <c r="P36" s="71"/>
      <c r="Q36" s="71"/>
      <c r="R36" s="71"/>
      <c r="S36" s="71"/>
      <c r="T36" s="67"/>
      <c r="V36" s="69"/>
      <c r="W36" s="69"/>
    </row>
    <row r="37" spans="1:23" ht="18.75" hidden="1" customHeight="1" collapsed="1">
      <c r="A37" s="63">
        <f t="shared" si="5"/>
        <v>0</v>
      </c>
      <c r="B37" s="53"/>
      <c r="C37" s="192"/>
      <c r="D37" s="55"/>
      <c r="E37" s="55"/>
      <c r="F37" s="121"/>
      <c r="G37" s="193"/>
      <c r="H37" s="194">
        <f t="shared" si="2"/>
        <v>0</v>
      </c>
      <c r="I37" s="246"/>
      <c r="J37" s="335"/>
      <c r="K37" s="211"/>
      <c r="L37" s="325"/>
      <c r="M37" s="326"/>
      <c r="N37" s="70"/>
      <c r="O37" s="71"/>
      <c r="P37" s="71"/>
      <c r="Q37" s="71"/>
      <c r="R37" s="71"/>
      <c r="S37" s="71"/>
      <c r="T37" s="67"/>
      <c r="V37" s="69"/>
      <c r="W37" s="69"/>
    </row>
    <row r="38" spans="1:23">
      <c r="A38" s="424">
        <f>$B38</f>
        <v>1</v>
      </c>
      <c r="B38" s="425">
        <v>1</v>
      </c>
      <c r="C38" s="426" t="str">
        <f>CONCATENATE("CHAPITRE ",B38)</f>
        <v>CHAPITRE 1</v>
      </c>
      <c r="D38" s="427"/>
      <c r="E38" s="427"/>
      <c r="F38" s="428">
        <f t="shared" ref="F38:F55" si="6">IF(H38=0,,ROUND((VLOOKUP(H38,$H$6:$K$15,2)*L38+VLOOKUP(H38,$H$6:$K$15,4)*M38)/E38,$K$1))</f>
        <v>0</v>
      </c>
      <c r="G38" s="429">
        <f t="shared" ref="G38:G55" si="7">F38*E38</f>
        <v>0</v>
      </c>
      <c r="H38" s="430">
        <f t="shared" ref="H38:H57" si="8">IF(E38&lt;&gt;0,1,)</f>
        <v>0</v>
      </c>
      <c r="I38" s="431"/>
      <c r="J38" s="432"/>
      <c r="K38" s="433"/>
      <c r="L38" s="434">
        <f t="shared" ref="L38:L55" si="9">(I38-(I38*J38))*E38</f>
        <v>0</v>
      </c>
      <c r="M38" s="435">
        <f t="shared" ref="M38:M55" si="10">$M$4*K38*E38</f>
        <v>0</v>
      </c>
    </row>
    <row r="39" spans="1:23">
      <c r="A39" s="424">
        <f>$A38</f>
        <v>1</v>
      </c>
      <c r="B39" s="425"/>
      <c r="C39" s="436"/>
      <c r="D39" s="427"/>
      <c r="E39" s="427"/>
      <c r="F39" s="428">
        <f t="shared" si="6"/>
        <v>0</v>
      </c>
      <c r="G39" s="429">
        <f t="shared" si="7"/>
        <v>0</v>
      </c>
      <c r="H39" s="430">
        <f t="shared" si="8"/>
        <v>0</v>
      </c>
      <c r="I39" s="431"/>
      <c r="J39" s="432"/>
      <c r="K39" s="433"/>
      <c r="L39" s="434">
        <f t="shared" si="9"/>
        <v>0</v>
      </c>
      <c r="M39" s="435">
        <f t="shared" si="10"/>
        <v>0</v>
      </c>
    </row>
    <row r="40" spans="1:23">
      <c r="A40" s="424">
        <f t="shared" ref="A40:A57" si="11">$A39</f>
        <v>1</v>
      </c>
      <c r="B40" s="425"/>
      <c r="C40" s="436"/>
      <c r="D40" s="427"/>
      <c r="E40" s="427"/>
      <c r="F40" s="428">
        <f t="shared" si="6"/>
        <v>0</v>
      </c>
      <c r="G40" s="429">
        <f t="shared" si="7"/>
        <v>0</v>
      </c>
      <c r="H40" s="430">
        <f t="shared" si="8"/>
        <v>0</v>
      </c>
      <c r="I40" s="431"/>
      <c r="J40" s="432"/>
      <c r="K40" s="433"/>
      <c r="L40" s="434">
        <f t="shared" si="9"/>
        <v>0</v>
      </c>
      <c r="M40" s="435">
        <f t="shared" si="10"/>
        <v>0</v>
      </c>
    </row>
    <row r="41" spans="1:23">
      <c r="A41" s="424">
        <f t="shared" si="11"/>
        <v>1</v>
      </c>
      <c r="B41" s="425"/>
      <c r="C41" s="436"/>
      <c r="D41" s="427"/>
      <c r="E41" s="427"/>
      <c r="F41" s="428">
        <f t="shared" si="6"/>
        <v>0</v>
      </c>
      <c r="G41" s="429">
        <f t="shared" si="7"/>
        <v>0</v>
      </c>
      <c r="H41" s="430">
        <f t="shared" si="8"/>
        <v>0</v>
      </c>
      <c r="I41" s="431"/>
      <c r="J41" s="432"/>
      <c r="K41" s="433"/>
      <c r="L41" s="434">
        <f t="shared" si="9"/>
        <v>0</v>
      </c>
      <c r="M41" s="435">
        <f t="shared" si="10"/>
        <v>0</v>
      </c>
    </row>
    <row r="42" spans="1:23">
      <c r="A42" s="424">
        <f t="shared" si="11"/>
        <v>1</v>
      </c>
      <c r="B42" s="425"/>
      <c r="C42" s="437"/>
      <c r="D42" s="427"/>
      <c r="E42" s="427"/>
      <c r="F42" s="428">
        <f t="shared" si="6"/>
        <v>0</v>
      </c>
      <c r="G42" s="429">
        <f t="shared" si="7"/>
        <v>0</v>
      </c>
      <c r="H42" s="430">
        <f t="shared" si="8"/>
        <v>0</v>
      </c>
      <c r="I42" s="431"/>
      <c r="J42" s="432"/>
      <c r="K42" s="433"/>
      <c r="L42" s="434">
        <f t="shared" si="9"/>
        <v>0</v>
      </c>
      <c r="M42" s="435">
        <f t="shared" si="10"/>
        <v>0</v>
      </c>
    </row>
    <row r="43" spans="1:23">
      <c r="A43" s="424">
        <f t="shared" si="11"/>
        <v>1</v>
      </c>
      <c r="B43" s="425"/>
      <c r="C43" s="437"/>
      <c r="D43" s="427"/>
      <c r="E43" s="427"/>
      <c r="F43" s="428">
        <f t="shared" si="6"/>
        <v>0</v>
      </c>
      <c r="G43" s="429">
        <f t="shared" si="7"/>
        <v>0</v>
      </c>
      <c r="H43" s="430">
        <f t="shared" si="8"/>
        <v>0</v>
      </c>
      <c r="I43" s="431"/>
      <c r="J43" s="432"/>
      <c r="K43" s="433"/>
      <c r="L43" s="434">
        <f t="shared" si="9"/>
        <v>0</v>
      </c>
      <c r="M43" s="435">
        <f t="shared" si="10"/>
        <v>0</v>
      </c>
    </row>
    <row r="44" spans="1:23">
      <c r="A44" s="424">
        <f t="shared" si="11"/>
        <v>1</v>
      </c>
      <c r="B44" s="425"/>
      <c r="C44" s="437"/>
      <c r="D44" s="427"/>
      <c r="E44" s="427"/>
      <c r="F44" s="428">
        <f t="shared" si="6"/>
        <v>0</v>
      </c>
      <c r="G44" s="429">
        <f t="shared" si="7"/>
        <v>0</v>
      </c>
      <c r="H44" s="430">
        <f t="shared" si="8"/>
        <v>0</v>
      </c>
      <c r="I44" s="431"/>
      <c r="J44" s="432"/>
      <c r="K44" s="433"/>
      <c r="L44" s="434">
        <f t="shared" si="9"/>
        <v>0</v>
      </c>
      <c r="M44" s="435">
        <f t="shared" si="10"/>
        <v>0</v>
      </c>
    </row>
    <row r="45" spans="1:23">
      <c r="A45" s="424">
        <f t="shared" si="11"/>
        <v>1</v>
      </c>
      <c r="B45" s="425"/>
      <c r="C45" s="437"/>
      <c r="D45" s="427"/>
      <c r="E45" s="427"/>
      <c r="F45" s="428">
        <f t="shared" si="6"/>
        <v>0</v>
      </c>
      <c r="G45" s="429">
        <f t="shared" si="7"/>
        <v>0</v>
      </c>
      <c r="H45" s="430">
        <f t="shared" si="8"/>
        <v>0</v>
      </c>
      <c r="I45" s="431"/>
      <c r="J45" s="432"/>
      <c r="K45" s="433"/>
      <c r="L45" s="434">
        <f t="shared" si="9"/>
        <v>0</v>
      </c>
      <c r="M45" s="435">
        <f t="shared" si="10"/>
        <v>0</v>
      </c>
    </row>
    <row r="46" spans="1:23">
      <c r="A46" s="424">
        <f t="shared" si="11"/>
        <v>1</v>
      </c>
      <c r="B46" s="425"/>
      <c r="C46" s="437"/>
      <c r="D46" s="427"/>
      <c r="E46" s="427"/>
      <c r="F46" s="428">
        <f t="shared" si="6"/>
        <v>0</v>
      </c>
      <c r="G46" s="429">
        <f t="shared" si="7"/>
        <v>0</v>
      </c>
      <c r="H46" s="430">
        <f t="shared" si="8"/>
        <v>0</v>
      </c>
      <c r="I46" s="431"/>
      <c r="J46" s="432"/>
      <c r="K46" s="433"/>
      <c r="L46" s="434">
        <f t="shared" si="9"/>
        <v>0</v>
      </c>
      <c r="M46" s="435">
        <f t="shared" si="10"/>
        <v>0</v>
      </c>
    </row>
    <row r="47" spans="1:23">
      <c r="A47" s="424">
        <f t="shared" si="11"/>
        <v>1</v>
      </c>
      <c r="B47" s="425"/>
      <c r="C47" s="437"/>
      <c r="D47" s="427"/>
      <c r="E47" s="427"/>
      <c r="F47" s="428">
        <f t="shared" si="6"/>
        <v>0</v>
      </c>
      <c r="G47" s="429">
        <f t="shared" si="7"/>
        <v>0</v>
      </c>
      <c r="H47" s="430">
        <f t="shared" si="8"/>
        <v>0</v>
      </c>
      <c r="I47" s="431"/>
      <c r="J47" s="432"/>
      <c r="K47" s="433"/>
      <c r="L47" s="434">
        <f t="shared" si="9"/>
        <v>0</v>
      </c>
      <c r="M47" s="435">
        <f t="shared" si="10"/>
        <v>0</v>
      </c>
    </row>
    <row r="48" spans="1:23">
      <c r="A48" s="424">
        <f t="shared" si="11"/>
        <v>1</v>
      </c>
      <c r="B48" s="425"/>
      <c r="C48" s="437"/>
      <c r="D48" s="427"/>
      <c r="E48" s="427"/>
      <c r="F48" s="428">
        <f t="shared" si="6"/>
        <v>0</v>
      </c>
      <c r="G48" s="429">
        <f t="shared" si="7"/>
        <v>0</v>
      </c>
      <c r="H48" s="430">
        <f t="shared" si="8"/>
        <v>0</v>
      </c>
      <c r="I48" s="431"/>
      <c r="J48" s="432"/>
      <c r="K48" s="433"/>
      <c r="L48" s="434">
        <f t="shared" si="9"/>
        <v>0</v>
      </c>
      <c r="M48" s="435">
        <f t="shared" si="10"/>
        <v>0</v>
      </c>
    </row>
    <row r="49" spans="1:14">
      <c r="A49" s="424">
        <f t="shared" si="11"/>
        <v>1</v>
      </c>
      <c r="B49" s="425"/>
      <c r="C49" s="437"/>
      <c r="D49" s="427"/>
      <c r="E49" s="427"/>
      <c r="F49" s="428">
        <f t="shared" si="6"/>
        <v>0</v>
      </c>
      <c r="G49" s="429">
        <f t="shared" si="7"/>
        <v>0</v>
      </c>
      <c r="H49" s="430">
        <f t="shared" si="8"/>
        <v>0</v>
      </c>
      <c r="I49" s="431"/>
      <c r="J49" s="432"/>
      <c r="K49" s="433"/>
      <c r="L49" s="434">
        <f t="shared" si="9"/>
        <v>0</v>
      </c>
      <c r="M49" s="435">
        <f t="shared" si="10"/>
        <v>0</v>
      </c>
    </row>
    <row r="50" spans="1:14">
      <c r="A50" s="424">
        <f t="shared" si="11"/>
        <v>1</v>
      </c>
      <c r="B50" s="425"/>
      <c r="C50" s="437"/>
      <c r="D50" s="427"/>
      <c r="E50" s="427"/>
      <c r="F50" s="428">
        <f t="shared" si="6"/>
        <v>0</v>
      </c>
      <c r="G50" s="429">
        <f t="shared" si="7"/>
        <v>0</v>
      </c>
      <c r="H50" s="430">
        <f t="shared" si="8"/>
        <v>0</v>
      </c>
      <c r="I50" s="431"/>
      <c r="J50" s="432"/>
      <c r="K50" s="433"/>
      <c r="L50" s="434">
        <f t="shared" si="9"/>
        <v>0</v>
      </c>
      <c r="M50" s="435">
        <f t="shared" si="10"/>
        <v>0</v>
      </c>
    </row>
    <row r="51" spans="1:14">
      <c r="A51" s="424">
        <f t="shared" si="11"/>
        <v>1</v>
      </c>
      <c r="B51" s="425"/>
      <c r="C51" s="437"/>
      <c r="D51" s="427"/>
      <c r="E51" s="427"/>
      <c r="F51" s="428">
        <f t="shared" si="6"/>
        <v>0</v>
      </c>
      <c r="G51" s="429">
        <f t="shared" si="7"/>
        <v>0</v>
      </c>
      <c r="H51" s="430">
        <f t="shared" si="8"/>
        <v>0</v>
      </c>
      <c r="I51" s="431"/>
      <c r="J51" s="432"/>
      <c r="K51" s="433"/>
      <c r="L51" s="434">
        <f t="shared" si="9"/>
        <v>0</v>
      </c>
      <c r="M51" s="435">
        <f t="shared" si="10"/>
        <v>0</v>
      </c>
    </row>
    <row r="52" spans="1:14">
      <c r="A52" s="424">
        <f t="shared" si="11"/>
        <v>1</v>
      </c>
      <c r="B52" s="425"/>
      <c r="C52" s="437"/>
      <c r="D52" s="427"/>
      <c r="E52" s="427"/>
      <c r="F52" s="428">
        <f t="shared" si="6"/>
        <v>0</v>
      </c>
      <c r="G52" s="429">
        <f t="shared" si="7"/>
        <v>0</v>
      </c>
      <c r="H52" s="430">
        <f t="shared" si="8"/>
        <v>0</v>
      </c>
      <c r="I52" s="431"/>
      <c r="J52" s="432"/>
      <c r="K52" s="433"/>
      <c r="L52" s="434">
        <f t="shared" si="9"/>
        <v>0</v>
      </c>
      <c r="M52" s="435">
        <f t="shared" si="10"/>
        <v>0</v>
      </c>
    </row>
    <row r="53" spans="1:14">
      <c r="A53" s="424">
        <f t="shared" si="11"/>
        <v>1</v>
      </c>
      <c r="B53" s="425"/>
      <c r="C53" s="437"/>
      <c r="D53" s="427"/>
      <c r="E53" s="427"/>
      <c r="F53" s="428">
        <f t="shared" si="6"/>
        <v>0</v>
      </c>
      <c r="G53" s="429">
        <f t="shared" si="7"/>
        <v>0</v>
      </c>
      <c r="H53" s="430">
        <f t="shared" si="8"/>
        <v>0</v>
      </c>
      <c r="I53" s="431"/>
      <c r="J53" s="432"/>
      <c r="K53" s="433"/>
      <c r="L53" s="434">
        <f t="shared" si="9"/>
        <v>0</v>
      </c>
      <c r="M53" s="435">
        <f t="shared" si="10"/>
        <v>0</v>
      </c>
    </row>
    <row r="54" spans="1:14">
      <c r="A54" s="424">
        <f t="shared" si="11"/>
        <v>1</v>
      </c>
      <c r="B54" s="425"/>
      <c r="C54" s="437"/>
      <c r="D54" s="427"/>
      <c r="E54" s="427"/>
      <c r="F54" s="428">
        <f t="shared" si="6"/>
        <v>0</v>
      </c>
      <c r="G54" s="429">
        <f t="shared" si="7"/>
        <v>0</v>
      </c>
      <c r="H54" s="430">
        <f t="shared" si="8"/>
        <v>0</v>
      </c>
      <c r="I54" s="431"/>
      <c r="J54" s="432"/>
      <c r="K54" s="433"/>
      <c r="L54" s="434">
        <f t="shared" si="9"/>
        <v>0</v>
      </c>
      <c r="M54" s="435">
        <f t="shared" si="10"/>
        <v>0</v>
      </c>
    </row>
    <row r="55" spans="1:14" ht="15.75" thickBot="1">
      <c r="A55" s="424">
        <f t="shared" si="11"/>
        <v>1</v>
      </c>
      <c r="B55" s="425"/>
      <c r="C55" s="437"/>
      <c r="D55" s="427"/>
      <c r="E55" s="427"/>
      <c r="F55" s="428">
        <f t="shared" si="6"/>
        <v>0</v>
      </c>
      <c r="G55" s="429">
        <f t="shared" si="7"/>
        <v>0</v>
      </c>
      <c r="H55" s="430">
        <f t="shared" si="8"/>
        <v>0</v>
      </c>
      <c r="I55" s="431"/>
      <c r="J55" s="432"/>
      <c r="K55" s="433"/>
      <c r="L55" s="434">
        <f t="shared" si="9"/>
        <v>0</v>
      </c>
      <c r="M55" s="435">
        <f t="shared" si="10"/>
        <v>0</v>
      </c>
    </row>
    <row r="56" spans="1:14" ht="15.75" thickBot="1">
      <c r="A56" s="424">
        <f t="shared" si="11"/>
        <v>1</v>
      </c>
      <c r="B56" s="438"/>
      <c r="C56" s="439" t="str">
        <f>CONCATENATE(B38," - TOTAL HT ",C38)</f>
        <v>1 - TOTAL HT CHAPITRE 1</v>
      </c>
      <c r="D56" s="427"/>
      <c r="E56" s="427"/>
      <c r="F56" s="428"/>
      <c r="G56" s="440">
        <f>SUM(G38:G55)</f>
        <v>0</v>
      </c>
      <c r="H56" s="430">
        <f t="shared" si="8"/>
        <v>0</v>
      </c>
      <c r="I56" s="431"/>
      <c r="J56" s="432"/>
      <c r="K56" s="433"/>
      <c r="L56" s="440">
        <f>SUM(L38:L55)</f>
        <v>0</v>
      </c>
      <c r="M56" s="441">
        <f>SUM(M38:M55)</f>
        <v>0</v>
      </c>
    </row>
    <row r="57" spans="1:14">
      <c r="A57" s="424">
        <f t="shared" si="11"/>
        <v>1</v>
      </c>
      <c r="B57" s="438"/>
      <c r="C57" s="439"/>
      <c r="D57" s="427"/>
      <c r="E57" s="427"/>
      <c r="F57" s="428"/>
      <c r="G57" s="442"/>
      <c r="H57" s="430">
        <f t="shared" si="8"/>
        <v>0</v>
      </c>
      <c r="I57" s="431"/>
      <c r="J57" s="432"/>
      <c r="K57" s="433"/>
      <c r="L57" s="443"/>
      <c r="M57" s="444"/>
    </row>
    <row r="58" spans="1:14" s="504" customFormat="1" ht="15.75" thickBot="1">
      <c r="A58" s="63"/>
      <c r="B58" s="483"/>
      <c r="C58" s="484"/>
      <c r="D58" s="485"/>
      <c r="E58" s="485"/>
      <c r="F58" s="486"/>
      <c r="G58" s="487"/>
      <c r="H58" s="488"/>
      <c r="I58" s="489"/>
      <c r="J58" s="490"/>
      <c r="K58" s="491"/>
      <c r="L58" s="492"/>
      <c r="M58" s="493"/>
      <c r="N58" s="503"/>
    </row>
    <row r="59" spans="1:14" s="504" customFormat="1">
      <c r="A59" s="63"/>
      <c r="B59" s="74"/>
      <c r="C59" s="73"/>
      <c r="D59" s="75"/>
      <c r="E59" s="75"/>
      <c r="F59" s="99">
        <f>IF(H59=0,,ROUND((VLOOKUP(H59,$H$6:$I$15,2)*L59+VLOOKUP(H59,$H$6:$K$15,3)*M59)/E59,$K$1))</f>
        <v>0</v>
      </c>
      <c r="G59" s="100">
        <f t="shared" ref="G59" si="12">F59*E59</f>
        <v>0</v>
      </c>
      <c r="H59" s="195">
        <f t="shared" ref="H59" si="13">IF(E59&lt;&gt;0,1,)</f>
        <v>0</v>
      </c>
      <c r="I59" s="249"/>
      <c r="J59" s="337"/>
      <c r="K59" s="212"/>
      <c r="L59" s="322">
        <f>I59*E59</f>
        <v>0</v>
      </c>
      <c r="M59" s="327">
        <f>$M$4*K59*E59</f>
        <v>0</v>
      </c>
      <c r="N59" s="503"/>
    </row>
    <row r="60" spans="1:14" s="504" customFormat="1">
      <c r="A60" s="63"/>
      <c r="B60" s="359" t="s">
        <v>224</v>
      </c>
      <c r="C60" s="80" t="s">
        <v>6</v>
      </c>
      <c r="D60" s="75"/>
      <c r="E60" s="75"/>
      <c r="F60" s="100"/>
      <c r="G60" s="100">
        <f>F60*E60</f>
        <v>0</v>
      </c>
      <c r="H60" s="195"/>
      <c r="I60" s="249"/>
      <c r="J60" s="337"/>
      <c r="K60" s="212"/>
      <c r="L60" s="322">
        <f>I60*E60</f>
        <v>0</v>
      </c>
      <c r="M60" s="327">
        <f>K60*E60</f>
        <v>0</v>
      </c>
      <c r="N60" s="503"/>
    </row>
    <row r="61" spans="1:14" s="504" customFormat="1">
      <c r="A61" s="63"/>
      <c r="B61" s="74"/>
      <c r="C61" s="73"/>
      <c r="D61" s="75"/>
      <c r="E61" s="75"/>
      <c r="F61" s="100"/>
      <c r="G61" s="100">
        <f>F61*E61</f>
        <v>0</v>
      </c>
      <c r="H61" s="195"/>
      <c r="I61" s="249"/>
      <c r="J61" s="337"/>
      <c r="K61" s="212"/>
      <c r="L61" s="322">
        <f>I61*E61</f>
        <v>0</v>
      </c>
      <c r="M61" s="327">
        <f>K61*E61</f>
        <v>0</v>
      </c>
      <c r="N61" s="503"/>
    </row>
    <row r="62" spans="1:14" s="504" customFormat="1">
      <c r="A62" s="196">
        <f>CHAP000</f>
        <v>0</v>
      </c>
      <c r="B62" s="197">
        <f>CHAP000</f>
        <v>0</v>
      </c>
      <c r="C62" s="198" t="str">
        <f>CHAP000</f>
        <v>CHAPITRE 0</v>
      </c>
      <c r="D62" s="199"/>
      <c r="E62" s="199"/>
      <c r="F62" s="100"/>
      <c r="G62" s="100">
        <f>_TT000</f>
        <v>0</v>
      </c>
      <c r="H62" s="200"/>
      <c r="I62" s="250">
        <f>SUMPRODUCT(E19:E35,F19:F35)</f>
        <v>0</v>
      </c>
      <c r="J62" s="338"/>
      <c r="K62" s="213">
        <f t="shared" ref="K62" si="14">IF(I62&lt;&gt;G62,"Erreur",)</f>
        <v>0</v>
      </c>
      <c r="L62" s="100">
        <f>_TT000</f>
        <v>0</v>
      </c>
      <c r="M62" s="116">
        <f>_TT000</f>
        <v>0</v>
      </c>
      <c r="N62" s="503"/>
    </row>
    <row r="63" spans="1:14" s="504" customFormat="1">
      <c r="A63" s="196">
        <f>CHAP001</f>
        <v>1</v>
      </c>
      <c r="B63" s="197">
        <f>CHAP001</f>
        <v>1</v>
      </c>
      <c r="C63" s="198" t="str">
        <f>CHAP001</f>
        <v>CHAPITRE 1</v>
      </c>
      <c r="D63" s="199"/>
      <c r="E63" s="199"/>
      <c r="F63" s="100"/>
      <c r="G63" s="100">
        <f>_TT001</f>
        <v>0</v>
      </c>
      <c r="H63" s="200"/>
      <c r="I63" s="250">
        <f>SUMPRODUCT(E20:E36,F20:F36)</f>
        <v>0</v>
      </c>
      <c r="J63" s="338"/>
      <c r="K63" s="213">
        <f t="shared" ref="K63" si="15">IF(I63&lt;&gt;G63,"Erreur",)</f>
        <v>0</v>
      </c>
      <c r="L63" s="100">
        <f>_TT001</f>
        <v>0</v>
      </c>
      <c r="M63" s="116">
        <f>_TT001</f>
        <v>0</v>
      </c>
      <c r="N63" s="503"/>
    </row>
    <row r="64" spans="1:14" s="504" customFormat="1">
      <c r="A64" s="196"/>
      <c r="B64" s="197"/>
      <c r="C64" s="198"/>
      <c r="D64" s="199"/>
      <c r="E64" s="199"/>
      <c r="F64" s="100"/>
      <c r="G64" s="100"/>
      <c r="H64" s="200"/>
      <c r="I64" s="250"/>
      <c r="J64" s="338"/>
      <c r="K64" s="213"/>
      <c r="L64" s="100"/>
      <c r="M64" s="116"/>
      <c r="N64" s="503"/>
    </row>
    <row r="65" spans="1:14" s="504" customFormat="1" ht="15.75" thickBot="1">
      <c r="A65" s="196"/>
      <c r="B65" s="197"/>
      <c r="C65" s="198"/>
      <c r="D65" s="199"/>
      <c r="E65" s="199"/>
      <c r="F65" s="100"/>
      <c r="G65" s="100"/>
      <c r="H65" s="200"/>
      <c r="I65" s="250"/>
      <c r="J65" s="338"/>
      <c r="K65" s="214"/>
      <c r="L65" s="100"/>
      <c r="M65" s="116"/>
      <c r="N65" s="503"/>
    </row>
    <row r="66" spans="1:14" s="504" customFormat="1" ht="16.5" thickBot="1">
      <c r="A66" s="196"/>
      <c r="B66" s="197"/>
      <c r="C66" s="201" t="s">
        <v>27</v>
      </c>
      <c r="D66" s="199"/>
      <c r="E66" s="199"/>
      <c r="F66" s="100"/>
      <c r="G66" s="102">
        <f>SUM(G61:G65)</f>
        <v>0</v>
      </c>
      <c r="H66" s="200"/>
      <c r="I66" s="251">
        <f>ROUND(SUMPRODUCT(E17:E59,I17:I59),2)</f>
        <v>0</v>
      </c>
      <c r="J66" s="339"/>
      <c r="K66" s="215">
        <f>ROUND($M$4*SUMPRODUCT(E17:E59,K17:K59),2)</f>
        <v>0</v>
      </c>
      <c r="L66" s="102">
        <f>ROUND(SUM(L61:L65),2)</f>
        <v>0</v>
      </c>
      <c r="M66" s="117">
        <f>ROUND(SUM(M61:M65),2)</f>
        <v>0</v>
      </c>
      <c r="N66" s="503"/>
    </row>
    <row r="67" spans="1:14" s="504" customFormat="1" ht="15.75" thickBot="1">
      <c r="A67" s="63"/>
      <c r="B67" s="72"/>
      <c r="C67" s="81" t="s">
        <v>102</v>
      </c>
      <c r="D67" s="75"/>
      <c r="E67" s="75"/>
      <c r="F67" s="100"/>
      <c r="G67" s="100">
        <f>G66*0.2</f>
        <v>0</v>
      </c>
      <c r="H67" s="195"/>
      <c r="I67" s="360">
        <f>ROUND(SUMPRODUCT(E17:E59,F17:F59),2)</f>
        <v>0</v>
      </c>
      <c r="J67" s="340"/>
      <c r="K67" s="212"/>
      <c r="L67" s="2"/>
      <c r="M67" s="114"/>
      <c r="N67" s="503"/>
    </row>
    <row r="68" spans="1:14" ht="16.5" thickBot="1">
      <c r="A68" s="63"/>
      <c r="B68" s="362"/>
      <c r="C68" s="82" t="s">
        <v>28</v>
      </c>
      <c r="D68" s="83"/>
      <c r="E68" s="83"/>
      <c r="F68" s="104"/>
      <c r="G68" s="102">
        <f>G67+G66</f>
        <v>0</v>
      </c>
      <c r="H68" s="195"/>
      <c r="I68" s="249"/>
      <c r="J68" s="337"/>
      <c r="K68" s="212"/>
      <c r="L68" s="2"/>
      <c r="M68" s="114"/>
    </row>
    <row r="69" spans="1:14">
      <c r="A69" s="63"/>
      <c r="B69" s="84"/>
      <c r="C69" s="73"/>
      <c r="D69" s="61"/>
      <c r="E69" s="61"/>
      <c r="F69" s="70"/>
      <c r="G69" s="361">
        <f>F69*E69</f>
        <v>0</v>
      </c>
      <c r="H69" s="195"/>
      <c r="I69" s="249"/>
      <c r="J69" s="337"/>
      <c r="K69" s="212"/>
      <c r="L69" s="64"/>
      <c r="M69" s="76"/>
    </row>
    <row r="70" spans="1:14">
      <c r="A70" s="63"/>
      <c r="B70" s="84"/>
      <c r="C70" s="85" t="s">
        <v>144</v>
      </c>
      <c r="D70" s="494">
        <f>'Page de Garde'!G13</f>
        <v>43336</v>
      </c>
      <c r="E70" s="494"/>
      <c r="F70" s="70"/>
      <c r="G70" s="70"/>
      <c r="H70" s="195"/>
      <c r="I70" s="249"/>
      <c r="J70" s="337"/>
      <c r="K70" s="212"/>
      <c r="L70" s="64"/>
      <c r="M70" s="76"/>
    </row>
    <row r="71" spans="1:14">
      <c r="A71" s="63"/>
      <c r="B71" s="84"/>
      <c r="C71" s="86"/>
      <c r="D71" s="87"/>
      <c r="E71" s="78"/>
      <c r="F71" s="70"/>
      <c r="G71" s="70"/>
      <c r="H71" s="195"/>
      <c r="I71" s="249"/>
      <c r="J71" s="337"/>
      <c r="K71" s="212"/>
      <c r="L71" s="64"/>
      <c r="M71" s="76"/>
    </row>
    <row r="72" spans="1:14">
      <c r="A72" s="63"/>
      <c r="C72" s="88" t="s">
        <v>63</v>
      </c>
      <c r="D72" s="398" t="s">
        <v>41</v>
      </c>
      <c r="E72" s="398"/>
      <c r="F72" s="398"/>
      <c r="G72" s="398"/>
      <c r="H72" s="195"/>
      <c r="I72" s="249"/>
      <c r="J72" s="337"/>
      <c r="K72" s="212"/>
      <c r="L72" s="64"/>
      <c r="M72" s="76"/>
    </row>
    <row r="73" spans="1:14">
      <c r="A73" s="63"/>
      <c r="C73" s="88" t="s">
        <v>65</v>
      </c>
      <c r="D73" s="398" t="s">
        <v>50</v>
      </c>
      <c r="E73" s="398"/>
      <c r="F73" s="398"/>
      <c r="G73" s="398"/>
      <c r="H73" s="195"/>
      <c r="I73" s="249"/>
      <c r="J73" s="337"/>
      <c r="K73" s="212"/>
      <c r="L73" s="64"/>
      <c r="M73" s="76"/>
    </row>
    <row r="74" spans="1:14">
      <c r="A74" s="63"/>
      <c r="C74" s="88" t="s">
        <v>64</v>
      </c>
      <c r="D74" s="398" t="s">
        <v>50</v>
      </c>
      <c r="E74" s="398"/>
      <c r="F74" s="398"/>
      <c r="G74" s="398"/>
      <c r="H74" s="195"/>
      <c r="I74" s="249"/>
      <c r="J74" s="337"/>
      <c r="K74" s="212"/>
      <c r="L74" s="64"/>
      <c r="M74" s="76"/>
    </row>
    <row r="75" spans="1:14">
      <c r="A75" s="63"/>
      <c r="C75" s="88" t="s">
        <v>110</v>
      </c>
      <c r="D75" s="398" t="s">
        <v>108</v>
      </c>
      <c r="E75" s="398"/>
      <c r="F75" s="398"/>
      <c r="G75" s="398"/>
      <c r="H75" s="195"/>
      <c r="I75" s="249"/>
      <c r="J75" s="337"/>
      <c r="K75" s="212"/>
      <c r="L75" s="64"/>
      <c r="M75" s="76"/>
    </row>
    <row r="76" spans="1:14">
      <c r="A76" s="63"/>
      <c r="C76" s="88"/>
      <c r="D76" s="398" t="s">
        <v>60</v>
      </c>
      <c r="E76" s="398"/>
      <c r="F76" s="398"/>
      <c r="G76" s="398"/>
      <c r="H76" s="195"/>
      <c r="I76" s="249"/>
      <c r="J76" s="337"/>
      <c r="K76" s="212"/>
      <c r="L76" s="64"/>
      <c r="M76" s="76"/>
    </row>
    <row r="77" spans="1:14">
      <c r="A77" s="63"/>
      <c r="B77" s="84"/>
      <c r="C77" s="89"/>
      <c r="D77" s="396"/>
      <c r="E77" s="396"/>
      <c r="F77" s="396"/>
      <c r="G77" s="396"/>
      <c r="H77" s="195"/>
      <c r="I77" s="249"/>
      <c r="J77" s="337"/>
      <c r="K77" s="212"/>
      <c r="L77" s="64"/>
      <c r="M77" s="76"/>
    </row>
    <row r="78" spans="1:14">
      <c r="A78" s="63"/>
      <c r="B78" s="84"/>
      <c r="C78" s="89"/>
      <c r="D78" s="396"/>
      <c r="E78" s="396"/>
      <c r="F78" s="396"/>
      <c r="G78" s="396"/>
      <c r="H78" s="195"/>
      <c r="I78" s="249"/>
      <c r="J78" s="337"/>
      <c r="K78" s="212"/>
      <c r="L78" s="64"/>
      <c r="M78" s="76"/>
    </row>
    <row r="79" spans="1:14">
      <c r="A79" s="63"/>
      <c r="B79" s="84"/>
      <c r="C79" s="7"/>
      <c r="D79" s="61"/>
      <c r="E79" s="61"/>
      <c r="F79" s="70"/>
      <c r="G79" s="70"/>
      <c r="H79" s="195"/>
      <c r="I79" s="249"/>
      <c r="J79" s="337"/>
      <c r="K79" s="212"/>
      <c r="L79" s="64"/>
      <c r="M79" s="76"/>
    </row>
    <row r="80" spans="1:14">
      <c r="A80" s="63"/>
      <c r="B80" s="84"/>
      <c r="C80" s="7"/>
      <c r="D80" s="61"/>
      <c r="E80" s="61"/>
      <c r="F80" s="70"/>
      <c r="G80" s="70"/>
      <c r="H80" s="195"/>
      <c r="I80" s="249"/>
      <c r="J80" s="337"/>
      <c r="K80" s="212"/>
      <c r="L80" s="64"/>
      <c r="M80" s="76"/>
    </row>
    <row r="81" spans="1:13">
      <c r="A81" s="63"/>
      <c r="B81" s="84"/>
      <c r="C81" s="73"/>
      <c r="D81" s="61"/>
      <c r="E81" s="61"/>
      <c r="F81" s="70"/>
      <c r="G81" s="361">
        <f t="shared" ref="G81:G86" si="16">F81*E81</f>
        <v>0</v>
      </c>
      <c r="H81" s="195"/>
      <c r="I81" s="249"/>
      <c r="J81" s="337"/>
      <c r="K81" s="212"/>
      <c r="L81" s="64"/>
      <c r="M81" s="76"/>
    </row>
    <row r="82" spans="1:13">
      <c r="A82" s="63"/>
      <c r="B82" s="84"/>
      <c r="C82" s="73"/>
      <c r="D82" s="61"/>
      <c r="E82" s="61"/>
      <c r="F82" s="70"/>
      <c r="G82" s="70">
        <f t="shared" si="16"/>
        <v>0</v>
      </c>
      <c r="H82" s="195"/>
      <c r="I82" s="249"/>
      <c r="J82" s="337"/>
      <c r="K82" s="212"/>
      <c r="L82" s="64"/>
      <c r="M82" s="76"/>
    </row>
    <row r="83" spans="1:13">
      <c r="A83" s="63"/>
      <c r="B83" s="84"/>
      <c r="C83" s="73"/>
      <c r="D83" s="61"/>
      <c r="E83" s="61"/>
      <c r="F83" s="70"/>
      <c r="G83" s="70">
        <f t="shared" si="16"/>
        <v>0</v>
      </c>
      <c r="H83" s="195"/>
      <c r="I83" s="249"/>
      <c r="J83" s="337"/>
      <c r="K83" s="212"/>
      <c r="L83" s="64"/>
      <c r="M83" s="76"/>
    </row>
    <row r="84" spans="1:13">
      <c r="A84" s="63"/>
      <c r="B84" s="84"/>
      <c r="C84" s="73"/>
      <c r="D84" s="61"/>
      <c r="E84" s="61"/>
      <c r="F84" s="70"/>
      <c r="G84" s="70">
        <f t="shared" si="16"/>
        <v>0</v>
      </c>
      <c r="H84" s="195"/>
      <c r="I84" s="249"/>
      <c r="J84" s="337"/>
      <c r="K84" s="212"/>
      <c r="L84" s="64"/>
      <c r="M84" s="76"/>
    </row>
    <row r="85" spans="1:13">
      <c r="A85" s="63"/>
      <c r="B85" s="84"/>
      <c r="C85" s="73"/>
      <c r="D85" s="61"/>
      <c r="E85" s="61"/>
      <c r="F85" s="70"/>
      <c r="G85" s="70">
        <f t="shared" si="16"/>
        <v>0</v>
      </c>
      <c r="H85" s="195"/>
      <c r="I85" s="249"/>
      <c r="J85" s="337"/>
      <c r="K85" s="212"/>
      <c r="L85" s="64"/>
      <c r="M85" s="76"/>
    </row>
    <row r="86" spans="1:13">
      <c r="A86" s="63"/>
      <c r="B86" s="84"/>
      <c r="C86" s="73"/>
      <c r="D86" s="61"/>
      <c r="E86" s="61"/>
      <c r="F86" s="70"/>
      <c r="G86" s="70">
        <f t="shared" si="16"/>
        <v>0</v>
      </c>
      <c r="H86" s="195"/>
      <c r="I86" s="249"/>
      <c r="J86" s="341"/>
      <c r="K86" s="212"/>
      <c r="L86" s="64"/>
      <c r="M86" s="76"/>
    </row>
    <row r="87" spans="1:13">
      <c r="A87" s="63">
        <f>$B$87</f>
        <v>0</v>
      </c>
      <c r="B87" s="90"/>
      <c r="C87" s="77" t="s">
        <v>101</v>
      </c>
      <c r="D87" s="75"/>
      <c r="E87" s="75"/>
      <c r="F87" s="56"/>
      <c r="G87" s="91"/>
      <c r="H87" s="195"/>
      <c r="I87" s="249"/>
      <c r="J87" s="341"/>
      <c r="K87" s="212"/>
      <c r="L87" s="328"/>
      <c r="M87" s="329"/>
    </row>
    <row r="88" spans="1:13">
      <c r="A88" s="63">
        <f t="shared" ref="A88:A98" si="17">$B$87</f>
        <v>0</v>
      </c>
      <c r="B88" s="90"/>
      <c r="C88" s="54"/>
      <c r="D88" s="55"/>
      <c r="E88" s="55"/>
      <c r="F88" s="121">
        <f t="shared" ref="F88:F94" si="18">IF(H88=0,,ROUND((VLOOKUP(H88,$H$6:$K$15,2)*L88+VLOOKUP(H88,$H$6:$K$15,4)*M88)/E88,$K$1))</f>
        <v>0</v>
      </c>
      <c r="G88" s="332">
        <f t="shared" ref="G88" si="19">F88*E88</f>
        <v>0</v>
      </c>
      <c r="H88" s="194">
        <f t="shared" ref="H88" si="20">IF(E88&lt;&gt;0,1,)</f>
        <v>0</v>
      </c>
      <c r="I88" s="247"/>
      <c r="J88" s="336"/>
      <c r="K88" s="211"/>
      <c r="L88" s="323">
        <f>(I88-(I88*J88))*E88</f>
        <v>0</v>
      </c>
      <c r="M88" s="324">
        <f>$M$4*K88*E88</f>
        <v>0</v>
      </c>
    </row>
    <row r="89" spans="1:13">
      <c r="A89" s="63">
        <f t="shared" si="17"/>
        <v>0</v>
      </c>
      <c r="B89" s="90"/>
      <c r="C89" s="54"/>
      <c r="D89" s="55"/>
      <c r="E89" s="55"/>
      <c r="F89" s="121">
        <f t="shared" si="18"/>
        <v>0</v>
      </c>
      <c r="G89" s="332">
        <f t="shared" ref="G89:G94" si="21">F89*E89</f>
        <v>0</v>
      </c>
      <c r="H89" s="194">
        <f t="shared" ref="H89:H94" si="22">IF(E89&lt;&gt;0,1,)</f>
        <v>0</v>
      </c>
      <c r="I89" s="247"/>
      <c r="J89" s="336"/>
      <c r="K89" s="211"/>
      <c r="L89" s="323">
        <f t="shared" ref="L89:L94" si="23">(I89-(I89*J89))*E89</f>
        <v>0</v>
      </c>
      <c r="M89" s="324">
        <f t="shared" ref="M89:M94" si="24">$M$4*K89*E89</f>
        <v>0</v>
      </c>
    </row>
    <row r="90" spans="1:13">
      <c r="A90" s="63">
        <f t="shared" si="17"/>
        <v>0</v>
      </c>
      <c r="B90" s="90"/>
      <c r="C90" s="54"/>
      <c r="D90" s="55"/>
      <c r="E90" s="55"/>
      <c r="F90" s="121">
        <f t="shared" si="18"/>
        <v>0</v>
      </c>
      <c r="G90" s="332">
        <f t="shared" si="21"/>
        <v>0</v>
      </c>
      <c r="H90" s="194">
        <f t="shared" si="22"/>
        <v>0</v>
      </c>
      <c r="I90" s="247"/>
      <c r="J90" s="336"/>
      <c r="K90" s="211"/>
      <c r="L90" s="323">
        <f t="shared" si="23"/>
        <v>0</v>
      </c>
      <c r="M90" s="324">
        <f t="shared" si="24"/>
        <v>0</v>
      </c>
    </row>
    <row r="91" spans="1:13">
      <c r="A91" s="63">
        <f t="shared" si="17"/>
        <v>0</v>
      </c>
      <c r="B91" s="90"/>
      <c r="C91" s="54"/>
      <c r="D91" s="55"/>
      <c r="E91" s="55"/>
      <c r="F91" s="121">
        <f t="shared" si="18"/>
        <v>0</v>
      </c>
      <c r="G91" s="332">
        <f t="shared" si="21"/>
        <v>0</v>
      </c>
      <c r="H91" s="194">
        <f t="shared" si="22"/>
        <v>0</v>
      </c>
      <c r="I91" s="247"/>
      <c r="J91" s="336"/>
      <c r="K91" s="211"/>
      <c r="L91" s="323">
        <f t="shared" si="23"/>
        <v>0</v>
      </c>
      <c r="M91" s="324">
        <f t="shared" si="24"/>
        <v>0</v>
      </c>
    </row>
    <row r="92" spans="1:13">
      <c r="A92" s="63">
        <f t="shared" si="17"/>
        <v>0</v>
      </c>
      <c r="B92" s="90"/>
      <c r="C92" s="54"/>
      <c r="D92" s="55"/>
      <c r="E92" s="55"/>
      <c r="F92" s="121">
        <f t="shared" si="18"/>
        <v>0</v>
      </c>
      <c r="G92" s="332">
        <f t="shared" si="21"/>
        <v>0</v>
      </c>
      <c r="H92" s="194">
        <f t="shared" si="22"/>
        <v>0</v>
      </c>
      <c r="I92" s="247"/>
      <c r="J92" s="336"/>
      <c r="K92" s="211"/>
      <c r="L92" s="323">
        <f t="shared" si="23"/>
        <v>0</v>
      </c>
      <c r="M92" s="324">
        <f t="shared" si="24"/>
        <v>0</v>
      </c>
    </row>
    <row r="93" spans="1:13">
      <c r="A93" s="63">
        <f t="shared" si="17"/>
        <v>0</v>
      </c>
      <c r="B93" s="90"/>
      <c r="C93" s="54"/>
      <c r="D93" s="55"/>
      <c r="E93" s="55"/>
      <c r="F93" s="121">
        <f t="shared" si="18"/>
        <v>0</v>
      </c>
      <c r="G93" s="332">
        <f t="shared" si="21"/>
        <v>0</v>
      </c>
      <c r="H93" s="194">
        <f t="shared" si="22"/>
        <v>0</v>
      </c>
      <c r="I93" s="247"/>
      <c r="J93" s="336"/>
      <c r="K93" s="211"/>
      <c r="L93" s="323">
        <f t="shared" si="23"/>
        <v>0</v>
      </c>
      <c r="M93" s="324">
        <f t="shared" si="24"/>
        <v>0</v>
      </c>
    </row>
    <row r="94" spans="1:13" ht="15.75" thickBot="1">
      <c r="A94" s="63">
        <f t="shared" si="17"/>
        <v>0</v>
      </c>
      <c r="B94" s="90"/>
      <c r="C94" s="54"/>
      <c r="D94" s="55"/>
      <c r="E94" s="55"/>
      <c r="F94" s="121">
        <f t="shared" si="18"/>
        <v>0</v>
      </c>
      <c r="G94" s="332">
        <f t="shared" si="21"/>
        <v>0</v>
      </c>
      <c r="H94" s="194">
        <f t="shared" si="22"/>
        <v>0</v>
      </c>
      <c r="I94" s="247"/>
      <c r="J94" s="336"/>
      <c r="K94" s="211"/>
      <c r="L94" s="323">
        <f t="shared" si="23"/>
        <v>0</v>
      </c>
      <c r="M94" s="324">
        <f t="shared" si="24"/>
        <v>0</v>
      </c>
    </row>
    <row r="95" spans="1:13" ht="16.5" thickBot="1">
      <c r="A95" s="63">
        <f t="shared" si="17"/>
        <v>0</v>
      </c>
      <c r="B95" s="90"/>
      <c r="C95" s="92" t="str">
        <f>CONCATENATE(B87," - TOTAL HT EN EUROS ",C87)</f>
        <v xml:space="preserve"> - TOTAL HT EN EUROS OPTION 1 : </v>
      </c>
      <c r="D95" s="75"/>
      <c r="E95" s="75"/>
      <c r="F95" s="99"/>
      <c r="G95" s="202">
        <f>SUM(G88:G94)</f>
        <v>0</v>
      </c>
      <c r="H95" s="195"/>
      <c r="I95" s="249"/>
      <c r="J95" s="341"/>
      <c r="K95" s="212"/>
      <c r="L95" s="103">
        <f>SUMIF($A$18:$A91,$A95,L$18:L91)</f>
        <v>0</v>
      </c>
      <c r="M95" s="115">
        <f>SUMIF($A$18:$A91,$A95,M$18:M91)</f>
        <v>0</v>
      </c>
    </row>
    <row r="96" spans="1:13" ht="15.75" thickBot="1">
      <c r="A96" s="63">
        <f t="shared" si="17"/>
        <v>0</v>
      </c>
      <c r="B96" s="90"/>
      <c r="C96" s="81" t="s">
        <v>102</v>
      </c>
      <c r="D96" s="75"/>
      <c r="E96" s="75"/>
      <c r="F96" s="57"/>
      <c r="G96" s="91">
        <f>G95*0.2</f>
        <v>0</v>
      </c>
      <c r="H96" s="195"/>
      <c r="I96" s="249"/>
      <c r="J96" s="341"/>
      <c r="K96" s="212"/>
      <c r="L96" s="322"/>
      <c r="M96" s="327"/>
    </row>
    <row r="97" spans="1:13" ht="16.5" thickBot="1">
      <c r="A97" s="63">
        <f t="shared" si="17"/>
        <v>0</v>
      </c>
      <c r="B97" s="90"/>
      <c r="C97" s="81" t="s">
        <v>28</v>
      </c>
      <c r="D97" s="75"/>
      <c r="E97" s="75"/>
      <c r="F97" s="57"/>
      <c r="G97" s="202">
        <f>G96+G95</f>
        <v>0</v>
      </c>
      <c r="H97" s="195"/>
      <c r="I97" s="249"/>
      <c r="J97" s="341"/>
      <c r="K97" s="212"/>
      <c r="L97" s="322"/>
      <c r="M97" s="327"/>
    </row>
    <row r="98" spans="1:13">
      <c r="A98" s="63">
        <f t="shared" si="17"/>
        <v>0</v>
      </c>
      <c r="B98" s="90"/>
      <c r="C98" s="73"/>
      <c r="D98" s="75"/>
      <c r="E98" s="75"/>
      <c r="F98" s="56"/>
      <c r="G98" s="91"/>
      <c r="H98" s="195"/>
      <c r="I98" s="249"/>
      <c r="J98" s="341"/>
      <c r="K98" s="212"/>
      <c r="L98" s="322"/>
      <c r="M98" s="327"/>
    </row>
    <row r="99" spans="1:13">
      <c r="A99" s="63">
        <f>$B$99</f>
        <v>0</v>
      </c>
      <c r="B99" s="90"/>
      <c r="C99" s="79" t="s">
        <v>78</v>
      </c>
      <c r="D99" s="75"/>
      <c r="E99" s="75"/>
      <c r="F99" s="56"/>
      <c r="G99" s="91"/>
      <c r="H99" s="195"/>
      <c r="I99" s="249"/>
      <c r="J99" s="252"/>
      <c r="K99" s="212"/>
      <c r="L99" s="322"/>
      <c r="M99" s="327"/>
    </row>
    <row r="100" spans="1:13">
      <c r="A100" s="63">
        <f t="shared" ref="A100:A109" si="25">$B$99</f>
        <v>0</v>
      </c>
      <c r="B100" s="90"/>
      <c r="C100" s="54"/>
      <c r="D100" s="55"/>
      <c r="E100" s="55"/>
      <c r="F100" s="121">
        <f t="shared" ref="F100:F106" si="26">IF(H100=0,,ROUND((VLOOKUP(H100,$H$6:$K$15,2)*L100+VLOOKUP(H100,$H$6:$K$15,4)*M100)/E100,$K$1))</f>
        <v>0</v>
      </c>
      <c r="G100" s="332">
        <f t="shared" ref="G100" si="27">F100*E100</f>
        <v>0</v>
      </c>
      <c r="H100" s="194">
        <f t="shared" ref="H100" si="28">IF(E100&lt;&gt;0,1,)</f>
        <v>0</v>
      </c>
      <c r="I100" s="247"/>
      <c r="J100" s="248"/>
      <c r="K100" s="211"/>
      <c r="L100" s="323">
        <f>(I100-(I100*J100))*E100</f>
        <v>0</v>
      </c>
      <c r="M100" s="324">
        <f>$M$4*K100*E100</f>
        <v>0</v>
      </c>
    </row>
    <row r="101" spans="1:13">
      <c r="A101" s="63">
        <f t="shared" si="25"/>
        <v>0</v>
      </c>
      <c r="B101" s="90"/>
      <c r="C101" s="54"/>
      <c r="D101" s="55"/>
      <c r="E101" s="55"/>
      <c r="F101" s="121">
        <f t="shared" si="26"/>
        <v>0</v>
      </c>
      <c r="G101" s="332">
        <f t="shared" ref="G101:G106" si="29">F101*E101</f>
        <v>0</v>
      </c>
      <c r="H101" s="194">
        <f t="shared" ref="H101:H106" si="30">IF(E101&lt;&gt;0,1,)</f>
        <v>0</v>
      </c>
      <c r="I101" s="247"/>
      <c r="J101" s="248"/>
      <c r="K101" s="211"/>
      <c r="L101" s="323">
        <f t="shared" ref="L101:L106" si="31">(I101-(I101*J101))*E101</f>
        <v>0</v>
      </c>
      <c r="M101" s="324">
        <f t="shared" ref="M101:M106" si="32">$M$4*K101*E101</f>
        <v>0</v>
      </c>
    </row>
    <row r="102" spans="1:13">
      <c r="A102" s="63">
        <f t="shared" si="25"/>
        <v>0</v>
      </c>
      <c r="B102" s="90"/>
      <c r="C102" s="358"/>
      <c r="D102" s="55"/>
      <c r="E102" s="55"/>
      <c r="F102" s="121">
        <f t="shared" si="26"/>
        <v>0</v>
      </c>
      <c r="G102" s="332">
        <f t="shared" si="29"/>
        <v>0</v>
      </c>
      <c r="H102" s="194">
        <f t="shared" si="30"/>
        <v>0</v>
      </c>
      <c r="I102" s="247"/>
      <c r="J102" s="248"/>
      <c r="K102" s="211"/>
      <c r="L102" s="323">
        <f t="shared" si="31"/>
        <v>0</v>
      </c>
      <c r="M102" s="324">
        <f t="shared" si="32"/>
        <v>0</v>
      </c>
    </row>
    <row r="103" spans="1:13">
      <c r="A103" s="63">
        <f t="shared" si="25"/>
        <v>0</v>
      </c>
      <c r="B103" s="90"/>
      <c r="C103" s="54"/>
      <c r="D103" s="55"/>
      <c r="E103" s="55"/>
      <c r="F103" s="121">
        <f t="shared" si="26"/>
        <v>0</v>
      </c>
      <c r="G103" s="332">
        <f t="shared" si="29"/>
        <v>0</v>
      </c>
      <c r="H103" s="194">
        <f t="shared" si="30"/>
        <v>0</v>
      </c>
      <c r="I103" s="247"/>
      <c r="J103" s="248"/>
      <c r="K103" s="211"/>
      <c r="L103" s="323">
        <f t="shared" si="31"/>
        <v>0</v>
      </c>
      <c r="M103" s="324">
        <f t="shared" si="32"/>
        <v>0</v>
      </c>
    </row>
    <row r="104" spans="1:13">
      <c r="A104" s="63">
        <f t="shared" si="25"/>
        <v>0</v>
      </c>
      <c r="B104" s="90"/>
      <c r="C104" s="54"/>
      <c r="D104" s="55"/>
      <c r="E104" s="55"/>
      <c r="F104" s="121">
        <f t="shared" si="26"/>
        <v>0</v>
      </c>
      <c r="G104" s="332">
        <f t="shared" si="29"/>
        <v>0</v>
      </c>
      <c r="H104" s="194">
        <f t="shared" si="30"/>
        <v>0</v>
      </c>
      <c r="I104" s="247"/>
      <c r="J104" s="248"/>
      <c r="K104" s="211"/>
      <c r="L104" s="323">
        <f t="shared" si="31"/>
        <v>0</v>
      </c>
      <c r="M104" s="324">
        <f t="shared" si="32"/>
        <v>0</v>
      </c>
    </row>
    <row r="105" spans="1:13">
      <c r="A105" s="63">
        <f t="shared" si="25"/>
        <v>0</v>
      </c>
      <c r="B105" s="90"/>
      <c r="C105" s="54"/>
      <c r="D105" s="55"/>
      <c r="E105" s="55"/>
      <c r="F105" s="121">
        <f t="shared" si="26"/>
        <v>0</v>
      </c>
      <c r="G105" s="332">
        <f t="shared" si="29"/>
        <v>0</v>
      </c>
      <c r="H105" s="194">
        <f t="shared" si="30"/>
        <v>0</v>
      </c>
      <c r="I105" s="247"/>
      <c r="J105" s="248"/>
      <c r="K105" s="211"/>
      <c r="L105" s="323">
        <f t="shared" si="31"/>
        <v>0</v>
      </c>
      <c r="M105" s="324">
        <f t="shared" si="32"/>
        <v>0</v>
      </c>
    </row>
    <row r="106" spans="1:13" ht="15.75" thickBot="1">
      <c r="A106" s="63">
        <f t="shared" si="25"/>
        <v>0</v>
      </c>
      <c r="B106" s="90"/>
      <c r="C106" s="54"/>
      <c r="D106" s="55"/>
      <c r="E106" s="55"/>
      <c r="F106" s="121">
        <f t="shared" si="26"/>
        <v>0</v>
      </c>
      <c r="G106" s="332">
        <f t="shared" si="29"/>
        <v>0</v>
      </c>
      <c r="H106" s="194">
        <f t="shared" si="30"/>
        <v>0</v>
      </c>
      <c r="I106" s="247"/>
      <c r="J106" s="248"/>
      <c r="K106" s="211"/>
      <c r="L106" s="323">
        <f t="shared" si="31"/>
        <v>0</v>
      </c>
      <c r="M106" s="324">
        <f t="shared" si="32"/>
        <v>0</v>
      </c>
    </row>
    <row r="107" spans="1:13" ht="16.5" thickBot="1">
      <c r="A107" s="63">
        <f t="shared" si="25"/>
        <v>0</v>
      </c>
      <c r="B107" s="90"/>
      <c r="C107" s="92" t="str">
        <f>CONCATENATE(B99," - TOTAL HT EN EUROS ",C99)</f>
        <v xml:space="preserve"> - TOTAL HT EN EUROS OPTION 2</v>
      </c>
      <c r="D107" s="75"/>
      <c r="E107" s="75"/>
      <c r="F107" s="99"/>
      <c r="G107" s="202">
        <f>SUM(G100:G106)</f>
        <v>0</v>
      </c>
      <c r="H107" s="195"/>
      <c r="I107" s="249"/>
      <c r="J107" s="252"/>
      <c r="K107" s="212"/>
      <c r="L107" s="103">
        <f>SUMIF($A$18:$A106,$A107,L$18:L106)</f>
        <v>0</v>
      </c>
      <c r="M107" s="115">
        <f>SUMIF($A$18:$A106,$A107,M$18:M106)</f>
        <v>0</v>
      </c>
    </row>
    <row r="108" spans="1:13" ht="15.75" thickBot="1">
      <c r="A108" s="63">
        <f t="shared" si="25"/>
        <v>0</v>
      </c>
      <c r="B108" s="90"/>
      <c r="C108" s="81" t="s">
        <v>102</v>
      </c>
      <c r="D108" s="75"/>
      <c r="E108" s="75"/>
      <c r="F108" s="57"/>
      <c r="G108" s="91">
        <f>G107*0.2</f>
        <v>0</v>
      </c>
      <c r="H108" s="195"/>
      <c r="I108" s="249"/>
      <c r="J108" s="252"/>
      <c r="K108" s="212"/>
      <c r="L108" s="322"/>
      <c r="M108" s="327"/>
    </row>
    <row r="109" spans="1:13" ht="16.5" thickBot="1">
      <c r="A109" s="63">
        <f t="shared" si="25"/>
        <v>0</v>
      </c>
      <c r="B109" s="495"/>
      <c r="C109" s="82" t="s">
        <v>28</v>
      </c>
      <c r="D109" s="83"/>
      <c r="E109" s="83"/>
      <c r="F109" s="496"/>
      <c r="G109" s="202">
        <f>G108+G107</f>
        <v>0</v>
      </c>
      <c r="H109" s="497"/>
      <c r="I109" s="498"/>
      <c r="J109" s="499"/>
      <c r="K109" s="500"/>
      <c r="L109" s="501"/>
      <c r="M109" s="502"/>
    </row>
    <row r="110" spans="1:13">
      <c r="B110" s="61"/>
      <c r="C110" s="97"/>
      <c r="D110" s="97"/>
      <c r="E110" s="97"/>
      <c r="F110" s="96"/>
      <c r="G110" s="96"/>
    </row>
  </sheetData>
  <sheetProtection algorithmName="SHA-512" hashValue="XLvhd44cFDnDTeVCYzbtGsXctfLLlgChmWHoZXKVW9c1RL2BeCQFvA11ZM/lj4Y/njE0FUXl9XmiAnfebzj0Vw==" saltValue="TL4C2fxIAEIJ3EWjth7LrQ==" spinCount="100000" sheet="1" objects="1" formatCells="0" formatColumns="0" formatRows="0" insertColumns="0" insertRows="0" insertHyperlinks="0" deleteColumns="0" deleteRows="0" sort="0" autoFilter="0" pivotTables="0"/>
  <mergeCells count="15">
    <mergeCell ref="B2:E2"/>
    <mergeCell ref="B1:E1"/>
    <mergeCell ref="D78:G78"/>
    <mergeCell ref="D77:G77"/>
    <mergeCell ref="T4:T5"/>
    <mergeCell ref="D76:G76"/>
    <mergeCell ref="D72:G72"/>
    <mergeCell ref="D73:G73"/>
    <mergeCell ref="D74:G74"/>
    <mergeCell ref="D75:G75"/>
    <mergeCell ref="L3:M3"/>
    <mergeCell ref="L1:M1"/>
    <mergeCell ref="B4:E4"/>
    <mergeCell ref="B3:E3"/>
    <mergeCell ref="D70:E70"/>
  </mergeCells>
  <phoneticPr fontId="0" type="noConversion"/>
  <dataValidations disablePrompts="1" count="5">
    <dataValidation type="list" allowBlank="1" showInputMessage="1" showErrorMessage="1" sqref="D72" xr:uid="{00000000-0002-0000-0100-000000000000}">
      <formula1>$U$2:$U$5</formula1>
    </dataValidation>
    <dataValidation type="list" allowBlank="1" showInputMessage="1" showErrorMessage="1" sqref="D75" xr:uid="{00000000-0002-0000-0100-000001000000}">
      <formula1>$X$2:$X$6</formula1>
    </dataValidation>
    <dataValidation type="list" allowBlank="1" showInputMessage="1" showErrorMessage="1" sqref="D76:D78" xr:uid="{00000000-0002-0000-0100-000002000000}">
      <formula1>$Y$2:$Y$6</formula1>
    </dataValidation>
    <dataValidation type="list" allowBlank="1" showInputMessage="1" showErrorMessage="1" sqref="D73" xr:uid="{00000000-0002-0000-0100-000003000000}">
      <formula1>$V$2:$V$12</formula1>
    </dataValidation>
    <dataValidation type="list" allowBlank="1" showInputMessage="1" showErrorMessage="1" sqref="D74" xr:uid="{00000000-0002-0000-0100-000004000000}">
      <formula1>$W$2:$W$12</formula1>
    </dataValidation>
  </dataValidations>
  <pageMargins left="0.23622047244094491" right="0.23622047244094491" top="0.19685039370078741" bottom="0.47244094488188981" header="0.19685039370078741" footer="0.15748031496062992"/>
  <pageSetup paperSize="9" scale="80" fitToHeight="0" orientation="landscape" cellComments="atEnd" horizontalDpi="300" verticalDpi="300" r:id="rId1"/>
  <headerFooter alignWithMargins="0">
    <oddFooter>&amp;CPage &amp;P de &amp;N</oddFooter>
  </headerFooter>
  <rowBreaks count="2" manualBreakCount="2">
    <brk id="58" max="12" man="1"/>
    <brk id="86" max="12" man="1"/>
  </rowBreaks>
  <colBreaks count="1" manualBreakCount="1">
    <brk id="2" max="1048575" man="1"/>
  </colBreaks>
  <drawing r:id="rId2"/>
  <legacyDrawing r:id="rId3"/>
  <controls>
    <mc:AlternateContent xmlns:mc="http://schemas.openxmlformats.org/markup-compatibility/2006">
      <mc:Choice Requires="x14">
        <control shapeId="1072" r:id="rId4" name="TextBox1">
          <controlPr defaultSize="0" print="0" autoLine="0" autoPict="0" r:id="rId5">
            <anchor moveWithCells="1">
              <from>
                <xdr:col>8</xdr:col>
                <xdr:colOff>0</xdr:colOff>
                <xdr:row>79</xdr:row>
                <xdr:rowOff>180975</xdr:rowOff>
              </from>
              <to>
                <xdr:col>11</xdr:col>
                <xdr:colOff>866775</xdr:colOff>
                <xdr:row>85</xdr:row>
                <xdr:rowOff>19050</xdr:rowOff>
              </to>
            </anchor>
          </controlPr>
        </control>
      </mc:Choice>
      <mc:Fallback>
        <control shapeId="1072" r:id="rId4" name="TextBox1"/>
      </mc:Fallback>
    </mc:AlternateContent>
    <mc:AlternateContent xmlns:mc="http://schemas.openxmlformats.org/markup-compatibility/2006">
      <mc:Choice Requires="x14">
        <control shapeId="1079" r:id="rId6" name="Cmd_Supp_Chap">
          <controlPr defaultSize="0" autoLine="0" r:id="rId7">
            <anchor moveWithCells="1">
              <from>
                <xdr:col>15</xdr:col>
                <xdr:colOff>76200</xdr:colOff>
                <xdr:row>44</xdr:row>
                <xdr:rowOff>0</xdr:rowOff>
              </from>
              <to>
                <xdr:col>16</xdr:col>
                <xdr:colOff>666750</xdr:colOff>
                <xdr:row>46</xdr:row>
                <xdr:rowOff>38100</xdr:rowOff>
              </to>
            </anchor>
          </controlPr>
        </control>
      </mc:Choice>
      <mc:Fallback>
        <control shapeId="1079" r:id="rId6" name="Cmd_Supp_Chap"/>
      </mc:Fallback>
    </mc:AlternateContent>
    <mc:AlternateContent xmlns:mc="http://schemas.openxmlformats.org/markup-compatibility/2006">
      <mc:Choice Requires="x14">
        <control shapeId="1080" r:id="rId8" name="Cmd_Ins_Chap">
          <controlPr defaultSize="0" autoLine="0" r:id="rId9">
            <anchor moveWithCells="1">
              <from>
                <xdr:col>15</xdr:col>
                <xdr:colOff>85725</xdr:colOff>
                <xdr:row>41</xdr:row>
                <xdr:rowOff>0</xdr:rowOff>
              </from>
              <to>
                <xdr:col>16</xdr:col>
                <xdr:colOff>676275</xdr:colOff>
                <xdr:row>43</xdr:row>
                <xdr:rowOff>38100</xdr:rowOff>
              </to>
            </anchor>
          </controlPr>
        </control>
      </mc:Choice>
      <mc:Fallback>
        <control shapeId="1080" r:id="rId8" name="Cmd_Ins_Chap"/>
      </mc:Fallback>
    </mc:AlternateContent>
    <mc:AlternateContent xmlns:mc="http://schemas.openxmlformats.org/markup-compatibility/2006">
      <mc:Choice Requires="x14">
        <control shapeId="1073" r:id="rId10" name="Button 49">
          <controlPr defaultSize="0" print="0" autoFill="0" autoPict="0" macro="[0]!Insertion_Détail.Insertion_Détail">
            <anchor moveWithCells="1" sizeWithCells="1">
              <from>
                <xdr:col>13</xdr:col>
                <xdr:colOff>142875</xdr:colOff>
                <xdr:row>2</xdr:row>
                <xdr:rowOff>114300</xdr:rowOff>
              </from>
              <to>
                <xdr:col>14</xdr:col>
                <xdr:colOff>600075</xdr:colOff>
                <xdr:row>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11" name="Button 51">
          <controlPr defaultSize="0" print="0" autoFill="0" autoPict="0" macro="[0]!Insertion_Lignes.Insertion_Lignes">
            <anchor moveWithCells="1" sizeWithCells="1">
              <from>
                <xdr:col>13</xdr:col>
                <xdr:colOff>142875</xdr:colOff>
                <xdr:row>0</xdr:row>
                <xdr:rowOff>19050</xdr:rowOff>
              </from>
              <to>
                <xdr:col>14</xdr:col>
                <xdr:colOff>600075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12" name="Button 52">
          <controlPr defaultSize="0" print="0" autoFill="0" autoPict="0" macro="[0]!Suppression_Lignes.Suppression_lignes">
            <anchor moveWithCells="1" sizeWithCells="1">
              <from>
                <xdr:col>15</xdr:col>
                <xdr:colOff>85725</xdr:colOff>
                <xdr:row>0</xdr:row>
                <xdr:rowOff>133350</xdr:rowOff>
              </from>
              <to>
                <xdr:col>16</xdr:col>
                <xdr:colOff>638175</xdr:colOff>
                <xdr:row>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13" name="Button 53">
          <controlPr defaultSize="0" print="0" autoFill="0" autoPict="0" macro="[0]!Impression_devis">
            <anchor moveWithCells="1" sizeWithCells="1">
              <from>
                <xdr:col>17</xdr:col>
                <xdr:colOff>104775</xdr:colOff>
                <xdr:row>0</xdr:row>
                <xdr:rowOff>57150</xdr:rowOff>
              </from>
              <to>
                <xdr:col>18</xdr:col>
                <xdr:colOff>561975</xdr:colOff>
                <xdr:row>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14" name="Button 54">
          <controlPr defaultSize="0" print="0" autoFill="0" autoPict="0" macro="[0]!Impression_minutes">
            <anchor moveWithCells="1" sizeWithCells="1">
              <from>
                <xdr:col>17</xdr:col>
                <xdr:colOff>104775</xdr:colOff>
                <xdr:row>2</xdr:row>
                <xdr:rowOff>133350</xdr:rowOff>
              </from>
              <to>
                <xdr:col>18</xdr:col>
                <xdr:colOff>561975</xdr:colOff>
                <xdr:row>4</xdr:row>
                <xdr:rowOff>171450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  <pageSetUpPr fitToPage="1"/>
  </sheetPr>
  <dimension ref="A1:X42"/>
  <sheetViews>
    <sheetView showZeros="0" zoomScaleNormal="100" workbookViewId="0">
      <selection activeCell="B5" sqref="B5"/>
    </sheetView>
  </sheetViews>
  <sheetFormatPr baseColWidth="10" defaultRowHeight="12.75"/>
  <cols>
    <col min="1" max="1" width="27.140625" style="22" customWidth="1"/>
    <col min="2" max="2" width="16.140625" style="22" customWidth="1"/>
    <col min="3" max="4" width="20.5703125" style="22" customWidth="1"/>
    <col min="5" max="5" width="18.42578125" style="22" customWidth="1"/>
    <col min="6" max="6" width="21.5703125" style="22" customWidth="1"/>
    <col min="7" max="7" width="20.5703125" style="22" customWidth="1"/>
    <col min="8" max="8" width="21.42578125" style="22" customWidth="1"/>
    <col min="9" max="9" width="16.140625" style="22" customWidth="1"/>
    <col min="10" max="10" width="13.28515625" style="22" customWidth="1"/>
    <col min="11" max="11" width="16.7109375" style="124" customWidth="1"/>
    <col min="12" max="12" width="9.42578125" style="22" customWidth="1"/>
    <col min="13" max="13" width="11.140625" style="22" customWidth="1"/>
    <col min="14" max="14" width="13.28515625" style="22" bestFit="1" customWidth="1"/>
    <col min="15" max="15" width="19.140625" style="22" customWidth="1"/>
    <col min="16" max="16" width="5.28515625" style="22" customWidth="1"/>
    <col min="17" max="16384" width="11.42578125" style="22"/>
  </cols>
  <sheetData>
    <row r="1" spans="1:15" ht="19.5">
      <c r="A1" s="405" t="s">
        <v>122</v>
      </c>
      <c r="B1" s="405"/>
      <c r="C1" s="405"/>
      <c r="D1" s="405"/>
      <c r="E1" s="405"/>
      <c r="F1" s="405"/>
      <c r="G1" s="405"/>
      <c r="H1" s="405"/>
      <c r="I1" s="405"/>
    </row>
    <row r="2" spans="1:15" ht="15.75">
      <c r="A2" s="406" t="str">
        <f>'Page de Garde'!B31</f>
        <v>chantier</v>
      </c>
      <c r="B2" s="406"/>
      <c r="C2" s="406"/>
      <c r="D2" s="406"/>
      <c r="E2" s="406"/>
      <c r="F2" s="406"/>
      <c r="G2" s="406"/>
      <c r="H2" s="406"/>
      <c r="I2" s="406"/>
    </row>
    <row r="3" spans="1:15" ht="16.5" thickBot="1">
      <c r="A3" s="407" t="str">
        <f>'Page de Garde'!B35</f>
        <v>Lot n°</v>
      </c>
      <c r="B3" s="407"/>
      <c r="C3" s="407"/>
      <c r="D3" s="407"/>
      <c r="E3" s="407"/>
      <c r="F3" s="407"/>
      <c r="G3" s="407"/>
      <c r="H3" s="407"/>
      <c r="I3" s="407"/>
    </row>
    <row r="4" spans="1:15" ht="16.5" thickBot="1">
      <c r="A4" s="118" t="s">
        <v>147</v>
      </c>
      <c r="B4" s="119" t="s">
        <v>7</v>
      </c>
      <c r="C4" s="118" t="s">
        <v>8</v>
      </c>
      <c r="D4" s="256" t="s">
        <v>5</v>
      </c>
      <c r="E4" s="254"/>
      <c r="F4" s="255"/>
      <c r="G4" s="413" t="s">
        <v>230</v>
      </c>
      <c r="H4" s="414"/>
      <c r="I4" s="415"/>
    </row>
    <row r="5" spans="1:15" ht="13.5" thickBot="1">
      <c r="A5" s="12" t="s">
        <v>9</v>
      </c>
      <c r="B5" s="474"/>
      <c r="C5" s="10" t="s">
        <v>95</v>
      </c>
      <c r="D5" s="183"/>
      <c r="E5" s="253"/>
      <c r="F5" s="219"/>
      <c r="G5" s="416"/>
      <c r="H5" s="416"/>
      <c r="I5" s="416"/>
      <c r="L5" s="125" t="s">
        <v>77</v>
      </c>
      <c r="M5" s="410" t="s">
        <v>223</v>
      </c>
      <c r="N5" s="411"/>
      <c r="O5" s="412"/>
    </row>
    <row r="6" spans="1:15" ht="18.75" thickBot="1">
      <c r="A6" s="13" t="s">
        <v>117</v>
      </c>
      <c r="B6" s="473"/>
      <c r="C6" s="36" t="s">
        <v>35</v>
      </c>
      <c r="D6" s="184">
        <v>1</v>
      </c>
      <c r="E6" s="217"/>
      <c r="F6" s="225"/>
      <c r="K6" s="126" t="s">
        <v>35</v>
      </c>
      <c r="L6" s="127"/>
      <c r="M6" s="128" t="s">
        <v>79</v>
      </c>
      <c r="N6" s="129" t="s">
        <v>92</v>
      </c>
      <c r="O6" s="129"/>
    </row>
    <row r="7" spans="1:15" ht="18">
      <c r="A7" s="13" t="s">
        <v>10</v>
      </c>
      <c r="B7" s="480">
        <f>Bordereau!M66</f>
        <v>0</v>
      </c>
      <c r="C7" s="11" t="s">
        <v>11</v>
      </c>
      <c r="D7" s="185"/>
      <c r="E7" s="218"/>
      <c r="F7" s="225" t="s">
        <v>157</v>
      </c>
      <c r="G7" s="225" t="str">
        <f>'Page de Garde'!F17</f>
        <v xml:space="preserve">2018 - </v>
      </c>
      <c r="H7" s="223" t="str">
        <f>'Page de Garde'!G17</f>
        <v>xxxxx</v>
      </c>
      <c r="I7" s="224" t="str">
        <f>'Page de Garde'!H17</f>
        <v>- INI 3</v>
      </c>
      <c r="K7" s="130"/>
      <c r="L7" s="125"/>
      <c r="M7" s="131"/>
      <c r="N7" s="132"/>
      <c r="O7" s="132"/>
    </row>
    <row r="8" spans="1:15" ht="15.75">
      <c r="A8" s="13" t="s">
        <v>12</v>
      </c>
      <c r="B8" s="479">
        <f>ROUNDUP(B7/7.75,0)</f>
        <v>0</v>
      </c>
      <c r="C8" s="11" t="s">
        <v>13</v>
      </c>
      <c r="D8" s="185"/>
      <c r="E8" s="218"/>
      <c r="F8" s="220"/>
      <c r="G8" s="221"/>
      <c r="H8" s="220"/>
      <c r="I8" s="222"/>
      <c r="K8" s="133">
        <v>1</v>
      </c>
      <c r="L8" s="134" t="s">
        <v>33</v>
      </c>
      <c r="M8" s="2" t="s">
        <v>81</v>
      </c>
      <c r="N8" s="330">
        <v>1</v>
      </c>
      <c r="O8" s="135"/>
    </row>
    <row r="9" spans="1:15" ht="16.5" thickBot="1">
      <c r="A9" s="13" t="s">
        <v>14</v>
      </c>
      <c r="B9" s="481">
        <f>Bordereau!L66</f>
        <v>0</v>
      </c>
      <c r="C9" s="11" t="s">
        <v>36</v>
      </c>
      <c r="D9" s="185"/>
      <c r="E9" s="218"/>
      <c r="F9" s="220"/>
      <c r="G9" s="221"/>
      <c r="H9" s="220"/>
      <c r="I9" s="222"/>
      <c r="K9" s="133">
        <v>2</v>
      </c>
      <c r="L9" s="134" t="s">
        <v>34</v>
      </c>
      <c r="M9" s="2" t="s">
        <v>82</v>
      </c>
      <c r="N9" s="330">
        <v>2</v>
      </c>
      <c r="O9" s="135"/>
    </row>
    <row r="10" spans="1:15" ht="16.5" thickBot="1">
      <c r="A10" s="13" t="s">
        <v>15</v>
      </c>
      <c r="B10" s="481">
        <v>25</v>
      </c>
      <c r="C10" s="11" t="s">
        <v>36</v>
      </c>
      <c r="D10" s="481">
        <f>B7*B10</f>
        <v>0</v>
      </c>
      <c r="E10" s="218"/>
      <c r="F10" s="408" t="s">
        <v>222</v>
      </c>
      <c r="G10" s="409"/>
      <c r="H10" s="111">
        <v>25</v>
      </c>
      <c r="I10" s="26"/>
      <c r="K10" s="133">
        <v>3</v>
      </c>
      <c r="L10" s="134" t="s">
        <v>29</v>
      </c>
      <c r="M10" s="2" t="s">
        <v>83</v>
      </c>
      <c r="N10" s="330">
        <v>3</v>
      </c>
      <c r="O10" s="135"/>
    </row>
    <row r="11" spans="1:15" ht="16.5" thickBot="1">
      <c r="E11" s="218"/>
      <c r="F11" s="416"/>
      <c r="G11" s="416"/>
      <c r="H11" s="138"/>
      <c r="I11" s="19"/>
      <c r="J11" s="137"/>
      <c r="K11" s="133">
        <v>4</v>
      </c>
      <c r="L11" s="134" t="s">
        <v>30</v>
      </c>
      <c r="M11" s="2" t="s">
        <v>84</v>
      </c>
      <c r="N11" s="330">
        <v>4</v>
      </c>
      <c r="O11" s="135"/>
    </row>
    <row r="12" spans="1:15" ht="15.75">
      <c r="A12" s="14"/>
      <c r="B12" s="30"/>
      <c r="C12" s="11"/>
      <c r="D12" s="186"/>
      <c r="E12" s="18"/>
      <c r="F12" s="258" t="s">
        <v>16</v>
      </c>
      <c r="G12" s="21"/>
      <c r="H12" s="20"/>
      <c r="I12" s="19"/>
      <c r="K12" s="133">
        <v>5</v>
      </c>
      <c r="L12" s="134" t="s">
        <v>31</v>
      </c>
      <c r="M12" s="2" t="s">
        <v>85</v>
      </c>
      <c r="N12" s="330">
        <v>5</v>
      </c>
      <c r="O12" s="135"/>
    </row>
    <row r="13" spans="1:15" ht="15.75">
      <c r="A13" s="13"/>
      <c r="B13" s="138"/>
      <c r="C13" s="11"/>
      <c r="D13" s="186"/>
      <c r="E13" s="18"/>
      <c r="F13" s="259" t="s">
        <v>96</v>
      </c>
      <c r="G13" s="23" t="s">
        <v>137</v>
      </c>
      <c r="H13" s="30"/>
      <c r="I13" s="139"/>
      <c r="K13" s="133">
        <v>6</v>
      </c>
      <c r="L13" s="134" t="s">
        <v>32</v>
      </c>
      <c r="M13" s="2" t="s">
        <v>86</v>
      </c>
      <c r="N13" s="330">
        <v>6</v>
      </c>
      <c r="O13" s="135"/>
    </row>
    <row r="14" spans="1:15" ht="15.75">
      <c r="A14" s="13" t="s">
        <v>18</v>
      </c>
      <c r="B14" s="138">
        <v>150</v>
      </c>
      <c r="C14" s="11" t="s">
        <v>37</v>
      </c>
      <c r="D14" s="481">
        <f>G14*B14</f>
        <v>0</v>
      </c>
      <c r="E14" s="18"/>
      <c r="F14" s="260" t="s">
        <v>18</v>
      </c>
      <c r="G14" s="475"/>
      <c r="H14" s="30"/>
      <c r="I14" s="139"/>
      <c r="K14" s="133">
        <v>7</v>
      </c>
      <c r="L14" s="134" t="s">
        <v>90</v>
      </c>
      <c r="M14" s="2" t="s">
        <v>87</v>
      </c>
      <c r="N14" s="330">
        <v>7</v>
      </c>
      <c r="O14" s="135"/>
    </row>
    <row r="15" spans="1:15" ht="16.5" thickBot="1">
      <c r="A15" s="13" t="s">
        <v>93</v>
      </c>
      <c r="B15" s="138">
        <v>80</v>
      </c>
      <c r="C15" s="11" t="s">
        <v>38</v>
      </c>
      <c r="D15" s="481">
        <f>G15*B15</f>
        <v>0</v>
      </c>
      <c r="E15" s="18"/>
      <c r="F15" s="261" t="s">
        <v>19</v>
      </c>
      <c r="G15" s="476"/>
      <c r="H15" s="11"/>
      <c r="I15" s="139"/>
      <c r="K15" s="133">
        <v>8</v>
      </c>
      <c r="L15" s="134" t="s">
        <v>91</v>
      </c>
      <c r="M15" s="2" t="s">
        <v>88</v>
      </c>
      <c r="N15" s="330">
        <v>8</v>
      </c>
      <c r="O15" s="135"/>
    </row>
    <row r="16" spans="1:15" ht="15.75">
      <c r="A16" s="13"/>
      <c r="B16" s="138"/>
      <c r="C16" s="11"/>
      <c r="D16" s="186"/>
      <c r="E16" s="218"/>
      <c r="F16" s="183"/>
      <c r="K16" s="140">
        <v>9</v>
      </c>
      <c r="L16" s="141" t="s">
        <v>103</v>
      </c>
      <c r="M16" s="142" t="s">
        <v>80</v>
      </c>
      <c r="N16" s="331">
        <v>9</v>
      </c>
      <c r="O16" s="143"/>
    </row>
    <row r="17" spans="1:24" ht="15">
      <c r="A17" s="13"/>
      <c r="B17" s="144"/>
      <c r="C17" s="11"/>
      <c r="D17" s="186"/>
      <c r="E17" s="218"/>
      <c r="F17" s="11"/>
      <c r="G17" s="11"/>
      <c r="M17" s="145"/>
      <c r="N17" s="146"/>
      <c r="O17" s="145"/>
    </row>
    <row r="18" spans="1:24" ht="15">
      <c r="A18" s="13" t="s">
        <v>21</v>
      </c>
      <c r="B18" s="472"/>
      <c r="C18" s="11" t="s">
        <v>36</v>
      </c>
      <c r="D18" s="481">
        <f>B18</f>
        <v>0</v>
      </c>
      <c r="E18" s="218"/>
      <c r="F18" s="191"/>
      <c r="G18" s="26"/>
      <c r="K18" s="147" t="s">
        <v>121</v>
      </c>
      <c r="L18" s="148" t="s">
        <v>130</v>
      </c>
      <c r="M18" s="149"/>
      <c r="N18" s="149"/>
      <c r="O18" s="150"/>
    </row>
    <row r="19" spans="1:24" ht="15.75" thickBot="1">
      <c r="A19" s="13"/>
      <c r="B19" s="138"/>
      <c r="C19" s="11"/>
      <c r="D19" s="186"/>
      <c r="E19" s="218"/>
      <c r="F19" s="189"/>
      <c r="G19" s="151"/>
      <c r="K19" s="133" t="s">
        <v>129</v>
      </c>
      <c r="L19" s="152" t="s">
        <v>124</v>
      </c>
      <c r="M19" s="11"/>
      <c r="N19" s="11"/>
      <c r="O19" s="153"/>
    </row>
    <row r="20" spans="1:24" ht="15">
      <c r="A20" s="32"/>
      <c r="B20" s="138"/>
      <c r="C20" s="11"/>
      <c r="D20" s="186"/>
      <c r="E20" s="18"/>
      <c r="F20" s="34" t="s">
        <v>136</v>
      </c>
      <c r="G20" s="24"/>
      <c r="H20" s="24"/>
      <c r="I20" s="21"/>
      <c r="K20" s="154"/>
      <c r="L20" s="152" t="s">
        <v>125</v>
      </c>
      <c r="M20" s="11"/>
      <c r="N20" s="11"/>
      <c r="O20" s="153"/>
    </row>
    <row r="21" spans="1:24" ht="15">
      <c r="A21" s="14"/>
      <c r="B21" s="11"/>
      <c r="C21" s="11"/>
      <c r="D21" s="186"/>
      <c r="E21" s="18"/>
      <c r="F21" s="25" t="s">
        <v>17</v>
      </c>
      <c r="G21" s="25" t="s">
        <v>165</v>
      </c>
      <c r="H21" s="25" t="s">
        <v>135</v>
      </c>
      <c r="I21" s="23" t="s">
        <v>164</v>
      </c>
      <c r="K21" s="155"/>
      <c r="L21" s="152" t="s">
        <v>126</v>
      </c>
      <c r="M21" s="11"/>
      <c r="N21" s="11"/>
      <c r="O21" s="153"/>
    </row>
    <row r="22" spans="1:24" ht="15.75" thickBot="1">
      <c r="A22" s="13" t="s">
        <v>94</v>
      </c>
      <c r="B22" s="138">
        <v>0.3</v>
      </c>
      <c r="C22" s="11" t="s">
        <v>100</v>
      </c>
      <c r="D22" s="481">
        <f>G22*H22*I22*B22</f>
        <v>0</v>
      </c>
      <c r="E22" s="18"/>
      <c r="F22" s="190" t="s">
        <v>20</v>
      </c>
      <c r="G22" s="477">
        <f>B8/4/2</f>
        <v>0</v>
      </c>
      <c r="H22" s="33">
        <f>B6</f>
        <v>0</v>
      </c>
      <c r="I22" s="169">
        <v>1</v>
      </c>
      <c r="K22" s="155"/>
      <c r="L22" s="152" t="s">
        <v>166</v>
      </c>
      <c r="M22" s="11"/>
      <c r="N22" s="11"/>
      <c r="O22" s="153"/>
    </row>
    <row r="23" spans="1:24" ht="15.75" thickBot="1">
      <c r="A23" s="13"/>
      <c r="B23" s="138"/>
      <c r="C23" s="11"/>
      <c r="D23" s="186"/>
      <c r="E23" s="218"/>
      <c r="F23" s="263"/>
      <c r="G23" s="156"/>
      <c r="H23" s="31"/>
      <c r="I23" s="157"/>
      <c r="K23" s="158"/>
      <c r="L23" s="159" t="s">
        <v>127</v>
      </c>
      <c r="M23" s="160"/>
      <c r="N23" s="160"/>
      <c r="O23" s="161"/>
    </row>
    <row r="24" spans="1:24" ht="15">
      <c r="A24" s="13" t="s">
        <v>119</v>
      </c>
      <c r="B24" s="28"/>
      <c r="C24" s="11" t="s">
        <v>36</v>
      </c>
      <c r="D24" s="481">
        <f>G22*B24</f>
        <v>0</v>
      </c>
      <c r="E24" s="18"/>
      <c r="F24" s="34" t="s">
        <v>133</v>
      </c>
      <c r="G24" s="24"/>
      <c r="H24" s="21"/>
      <c r="I24" s="21"/>
      <c r="K24" s="162"/>
      <c r="L24" s="11"/>
      <c r="M24" s="11"/>
      <c r="N24" s="11"/>
      <c r="O24" s="11"/>
    </row>
    <row r="25" spans="1:24" ht="15">
      <c r="A25" s="13"/>
      <c r="B25" s="163"/>
      <c r="C25" s="11"/>
      <c r="D25" s="186"/>
      <c r="E25" s="18"/>
      <c r="F25" s="25" t="s">
        <v>17</v>
      </c>
      <c r="G25" s="25" t="s">
        <v>97</v>
      </c>
      <c r="H25" s="25" t="s">
        <v>98</v>
      </c>
      <c r="I25" s="23"/>
      <c r="K25" s="147" t="s">
        <v>123</v>
      </c>
      <c r="L25" s="418" t="s">
        <v>167</v>
      </c>
      <c r="M25" s="419"/>
      <c r="N25" s="419"/>
      <c r="O25" s="420"/>
    </row>
    <row r="26" spans="1:24" ht="15">
      <c r="A26" s="13" t="s">
        <v>89</v>
      </c>
      <c r="B26" s="481">
        <v>9</v>
      </c>
      <c r="C26" s="11" t="s">
        <v>36</v>
      </c>
      <c r="D26" s="481">
        <f>B26*G26</f>
        <v>0</v>
      </c>
      <c r="E26" s="18"/>
      <c r="F26" s="153" t="str">
        <f>A26</f>
        <v>Déplacement ouvriers</v>
      </c>
      <c r="G26" s="482">
        <f>B8</f>
        <v>0</v>
      </c>
      <c r="H26" s="164">
        <v>1</v>
      </c>
      <c r="I26" s="136"/>
      <c r="K26" s="155" t="s">
        <v>118</v>
      </c>
      <c r="L26" s="421"/>
      <c r="M26" s="422"/>
      <c r="N26" s="422"/>
      <c r="O26" s="423"/>
    </row>
    <row r="27" spans="1:24" ht="15.75" thickBot="1">
      <c r="A27" s="13"/>
      <c r="B27" s="166"/>
      <c r="C27" s="11"/>
      <c r="D27" s="187"/>
      <c r="E27" s="18"/>
      <c r="F27" s="257"/>
      <c r="G27" s="167"/>
      <c r="H27" s="168"/>
      <c r="I27" s="169"/>
      <c r="K27" s="165"/>
      <c r="L27" s="159" t="s">
        <v>128</v>
      </c>
      <c r="M27" s="160"/>
      <c r="N27" s="160"/>
      <c r="O27" s="161"/>
    </row>
    <row r="28" spans="1:24" ht="15">
      <c r="A28" s="13" t="s">
        <v>120</v>
      </c>
      <c r="B28" s="27"/>
      <c r="C28" s="11" t="s">
        <v>11</v>
      </c>
      <c r="D28" s="481">
        <f>B28*B10</f>
        <v>0</v>
      </c>
      <c r="E28" s="218"/>
      <c r="F28" s="470"/>
      <c r="G28" s="171"/>
      <c r="H28" s="26"/>
      <c r="I28" s="172"/>
      <c r="K28" s="170"/>
      <c r="L28" s="11"/>
      <c r="M28" s="11"/>
      <c r="N28" s="11"/>
      <c r="O28" s="11"/>
    </row>
    <row r="29" spans="1:24" ht="15.75" thickBot="1">
      <c r="A29" s="13"/>
      <c r="B29" s="163"/>
      <c r="C29" s="11"/>
      <c r="D29" s="186"/>
      <c r="E29" s="218"/>
      <c r="F29" s="11"/>
      <c r="G29" s="173"/>
      <c r="H29" s="26">
        <v>0</v>
      </c>
      <c r="I29" s="26"/>
      <c r="K29" s="162"/>
      <c r="L29" s="11"/>
      <c r="M29" s="11"/>
      <c r="N29" s="11"/>
      <c r="O29" s="11"/>
    </row>
    <row r="30" spans="1:24" ht="17.25" thickTop="1" thickBot="1">
      <c r="A30" s="15" t="s">
        <v>116</v>
      </c>
      <c r="B30" s="120"/>
      <c r="C30" s="120"/>
      <c r="D30" s="188">
        <f>SUM(D10:D29)+B9</f>
        <v>0</v>
      </c>
      <c r="E30" s="445" t="s">
        <v>225</v>
      </c>
      <c r="F30" s="446"/>
      <c r="G30" s="446"/>
      <c r="H30" s="447" t="s">
        <v>226</v>
      </c>
      <c r="I30" s="26"/>
      <c r="K30" s="170"/>
      <c r="L30" s="11"/>
      <c r="M30" s="11"/>
      <c r="N30" s="11"/>
      <c r="O30" s="11"/>
    </row>
    <row r="31" spans="1:24" ht="16.5" thickBot="1">
      <c r="A31" s="13"/>
      <c r="B31" s="11"/>
      <c r="C31" s="11"/>
      <c r="D31" s="262"/>
      <c r="E31" s="448" t="s">
        <v>227</v>
      </c>
      <c r="F31" s="448" t="s">
        <v>228</v>
      </c>
      <c r="G31" s="449" t="s">
        <v>229</v>
      </c>
      <c r="H31" s="450"/>
      <c r="I31" s="26"/>
      <c r="K31" s="162" t="s">
        <v>1</v>
      </c>
      <c r="L31" s="11"/>
      <c r="M31" s="11"/>
      <c r="N31" s="11"/>
      <c r="O31" s="11"/>
    </row>
    <row r="32" spans="1:24" ht="15.75">
      <c r="A32" s="12" t="s">
        <v>22</v>
      </c>
      <c r="B32" s="10"/>
      <c r="C32" s="174"/>
      <c r="D32" s="174"/>
      <c r="E32" s="451"/>
      <c r="F32" s="451"/>
      <c r="G32" s="452">
        <f>IF(SUM(D10:D29)+B9=0,0,$G$33/$D$30)</f>
        <v>0</v>
      </c>
      <c r="H32" s="478">
        <v>1.3</v>
      </c>
      <c r="I32" s="29"/>
      <c r="J32" s="175"/>
      <c r="K32" s="162"/>
      <c r="L32" s="11"/>
      <c r="M32" s="11"/>
      <c r="N32" s="11"/>
      <c r="O32" s="11"/>
      <c r="P32" s="175"/>
      <c r="Q32" s="175"/>
      <c r="R32" s="175"/>
      <c r="S32" s="175"/>
      <c r="T32" s="175"/>
      <c r="U32" s="175"/>
      <c r="V32" s="175"/>
      <c r="W32" s="175"/>
      <c r="X32" s="175"/>
    </row>
    <row r="33" spans="1:15" ht="15.75">
      <c r="A33" s="13" t="s">
        <v>23</v>
      </c>
      <c r="B33" s="11"/>
      <c r="C33" s="1"/>
      <c r="D33" s="1"/>
      <c r="E33" s="132">
        <f t="shared" ref="E33:F33" si="0">$D$30*E32</f>
        <v>0</v>
      </c>
      <c r="F33" s="132">
        <f t="shared" si="0"/>
        <v>0</v>
      </c>
      <c r="G33" s="453"/>
      <c r="H33" s="454">
        <f t="shared" ref="H33" si="1">$D$30*H32</f>
        <v>0</v>
      </c>
      <c r="I33" s="17"/>
      <c r="K33" s="162"/>
      <c r="L33" s="11"/>
      <c r="M33" s="11"/>
      <c r="N33" s="11"/>
      <c r="O33" s="11"/>
    </row>
    <row r="34" spans="1:15" ht="15">
      <c r="A34" s="13" t="s">
        <v>106</v>
      </c>
      <c r="B34" s="471"/>
      <c r="C34" s="11" t="s">
        <v>149</v>
      </c>
      <c r="D34" s="1"/>
      <c r="E34" s="132">
        <f>B34*$H$37</f>
        <v>0</v>
      </c>
      <c r="F34" s="132">
        <f>B34*$H$37</f>
        <v>0</v>
      </c>
      <c r="G34" s="455">
        <f>B34*$H$37</f>
        <v>0</v>
      </c>
      <c r="H34" s="454">
        <f>B34*$H$37</f>
        <v>0</v>
      </c>
      <c r="I34" s="17"/>
      <c r="K34" s="162"/>
      <c r="L34" s="11"/>
      <c r="M34" s="11"/>
      <c r="N34" s="11"/>
      <c r="O34" s="11"/>
    </row>
    <row r="35" spans="1:15" ht="15">
      <c r="A35" s="13" t="s">
        <v>104</v>
      </c>
      <c r="B35" s="471">
        <v>0</v>
      </c>
      <c r="C35" s="11" t="s">
        <v>149</v>
      </c>
      <c r="D35" s="1"/>
      <c r="E35" s="132">
        <f>B35*$H$37</f>
        <v>0</v>
      </c>
      <c r="F35" s="132">
        <f>B35*$H$37</f>
        <v>0</v>
      </c>
      <c r="G35" s="455">
        <f>B35*$H$37</f>
        <v>0</v>
      </c>
      <c r="H35" s="454">
        <f>B35*$H$37</f>
        <v>0</v>
      </c>
      <c r="I35" s="17"/>
    </row>
    <row r="36" spans="1:15" ht="15">
      <c r="A36" s="13" t="s">
        <v>134</v>
      </c>
      <c r="B36" s="471">
        <v>0</v>
      </c>
      <c r="C36" s="11" t="s">
        <v>149</v>
      </c>
      <c r="D36" s="1"/>
      <c r="E36" s="132">
        <f>B36*$H$37</f>
        <v>0</v>
      </c>
      <c r="F36" s="132">
        <f>B36*$H$37</f>
        <v>0</v>
      </c>
      <c r="G36" s="455">
        <f>B36*$H$37</f>
        <v>0</v>
      </c>
      <c r="H36" s="454">
        <f>B36*$H$37</f>
        <v>0</v>
      </c>
      <c r="I36" s="17"/>
    </row>
    <row r="37" spans="1:15" ht="16.5" thickBot="1">
      <c r="A37" s="15" t="s">
        <v>24</v>
      </c>
      <c r="B37" s="120"/>
      <c r="C37" s="3"/>
      <c r="D37" s="3"/>
      <c r="E37" s="456">
        <f>$D$30*$E$32/((1-$B$34-$B$35-$B$36))</f>
        <v>0</v>
      </c>
      <c r="F37" s="456">
        <f>$D$30*$F$32/((1-$B$34-$B$35-$B$36))</f>
        <v>0</v>
      </c>
      <c r="G37" s="457">
        <f>$D$30*$G$32/((1-$B$34-$B$35-$B$36))</f>
        <v>0</v>
      </c>
      <c r="H37" s="458">
        <f>$D$30*$H$32/((1-$B$34-$B$35-$B$36))</f>
        <v>0</v>
      </c>
      <c r="I37" s="17"/>
    </row>
    <row r="38" spans="1:15">
      <c r="A38" s="12" t="s">
        <v>25</v>
      </c>
      <c r="B38" s="10"/>
      <c r="C38" s="16">
        <f t="shared" ref="C38:G38" si="2">C32/((1-$B$34-$B$35-$B$36))</f>
        <v>0</v>
      </c>
      <c r="D38" s="16">
        <f t="shared" si="2"/>
        <v>0</v>
      </c>
      <c r="E38" s="459">
        <f>$E$32/((1-$B$34-$B$35-$B$36))</f>
        <v>0</v>
      </c>
      <c r="F38" s="459">
        <f>$F$32/((1-$B$34-$B$35-$B$36))</f>
        <v>0</v>
      </c>
      <c r="G38" s="460">
        <f>$G$32/((1-$B$34-$B$35-$B$36))</f>
        <v>0</v>
      </c>
      <c r="H38" s="461">
        <f>$H$32/((1-$B$34-$B$35-$B$36))</f>
        <v>1.3</v>
      </c>
      <c r="I38" s="17"/>
    </row>
    <row r="39" spans="1:15" ht="15.75" thickBot="1">
      <c r="A39" s="15" t="s">
        <v>26</v>
      </c>
      <c r="B39" s="120"/>
      <c r="C39" s="4">
        <f t="shared" ref="C39:G39" si="3">IF($B$7=0,,(C37-C38*$B$9)/$B$7)</f>
        <v>0</v>
      </c>
      <c r="D39" s="4">
        <f t="shared" si="3"/>
        <v>0</v>
      </c>
      <c r="E39" s="462">
        <f>IF($B$7=0,,($E$37-$E$38*$B$9)/$B$7)</f>
        <v>0</v>
      </c>
      <c r="F39" s="462">
        <f>IF($B$7=0,,($F$37-$F$38*$B$9)/$B$7)</f>
        <v>0</v>
      </c>
      <c r="G39" s="463">
        <f>IF($B$7=0,,($G$37-$G$38*$B$9)/$B$7)</f>
        <v>0</v>
      </c>
      <c r="H39" s="464">
        <f>IF($B$7=0,,($H$37-$H$38*$B$9)/$B$7)</f>
        <v>0</v>
      </c>
      <c r="I39" s="17"/>
    </row>
    <row r="40" spans="1:15" ht="18.75" thickBot="1">
      <c r="A40" s="176"/>
      <c r="B40" s="177"/>
      <c r="C40" s="137"/>
      <c r="D40" s="137"/>
      <c r="E40" s="465"/>
      <c r="F40" s="466" t="s">
        <v>115</v>
      </c>
      <c r="G40" s="467"/>
      <c r="H40" s="468">
        <f>Bordereau!G66</f>
        <v>0</v>
      </c>
      <c r="I40" s="469">
        <f>IF(Bordereau!G66=0,0,1-(($D$30*1)/$H$40))</f>
        <v>0</v>
      </c>
      <c r="J40" s="178">
        <f>$H$40*$I$40</f>
        <v>0</v>
      </c>
      <c r="K40" s="417" t="s">
        <v>114</v>
      </c>
      <c r="L40" s="417"/>
    </row>
    <row r="41" spans="1:15" ht="15">
      <c r="J41" s="179"/>
      <c r="K41" s="180"/>
      <c r="L41" s="181"/>
      <c r="M41" s="181"/>
    </row>
    <row r="42" spans="1:15">
      <c r="N42" s="182"/>
    </row>
  </sheetData>
  <sheetProtection algorithmName="SHA-512" hashValue="7NayqbmuUCEtziV+B1dXOHe+Bq+hXupGjTwKOe1lHpI9jAUpRD4/Ef5BEnzO4Rc+A8XvkVoFcZIvWx2fja2t3A==" saltValue="WnC+0f/zR4AzVN/LbrGDhA==" spinCount="100000" sheet="1" selectLockedCells="1"/>
  <dataConsolidate function="product" link="1"/>
  <mergeCells count="13">
    <mergeCell ref="F11:G11"/>
    <mergeCell ref="G5:I5"/>
    <mergeCell ref="K40:L40"/>
    <mergeCell ref="F40:G40"/>
    <mergeCell ref="L25:O26"/>
    <mergeCell ref="E30:G30"/>
    <mergeCell ref="H30:H31"/>
    <mergeCell ref="A1:I1"/>
    <mergeCell ref="A2:I2"/>
    <mergeCell ref="A3:I3"/>
    <mergeCell ref="F10:G10"/>
    <mergeCell ref="M5:O5"/>
    <mergeCell ref="G4:I4"/>
  </mergeCells>
  <phoneticPr fontId="0" type="noConversion"/>
  <conditionalFormatting sqref="H40">
    <cfRule type="cellIs" dxfId="0" priority="1" stopIfTrue="1" operator="notBetween">
      <formula>$H$37*0.99</formula>
      <formula>$H$37*1.01</formula>
    </cfRule>
  </conditionalFormatting>
  <dataValidations count="1">
    <dataValidation type="list" allowBlank="1" showInputMessage="1" showErrorMessage="1" sqref="F4" xr:uid="{00000000-0002-0000-0200-000000000000}">
      <formula1>#REF!</formula1>
    </dataValidation>
  </dataValidations>
  <printOptions horizontalCentered="1" verticalCentered="1"/>
  <pageMargins left="0.35" right="0.19" top="0.32" bottom="0.55000000000000004" header="0.2" footer="0.51181102362204722"/>
  <pageSetup paperSize="9" scale="80" orientation="landscape" horizontalDpi="4294967292" verticalDpi="300" r:id="rId1"/>
  <headerFooter alignWithMargins="0">
    <oddHeader>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Impression_KGV">
                <anchor moveWithCells="1" sizeWithCells="1">
                  <from>
                    <xdr:col>10</xdr:col>
                    <xdr:colOff>180975</xdr:colOff>
                    <xdr:row>27</xdr:row>
                    <xdr:rowOff>142875</xdr:rowOff>
                  </from>
                  <to>
                    <xdr:col>12</xdr:col>
                    <xdr:colOff>28575</xdr:colOff>
                    <xdr:row>30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27</vt:i4>
      </vt:variant>
    </vt:vector>
  </HeadingPairs>
  <TitlesOfParts>
    <vt:vector size="30" baseType="lpstr">
      <vt:lpstr>Page de Garde</vt:lpstr>
      <vt:lpstr>Bordereau</vt:lpstr>
      <vt:lpstr>KGV</vt:lpstr>
      <vt:lpstr>_FIN2</vt:lpstr>
      <vt:lpstr>_FIN3</vt:lpstr>
      <vt:lpstr>Bordereau!_GoBack</vt:lpstr>
      <vt:lpstr>_TT000</vt:lpstr>
      <vt:lpstr>_TT001</vt:lpstr>
      <vt:lpstr>_ZI1</vt:lpstr>
      <vt:lpstr>_ZI3</vt:lpstr>
      <vt:lpstr>'Page de Garde'!_ZI4</vt:lpstr>
      <vt:lpstr>Ch_Recap001</vt:lpstr>
      <vt:lpstr>CHAP000</vt:lpstr>
      <vt:lpstr>CHAP001</vt:lpstr>
      <vt:lpstr>Bordereau!ChapSource</vt:lpstr>
      <vt:lpstr>ChapSourceRecap</vt:lpstr>
      <vt:lpstr>CONTROLE</vt:lpstr>
      <vt:lpstr>DARC</vt:lpstr>
      <vt:lpstr>date</vt:lpstr>
      <vt:lpstr>DEA</vt:lpstr>
      <vt:lpstr>DEPT</vt:lpstr>
      <vt:lpstr>DVO</vt:lpstr>
      <vt:lpstr>E</vt:lpstr>
      <vt:lpstr>FinRecap</vt:lpstr>
      <vt:lpstr>Bordereau!Impression_des_titres</vt:lpstr>
      <vt:lpstr>Bordereau!LigRecap</vt:lpstr>
      <vt:lpstr>MP</vt:lpstr>
      <vt:lpstr>Bordereau!Zone_d_impression</vt:lpstr>
      <vt:lpstr>KGV!Zone_d_impression</vt:lpstr>
      <vt:lpstr>'Page de Garde'!Zone_d_impression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2018-08-24T10:07:48Z</cp:lastPrinted>
  <dcterms:created xsi:type="dcterms:W3CDTF">1999-02-15T14:40:01Z</dcterms:created>
  <dcterms:modified xsi:type="dcterms:W3CDTF">2018-08-24T10:20:16Z</dcterms:modified>
</cp:coreProperties>
</file>