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codeName="ThisWorkbook"/>
  <mc:AlternateContent xmlns:mc="http://schemas.openxmlformats.org/markup-compatibility/2006">
    <mc:Choice Requires="x15">
      <x15ac:absPath xmlns:x15ac="http://schemas.microsoft.com/office/spreadsheetml/2010/11/ac" url="C:\Users\Roland\Desktop\"/>
    </mc:Choice>
  </mc:AlternateContent>
  <xr:revisionPtr revIDLastSave="0" documentId="13_ncr:1_{0752A53B-A179-4931-9B1F-ECC08435221C}" xr6:coauthVersionLast="47" xr6:coauthVersionMax="47" xr10:uidLastSave="{00000000-0000-0000-0000-000000000000}"/>
  <bookViews>
    <workbookView xWindow="435" yWindow="2355" windowWidth="31560" windowHeight="18525" tabRatio="593" xr2:uid="{00000000-000D-0000-FFFF-FFFF00000000}"/>
  </bookViews>
  <sheets>
    <sheet name="Liste" sheetId="4" r:id="rId1"/>
    <sheet name="planif" sheetId="13" r:id="rId2"/>
    <sheet name="préparations passées" sheetId="20" r:id="rId3"/>
    <sheet name="Achat" sheetId="11" r:id="rId4"/>
    <sheet name="Prépa" sheetId="19" r:id="rId5"/>
  </sheets>
  <definedNames>
    <definedName name="C.A.">#REF!</definedName>
    <definedName name="revenu">#REF!</definedName>
    <definedName name="Zone">planif!$A$23:$F$121</definedName>
    <definedName name="Zonealpha">(COUNTIF(planif!$L1048576:M,Zone)=0)*COUNTIF(Zone,"&gt;="&amp;Zone)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H22" i="11" l="1"/>
  <c r="H19" i="11"/>
  <c r="H15" i="11"/>
  <c r="H12" i="11"/>
  <c r="H9" i="11"/>
  <c r="G22" i="11"/>
  <c r="G19" i="11"/>
  <c r="G15" i="11"/>
  <c r="D24" i="19" s="1"/>
  <c r="G12" i="11"/>
  <c r="D22" i="19" s="1"/>
  <c r="G9" i="11"/>
  <c r="C24" i="19" s="1"/>
  <c r="F22" i="11"/>
  <c r="F19" i="11"/>
  <c r="F15" i="11"/>
  <c r="F12" i="11"/>
  <c r="D15" i="19" s="1"/>
  <c r="F9" i="11"/>
  <c r="E22" i="11"/>
  <c r="E19" i="11"/>
  <c r="E15" i="11"/>
  <c r="E12" i="11"/>
  <c r="D14" i="19" s="1"/>
  <c r="E9" i="11"/>
  <c r="C18" i="19" s="1"/>
  <c r="D22" i="11"/>
  <c r="D19" i="11"/>
  <c r="D15" i="11"/>
  <c r="D12" i="11"/>
  <c r="D9" i="11"/>
  <c r="C22" i="11"/>
  <c r="C19" i="11"/>
  <c r="C15" i="11"/>
  <c r="C12" i="11"/>
  <c r="C9" i="11"/>
  <c r="F13" i="19"/>
  <c r="C3" i="19"/>
  <c r="I27" i="19"/>
  <c r="H27" i="19"/>
  <c r="G27" i="19"/>
  <c r="I22" i="19"/>
  <c r="H22" i="19"/>
  <c r="G22" i="19"/>
  <c r="I15" i="19"/>
  <c r="I14" i="19"/>
  <c r="H15" i="19"/>
  <c r="H14" i="19"/>
  <c r="G15" i="19"/>
  <c r="G14" i="19"/>
  <c r="F15" i="19"/>
  <c r="F14" i="19"/>
  <c r="F27" i="19"/>
  <c r="F22" i="19"/>
  <c r="I13" i="19"/>
  <c r="H13" i="19"/>
  <c r="G13" i="19"/>
  <c r="I8" i="19"/>
  <c r="H8" i="19"/>
  <c r="G8" i="19"/>
  <c r="F8" i="19"/>
  <c r="D3" i="19"/>
  <c r="E3" i="19" s="1"/>
  <c r="F3" i="19" s="1"/>
  <c r="G3" i="19" s="1"/>
  <c r="H3" i="19" s="1"/>
  <c r="I3" i="19" s="1"/>
  <c r="I5" i="19" s="1"/>
  <c r="L3" i="13"/>
  <c r="F2" i="13"/>
  <c r="O4" i="13"/>
  <c r="H5" i="19" l="1"/>
  <c r="C5" i="19"/>
  <c r="G5" i="19"/>
  <c r="F5" i="19"/>
  <c r="E5" i="19"/>
  <c r="D5" i="19"/>
  <c r="L4" i="13"/>
  <c r="L5" i="13"/>
  <c r="L6" i="13"/>
  <c r="L7" i="13"/>
  <c r="L8" i="13"/>
  <c r="L9" i="13"/>
  <c r="L10" i="13"/>
  <c r="L11" i="13"/>
  <c r="L12" i="13"/>
  <c r="L13" i="13"/>
  <c r="L14" i="13"/>
  <c r="L15" i="13"/>
  <c r="L2" i="13"/>
  <c r="A11" i="13"/>
  <c r="A10" i="13"/>
  <c r="A5" i="13"/>
  <c r="A9" i="13"/>
  <c r="A8" i="13"/>
  <c r="A6" i="13" l="1"/>
  <c r="A7" i="13" s="1"/>
  <c r="B7" i="13" s="1"/>
  <c r="B5" i="13"/>
  <c r="A12" i="13"/>
  <c r="I2" i="13" s="1"/>
  <c r="F4" i="13"/>
  <c r="B4" i="13"/>
  <c r="G17" i="13"/>
  <c r="G13" i="13"/>
  <c r="G9" i="13"/>
  <c r="G5" i="13"/>
  <c r="B9" i="13"/>
  <c r="F17" i="13"/>
  <c r="F13" i="13"/>
  <c r="F9" i="13"/>
  <c r="F5" i="13"/>
  <c r="G16" i="13"/>
  <c r="G12" i="13"/>
  <c r="G8" i="13"/>
  <c r="G4" i="13"/>
  <c r="F16" i="13"/>
  <c r="F12" i="13"/>
  <c r="F8" i="13"/>
  <c r="G15" i="13"/>
  <c r="G11" i="13"/>
  <c r="G7" i="13"/>
  <c r="G3" i="13"/>
  <c r="F15" i="13"/>
  <c r="F11" i="13"/>
  <c r="F7" i="13"/>
  <c r="F3" i="13"/>
  <c r="G14" i="13"/>
  <c r="G10" i="13"/>
  <c r="G6" i="13"/>
  <c r="G2" i="13"/>
  <c r="F14" i="13"/>
  <c r="F10" i="13"/>
  <c r="F6" i="13"/>
  <c r="B8" i="13"/>
  <c r="B11" i="13"/>
  <c r="B10" i="13"/>
  <c r="A14" i="13"/>
  <c r="A13" i="13"/>
  <c r="O10" i="13"/>
  <c r="A15" i="13"/>
  <c r="B15" i="13" s="1"/>
  <c r="O11" i="13"/>
  <c r="O9" i="13"/>
  <c r="O8" i="13"/>
  <c r="O5" i="13"/>
  <c r="E29" i="19"/>
  <c r="D13" i="19"/>
  <c r="C19" i="19"/>
  <c r="D19" i="19"/>
  <c r="E19" i="19"/>
  <c r="E24" i="19"/>
  <c r="E18" i="19"/>
  <c r="E17" i="19"/>
  <c r="E27" i="19"/>
  <c r="E22" i="19"/>
  <c r="D29" i="19"/>
  <c r="D18" i="19"/>
  <c r="D17" i="19"/>
  <c r="E13" i="19"/>
  <c r="E10" i="19"/>
  <c r="D10" i="19"/>
  <c r="E8" i="19"/>
  <c r="D27" i="19"/>
  <c r="D8" i="19"/>
  <c r="C29" i="19"/>
  <c r="C17" i="19"/>
  <c r="C10" i="19"/>
  <c r="H5" i="11"/>
  <c r="C27" i="19" s="1"/>
  <c r="G5" i="11"/>
  <c r="C22" i="19" s="1"/>
  <c r="E5" i="11"/>
  <c r="C14" i="19" s="1"/>
  <c r="D5" i="11"/>
  <c r="C13" i="19" s="1"/>
  <c r="C5" i="11"/>
  <c r="C8" i="19" s="1"/>
  <c r="F5" i="11"/>
  <c r="C15" i="19" s="1"/>
  <c r="O7" i="13" l="1"/>
  <c r="B6" i="13"/>
  <c r="C6" i="13" s="1"/>
  <c r="I13" i="13"/>
  <c r="I8" i="13"/>
  <c r="O12" i="13"/>
  <c r="I10" i="13"/>
  <c r="B12" i="13"/>
  <c r="C12" i="13" s="1"/>
  <c r="I4" i="13"/>
  <c r="I17" i="13"/>
  <c r="I3" i="13"/>
  <c r="I15" i="13"/>
  <c r="I14" i="13"/>
  <c r="I16" i="13"/>
  <c r="I11" i="13"/>
  <c r="O6" i="13"/>
  <c r="I5" i="13"/>
  <c r="I6" i="13"/>
  <c r="I7" i="13"/>
  <c r="I12" i="13"/>
  <c r="I9" i="13"/>
  <c r="C15" i="13"/>
  <c r="C4" i="13"/>
  <c r="C9" i="13"/>
  <c r="C5" i="13"/>
  <c r="C10" i="13"/>
  <c r="C11" i="13"/>
  <c r="C8" i="13"/>
  <c r="C7" i="13"/>
  <c r="O13" i="13"/>
  <c r="B13" i="13"/>
  <c r="C13" i="13" s="1"/>
  <c r="O14" i="13"/>
  <c r="B14" i="13"/>
  <c r="C14" i="13" s="1"/>
  <c r="O15" i="13"/>
  <c r="I12" i="19" l="1"/>
  <c r="E21" i="19"/>
  <c r="F7" i="19"/>
  <c r="E12" i="19"/>
  <c r="C21" i="19"/>
  <c r="D23" i="19"/>
  <c r="G12" i="19"/>
  <c r="I26" i="19"/>
  <c r="G26" i="19"/>
  <c r="D26" i="19"/>
  <c r="D9" i="19"/>
  <c r="D12" i="19"/>
  <c r="C16" i="19"/>
  <c r="C28" i="19"/>
  <c r="E9" i="19"/>
  <c r="F12" i="19"/>
  <c r="F21" i="19"/>
  <c r="C12" i="19"/>
  <c r="D21" i="19"/>
  <c r="E16" i="19"/>
  <c r="I21" i="19"/>
  <c r="C26" i="19"/>
  <c r="D7" i="19"/>
  <c r="E26" i="19"/>
  <c r="E7" i="19"/>
  <c r="C9" i="19"/>
  <c r="E23" i="19"/>
  <c r="I7" i="19"/>
  <c r="H26" i="19"/>
  <c r="C7" i="19"/>
  <c r="G7" i="19"/>
  <c r="D28" i="19"/>
  <c r="H21" i="19"/>
  <c r="C23" i="19"/>
  <c r="H12" i="19"/>
  <c r="D16" i="19"/>
  <c r="E28" i="19"/>
  <c r="G21" i="19"/>
  <c r="H7" i="19"/>
  <c r="F26" i="19"/>
</calcChain>
</file>

<file path=xl/sharedStrings.xml><?xml version="1.0" encoding="utf-8"?>
<sst xmlns="http://schemas.openxmlformats.org/spreadsheetml/2006/main" count="598" uniqueCount="211">
  <si>
    <t>Semoule</t>
  </si>
  <si>
    <t>Haricots verts</t>
  </si>
  <si>
    <t>Plat</t>
  </si>
  <si>
    <t>Dessert</t>
  </si>
  <si>
    <t>Semoule au lait</t>
  </si>
  <si>
    <t>Pâtes carbonara</t>
  </si>
  <si>
    <t>Fondue de poireaux</t>
  </si>
  <si>
    <t>Salade piémontaise</t>
  </si>
  <si>
    <t>id</t>
  </si>
  <si>
    <t>Colonne1</t>
  </si>
  <si>
    <t>Mai</t>
  </si>
  <si>
    <t>Entrée</t>
  </si>
  <si>
    <t>Champignons grecque</t>
  </si>
  <si>
    <t>Taboulé au thé vert</t>
  </si>
  <si>
    <t>Salade chou rouge</t>
  </si>
  <si>
    <t>Salade duo crudités</t>
  </si>
  <si>
    <t>Œuf dur mayonnaise</t>
  </si>
  <si>
    <t>Sardines</t>
  </si>
  <si>
    <t>Asperges</t>
  </si>
  <si>
    <t>Nems poulet</t>
  </si>
  <si>
    <t>Taboulé de choux fleurs</t>
  </si>
  <si>
    <t/>
  </si>
  <si>
    <t xml:space="preserve">Escalope dinde moutarde </t>
  </si>
  <si>
    <t>Paleron braisé</t>
  </si>
  <si>
    <t>Couscous</t>
  </si>
  <si>
    <t>Dos de colin</t>
  </si>
  <si>
    <t>Courgettes persillée</t>
  </si>
  <si>
    <t>Courgettes sautées</t>
  </si>
  <si>
    <t>Pomme noisettes</t>
  </si>
  <si>
    <t>Lentilles</t>
  </si>
  <si>
    <t>Pommes vapeur</t>
  </si>
  <si>
    <t>Riz pilaf</t>
  </si>
  <si>
    <t>Pdt rissolées</t>
  </si>
  <si>
    <t>Boulgour lentilles vertes</t>
  </si>
  <si>
    <t>Cantal</t>
  </si>
  <si>
    <t>Yaourt nature</t>
  </si>
  <si>
    <t>Yaourt aux fruits</t>
  </si>
  <si>
    <t>Emmental</t>
  </si>
  <si>
    <t>Roquefort</t>
  </si>
  <si>
    <t>Brie</t>
  </si>
  <si>
    <t>Edam</t>
  </si>
  <si>
    <t xml:space="preserve">Fromage blanc </t>
  </si>
  <si>
    <t>Carré frais</t>
  </si>
  <si>
    <t>Yaourt aromatisé</t>
  </si>
  <si>
    <t>Saint nectaire</t>
  </si>
  <si>
    <t>Fromage a tartiner</t>
  </si>
  <si>
    <t>Panna cotta coulis</t>
  </si>
  <si>
    <t>Rondelé aux noix</t>
  </si>
  <si>
    <t>Faisselle</t>
  </si>
  <si>
    <t>Entremets abricot</t>
  </si>
  <si>
    <t>Riz au lait caramel</t>
  </si>
  <si>
    <t>Fontainebleau maison</t>
  </si>
  <si>
    <t>Fromage Laitage</t>
  </si>
  <si>
    <t>Petits suisses</t>
  </si>
  <si>
    <t>Gélifié chocolat ou vanille</t>
  </si>
  <si>
    <t>Crème aux œufs menthe ou chocolat</t>
  </si>
  <si>
    <t>Saint moret</t>
  </si>
  <si>
    <t>Beaufort</t>
  </si>
  <si>
    <t>Reblochon</t>
  </si>
  <si>
    <t>Livarot</t>
  </si>
  <si>
    <t>Chaource</t>
  </si>
  <si>
    <t>Ossau Iraty</t>
  </si>
  <si>
    <t>Tomme</t>
  </si>
  <si>
    <t>Epoisses</t>
  </si>
  <si>
    <t>Semoule caramel</t>
  </si>
  <si>
    <t>Riz au lait nature</t>
  </si>
  <si>
    <t>Yaourt brassé</t>
  </si>
  <si>
    <t>Feuilletés Fruit ou amandes</t>
  </si>
  <si>
    <t>Fruit de saison*</t>
  </si>
  <si>
    <t>Salade verte aux lardons de volaille</t>
  </si>
  <si>
    <t>Friand fromage</t>
  </si>
  <si>
    <t>Saumonette sauce agrumes</t>
  </si>
  <si>
    <t>Escalope de veau champignons</t>
  </si>
  <si>
    <t>Filet de poulet crème</t>
  </si>
  <si>
    <t>Filet de hoki meunière</t>
  </si>
  <si>
    <t>Emincé bœuf épices orientales</t>
  </si>
  <si>
    <t>Galette lentille et blé cuite</t>
  </si>
  <si>
    <t>Boulghour lentilles vertes</t>
  </si>
  <si>
    <t>Pennes au beurre</t>
  </si>
  <si>
    <t>Crudités avec fromage</t>
  </si>
  <si>
    <t>Aiguillettes de poulet crème</t>
  </si>
  <si>
    <t>Riz aux petits légumes</t>
  </si>
  <si>
    <t>Coppa de Parme</t>
  </si>
  <si>
    <t>Jambon supérieur beurre</t>
  </si>
  <si>
    <t>Pizza royale</t>
  </si>
  <si>
    <t>Filet de lieu sauce vierge</t>
  </si>
  <si>
    <t>Date</t>
  </si>
  <si>
    <t>Pomme duchesse</t>
  </si>
  <si>
    <t>Concombre crème</t>
  </si>
  <si>
    <t>Potatoes et légumes poêlés</t>
  </si>
  <si>
    <t>Cuisse de pintade</t>
  </si>
  <si>
    <t xml:space="preserve">Paupiette de volaille </t>
  </si>
  <si>
    <t xml:space="preserve">Sauté de porc </t>
  </si>
  <si>
    <t>Purée pois cassés</t>
  </si>
  <si>
    <t xml:space="preserve">Andouille </t>
  </si>
  <si>
    <t xml:space="preserve">Pamplemousse </t>
  </si>
  <si>
    <t xml:space="preserve">Pâté en croûte </t>
  </si>
  <si>
    <t xml:space="preserve">Croque madame </t>
  </si>
  <si>
    <t xml:space="preserve">Râble de lapin </t>
  </si>
  <si>
    <t xml:space="preserve">Carottes persillées </t>
  </si>
  <si>
    <t xml:space="preserve">Betteraves mimosa </t>
  </si>
  <si>
    <t xml:space="preserve">Chipolatas </t>
  </si>
  <si>
    <t xml:space="preserve">Salade de perles </t>
  </si>
  <si>
    <t xml:space="preserve">Salade PDT hareng </t>
  </si>
  <si>
    <t xml:space="preserve">Papillote de poisson </t>
  </si>
  <si>
    <t>Printanière légumes</t>
  </si>
  <si>
    <t>Pommes paillasson</t>
  </si>
  <si>
    <t>Pâtes</t>
  </si>
  <si>
    <t xml:space="preserve">Navets glacés </t>
  </si>
  <si>
    <t>Petit salé</t>
  </si>
  <si>
    <t>Terrine de légumes</t>
  </si>
  <si>
    <t>Poêlée de légumes</t>
  </si>
  <si>
    <t xml:space="preserve">Betteraves Vinaigrette </t>
  </si>
  <si>
    <t xml:space="preserve">Filet de poulet </t>
  </si>
  <si>
    <t xml:space="preserve">Carottes vichy </t>
  </si>
  <si>
    <t xml:space="preserve">Brocolis vinaigrette </t>
  </si>
  <si>
    <t xml:space="preserve">Salade piémontaise </t>
  </si>
  <si>
    <t xml:space="preserve">Cervelas </t>
  </si>
  <si>
    <t xml:space="preserve">Sauté d’agneau </t>
  </si>
  <si>
    <t xml:space="preserve">Terrine de poisson </t>
  </si>
  <si>
    <t xml:space="preserve">Aile de raie aux capres </t>
  </si>
  <si>
    <t>Macédoine de légumes</t>
  </si>
  <si>
    <t>Œuf mimosa</t>
  </si>
  <si>
    <t xml:space="preserve">Canette à l’orange </t>
  </si>
  <si>
    <t>Sauté de bœuf provençal</t>
  </si>
  <si>
    <t>Émincé de poulet aux champignons</t>
  </si>
  <si>
    <t>Anneaux d encornets citron</t>
  </si>
  <si>
    <t>Cote de veau grillée</t>
  </si>
  <si>
    <t>Mini gratin pomme de terre girolles</t>
  </si>
  <si>
    <t>Filet de colin pané</t>
  </si>
  <si>
    <t>Pois gourmands persillés</t>
  </si>
  <si>
    <t xml:space="preserve">Épinards à la crème </t>
  </si>
  <si>
    <t>Langue de bœuf tomate</t>
  </si>
  <si>
    <t>Paëlla maison</t>
  </si>
  <si>
    <t xml:space="preserve">Paupiette de veau à l ancienne </t>
  </si>
  <si>
    <t>Rôti de porc au jus brun</t>
  </si>
  <si>
    <t>A préparer pour les 3 prochains jours :</t>
  </si>
  <si>
    <t>Jour 1</t>
  </si>
  <si>
    <t>Jour 2</t>
  </si>
  <si>
    <t>Jour 3</t>
  </si>
  <si>
    <t>Nb parts</t>
  </si>
  <si>
    <t>Jour 1b</t>
  </si>
  <si>
    <t>Jour 2b</t>
  </si>
  <si>
    <t>Jour 3b</t>
  </si>
  <si>
    <t>Crème Roumanoff (framboise)</t>
  </si>
  <si>
    <t>Crème a la vanille</t>
  </si>
  <si>
    <t>Fruit cuit (pomme caramélisée ou vanille ou groseille, poire choco,figue rôtie…)</t>
  </si>
  <si>
    <t>Bleu auvergne, de causses ou Bresse</t>
  </si>
  <si>
    <t>Cuisse de poulet rôtie</t>
  </si>
  <si>
    <t>Neufchâtel</t>
  </si>
  <si>
    <t>Mogettes de Vendée</t>
  </si>
  <si>
    <t>Crème dessert</t>
  </si>
  <si>
    <t>Gâteau aux fruit(abricot, mirabelle )</t>
  </si>
  <si>
    <t>Gâteau breton a la framboise</t>
  </si>
  <si>
    <t>Légume</t>
  </si>
  <si>
    <t>Tortellini ricotta épinards</t>
  </si>
  <si>
    <t>Brunoise de légumes du soleil</t>
  </si>
  <si>
    <t>Mélange world mix Marrakech</t>
  </si>
  <si>
    <t>semoule</t>
  </si>
  <si>
    <t>Crème aux œufs menthe</t>
  </si>
  <si>
    <t>POTAGE</t>
  </si>
  <si>
    <t>yaourt</t>
  </si>
  <si>
    <t>DEBUT</t>
  </si>
  <si>
    <t>épinards</t>
  </si>
  <si>
    <t>pamplemousse</t>
  </si>
  <si>
    <t xml:space="preserve">sauté porc </t>
  </si>
  <si>
    <t>Crème aux œufs choco</t>
  </si>
  <si>
    <t>crudité fromage</t>
  </si>
  <si>
    <t>betteraves vinaigrette</t>
  </si>
  <si>
    <t>terrine poisson</t>
  </si>
  <si>
    <t>œuf mayo</t>
  </si>
  <si>
    <t>panna cotta coulis</t>
  </si>
  <si>
    <t>nb clients a servir</t>
  </si>
  <si>
    <t>Préparations des :</t>
  </si>
  <si>
    <t>PLAT 2</t>
  </si>
  <si>
    <t>PLAT 1</t>
  </si>
  <si>
    <t>ENTREE 1</t>
  </si>
  <si>
    <t>ENTREE 2</t>
  </si>
  <si>
    <t>FROM 1</t>
  </si>
  <si>
    <t>FROM 2</t>
  </si>
  <si>
    <t>DESSERT 1</t>
  </si>
  <si>
    <t>DESSERT 2</t>
  </si>
  <si>
    <t>Date2</t>
  </si>
  <si>
    <t>Féculent</t>
  </si>
  <si>
    <t>Client 1</t>
  </si>
  <si>
    <t>commande exceptionnelle</t>
  </si>
  <si>
    <t>Client 2</t>
  </si>
  <si>
    <t>Client 3</t>
  </si>
  <si>
    <t>Client 4</t>
  </si>
  <si>
    <t>Client 5</t>
  </si>
  <si>
    <t>Client 6</t>
  </si>
  <si>
    <t>Client 7</t>
  </si>
  <si>
    <t>Client 8</t>
  </si>
  <si>
    <t>Client 9</t>
  </si>
  <si>
    <t>ici l'objectif était de compter facilement les occurrences d'un item au lieu de compter manuellement</t>
  </si>
  <si>
    <t>je prépare pour les 2 ou 3 jours d'une date donnée : lundi cuisine pour mardi &amp; mercredi. Mercredi cuisine pour jeudi &amp; vendredi. Vendredi cuisine pour samedi dimanche lundi</t>
  </si>
  <si>
    <t>tous les clients ne commandent pas 7/7, j'ai parfois les commandes traiteur exceptionnelles qui sont présents sur cet onglet</t>
  </si>
  <si>
    <t>ici j'affiche mes menus à venir sur le mois en cours, un choix est laissé pour chaque item, tous les jours</t>
  </si>
  <si>
    <t>problème : source d erreur si un plat est mal orthographié, ou si la casse n'est pas respectée.</t>
  </si>
  <si>
    <t>De plus, je ne peux pas compter facilement (exemple les fruits) pour les 2 ou 3 prochains jours, il m'affiche 23 ici puisque je ne veux pas mettre à jour la source de donnée toutes les semaines au fur et à mesure du temps qui passe</t>
  </si>
  <si>
    <t>Je n'ai pas de formule ou de modèle de présentation pour avoir un décompte précis. Dans l'idéal j'aurai aimé avoir toutes les infos dans l'onglet planif ou je rentre les commandes de mes clients</t>
  </si>
  <si>
    <t>les formules ci-dessus me servent juste de note, j'avais cherché à faire des rechercheV avec ID unique pour faire afficher plusieurs résultats pour une même date recherchée, sans trop de succès :)</t>
  </si>
  <si>
    <t>les couleurs me servent juste à séparer visuellement les jours à préparer, base de 3 fabrications/semaine</t>
  </si>
  <si>
    <t>ici je rentre les commandes des clients manuellement selon le choix qu'ils ont eu dans l'onglet liste</t>
  </si>
  <si>
    <t>une fois la préparation passée je supprime les lignes et les colle dans un onglet dédié des préparations passée</t>
  </si>
  <si>
    <t>une entrée</t>
  </si>
  <si>
    <t>un plat</t>
  </si>
  <si>
    <t>une garniture</t>
  </si>
  <si>
    <t>un laitage</t>
  </si>
  <si>
    <t>un dessert</t>
  </si>
  <si>
    <t>ici en fonction de la date, les 3 prochains jours se mettent à jour tout seul avec tous les choix possibles mais je ne me sers pas vraiment de cet onglet pas fini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</si>
</sst>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0\ &quot;€&quot;"/>
    <numFmt numFmtId="165" formatCode="[$-40C]d\-mmm;@"/>
    <numFmt numFmtId="166" formatCode="ddd\ dd\ mmm"/>
    <numFmt numFmtId="167" formatCode="General\ &quot; kg&quot;"/>
    <numFmt numFmtId="168" formatCode="General\ &quot; parts&quot;"/>
    <numFmt numFmtId="169" formatCode="0.000"/>
    <numFmt numFmtId="170" formatCode="0&quot; jours à prevoir&quot;"/>
    <numFmt numFmtId="171" formatCode="dddd"/>
  </numFmts>
  <fonts count="12" x14ac:knownFonts="1">
    <font>
      <sz val="11"/>
      <color theme="1"/>
      <name val="Calibri"/>
      <family val="2"/>
      <scheme val="minor"/>
    </font>
    <font>
      <sz val="14"/>
      <color theme="1"/>
      <name val="Calibri"/>
      <family val="2"/>
      <scheme val="minor"/>
    </font>
    <font>
      <u/>
      <sz val="11"/>
      <color theme="10"/>
      <name val="Calibri"/>
      <family val="2"/>
      <scheme val="minor"/>
    </font>
    <font>
      <sz val="10"/>
      <name val="Arial"/>
      <family val="2"/>
    </font>
    <font>
      <b/>
      <sz val="11"/>
      <color theme="0"/>
      <name val="Calibri"/>
      <family val="2"/>
      <scheme val="minor"/>
    </font>
    <font>
      <sz val="8"/>
      <name val="Calibri"/>
      <family val="2"/>
      <scheme val="minor"/>
    </font>
    <font>
      <sz val="11"/>
      <color theme="0"/>
      <name val="Calibri"/>
      <family val="2"/>
      <scheme val="minor"/>
    </font>
    <font>
      <b/>
      <sz val="12"/>
      <color theme="1"/>
      <name val="Calibri"/>
      <family val="2"/>
      <scheme val="minor"/>
    </font>
    <font>
      <sz val="12"/>
      <color theme="0"/>
      <name val="Calibri"/>
      <family val="2"/>
      <scheme val="minor"/>
    </font>
    <font>
      <sz val="11"/>
      <color rgb="FF000000"/>
      <name val="Calibri"/>
      <family val="2"/>
      <scheme val="minor"/>
    </font>
    <font>
      <b/>
      <sz val="24"/>
      <color theme="0"/>
      <name val="Calibri"/>
      <family val="2"/>
      <scheme val="minor"/>
    </font>
    <font>
      <b/>
      <sz val="24"/>
      <name val="Calibri"/>
      <family val="2"/>
      <scheme val="minor"/>
    </font>
  </fonts>
  <fills count="16">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theme="2" tint="-0.249977111117893"/>
        <bgColor indexed="64"/>
      </patternFill>
    </fill>
    <fill>
      <patternFill patternType="solid">
        <fgColor theme="4" tint="-0.249977111117893"/>
        <bgColor indexed="64"/>
      </patternFill>
    </fill>
    <fill>
      <patternFill patternType="solid">
        <fgColor rgb="FF92D050"/>
        <bgColor indexed="64"/>
      </patternFill>
    </fill>
    <fill>
      <patternFill patternType="solid">
        <fgColor theme="1" tint="4.9989318521683403E-2"/>
        <bgColor indexed="64"/>
      </patternFill>
    </fill>
    <fill>
      <patternFill patternType="solid">
        <fgColor rgb="FFFF0000"/>
        <bgColor indexed="64"/>
      </patternFill>
    </fill>
    <fill>
      <patternFill patternType="solid">
        <fgColor theme="6" tint="-0.499984740745262"/>
        <bgColor indexed="64"/>
      </patternFill>
    </fill>
    <fill>
      <patternFill patternType="solid">
        <fgColor theme="1" tint="0.14999847407452621"/>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theme="3" tint="0.59999389629810485"/>
        <bgColor indexed="64"/>
      </patternFill>
    </fill>
    <fill>
      <patternFill patternType="solid">
        <fgColor theme="0"/>
        <bgColor indexed="64"/>
      </patternFill>
    </fill>
  </fills>
  <borders count="19">
    <border>
      <left/>
      <right/>
      <top/>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thin">
        <color theme="8"/>
      </left>
      <right style="thin">
        <color theme="4" tint="0.39997558519241921"/>
      </right>
      <top style="thin">
        <color theme="4" tint="0.39997558519241921"/>
      </top>
      <bottom style="thin">
        <color theme="8"/>
      </bottom>
      <diagonal/>
    </border>
    <border>
      <left style="thin">
        <color theme="8"/>
      </left>
      <right style="thin">
        <color theme="4" tint="0.39997558519241921"/>
      </right>
      <top style="thin">
        <color theme="4" tint="0.3999755851924192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style="dashed">
        <color auto="1"/>
      </right>
      <top style="medium">
        <color auto="1"/>
      </top>
      <bottom style="medium">
        <color auto="1"/>
      </bottom>
      <diagonal/>
    </border>
    <border>
      <left/>
      <right style="dashed">
        <color auto="1"/>
      </right>
      <top style="medium">
        <color auto="1"/>
      </top>
      <bottom/>
      <diagonal/>
    </border>
    <border>
      <left/>
      <right style="dashed">
        <color auto="1"/>
      </right>
      <top/>
      <bottom/>
      <diagonal/>
    </border>
    <border>
      <left style="medium">
        <color auto="1"/>
      </left>
      <right style="dashed">
        <color auto="1"/>
      </right>
      <top/>
      <bottom/>
      <diagonal/>
    </border>
    <border>
      <left/>
      <right style="dashed">
        <color auto="1"/>
      </right>
      <top/>
      <bottom style="medium">
        <color auto="1"/>
      </bottom>
      <diagonal/>
    </border>
  </borders>
  <cellStyleXfs count="3">
    <xf numFmtId="0" fontId="0" fillId="0" borderId="0"/>
    <xf numFmtId="0" fontId="2" fillId="0" borderId="0" applyNumberFormat="0" applyFill="0" applyBorder="0" applyAlignment="0" applyProtection="0"/>
    <xf numFmtId="0" fontId="3" fillId="0" borderId="0"/>
  </cellStyleXfs>
  <cellXfs count="69">
    <xf numFmtId="0" fontId="0" fillId="0" borderId="0" xfId="0"/>
    <xf numFmtId="0" fontId="0" fillId="0" borderId="0" xfId="0" applyAlignment="1">
      <alignment horizontal="center"/>
    </xf>
    <xf numFmtId="164" fontId="0" fillId="0" borderId="0" xfId="0" applyNumberFormat="1" applyAlignment="1">
      <alignment horizontal="center"/>
    </xf>
    <xf numFmtId="0" fontId="0" fillId="0" borderId="2" xfId="0" applyFont="1" applyFill="1" applyBorder="1"/>
    <xf numFmtId="0" fontId="0" fillId="0" borderId="3" xfId="0" applyFont="1" applyFill="1" applyBorder="1"/>
    <xf numFmtId="0" fontId="0" fillId="0" borderId="0" xfId="0" applyFont="1" applyFill="1" applyBorder="1"/>
    <xf numFmtId="0" fontId="0" fillId="0" borderId="4" xfId="0" applyFont="1" applyFill="1" applyBorder="1"/>
    <xf numFmtId="0" fontId="4" fillId="5" borderId="2" xfId="0" applyFont="1" applyFill="1" applyBorder="1"/>
    <xf numFmtId="0" fontId="4" fillId="5" borderId="1" xfId="0" applyFont="1" applyFill="1" applyBorder="1"/>
    <xf numFmtId="0" fontId="4" fillId="5" borderId="3" xfId="0" applyFont="1" applyFill="1" applyBorder="1"/>
    <xf numFmtId="0" fontId="6" fillId="5" borderId="0" xfId="0" applyFont="1" applyFill="1"/>
    <xf numFmtId="0" fontId="0" fillId="0" borderId="0" xfId="0" applyFont="1" applyBorder="1"/>
    <xf numFmtId="0" fontId="0" fillId="0" borderId="0" xfId="0" applyFont="1"/>
    <xf numFmtId="0" fontId="0" fillId="0" borderId="5" xfId="0" applyFont="1" applyFill="1" applyBorder="1"/>
    <xf numFmtId="0" fontId="0" fillId="0" borderId="2" xfId="0" applyFont="1" applyBorder="1"/>
    <xf numFmtId="0" fontId="6" fillId="7" borderId="0" xfId="0" applyFont="1" applyFill="1"/>
    <xf numFmtId="0" fontId="6" fillId="7" borderId="0" xfId="0" applyFont="1" applyFill="1" applyAlignment="1">
      <alignment horizontal="center"/>
    </xf>
    <xf numFmtId="0" fontId="6" fillId="7" borderId="0" xfId="0" applyFont="1" applyFill="1" applyAlignment="1">
      <alignment horizontal="center" vertical="center"/>
    </xf>
    <xf numFmtId="0" fontId="6" fillId="9" borderId="0" xfId="0" applyFont="1" applyFill="1" applyAlignment="1">
      <alignment horizontal="center"/>
    </xf>
    <xf numFmtId="167" fontId="6" fillId="7" borderId="0" xfId="0" applyNumberFormat="1" applyFont="1" applyFill="1" applyAlignment="1">
      <alignment horizontal="center"/>
    </xf>
    <xf numFmtId="168" fontId="6" fillId="7" borderId="0" xfId="0" applyNumberFormat="1" applyFont="1" applyFill="1" applyAlignment="1">
      <alignment horizontal="center"/>
    </xf>
    <xf numFmtId="0" fontId="6" fillId="10" borderId="0" xfId="0" applyFont="1" applyFill="1" applyAlignment="1">
      <alignment horizontal="center"/>
    </xf>
    <xf numFmtId="0" fontId="6" fillId="7" borderId="0" xfId="0" applyFont="1" applyFill="1" applyBorder="1"/>
    <xf numFmtId="169" fontId="0" fillId="0" borderId="0" xfId="0" applyNumberFormat="1" applyAlignment="1">
      <alignment horizontal="center"/>
    </xf>
    <xf numFmtId="0" fontId="2" fillId="7" borderId="0" xfId="1" quotePrefix="1" applyFill="1" applyAlignment="1">
      <alignment horizontal="center"/>
    </xf>
    <xf numFmtId="14" fontId="8" fillId="8" borderId="0" xfId="0" applyNumberFormat="1" applyFont="1" applyFill="1"/>
    <xf numFmtId="0" fontId="2" fillId="7" borderId="0" xfId="1" applyFill="1" applyAlignment="1">
      <alignment horizontal="center"/>
    </xf>
    <xf numFmtId="0" fontId="0" fillId="0" borderId="0" xfId="0" applyBorder="1" applyAlignment="1">
      <alignment horizontal="center"/>
    </xf>
    <xf numFmtId="0" fontId="2" fillId="0" borderId="0" xfId="1" applyAlignment="1">
      <alignment horizontal="center"/>
    </xf>
    <xf numFmtId="0" fontId="0" fillId="0" borderId="0" xfId="0" applyBorder="1" applyAlignment="1">
      <alignment horizontal="center" vertical="center"/>
    </xf>
    <xf numFmtId="166" fontId="0" fillId="0" borderId="0" xfId="0" applyNumberFormat="1" applyBorder="1" applyAlignment="1">
      <alignment horizontal="center" vertical="center"/>
    </xf>
    <xf numFmtId="0" fontId="0" fillId="0" borderId="0" xfId="0" applyFill="1" applyBorder="1" applyAlignment="1">
      <alignment horizontal="center" vertical="center"/>
    </xf>
    <xf numFmtId="166" fontId="0" fillId="0" borderId="0" xfId="0" applyNumberFormat="1" applyFill="1" applyBorder="1" applyAlignment="1">
      <alignment horizontal="center" vertical="center"/>
    </xf>
    <xf numFmtId="165" fontId="7" fillId="0" borderId="0" xfId="0" applyNumberFormat="1" applyFont="1" applyFill="1" applyBorder="1"/>
    <xf numFmtId="0" fontId="0" fillId="0" borderId="0" xfId="0" applyFill="1" applyBorder="1" applyAlignment="1">
      <alignment horizontal="left" vertical="center"/>
    </xf>
    <xf numFmtId="0" fontId="0" fillId="0" borderId="0" xfId="0" applyFont="1" applyFill="1" applyBorder="1" applyAlignment="1">
      <alignment horizontal="left"/>
    </xf>
    <xf numFmtId="166" fontId="0" fillId="4" borderId="0" xfId="0" applyNumberFormat="1" applyFill="1" applyBorder="1" applyAlignment="1">
      <alignment horizontal="center" vertical="center"/>
    </xf>
    <xf numFmtId="166" fontId="0" fillId="3" borderId="0" xfId="0" applyNumberFormat="1" applyFill="1" applyBorder="1" applyAlignment="1">
      <alignment horizontal="left" vertical="center"/>
    </xf>
    <xf numFmtId="0" fontId="0" fillId="0" borderId="0" xfId="0" applyBorder="1" applyAlignment="1">
      <alignment horizontal="left" vertical="center"/>
    </xf>
    <xf numFmtId="0" fontId="0" fillId="13" borderId="0" xfId="0" applyFill="1" applyBorder="1" applyAlignment="1">
      <alignment horizontal="left" vertical="center"/>
    </xf>
    <xf numFmtId="170" fontId="0" fillId="0" borderId="0" xfId="0" applyNumberFormat="1" applyBorder="1" applyAlignment="1">
      <alignment horizontal="center" vertical="center"/>
    </xf>
    <xf numFmtId="0" fontId="0" fillId="2" borderId="0" xfId="0" applyFill="1" applyBorder="1" applyAlignment="1">
      <alignment horizontal="left" wrapText="1"/>
    </xf>
    <xf numFmtId="0" fontId="9" fillId="2" borderId="0" xfId="0" applyFont="1" applyFill="1" applyBorder="1" applyAlignment="1">
      <alignment horizontal="left"/>
    </xf>
    <xf numFmtId="0" fontId="0" fillId="14" borderId="0" xfId="0" applyFill="1" applyBorder="1" applyAlignment="1">
      <alignment horizontal="left" wrapText="1"/>
    </xf>
    <xf numFmtId="0" fontId="0" fillId="14" borderId="0" xfId="0" applyFill="1" applyBorder="1" applyAlignment="1">
      <alignment horizontal="left" vertical="center"/>
    </xf>
    <xf numFmtId="14" fontId="0" fillId="0" borderId="0" xfId="0" applyNumberFormat="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171" fontId="0" fillId="0" borderId="0" xfId="0" applyNumberFormat="1" applyBorder="1" applyAlignment="1">
      <alignment horizontal="center"/>
    </xf>
    <xf numFmtId="14" fontId="0" fillId="0" borderId="0" xfId="0" applyNumberFormat="1" applyBorder="1" applyAlignment="1">
      <alignment horizontal="center"/>
    </xf>
    <xf numFmtId="0" fontId="0" fillId="0" borderId="16" xfId="0" applyBorder="1" applyAlignment="1">
      <alignment horizontal="center"/>
    </xf>
    <xf numFmtId="0" fontId="0" fillId="0" borderId="14"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171" fontId="0" fillId="12" borderId="6" xfId="0" applyNumberFormat="1" applyFill="1" applyBorder="1" applyAlignment="1">
      <alignment horizontal="center"/>
    </xf>
    <xf numFmtId="171" fontId="0" fillId="12" borderId="15" xfId="0" applyNumberFormat="1" applyFill="1" applyBorder="1" applyAlignment="1">
      <alignment horizontal="center"/>
    </xf>
    <xf numFmtId="171" fontId="0" fillId="11" borderId="7" xfId="0" applyNumberFormat="1" applyFill="1" applyBorder="1" applyAlignment="1">
      <alignment horizontal="center"/>
    </xf>
    <xf numFmtId="0" fontId="0" fillId="6" borderId="8" xfId="0" applyFill="1" applyBorder="1" applyAlignment="1">
      <alignment horizontal="center"/>
    </xf>
    <xf numFmtId="0" fontId="0" fillId="6" borderId="17" xfId="0" applyFill="1" applyBorder="1" applyAlignment="1">
      <alignment horizontal="center"/>
    </xf>
    <xf numFmtId="0" fontId="0" fillId="13" borderId="0" xfId="0" applyFont="1" applyFill="1" applyBorder="1" applyAlignment="1">
      <alignment horizontal="left"/>
    </xf>
    <xf numFmtId="0" fontId="0" fillId="3" borderId="0" xfId="0" applyFill="1" applyBorder="1" applyAlignment="1">
      <alignment horizontal="left" vertical="center"/>
    </xf>
    <xf numFmtId="0" fontId="0" fillId="3" borderId="0" xfId="0" applyFont="1" applyFill="1" applyBorder="1" applyAlignment="1">
      <alignment horizontal="left"/>
    </xf>
    <xf numFmtId="0" fontId="10" fillId="7" borderId="0" xfId="0" applyFont="1" applyFill="1"/>
    <xf numFmtId="0" fontId="11" fillId="15" borderId="0" xfId="0" applyFont="1" applyFill="1" applyAlignment="1"/>
    <xf numFmtId="0" fontId="1" fillId="0" borderId="0" xfId="0" applyFont="1" applyAlignment="1">
      <alignment horizontal="left"/>
    </xf>
  </cellXfs>
  <cellStyles count="3">
    <cellStyle name="Lien hypertexte" xfId="1" builtinId="8"/>
    <cellStyle name="Normal" xfId="0" builtinId="0"/>
    <cellStyle name="Normal 2" xfId="2" xr:uid="{3E87F0A3-0D78-47C9-92EE-520FCF7A9396}"/>
  </cellStyles>
  <dxfs count="14">
    <dxf>
      <font>
        <color rgb="FF9C0006"/>
      </font>
      <fill>
        <patternFill>
          <bgColor rgb="FFFFC7CE"/>
        </patternFill>
      </fill>
    </dxf>
    <dxf>
      <font>
        <b/>
        <i val="0"/>
        <strike val="0"/>
        <condense val="0"/>
        <extend val="0"/>
        <outline val="0"/>
        <shadow val="0"/>
        <u val="none"/>
        <vertAlign val="baseline"/>
        <sz val="12"/>
        <color theme="1"/>
        <name val="Calibri"/>
        <family val="2"/>
        <scheme val="minor"/>
      </font>
      <numFmt numFmtId="165" formatCode="[$-40C]d\-mmm;@"/>
      <fill>
        <patternFill patternType="none">
          <fgColor indexed="64"/>
          <bgColor auto="1"/>
        </patternFill>
      </fill>
      <border diagonalUp="0" diagonalDown="0" outline="0">
        <left/>
        <right/>
        <top style="thin">
          <color theme="4" tint="0.39997558519241921"/>
        </top>
        <bottom/>
      </border>
    </dxf>
    <dxf>
      <font>
        <strike val="0"/>
        <outline val="0"/>
        <shadow val="0"/>
        <u val="none"/>
        <vertAlign val="baseline"/>
        <sz val="11"/>
        <name val="Calibri"/>
        <family val="2"/>
        <scheme val="minor"/>
      </font>
      <fill>
        <patternFill patternType="none">
          <fgColor indexed="64"/>
          <bgColor auto="1"/>
        </patternFill>
      </fill>
    </dxf>
    <dxf>
      <font>
        <b val="0"/>
        <i val="0"/>
        <strike val="0"/>
        <condense val="0"/>
        <extend val="0"/>
        <outline val="0"/>
        <shadow val="0"/>
        <u val="none"/>
        <vertAlign val="baseline"/>
        <sz val="11"/>
        <color theme="1"/>
        <name val="Calibri"/>
        <family val="2"/>
        <scheme val="minor"/>
      </font>
      <fill>
        <patternFill patternType="none">
          <fgColor indexed="64"/>
          <bgColor auto="1"/>
        </patternFill>
      </fill>
      <border diagonalUp="0" diagonalDown="0" outline="0">
        <left/>
        <right style="thin">
          <color theme="4" tint="0.39997558519241921"/>
        </right>
        <top style="thin">
          <color theme="4" tint="0.39997558519241921"/>
        </top>
        <bottom/>
      </border>
    </dxf>
    <dxf>
      <font>
        <b val="0"/>
        <i val="0"/>
        <strike val="0"/>
        <condense val="0"/>
        <extend val="0"/>
        <outline val="0"/>
        <shadow val="0"/>
        <u val="none"/>
        <vertAlign val="baseline"/>
        <sz val="11"/>
        <color theme="1"/>
        <name val="Calibri"/>
        <family val="2"/>
        <scheme val="minor"/>
      </font>
      <fill>
        <patternFill patternType="none">
          <fgColor indexed="64"/>
          <bgColor auto="1"/>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family val="2"/>
        <scheme val="minor"/>
      </font>
      <fill>
        <patternFill patternType="none">
          <fgColor indexed="64"/>
          <bgColor auto="1"/>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family val="2"/>
        <scheme val="minor"/>
      </font>
      <fill>
        <patternFill patternType="none">
          <fgColor indexed="64"/>
          <bgColor auto="1"/>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family val="2"/>
        <scheme val="minor"/>
      </font>
      <fill>
        <patternFill patternType="none">
          <fgColor indexed="64"/>
          <bgColor auto="1"/>
        </patternFill>
      </fill>
      <border diagonalUp="0" diagonalDown="0" outline="0">
        <left/>
        <right/>
        <top style="thin">
          <color theme="4" tint="0.39997558519241921"/>
        </top>
        <bottom/>
      </border>
    </dxf>
    <dxf>
      <font>
        <b/>
        <i val="0"/>
        <strike val="0"/>
        <condense val="0"/>
        <extend val="0"/>
        <outline val="0"/>
        <shadow val="0"/>
        <u val="none"/>
        <vertAlign val="baseline"/>
        <sz val="12"/>
        <color theme="1"/>
        <name val="Calibri"/>
        <family val="2"/>
        <scheme val="minor"/>
      </font>
      <numFmt numFmtId="165" formatCode="[$-40C]d\-mmm;@"/>
      <fill>
        <patternFill patternType="none">
          <fgColor indexed="64"/>
          <bgColor indexed="65"/>
        </patternFill>
      </fill>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family val="2"/>
        <scheme val="minor"/>
      </font>
      <fill>
        <patternFill patternType="none">
          <fgColor indexed="64"/>
          <bgColor auto="1"/>
        </patternFill>
      </fill>
      <border diagonalUp="0" diagonalDown="0" outline="0">
        <left/>
        <right/>
        <top style="thin">
          <color theme="4" tint="0.39997558519241921"/>
        </top>
        <bottom/>
      </border>
    </dxf>
    <dxf>
      <border outline="0">
        <left style="thin">
          <color theme="4" tint="0.39997558519241921"/>
        </left>
      </border>
    </dxf>
    <dxf>
      <font>
        <strike val="0"/>
        <outline val="0"/>
        <shadow val="0"/>
        <u val="none"/>
        <vertAlign val="baseline"/>
        <sz val="11"/>
        <name val="Calibri"/>
        <family val="2"/>
        <scheme val="minor"/>
      </font>
      <fill>
        <patternFill patternType="none">
          <fgColor indexed="64"/>
          <bgColor auto="1"/>
        </patternFill>
      </fill>
    </dxf>
    <dxf>
      <font>
        <strike val="0"/>
        <outline val="0"/>
        <shadow val="0"/>
        <u val="none"/>
        <vertAlign val="baseline"/>
        <sz val="11"/>
        <color theme="0"/>
        <name val="Calibri"/>
        <family val="2"/>
        <scheme val="minor"/>
      </font>
      <fill>
        <patternFill patternType="solid">
          <fgColor indexed="64"/>
          <bgColor theme="4" tint="-0.249977111117893"/>
        </patternFill>
      </fill>
    </dxf>
  </dxfs>
  <tableStyles count="0" defaultTableStyle="TableStyleMedium2" defaultPivotStyle="PivotStyleLight16"/>
  <colors>
    <mruColors>
      <color rgb="FF996600"/>
      <color rgb="FFDAA2F0"/>
      <color rgb="FF9F5FCF"/>
      <color rgb="FFB07BD7"/>
      <color rgb="FF6C2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4B89300-9F1E-4EF0-8ABE-3F2E15E4208F}" name="Tableau4" displayName="Tableau4" ref="A3:J33" totalsRowShown="0" headerRowDxfId="13" dataDxfId="12" tableBorderDxfId="11">
  <autoFilter ref="A3:J33" xr:uid="{74B89300-9F1E-4EF0-8ABE-3F2E15E4208F}"/>
  <sortState xmlns:xlrd2="http://schemas.microsoft.com/office/spreadsheetml/2017/richdata2" ref="A4:J33">
    <sortCondition ref="A3:A33"/>
  </sortState>
  <tableColumns count="10">
    <tableColumn id="1" xr3:uid="{D78DB3D2-91BA-4942-A92C-2C12D80A1226}" name="id" dataDxfId="10"/>
    <tableColumn id="10" xr3:uid="{42D5080D-4028-4FC2-AB0B-0FEB2115590F}" name="Colonne1" dataDxfId="9"/>
    <tableColumn id="11" xr3:uid="{2907FB12-6EB3-4BE1-AA1A-3E8F3AB1B9C6}" name="Date" dataDxfId="8"/>
    <tableColumn id="2" xr3:uid="{D1463B95-4CB2-4130-86B4-7F17495489A6}" name="Entrée" dataDxfId="7"/>
    <tableColumn id="3" xr3:uid="{39498710-7412-49D4-A66B-A50ACD4E23F4}" name="Plat" dataDxfId="6"/>
    <tableColumn id="4" xr3:uid="{CBB6EFF7-8D22-4147-AD95-1D8B142AAB27}" name="Légume" dataDxfId="5"/>
    <tableColumn id="9" xr3:uid="{28CD940D-C52A-4075-93B0-105D33F2C89D}" name="Féculent" dataDxfId="4"/>
    <tableColumn id="5" xr3:uid="{604F2DE4-AD4F-4B74-B8EB-B6B31F110334}" name="Fromage Laitage" dataDxfId="3"/>
    <tableColumn id="6" xr3:uid="{22A4D78F-E0AF-46BC-AAA1-30452B79D6F5}" name="Dessert" dataDxfId="2"/>
    <tableColumn id="7" xr3:uid="{115FC8CA-F537-49E1-90EC-0D22873F2912}" name="Date2" dataDxfId="1"/>
  </tableColumns>
  <tableStyleInfo name="TableStyleLight2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AC1D3-8914-4681-88D4-B52BF42D69AD}">
  <sheetPr codeName="Feuil1">
    <pageSetUpPr fitToPage="1"/>
  </sheetPr>
  <dimension ref="A1:X35"/>
  <sheetViews>
    <sheetView tabSelected="1" zoomScaleNormal="100" workbookViewId="0">
      <selection activeCell="D1" sqref="D1"/>
    </sheetView>
  </sheetViews>
  <sheetFormatPr baseColWidth="10" defaultColWidth="18.42578125" defaultRowHeight="15" x14ac:dyDescent="0.25"/>
  <cols>
    <col min="1" max="2" width="4.7109375" customWidth="1"/>
    <col min="3" max="3" width="10.5703125" style="12" customWidth="1"/>
    <col min="4" max="4" width="39.5703125" style="12" customWidth="1"/>
    <col min="5" max="5" width="38.5703125" style="12" customWidth="1"/>
    <col min="6" max="6" width="28" style="12" bestFit="1" customWidth="1"/>
    <col min="7" max="7" width="31.7109375" style="12" bestFit="1" customWidth="1"/>
    <col min="8" max="8" width="34.5703125" style="12" bestFit="1" customWidth="1"/>
    <col min="9" max="9" width="47.140625" style="12" customWidth="1"/>
    <col min="10" max="10" width="10.5703125" style="12" customWidth="1"/>
    <col min="11" max="11" width="26" customWidth="1"/>
    <col min="12" max="12" width="14.5703125" customWidth="1"/>
    <col min="13" max="13" width="25.28515625" style="23" customWidth="1"/>
    <col min="14" max="14" width="14.5703125" style="1" customWidth="1"/>
    <col min="15" max="15" width="27.42578125" style="2" customWidth="1"/>
    <col min="16" max="16" width="29.28515625" style="23" bestFit="1" customWidth="1"/>
    <col min="17" max="17" width="18.7109375" style="1" customWidth="1"/>
    <col min="18" max="18" width="7.28515625" style="2" customWidth="1"/>
    <col min="19" max="19" width="7.85546875" style="23" customWidth="1"/>
    <col min="20" max="20" width="18.7109375" style="1" customWidth="1"/>
    <col min="21" max="21" width="7.28515625" style="2" customWidth="1"/>
    <col min="22" max="22" width="7.85546875" style="23" customWidth="1"/>
    <col min="23" max="23" width="18.42578125" style="1"/>
    <col min="24" max="24" width="7.28515625" style="2" customWidth="1"/>
  </cols>
  <sheetData>
    <row r="1" spans="1:12" x14ac:dyDescent="0.25">
      <c r="A1" s="12"/>
      <c r="B1" s="12"/>
      <c r="F1" s="28"/>
      <c r="K1" s="12"/>
    </row>
    <row r="2" spans="1:12" x14ac:dyDescent="0.25">
      <c r="A2" s="12"/>
      <c r="B2" s="12"/>
      <c r="K2" s="12"/>
    </row>
    <row r="3" spans="1:12" x14ac:dyDescent="0.25">
      <c r="A3" s="7" t="s">
        <v>8</v>
      </c>
      <c r="B3" s="7" t="s">
        <v>9</v>
      </c>
      <c r="C3" s="10" t="s">
        <v>86</v>
      </c>
      <c r="D3" s="8" t="s">
        <v>11</v>
      </c>
      <c r="E3" s="7" t="s">
        <v>2</v>
      </c>
      <c r="F3" s="7" t="s">
        <v>154</v>
      </c>
      <c r="G3" s="7" t="s">
        <v>183</v>
      </c>
      <c r="H3" s="9" t="s">
        <v>52</v>
      </c>
      <c r="I3" s="10" t="s">
        <v>3</v>
      </c>
      <c r="J3" s="10" t="s">
        <v>182</v>
      </c>
      <c r="K3" s="12"/>
    </row>
    <row r="4" spans="1:12" ht="15.75" x14ac:dyDescent="0.25">
      <c r="A4" s="3">
        <v>1</v>
      </c>
      <c r="B4" s="3" t="s">
        <v>10</v>
      </c>
      <c r="C4" s="33">
        <v>44681</v>
      </c>
      <c r="D4" s="3" t="s">
        <v>69</v>
      </c>
      <c r="E4" s="3" t="s">
        <v>72</v>
      </c>
      <c r="F4" s="3" t="s">
        <v>21</v>
      </c>
      <c r="G4" s="5" t="s">
        <v>77</v>
      </c>
      <c r="H4" s="4" t="s">
        <v>35</v>
      </c>
      <c r="I4" s="4" t="s">
        <v>68</v>
      </c>
      <c r="J4" s="33">
        <v>44681</v>
      </c>
      <c r="K4" s="5" t="s">
        <v>21</v>
      </c>
      <c r="L4" s="5"/>
    </row>
    <row r="5" spans="1:12" ht="15.75" x14ac:dyDescent="0.25">
      <c r="A5" s="3">
        <v>2</v>
      </c>
      <c r="B5" s="3" t="s">
        <v>10</v>
      </c>
      <c r="C5" s="33">
        <v>44681</v>
      </c>
      <c r="D5" s="14" t="s">
        <v>95</v>
      </c>
      <c r="E5" s="14" t="s">
        <v>92</v>
      </c>
      <c r="F5" s="14" t="s">
        <v>0</v>
      </c>
      <c r="G5" s="3" t="s">
        <v>21</v>
      </c>
      <c r="H5" s="4" t="s">
        <v>55</v>
      </c>
      <c r="I5" s="5" t="s">
        <v>68</v>
      </c>
      <c r="J5" s="33">
        <v>44681</v>
      </c>
      <c r="K5" s="5" t="s">
        <v>21</v>
      </c>
      <c r="L5" s="5"/>
    </row>
    <row r="6" spans="1:12" ht="15.75" x14ac:dyDescent="0.25">
      <c r="A6" s="3">
        <v>3</v>
      </c>
      <c r="B6" s="3" t="s">
        <v>10</v>
      </c>
      <c r="C6" s="33">
        <v>44682</v>
      </c>
      <c r="D6" s="3" t="s">
        <v>12</v>
      </c>
      <c r="E6" s="3" t="s">
        <v>135</v>
      </c>
      <c r="F6" s="3" t="s">
        <v>21</v>
      </c>
      <c r="G6" s="3" t="s">
        <v>150</v>
      </c>
      <c r="H6" s="4" t="s">
        <v>56</v>
      </c>
      <c r="I6" s="4" t="s">
        <v>43</v>
      </c>
      <c r="J6" s="33">
        <v>44682</v>
      </c>
      <c r="K6" s="5" t="s">
        <v>21</v>
      </c>
      <c r="L6" s="5"/>
    </row>
    <row r="7" spans="1:12" ht="15.75" x14ac:dyDescent="0.25">
      <c r="A7" s="3">
        <v>4</v>
      </c>
      <c r="B7" s="3" t="s">
        <v>10</v>
      </c>
      <c r="C7" s="33">
        <v>44682</v>
      </c>
      <c r="D7" s="3" t="s">
        <v>18</v>
      </c>
      <c r="E7" s="14" t="s">
        <v>123</v>
      </c>
      <c r="F7" s="3"/>
      <c r="G7" s="3" t="s">
        <v>28</v>
      </c>
      <c r="H7" s="4" t="s">
        <v>149</v>
      </c>
      <c r="I7" s="4" t="s">
        <v>68</v>
      </c>
      <c r="J7" s="33">
        <v>44682</v>
      </c>
      <c r="K7" s="5" t="s">
        <v>21</v>
      </c>
      <c r="L7" s="5"/>
    </row>
    <row r="8" spans="1:12" ht="15.75" x14ac:dyDescent="0.25">
      <c r="A8" s="3">
        <v>5</v>
      </c>
      <c r="B8" s="3" t="s">
        <v>10</v>
      </c>
      <c r="C8" s="33">
        <v>44683</v>
      </c>
      <c r="D8" s="3" t="s">
        <v>20</v>
      </c>
      <c r="E8" s="3" t="s">
        <v>73</v>
      </c>
      <c r="F8" s="3" t="s">
        <v>21</v>
      </c>
      <c r="G8" s="3" t="s">
        <v>78</v>
      </c>
      <c r="H8" s="4" t="s">
        <v>64</v>
      </c>
      <c r="I8" s="4" t="s">
        <v>68</v>
      </c>
      <c r="J8" s="33">
        <v>44683</v>
      </c>
      <c r="K8" s="5" t="s">
        <v>21</v>
      </c>
      <c r="L8" s="5"/>
    </row>
    <row r="9" spans="1:12" ht="15.75" x14ac:dyDescent="0.25">
      <c r="A9" s="3">
        <v>6</v>
      </c>
      <c r="B9" s="3" t="s">
        <v>10</v>
      </c>
      <c r="C9" s="33">
        <v>44683</v>
      </c>
      <c r="D9" s="14" t="s">
        <v>96</v>
      </c>
      <c r="E9" s="3" t="s">
        <v>134</v>
      </c>
      <c r="F9" s="3"/>
      <c r="G9" s="14" t="s">
        <v>31</v>
      </c>
      <c r="H9" s="4" t="s">
        <v>53</v>
      </c>
      <c r="I9" s="5" t="s">
        <v>67</v>
      </c>
      <c r="J9" s="33">
        <v>44683</v>
      </c>
      <c r="K9" s="5" t="s">
        <v>21</v>
      </c>
      <c r="L9" s="5"/>
    </row>
    <row r="10" spans="1:12" ht="15.75" x14ac:dyDescent="0.25">
      <c r="A10" s="3">
        <v>7</v>
      </c>
      <c r="B10" s="3" t="s">
        <v>10</v>
      </c>
      <c r="C10" s="33">
        <v>44684</v>
      </c>
      <c r="D10" s="3" t="s">
        <v>79</v>
      </c>
      <c r="E10" s="3" t="s">
        <v>74</v>
      </c>
      <c r="F10" s="14" t="s">
        <v>131</v>
      </c>
      <c r="G10" s="3" t="s">
        <v>21</v>
      </c>
      <c r="H10" s="4" t="s">
        <v>60</v>
      </c>
      <c r="I10" s="5" t="s">
        <v>153</v>
      </c>
      <c r="J10" s="33">
        <v>44684</v>
      </c>
      <c r="K10" s="5" t="s">
        <v>21</v>
      </c>
      <c r="L10" s="5"/>
    </row>
    <row r="11" spans="1:12" ht="15.75" x14ac:dyDescent="0.25">
      <c r="A11" s="3">
        <v>8</v>
      </c>
      <c r="B11" s="3" t="s">
        <v>10</v>
      </c>
      <c r="C11" s="33">
        <v>44684</v>
      </c>
      <c r="D11" s="14" t="s">
        <v>97</v>
      </c>
      <c r="E11" s="14" t="s">
        <v>98</v>
      </c>
      <c r="F11" s="14" t="s">
        <v>99</v>
      </c>
      <c r="G11" s="3" t="s">
        <v>21</v>
      </c>
      <c r="H11" s="4" t="s">
        <v>40</v>
      </c>
      <c r="I11" s="5" t="s">
        <v>68</v>
      </c>
      <c r="J11" s="33">
        <v>44684</v>
      </c>
      <c r="K11" s="5" t="s">
        <v>21</v>
      </c>
      <c r="L11" s="5"/>
    </row>
    <row r="12" spans="1:12" ht="15.75" x14ac:dyDescent="0.25">
      <c r="A12" s="3">
        <v>9</v>
      </c>
      <c r="B12" s="3" t="s">
        <v>10</v>
      </c>
      <c r="C12" s="33">
        <v>44685</v>
      </c>
      <c r="D12" s="3" t="s">
        <v>15</v>
      </c>
      <c r="E12" s="3" t="s">
        <v>75</v>
      </c>
      <c r="F12" s="3" t="s">
        <v>157</v>
      </c>
      <c r="G12" s="3" t="s">
        <v>21</v>
      </c>
      <c r="H12" s="4" t="s">
        <v>44</v>
      </c>
      <c r="I12" s="5" t="s">
        <v>68</v>
      </c>
      <c r="J12" s="33">
        <v>44685</v>
      </c>
      <c r="K12" s="5" t="s">
        <v>21</v>
      </c>
      <c r="L12" s="5"/>
    </row>
    <row r="13" spans="1:12" ht="15.75" x14ac:dyDescent="0.25">
      <c r="A13" s="3">
        <v>10</v>
      </c>
      <c r="B13" s="3" t="s">
        <v>10</v>
      </c>
      <c r="C13" s="33">
        <v>44685</v>
      </c>
      <c r="D13" s="14" t="s">
        <v>100</v>
      </c>
      <c r="E13" s="14" t="s">
        <v>101</v>
      </c>
      <c r="F13" s="14" t="s">
        <v>93</v>
      </c>
      <c r="G13" s="3" t="s">
        <v>21</v>
      </c>
      <c r="H13" s="4" t="s">
        <v>145</v>
      </c>
      <c r="I13" s="5" t="s">
        <v>45</v>
      </c>
      <c r="J13" s="33">
        <v>44685</v>
      </c>
      <c r="K13" s="5" t="s">
        <v>21</v>
      </c>
      <c r="L13" s="5"/>
    </row>
    <row r="14" spans="1:12" ht="15.75" x14ac:dyDescent="0.25">
      <c r="A14" s="3">
        <v>11</v>
      </c>
      <c r="B14" s="3" t="s">
        <v>10</v>
      </c>
      <c r="C14" s="33">
        <v>44686</v>
      </c>
      <c r="D14" s="3" t="s">
        <v>70</v>
      </c>
      <c r="E14" s="3" t="s">
        <v>76</v>
      </c>
      <c r="F14" s="3" t="s">
        <v>1</v>
      </c>
      <c r="G14" s="3" t="s">
        <v>21</v>
      </c>
      <c r="H14" s="4" t="s">
        <v>61</v>
      </c>
      <c r="I14" s="5" t="s">
        <v>50</v>
      </c>
      <c r="J14" s="33">
        <v>44686</v>
      </c>
      <c r="K14" s="5" t="s">
        <v>21</v>
      </c>
      <c r="L14" s="5"/>
    </row>
    <row r="15" spans="1:12" ht="15.75" x14ac:dyDescent="0.25">
      <c r="A15" s="3">
        <v>12</v>
      </c>
      <c r="B15" s="3" t="s">
        <v>10</v>
      </c>
      <c r="C15" s="33">
        <v>44686</v>
      </c>
      <c r="D15" s="14" t="s">
        <v>102</v>
      </c>
      <c r="E15" s="14" t="s">
        <v>5</v>
      </c>
      <c r="F15" s="3"/>
      <c r="G15" s="14"/>
      <c r="H15" s="4" t="s">
        <v>56</v>
      </c>
      <c r="I15" s="5" t="s">
        <v>68</v>
      </c>
      <c r="J15" s="33">
        <v>44686</v>
      </c>
      <c r="K15" s="5" t="s">
        <v>21</v>
      </c>
      <c r="L15" s="5"/>
    </row>
    <row r="16" spans="1:12" ht="15.75" x14ac:dyDescent="0.25">
      <c r="A16" s="3">
        <v>13</v>
      </c>
      <c r="B16" s="3" t="s">
        <v>10</v>
      </c>
      <c r="C16" s="33">
        <v>44687</v>
      </c>
      <c r="D16" s="3" t="s">
        <v>79</v>
      </c>
      <c r="E16" s="3" t="s">
        <v>80</v>
      </c>
      <c r="F16" s="3" t="s">
        <v>21</v>
      </c>
      <c r="G16" s="3" t="s">
        <v>81</v>
      </c>
      <c r="H16" s="4" t="s">
        <v>36</v>
      </c>
      <c r="I16" s="3" t="s">
        <v>68</v>
      </c>
      <c r="J16" s="33">
        <v>44687</v>
      </c>
      <c r="K16" s="5" t="s">
        <v>21</v>
      </c>
      <c r="L16" s="5"/>
    </row>
    <row r="17" spans="1:11" ht="15.75" x14ac:dyDescent="0.25">
      <c r="A17" s="3">
        <v>14</v>
      </c>
      <c r="B17" s="3" t="s">
        <v>10</v>
      </c>
      <c r="C17" s="33">
        <v>44687</v>
      </c>
      <c r="D17" s="14" t="s">
        <v>103</v>
      </c>
      <c r="E17" s="14" t="s">
        <v>104</v>
      </c>
      <c r="F17" s="3" t="s">
        <v>26</v>
      </c>
      <c r="G17" s="3" t="s">
        <v>21</v>
      </c>
      <c r="H17" s="4" t="s">
        <v>41</v>
      </c>
      <c r="I17" s="5" t="s">
        <v>49</v>
      </c>
      <c r="J17" s="33">
        <v>44687</v>
      </c>
      <c r="K17" s="5" t="s">
        <v>21</v>
      </c>
    </row>
    <row r="18" spans="1:11" ht="15.75" x14ac:dyDescent="0.25">
      <c r="A18" s="3">
        <v>15</v>
      </c>
      <c r="B18" s="3" t="s">
        <v>10</v>
      </c>
      <c r="C18" s="33">
        <v>44688</v>
      </c>
      <c r="D18" s="14" t="s">
        <v>112</v>
      </c>
      <c r="E18" s="3" t="s">
        <v>124</v>
      </c>
      <c r="F18" s="3"/>
      <c r="G18" s="3" t="s">
        <v>33</v>
      </c>
      <c r="H18" s="4" t="s">
        <v>58</v>
      </c>
      <c r="I18" s="6" t="s">
        <v>66</v>
      </c>
      <c r="J18" s="33">
        <v>44688</v>
      </c>
      <c r="K18" s="5" t="s">
        <v>21</v>
      </c>
    </row>
    <row r="19" spans="1:11" ht="15.75" x14ac:dyDescent="0.25">
      <c r="A19" s="3">
        <v>16</v>
      </c>
      <c r="B19" s="3" t="s">
        <v>10</v>
      </c>
      <c r="C19" s="33">
        <v>44688</v>
      </c>
      <c r="D19" s="5" t="s">
        <v>13</v>
      </c>
      <c r="E19" s="11" t="s">
        <v>113</v>
      </c>
      <c r="F19" s="14" t="s">
        <v>105</v>
      </c>
      <c r="G19" s="5" t="s">
        <v>21</v>
      </c>
      <c r="H19" s="4" t="s">
        <v>42</v>
      </c>
      <c r="I19" s="6" t="s">
        <v>68</v>
      </c>
      <c r="J19" s="33">
        <v>44688</v>
      </c>
      <c r="K19" s="5"/>
    </row>
    <row r="20" spans="1:11" ht="15.75" x14ac:dyDescent="0.25">
      <c r="A20" s="3">
        <v>17</v>
      </c>
      <c r="B20" s="3" t="s">
        <v>10</v>
      </c>
      <c r="C20" s="33">
        <v>44689</v>
      </c>
      <c r="D20" s="5" t="s">
        <v>121</v>
      </c>
      <c r="E20" s="5" t="s">
        <v>85</v>
      </c>
      <c r="F20" s="3" t="s">
        <v>156</v>
      </c>
      <c r="G20" s="5" t="s">
        <v>21</v>
      </c>
      <c r="H20" s="4" t="s">
        <v>54</v>
      </c>
      <c r="I20" s="6" t="s">
        <v>68</v>
      </c>
      <c r="J20" s="33">
        <v>44689</v>
      </c>
      <c r="K20" s="5"/>
    </row>
    <row r="21" spans="1:11" ht="15.75" x14ac:dyDescent="0.25">
      <c r="A21" s="3">
        <v>18</v>
      </c>
      <c r="B21" s="3" t="s">
        <v>10</v>
      </c>
      <c r="C21" s="33">
        <v>44689</v>
      </c>
      <c r="D21" s="11" t="s">
        <v>119</v>
      </c>
      <c r="E21" s="11" t="s">
        <v>118</v>
      </c>
      <c r="F21" s="3"/>
      <c r="G21" s="11" t="s">
        <v>106</v>
      </c>
      <c r="H21" s="4" t="s">
        <v>147</v>
      </c>
      <c r="I21" s="6" t="s">
        <v>46</v>
      </c>
      <c r="J21" s="33">
        <v>44689</v>
      </c>
      <c r="K21" s="5"/>
    </row>
    <row r="22" spans="1:11" ht="15.75" x14ac:dyDescent="0.25">
      <c r="A22" s="3">
        <v>19</v>
      </c>
      <c r="B22" s="3" t="s">
        <v>10</v>
      </c>
      <c r="C22" s="33">
        <v>44690</v>
      </c>
      <c r="D22" s="5" t="s">
        <v>16</v>
      </c>
      <c r="E22" s="5" t="s">
        <v>125</v>
      </c>
      <c r="F22" s="3" t="s">
        <v>21</v>
      </c>
      <c r="G22" s="5" t="s">
        <v>89</v>
      </c>
      <c r="H22" s="4" t="s">
        <v>62</v>
      </c>
      <c r="I22" s="6" t="s">
        <v>68</v>
      </c>
      <c r="J22" s="33">
        <v>44690</v>
      </c>
      <c r="K22" s="5"/>
    </row>
    <row r="23" spans="1:11" ht="15.75" x14ac:dyDescent="0.25">
      <c r="A23" s="3">
        <v>20</v>
      </c>
      <c r="B23" s="3" t="s">
        <v>10</v>
      </c>
      <c r="C23" s="33">
        <v>44690</v>
      </c>
      <c r="D23" s="11" t="s">
        <v>115</v>
      </c>
      <c r="E23" s="5" t="s">
        <v>132</v>
      </c>
      <c r="F23" s="3"/>
      <c r="G23" s="11" t="s">
        <v>107</v>
      </c>
      <c r="H23" s="4" t="s">
        <v>48</v>
      </c>
      <c r="I23" s="5" t="s">
        <v>68</v>
      </c>
      <c r="J23" s="33">
        <v>44690</v>
      </c>
      <c r="K23" s="5"/>
    </row>
    <row r="24" spans="1:11" ht="15.75" x14ac:dyDescent="0.25">
      <c r="A24" s="3">
        <v>21</v>
      </c>
      <c r="B24" s="3" t="s">
        <v>10</v>
      </c>
      <c r="C24" s="33">
        <v>44691</v>
      </c>
      <c r="D24" s="5" t="s">
        <v>19</v>
      </c>
      <c r="E24" s="3" t="s">
        <v>24</v>
      </c>
      <c r="F24" s="3" t="s">
        <v>21</v>
      </c>
      <c r="G24" s="5" t="s">
        <v>21</v>
      </c>
      <c r="H24" s="4" t="s">
        <v>53</v>
      </c>
      <c r="I24" s="6" t="s">
        <v>152</v>
      </c>
      <c r="J24" s="33">
        <v>44691</v>
      </c>
      <c r="K24" s="5"/>
    </row>
    <row r="25" spans="1:11" ht="15.75" x14ac:dyDescent="0.25">
      <c r="A25" s="3">
        <v>22</v>
      </c>
      <c r="B25" s="3" t="s">
        <v>10</v>
      </c>
      <c r="C25" s="33">
        <v>44691</v>
      </c>
      <c r="D25" s="11" t="s">
        <v>116</v>
      </c>
      <c r="E25" s="3" t="s">
        <v>148</v>
      </c>
      <c r="F25" s="14" t="s">
        <v>108</v>
      </c>
      <c r="G25" s="5" t="s">
        <v>21</v>
      </c>
      <c r="H25" s="4" t="s">
        <v>39</v>
      </c>
      <c r="I25" s="5" t="s">
        <v>68</v>
      </c>
      <c r="J25" s="33">
        <v>44691</v>
      </c>
      <c r="K25" s="5"/>
    </row>
    <row r="26" spans="1:11" ht="15.75" x14ac:dyDescent="0.25">
      <c r="A26" s="3">
        <v>23</v>
      </c>
      <c r="B26" s="3" t="s">
        <v>10</v>
      </c>
      <c r="C26" s="33">
        <v>44692</v>
      </c>
      <c r="D26" s="5" t="s">
        <v>82</v>
      </c>
      <c r="E26" s="3" t="s">
        <v>126</v>
      </c>
      <c r="F26" s="3" t="s">
        <v>6</v>
      </c>
      <c r="G26" s="5" t="s">
        <v>21</v>
      </c>
      <c r="H26" s="4" t="s">
        <v>38</v>
      </c>
      <c r="I26" s="6" t="s">
        <v>68</v>
      </c>
      <c r="J26" s="33">
        <v>44692</v>
      </c>
      <c r="K26" s="5"/>
    </row>
    <row r="27" spans="1:11" ht="15.75" x14ac:dyDescent="0.25">
      <c r="A27" s="3">
        <v>24</v>
      </c>
      <c r="B27" s="3" t="s">
        <v>10</v>
      </c>
      <c r="C27" s="33">
        <v>44692</v>
      </c>
      <c r="D27" s="11" t="s">
        <v>121</v>
      </c>
      <c r="E27" s="3" t="s">
        <v>133</v>
      </c>
      <c r="F27" s="3" t="s">
        <v>21</v>
      </c>
      <c r="G27" s="5" t="s">
        <v>21</v>
      </c>
      <c r="H27" s="4" t="s">
        <v>57</v>
      </c>
      <c r="I27" s="6" t="s">
        <v>151</v>
      </c>
      <c r="J27" s="33">
        <v>44692</v>
      </c>
      <c r="K27" s="5"/>
    </row>
    <row r="28" spans="1:11" ht="15.75" x14ac:dyDescent="0.25">
      <c r="A28" s="3">
        <v>25</v>
      </c>
      <c r="B28" s="3" t="s">
        <v>10</v>
      </c>
      <c r="C28" s="33">
        <v>44693</v>
      </c>
      <c r="D28" s="5" t="s">
        <v>83</v>
      </c>
      <c r="E28" s="3" t="s">
        <v>127</v>
      </c>
      <c r="F28" s="3" t="s">
        <v>21</v>
      </c>
      <c r="G28" s="5" t="s">
        <v>128</v>
      </c>
      <c r="H28" s="4" t="s">
        <v>146</v>
      </c>
      <c r="I28" s="13" t="s">
        <v>45</v>
      </c>
      <c r="J28" s="33">
        <v>44693</v>
      </c>
      <c r="K28" s="5"/>
    </row>
    <row r="29" spans="1:11" ht="15.75" x14ac:dyDescent="0.25">
      <c r="A29" s="3">
        <v>26</v>
      </c>
      <c r="B29" s="3" t="s">
        <v>10</v>
      </c>
      <c r="C29" s="33">
        <v>44693</v>
      </c>
      <c r="D29" s="11" t="s">
        <v>117</v>
      </c>
      <c r="E29" s="14" t="s">
        <v>120</v>
      </c>
      <c r="F29" s="3"/>
      <c r="G29" s="5" t="s">
        <v>30</v>
      </c>
      <c r="H29" s="4" t="s">
        <v>35</v>
      </c>
      <c r="I29" s="13" t="s">
        <v>68</v>
      </c>
      <c r="J29" s="33">
        <v>44693</v>
      </c>
      <c r="K29" s="5"/>
    </row>
    <row r="30" spans="1:11" ht="15.75" x14ac:dyDescent="0.25">
      <c r="A30" s="3">
        <v>27</v>
      </c>
      <c r="B30" s="3" t="s">
        <v>10</v>
      </c>
      <c r="C30" s="33">
        <v>44694</v>
      </c>
      <c r="D30" s="5" t="s">
        <v>14</v>
      </c>
      <c r="E30" s="5" t="s">
        <v>129</v>
      </c>
      <c r="F30" s="3" t="s">
        <v>130</v>
      </c>
      <c r="G30" s="5" t="s">
        <v>21</v>
      </c>
      <c r="H30" s="4" t="s">
        <v>37</v>
      </c>
      <c r="I30" s="13" t="s">
        <v>68</v>
      </c>
      <c r="J30" s="33">
        <v>44694</v>
      </c>
      <c r="K30" s="5"/>
    </row>
    <row r="31" spans="1:11" ht="15.75" x14ac:dyDescent="0.25">
      <c r="A31" s="3">
        <v>28</v>
      </c>
      <c r="B31" s="3" t="s">
        <v>10</v>
      </c>
      <c r="C31" s="33">
        <v>44694</v>
      </c>
      <c r="D31" s="5" t="s">
        <v>17</v>
      </c>
      <c r="E31" s="11" t="s">
        <v>109</v>
      </c>
      <c r="F31" s="14" t="s">
        <v>29</v>
      </c>
      <c r="G31" s="5" t="s">
        <v>21</v>
      </c>
      <c r="H31" s="4" t="s">
        <v>34</v>
      </c>
      <c r="I31" s="13" t="s">
        <v>43</v>
      </c>
      <c r="J31" s="33">
        <v>44694</v>
      </c>
      <c r="K31" s="5"/>
    </row>
    <row r="32" spans="1:11" ht="15.75" x14ac:dyDescent="0.25">
      <c r="A32" s="3">
        <v>29</v>
      </c>
      <c r="B32" s="3" t="s">
        <v>10</v>
      </c>
      <c r="C32" s="33">
        <v>44695</v>
      </c>
      <c r="D32" s="5" t="s">
        <v>84</v>
      </c>
      <c r="E32" s="5" t="s">
        <v>22</v>
      </c>
      <c r="F32" s="3" t="s">
        <v>27</v>
      </c>
      <c r="G32" s="5" t="s">
        <v>21</v>
      </c>
      <c r="H32" s="4" t="s">
        <v>41</v>
      </c>
      <c r="I32" s="13" t="s">
        <v>51</v>
      </c>
      <c r="J32" s="33">
        <v>44695</v>
      </c>
      <c r="K32" s="5"/>
    </row>
    <row r="33" spans="1:11" ht="15.75" x14ac:dyDescent="0.25">
      <c r="A33" s="3">
        <v>30</v>
      </c>
      <c r="B33" s="3" t="s">
        <v>10</v>
      </c>
      <c r="C33" s="33">
        <v>44695</v>
      </c>
      <c r="D33" s="5" t="s">
        <v>110</v>
      </c>
      <c r="E33" s="11" t="s">
        <v>90</v>
      </c>
      <c r="F33" s="3"/>
      <c r="G33" s="5" t="s">
        <v>87</v>
      </c>
      <c r="H33" s="4" t="s">
        <v>4</v>
      </c>
      <c r="I33" s="13" t="s">
        <v>68</v>
      </c>
      <c r="J33" s="33">
        <v>44695</v>
      </c>
      <c r="K33" s="5"/>
    </row>
    <row r="35" spans="1:11" ht="31.5" x14ac:dyDescent="0.5">
      <c r="D35" s="67" t="s">
        <v>197</v>
      </c>
    </row>
  </sheetData>
  <sortState xmlns:xlrd2="http://schemas.microsoft.com/office/spreadsheetml/2017/richdata2" ref="K3:K33">
    <sortCondition descending="1" ref="K1:K33"/>
  </sortState>
  <phoneticPr fontId="5" type="noConversion"/>
  <conditionalFormatting sqref="D39:F1048576 E38:F38 D34:F37 D1:F2">
    <cfRule type="duplicateValues" dxfId="0" priority="2"/>
  </conditionalFormatting>
  <pageMargins left="0.25" right="0.25" top="0.75" bottom="0.75" header="0.3" footer="0.3"/>
  <pageSetup paperSize="9" scale="10" orientation="portrait" horizontalDpi="4294967293"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E797C6-CD3F-4C7A-995C-45BEAD9AC207}">
  <sheetPr>
    <pageSetUpPr fitToPage="1"/>
  </sheetPr>
  <dimension ref="A2:O311"/>
  <sheetViews>
    <sheetView topLeftCell="A17" zoomScale="90" zoomScaleNormal="90" workbookViewId="0">
      <selection activeCell="A23" sqref="A23"/>
    </sheetView>
  </sheetViews>
  <sheetFormatPr baseColWidth="10" defaultColWidth="11.42578125" defaultRowHeight="15" x14ac:dyDescent="0.25"/>
  <cols>
    <col min="1" max="1" width="26.140625" style="30" customWidth="1"/>
    <col min="2" max="2" width="36.7109375" style="29" customWidth="1"/>
    <col min="3" max="3" width="37.140625" style="29" bestFit="1" customWidth="1"/>
    <col min="4" max="4" width="34.42578125" style="29" bestFit="1" customWidth="1"/>
    <col min="5" max="5" width="25.42578125" style="29" bestFit="1" customWidth="1"/>
    <col min="6" max="6" width="29.5703125" style="29" bestFit="1" customWidth="1"/>
    <col min="7" max="7" width="29.7109375" style="29" customWidth="1"/>
    <col min="8" max="8" width="7.7109375" style="29" customWidth="1"/>
    <col min="9" max="16384" width="11.42578125" style="29"/>
  </cols>
  <sheetData>
    <row r="2" spans="1:15" x14ac:dyDescent="0.25">
      <c r="E2" s="29">
        <v>1</v>
      </c>
      <c r="F2" s="29" t="e">
        <f>VLOOKUP($A$4&amp;"_"&amp;$E2,$A$23:$F$167,3,FALSE)</f>
        <v>#N/A</v>
      </c>
      <c r="G2" s="29" t="e">
        <f>VLOOKUP($A$8&amp;"_"&amp;$E2,$A$23:$F$167,3,FALSE)</f>
        <v>#N/A</v>
      </c>
      <c r="I2" s="29" t="e">
        <f>VLOOKUP($A$12&amp;"_"&amp;$E2,$A$23:$F$167,3,FALSE)</f>
        <v>#N/A</v>
      </c>
      <c r="L2" s="29" t="e">
        <f ca="1">IF(ROWS($1:1)&lt;=SUM(IF(Zone&lt;&gt;"",1/COUNTIF(Zone,Zone))),INDIRECT(ADDRESS(MOD(MIN(IF((Zone&lt;&gt;"")*(COUNTIF(E$1:E1,Zone)=0),COUNTIF(Zone,"&lt;"&amp;Zone)*10^5+ROW(Zone))),10^5),MOD(MOD(MIN(IF((Zone&lt;&gt;"")*(COUNTIF(E$1:E1,Zone)=0),COUNTIF(Zone,"&lt;"&amp;Zone)*10^5+ROW(Zone)*10^2+COLUMN(Zone))),10^5),10^2))),"")</f>
        <v>#VALUE!</v>
      </c>
    </row>
    <row r="3" spans="1:15" x14ac:dyDescent="0.25">
      <c r="A3" s="30" t="s">
        <v>162</v>
      </c>
      <c r="B3" s="40">
        <v>3</v>
      </c>
      <c r="E3" s="29">
        <v>2</v>
      </c>
      <c r="F3" s="29" t="e">
        <f>VLOOKUP($A$8&amp;"_"&amp;$E3,$A$23:$F$167,3,FALSE)</f>
        <v>#N/A</v>
      </c>
      <c r="G3" s="29" t="e">
        <f>VLOOKUP($A$8&amp;"_"&amp;$E3,$A$23:$F$167,3,FALSE)</f>
        <v>#N/A</v>
      </c>
      <c r="I3" s="29" t="e">
        <f>VLOOKUP($A$12&amp;"_"&amp;$E3,$A$23:$F$167,3,FALSE)</f>
        <v>#N/A</v>
      </c>
      <c r="L3" s="29" t="e">
        <f ca="1">IF(ROWS($1:2)&lt;=SUM(IF(Zone&lt;&gt;"",1/COUNTIF(Zone,Zone))),INDIRECT(ADDRESS(MOD(MIN(IF((Zone&lt;&gt;"")*(COUNTIF(E$1:E2,Zone)=0),COUNTIF(Zone,"&lt;"&amp;Zone)*10^5+ROW(Zone))),10^5),MOD(MOD(MIN(IF((Zone&lt;&gt;"")*(COUNTIF(E$1:E2,Zone)=0),COUNTIF(Zone,"&lt;"&amp;Zone)*10^5+ROW(Zone)*10^2+COLUMN(Zone))),10^5),10^2))),"")</f>
        <v>#VALUE!</v>
      </c>
    </row>
    <row r="4" spans="1:15" x14ac:dyDescent="0.25">
      <c r="A4" s="36">
        <v>44664</v>
      </c>
      <c r="B4" s="29" t="e">
        <f>VLOOKUP(A4&amp;"_"&amp;E2,$A$23:$F$167,3,FALSE)</f>
        <v>#N/A</v>
      </c>
      <c r="C4" s="29">
        <f t="shared" ref="C4:C15" si="0">COUNTIF($F$2:$F$17,B4)</f>
        <v>16</v>
      </c>
      <c r="E4" s="29">
        <v>3</v>
      </c>
      <c r="F4" s="29" t="e">
        <f>VLOOKUP($A$8&amp;"_"&amp;$E4,$A$23:$F$167,3,FALSE)</f>
        <v>#N/A</v>
      </c>
      <c r="G4" s="29" t="e">
        <f>VLOOKUP($A$8&amp;"_"&amp;$E4,$A$23:$F$167,3,FALSE)</f>
        <v>#N/A</v>
      </c>
      <c r="I4" s="29" t="e">
        <f>VLOOKUP($A$12&amp;"_"&amp;$E4,$A$23:$F$167,3,FALSE)</f>
        <v>#N/A</v>
      </c>
      <c r="L4" s="29" t="e">
        <f ca="1">IF(ROWS($1:3)&lt;=SUM(IF(Zone&lt;&gt;"",1/COUNTIF(Zone,Zone))),INDIRECT(ADDRESS(MOD(MIN(IF((Zone&lt;&gt;"")*(COUNTIF(E$1:E3,Zone)=0),COUNTIF(Zone,"&lt;"&amp;Zone)*10^5+ROW(Zone))),10^5),MOD(MOD(MIN(IF((Zone&lt;&gt;"")*(COUNTIF(E$1:E3,Zone)=0),COUNTIF(Zone,"&lt;"&amp;Zone)*10^5+ROW(Zone)*10^2+COLUMN(Zone))),10^5),10^2))),"")</f>
        <v>#VALUE!</v>
      </c>
      <c r="O4" s="29">
        <f>COUNTIF($A$23:$A$134,A4)</f>
        <v>0</v>
      </c>
    </row>
    <row r="5" spans="1:15" x14ac:dyDescent="0.25">
      <c r="A5" s="36">
        <f>A4</f>
        <v>44664</v>
      </c>
      <c r="B5" s="29" t="e">
        <f>VLOOKUP(A5&amp;"_"&amp;E3,$A$23:$F$167,3,FALSE)</f>
        <v>#N/A</v>
      </c>
      <c r="C5" s="29">
        <f t="shared" si="0"/>
        <v>16</v>
      </c>
      <c r="E5" s="29">
        <v>4</v>
      </c>
      <c r="F5" s="29" t="e">
        <f>VLOOKUP($A$8&amp;"_"&amp;$E5,$A$23:$F$167,3,FALSE)</f>
        <v>#N/A</v>
      </c>
      <c r="G5" s="29" t="e">
        <f>VLOOKUP($A$8&amp;"_"&amp;$E5,$A$23:$F$167,3,FALSE)</f>
        <v>#N/A</v>
      </c>
      <c r="I5" s="29" t="e">
        <f>VLOOKUP($A$12&amp;"_"&amp;$E5,$A$23:$F$167,3,FALSE)</f>
        <v>#N/A</v>
      </c>
      <c r="L5" s="29" t="e">
        <f ca="1">IF(ROWS($1:4)&lt;=SUM(IF(Zone&lt;&gt;"",1/COUNTIF(Zone,Zone))),INDIRECT(ADDRESS(MOD(MIN(IF((Zone&lt;&gt;"")*(COUNTIF(E$1:E4,Zone)=0),COUNTIF(Zone,"&lt;"&amp;Zone)*10^5+ROW(Zone))),10^5),MOD(MOD(MIN(IF((Zone&lt;&gt;"")*(COUNTIF(E$1:E4,Zone)=0),COUNTIF(Zone,"&lt;"&amp;Zone)*10^5+ROW(Zone)*10^2+COLUMN(Zone))),10^5),10^2))),"")</f>
        <v>#VALUE!</v>
      </c>
      <c r="O5" s="29">
        <f>COUNTIF($A$23:$A$134,A5)</f>
        <v>0</v>
      </c>
    </row>
    <row r="6" spans="1:15" x14ac:dyDescent="0.25">
      <c r="A6" s="36">
        <f>A5</f>
        <v>44664</v>
      </c>
      <c r="B6" s="29" t="e">
        <f>VLOOKUP(A6&amp;"_"&amp;E4,$A$23:$F$167,3,FALSE)</f>
        <v>#N/A</v>
      </c>
      <c r="C6" s="29">
        <f t="shared" si="0"/>
        <v>16</v>
      </c>
      <c r="E6" s="29">
        <v>5</v>
      </c>
      <c r="F6" s="29" t="e">
        <f>VLOOKUP($A$8&amp;"_"&amp;$E6,$A$23:$F$167,3,FALSE)</f>
        <v>#N/A</v>
      </c>
      <c r="G6" s="29" t="e">
        <f>VLOOKUP($A$8&amp;"_"&amp;$E6,$A$23:$F$167,3,FALSE)</f>
        <v>#N/A</v>
      </c>
      <c r="I6" s="29" t="e">
        <f>VLOOKUP($A$12&amp;"_"&amp;$E6,$A$23:$F$167,3,FALSE)</f>
        <v>#N/A</v>
      </c>
      <c r="L6" s="29" t="e">
        <f ca="1">IF(ROWS($1:5)&lt;=SUM(IF(Zone&lt;&gt;"",1/COUNTIF(Zone,Zone))),INDIRECT(ADDRESS(MOD(MIN(IF((Zone&lt;&gt;"")*(COUNTIF(E$1:E5,Zone)=0),COUNTIF(Zone,"&lt;"&amp;Zone)*10^5+ROW(Zone))),10^5),MOD(MOD(MIN(IF((Zone&lt;&gt;"")*(COUNTIF(E$1:E5,Zone)=0),COUNTIF(Zone,"&lt;"&amp;Zone)*10^5+ROW(Zone)*10^2+COLUMN(Zone))),10^5),10^2))),"")</f>
        <v>#VALUE!</v>
      </c>
      <c r="O6" s="29">
        <f>COUNTIF($A$23:$A$134,A6)</f>
        <v>0</v>
      </c>
    </row>
    <row r="7" spans="1:15" x14ac:dyDescent="0.25">
      <c r="A7" s="36">
        <f>A6</f>
        <v>44664</v>
      </c>
      <c r="B7" s="29" t="e">
        <f>VLOOKUP(A7&amp;"_"&amp;E5,$A$23:$F$167,3,FALSE)</f>
        <v>#N/A</v>
      </c>
      <c r="C7" s="29">
        <f t="shared" si="0"/>
        <v>16</v>
      </c>
      <c r="E7" s="29">
        <v>6</v>
      </c>
      <c r="F7" s="29" t="e">
        <f>VLOOKUP($A$8&amp;"_"&amp;$E7,$A$23:$F$167,3,FALSE)</f>
        <v>#N/A</v>
      </c>
      <c r="G7" s="29" t="e">
        <f>VLOOKUP($A$8&amp;"_"&amp;$E7,$A$23:$F$167,3,FALSE)</f>
        <v>#N/A</v>
      </c>
      <c r="I7" s="29" t="e">
        <f>VLOOKUP($A$12&amp;"_"&amp;$E7,$A$23:$F$167,3,FALSE)</f>
        <v>#N/A</v>
      </c>
      <c r="L7" s="29" t="e">
        <f ca="1">IF(ROWS($1:6)&lt;=SUM(IF(Zone&lt;&gt;"",1/COUNTIF(Zone,Zone))),INDIRECT(ADDRESS(MOD(MIN(IF((Zone&lt;&gt;"")*(COUNTIF(E$1:E6,Zone)=0),COUNTIF(Zone,"&lt;"&amp;Zone)*10^5+ROW(Zone))),10^5),MOD(MOD(MIN(IF((Zone&lt;&gt;"")*(COUNTIF(E$1:E6,Zone)=0),COUNTIF(Zone,"&lt;"&amp;Zone)*10^5+ROW(Zone)*10^2+COLUMN(Zone))),10^5),10^2))),"")</f>
        <v>#VALUE!</v>
      </c>
      <c r="O7" s="29">
        <f>COUNTIF($A$23:$A$134,A7)</f>
        <v>0</v>
      </c>
    </row>
    <row r="8" spans="1:15" x14ac:dyDescent="0.25">
      <c r="A8" s="36">
        <f>+$A$4+1</f>
        <v>44665</v>
      </c>
      <c r="B8" s="29" t="e">
        <f>VLOOKUP(A8&amp;"_"&amp;E2,$A$23:$F$167,3,FALSE)</f>
        <v>#N/A</v>
      </c>
      <c r="C8" s="29">
        <f t="shared" si="0"/>
        <v>16</v>
      </c>
      <c r="E8" s="29">
        <v>7</v>
      </c>
      <c r="F8" s="29" t="e">
        <f>VLOOKUP($A$8&amp;"_"&amp;$E8,$A$23:$F$167,3,FALSE)</f>
        <v>#N/A</v>
      </c>
      <c r="G8" s="29" t="e">
        <f>VLOOKUP($A$8&amp;"_"&amp;$E8,$A$23:$F$167,3,FALSE)</f>
        <v>#N/A</v>
      </c>
      <c r="I8" s="29" t="e">
        <f>VLOOKUP($A$12&amp;"_"&amp;$E8,$A$23:$F$167,3,FALSE)</f>
        <v>#N/A</v>
      </c>
      <c r="L8" s="29" t="e">
        <f ca="1">IF(ROWS($1:7)&lt;=SUM(IF(Zone&lt;&gt;"",1/COUNTIF(Zone,Zone))),INDIRECT(ADDRESS(MOD(MIN(IF((Zone&lt;&gt;"")*(COUNTIF(E$1:E7,Zone)=0),COUNTIF(Zone,"&lt;"&amp;Zone)*10^5+ROW(Zone))),10^5),MOD(MOD(MIN(IF((Zone&lt;&gt;"")*(COUNTIF(E$1:E7,Zone)=0),COUNTIF(Zone,"&lt;"&amp;Zone)*10^5+ROW(Zone)*10^2+COLUMN(Zone))),10^5),10^2))),"")</f>
        <v>#VALUE!</v>
      </c>
      <c r="O8" s="29">
        <f>COUNTIF($A$23:$A$134,A8)</f>
        <v>0</v>
      </c>
    </row>
    <row r="9" spans="1:15" x14ac:dyDescent="0.25">
      <c r="A9" s="36">
        <f>+$A$4+1</f>
        <v>44665</v>
      </c>
      <c r="B9" s="29" t="e">
        <f>VLOOKUP(A9&amp;"_"&amp;E3,$A$23:$F$167,3,FALSE)</f>
        <v>#N/A</v>
      </c>
      <c r="C9" s="29">
        <f t="shared" si="0"/>
        <v>16</v>
      </c>
      <c r="E9" s="29">
        <v>8</v>
      </c>
      <c r="F9" s="29" t="e">
        <f>VLOOKUP($A$8&amp;"_"&amp;$E9,$A$23:$F$167,3,FALSE)</f>
        <v>#N/A</v>
      </c>
      <c r="G9" s="29" t="e">
        <f>VLOOKUP($A$8&amp;"_"&amp;$E9,$A$23:$F$167,3,FALSE)</f>
        <v>#N/A</v>
      </c>
      <c r="I9" s="29" t="e">
        <f>VLOOKUP($A$12&amp;"_"&amp;$E9,$A$23:$F$167,3,FALSE)</f>
        <v>#N/A</v>
      </c>
      <c r="L9" s="29" t="e">
        <f ca="1">IF(ROWS($1:8)&lt;=SUM(IF(Zone&lt;&gt;"",1/COUNTIF(Zone,Zone))),INDIRECT(ADDRESS(MOD(MIN(IF((Zone&lt;&gt;"")*(COUNTIF(E$1:E8,Zone)=0),COUNTIF(Zone,"&lt;"&amp;Zone)*10^5+ROW(Zone))),10^5),MOD(MOD(MIN(IF((Zone&lt;&gt;"")*(COUNTIF(E$1:E8,Zone)=0),COUNTIF(Zone,"&lt;"&amp;Zone)*10^5+ROW(Zone)*10^2+COLUMN(Zone))),10^5),10^2))),"")</f>
        <v>#VALUE!</v>
      </c>
      <c r="O9" s="29">
        <f>COUNTIF($A$23:$A$134,A9)</f>
        <v>0</v>
      </c>
    </row>
    <row r="10" spans="1:15" x14ac:dyDescent="0.25">
      <c r="A10" s="36">
        <f>+$A$4+1</f>
        <v>44665</v>
      </c>
      <c r="B10" s="29" t="e">
        <f>VLOOKUP(A10&amp;"_"&amp;E4,$A$23:$F$167,3,FALSE)</f>
        <v>#N/A</v>
      </c>
      <c r="C10" s="29">
        <f t="shared" si="0"/>
        <v>16</v>
      </c>
      <c r="E10" s="29">
        <v>9</v>
      </c>
      <c r="F10" s="29" t="e">
        <f>VLOOKUP($A$8&amp;"_"&amp;$E10,$A$23:$F$167,3,FALSE)</f>
        <v>#N/A</v>
      </c>
      <c r="G10" s="29" t="e">
        <f>VLOOKUP($A$8&amp;"_"&amp;$E10,$A$23:$F$167,3,FALSE)</f>
        <v>#N/A</v>
      </c>
      <c r="I10" s="29" t="e">
        <f>VLOOKUP($A$12&amp;"_"&amp;$E10,$A$23:$F$167,3,FALSE)</f>
        <v>#N/A</v>
      </c>
      <c r="L10" s="29" t="e">
        <f ca="1">IF(ROWS($1:9)&lt;=SUM(IF(Zone&lt;&gt;"",1/COUNTIF(Zone,Zone))),INDIRECT(ADDRESS(MOD(MIN(IF((Zone&lt;&gt;"")*(COUNTIF(E$1:E9,Zone)=0),COUNTIF(Zone,"&lt;"&amp;Zone)*10^5+ROW(Zone))),10^5),MOD(MOD(MIN(IF((Zone&lt;&gt;"")*(COUNTIF(E$1:E9,Zone)=0),COUNTIF(Zone,"&lt;"&amp;Zone)*10^5+ROW(Zone)*10^2+COLUMN(Zone))),10^5),10^2))),"")</f>
        <v>#VALUE!</v>
      </c>
      <c r="O10" s="29">
        <f>COUNTIF($A$23:$A$134,A10)</f>
        <v>0</v>
      </c>
    </row>
    <row r="11" spans="1:15" x14ac:dyDescent="0.25">
      <c r="A11" s="36">
        <f>+$A$4+1</f>
        <v>44665</v>
      </c>
      <c r="B11" s="29" t="e">
        <f>VLOOKUP(A11&amp;"_"&amp;E5,$A$23:$F$167,3,FALSE)</f>
        <v>#N/A</v>
      </c>
      <c r="C11" s="29">
        <f t="shared" si="0"/>
        <v>16</v>
      </c>
      <c r="E11" s="29">
        <v>10</v>
      </c>
      <c r="F11" s="29" t="e">
        <f>VLOOKUP($A$8&amp;"_"&amp;$E11,$A$23:$F$167,3,FALSE)</f>
        <v>#N/A</v>
      </c>
      <c r="G11" s="29" t="e">
        <f>VLOOKUP($A$8&amp;"_"&amp;$E11,$A$23:$F$167,3,FALSE)</f>
        <v>#N/A</v>
      </c>
      <c r="I11" s="29" t="e">
        <f>VLOOKUP($A$12&amp;"_"&amp;$E11,$A$23:$F$167,3,FALSE)</f>
        <v>#N/A</v>
      </c>
      <c r="L11" s="29" t="e">
        <f ca="1">IF(ROWS($1:10)&lt;=SUM(IF(Zone&lt;&gt;"",1/COUNTIF(Zone,Zone))),INDIRECT(ADDRESS(MOD(MIN(IF((Zone&lt;&gt;"")*(COUNTIF(E$1:E10,Zone)=0),COUNTIF(Zone,"&lt;"&amp;Zone)*10^5+ROW(Zone))),10^5),MOD(MOD(MIN(IF((Zone&lt;&gt;"")*(COUNTIF(E$1:E10,Zone)=0),COUNTIF(Zone,"&lt;"&amp;Zone)*10^5+ROW(Zone)*10^2+COLUMN(Zone))),10^5),10^2))),"")</f>
        <v>#VALUE!</v>
      </c>
      <c r="O11" s="29">
        <f>COUNTIF($A$23:$A$134,A11)</f>
        <v>0</v>
      </c>
    </row>
    <row r="12" spans="1:15" x14ac:dyDescent="0.25">
      <c r="A12" s="36">
        <f>IF($B$3&lt;3,"",$A$8+1)</f>
        <v>44666</v>
      </c>
      <c r="B12" s="29" t="e">
        <f>VLOOKUP(A12&amp;"_"&amp;E2,$A$23:$F$167,3,FALSE)</f>
        <v>#N/A</v>
      </c>
      <c r="C12" s="29">
        <f t="shared" si="0"/>
        <v>16</v>
      </c>
      <c r="E12" s="29">
        <v>11</v>
      </c>
      <c r="F12" s="29" t="e">
        <f>VLOOKUP($A$8&amp;"_"&amp;$E12,$A$23:$F$167,3,FALSE)</f>
        <v>#N/A</v>
      </c>
      <c r="G12" s="29" t="e">
        <f>VLOOKUP($A$8&amp;"_"&amp;$E12,$A$23:$F$167,3,FALSE)</f>
        <v>#N/A</v>
      </c>
      <c r="I12" s="29" t="e">
        <f>VLOOKUP($A$12&amp;"_"&amp;$E12,$A$23:$F$167,3,FALSE)</f>
        <v>#N/A</v>
      </c>
      <c r="L12" s="29" t="e">
        <f ca="1">IF(ROWS($1:11)&lt;=SUM(IF(Zone&lt;&gt;"",1/COUNTIF(Zone,Zone))),INDIRECT(ADDRESS(MOD(MIN(IF((Zone&lt;&gt;"")*(COUNTIF(E$1:E11,Zone)=0),COUNTIF(Zone,"&lt;"&amp;Zone)*10^5+ROW(Zone))),10^5),MOD(MOD(MIN(IF((Zone&lt;&gt;"")*(COUNTIF(E$1:E11,Zone)=0),COUNTIF(Zone,"&lt;"&amp;Zone)*10^5+ROW(Zone)*10^2+COLUMN(Zone))),10^5),10^2))),"")</f>
        <v>#VALUE!</v>
      </c>
      <c r="O12" s="29">
        <f>COUNTIF($A$23:$A$134,A12)</f>
        <v>0</v>
      </c>
    </row>
    <row r="13" spans="1:15" x14ac:dyDescent="0.25">
      <c r="A13" s="36">
        <f>IF($B$3&lt;3,"",$A$8+1)</f>
        <v>44666</v>
      </c>
      <c r="B13" s="29" t="e">
        <f>VLOOKUP(A13&amp;"_"&amp;E3,$A$23:$F$167,3,FALSE)</f>
        <v>#N/A</v>
      </c>
      <c r="C13" s="29">
        <f t="shared" si="0"/>
        <v>16</v>
      </c>
      <c r="E13" s="29">
        <v>12</v>
      </c>
      <c r="F13" s="29" t="e">
        <f>VLOOKUP($A$8&amp;"_"&amp;$E13,$A$23:$F$167,3,FALSE)</f>
        <v>#N/A</v>
      </c>
      <c r="G13" s="29" t="e">
        <f>VLOOKUP($A$8&amp;"_"&amp;$E13,$A$23:$F$167,3,FALSE)</f>
        <v>#N/A</v>
      </c>
      <c r="I13" s="29" t="e">
        <f>VLOOKUP($A$12&amp;"_"&amp;$E13,$A$23:$F$167,3,FALSE)</f>
        <v>#N/A</v>
      </c>
      <c r="L13" s="29" t="e">
        <f ca="1">IF(ROWS($1:12)&lt;=SUM(IF(Zone&lt;&gt;"",1/COUNTIF(Zone,Zone))),INDIRECT(ADDRESS(MOD(MIN(IF((Zone&lt;&gt;"")*(COUNTIF(E$1:E12,Zone)=0),COUNTIF(Zone,"&lt;"&amp;Zone)*10^5+ROW(Zone))),10^5),MOD(MOD(MIN(IF((Zone&lt;&gt;"")*(COUNTIF(E$1:E12,Zone)=0),COUNTIF(Zone,"&lt;"&amp;Zone)*10^5+ROW(Zone)*10^2+COLUMN(Zone))),10^5),10^2))),"")</f>
        <v>#VALUE!</v>
      </c>
      <c r="O13" s="29">
        <f>COUNTIF($A$23:$A$134,A13)</f>
        <v>0</v>
      </c>
    </row>
    <row r="14" spans="1:15" x14ac:dyDescent="0.25">
      <c r="A14" s="36">
        <f>IF($B$3&lt;3,"",$A$8+1)</f>
        <v>44666</v>
      </c>
      <c r="B14" s="29" t="e">
        <f>VLOOKUP(A14&amp;"_"&amp;E4,$A$23:$F$167,3,FALSE)</f>
        <v>#N/A</v>
      </c>
      <c r="C14" s="29">
        <f t="shared" si="0"/>
        <v>16</v>
      </c>
      <c r="E14" s="29">
        <v>13</v>
      </c>
      <c r="F14" s="29" t="e">
        <f>VLOOKUP($A$8&amp;"_"&amp;$E14,$A$23:$F$167,3,FALSE)</f>
        <v>#N/A</v>
      </c>
      <c r="G14" s="29" t="e">
        <f>VLOOKUP($A$8&amp;"_"&amp;$E14,$A$23:$F$167,3,FALSE)</f>
        <v>#N/A</v>
      </c>
      <c r="I14" s="29" t="e">
        <f>VLOOKUP($A$12&amp;"_"&amp;$E14,$A$23:$F$167,3,FALSE)</f>
        <v>#N/A</v>
      </c>
      <c r="L14" s="29" t="e">
        <f ca="1">IF(ROWS($1:13)&lt;=SUM(IF(Zone&lt;&gt;"",1/COUNTIF(Zone,Zone))),INDIRECT(ADDRESS(MOD(MIN(IF((Zone&lt;&gt;"")*(COUNTIF(E$1:E13,Zone)=0),COUNTIF(Zone,"&lt;"&amp;Zone)*10^5+ROW(Zone))),10^5),MOD(MOD(MIN(IF((Zone&lt;&gt;"")*(COUNTIF(E$1:E13,Zone)=0),COUNTIF(Zone,"&lt;"&amp;Zone)*10^5+ROW(Zone)*10^2+COLUMN(Zone))),10^5),10^2))),"")</f>
        <v>#VALUE!</v>
      </c>
      <c r="O14" s="29">
        <f>COUNTIF($A$23:$A$134,A14)</f>
        <v>0</v>
      </c>
    </row>
    <row r="15" spans="1:15" x14ac:dyDescent="0.25">
      <c r="A15" s="36">
        <f>IF($B$3&lt;3,"",$A$8+1)</f>
        <v>44666</v>
      </c>
      <c r="B15" s="29" t="e">
        <f>VLOOKUP(A15&amp;"_"&amp;E5,$A$23:$F$167,3,FALSE)</f>
        <v>#N/A</v>
      </c>
      <c r="C15" s="29">
        <f t="shared" si="0"/>
        <v>16</v>
      </c>
      <c r="E15" s="29">
        <v>14</v>
      </c>
      <c r="F15" s="29" t="e">
        <f>VLOOKUP($A$8&amp;"_"&amp;$E15,$A$23:$F$167,3,FALSE)</f>
        <v>#N/A</v>
      </c>
      <c r="G15" s="29" t="e">
        <f>VLOOKUP($A$8&amp;"_"&amp;$E15,$A$23:$F$167,3,FALSE)</f>
        <v>#N/A</v>
      </c>
      <c r="I15" s="29" t="e">
        <f>VLOOKUP($A$12&amp;"_"&amp;$E15,$A$23:$F$167,3,FALSE)</f>
        <v>#N/A</v>
      </c>
      <c r="L15" s="29" t="e">
        <f ca="1">IF(ROWS($1:14)&lt;=SUM(IF(Zone&lt;&gt;"",1/COUNTIF(Zone,Zone))),INDIRECT(ADDRESS(MOD(MIN(IF((Zone&lt;&gt;"")*(COUNTIF(E$1:E14,Zone)=0),COUNTIF(Zone,"&lt;"&amp;Zone)*10^5+ROW(Zone))),10^5),MOD(MOD(MIN(IF((Zone&lt;&gt;"")*(COUNTIF(E$1:E14,Zone)=0),COUNTIF(Zone,"&lt;"&amp;Zone)*10^5+ROW(Zone)*10^2+COLUMN(Zone))),10^5),10^2))),"")</f>
        <v>#VALUE!</v>
      </c>
      <c r="O15" s="29">
        <f>COUNTIF($A$23:$A$134,A15)</f>
        <v>0</v>
      </c>
    </row>
    <row r="16" spans="1:15" x14ac:dyDescent="0.25">
      <c r="E16" s="29">
        <v>15</v>
      </c>
      <c r="F16" s="29" t="e">
        <f>VLOOKUP($A$8&amp;"_"&amp;$E16,$A$23:$F$167,3,FALSE)</f>
        <v>#N/A</v>
      </c>
      <c r="G16" s="29" t="e">
        <f>VLOOKUP($A$8&amp;"_"&amp;$E16,$A$23:$F$167,3,FALSE)</f>
        <v>#N/A</v>
      </c>
      <c r="I16" s="29" t="e">
        <f>VLOOKUP($A$12&amp;"_"&amp;$E16,$A$23:$F$167,3,FALSE)</f>
        <v>#N/A</v>
      </c>
    </row>
    <row r="17" spans="1:9" x14ac:dyDescent="0.25">
      <c r="E17" s="29">
        <v>16</v>
      </c>
      <c r="F17" s="29" t="e">
        <f>VLOOKUP($A$8&amp;"_"&amp;$E17,$A$23:$F$167,3,FALSE)</f>
        <v>#N/A</v>
      </c>
      <c r="G17" s="29" t="e">
        <f>VLOOKUP($A$8&amp;"_"&amp;$E17,$A$23:$F$167,3,FALSE)</f>
        <v>#N/A</v>
      </c>
      <c r="I17" s="29" t="e">
        <f>VLOOKUP($A$12&amp;"_"&amp;$E17,$A$23:$F$167,3,FALSE)</f>
        <v>#N/A</v>
      </c>
    </row>
    <row r="18" spans="1:9" ht="48" customHeight="1" x14ac:dyDescent="0.5">
      <c r="A18" s="67" t="s">
        <v>201</v>
      </c>
    </row>
    <row r="20" spans="1:9" ht="31.5" x14ac:dyDescent="0.5">
      <c r="A20" s="67" t="s">
        <v>202</v>
      </c>
    </row>
    <row r="22" spans="1:9" x14ac:dyDescent="0.25">
      <c r="A22" s="37" t="s">
        <v>184</v>
      </c>
      <c r="B22" s="38"/>
      <c r="C22" s="38"/>
      <c r="D22" s="38"/>
      <c r="E22" s="38"/>
      <c r="F22" s="38"/>
    </row>
    <row r="23" spans="1:9" x14ac:dyDescent="0.25">
      <c r="A23" s="32">
        <v>44679</v>
      </c>
      <c r="B23" s="41" t="s">
        <v>88</v>
      </c>
      <c r="C23" s="41" t="s">
        <v>155</v>
      </c>
      <c r="D23" s="42"/>
      <c r="E23" s="41" t="s">
        <v>47</v>
      </c>
      <c r="F23" s="41" t="s">
        <v>68</v>
      </c>
    </row>
    <row r="24" spans="1:9" x14ac:dyDescent="0.25">
      <c r="A24" s="32">
        <v>44680</v>
      </c>
      <c r="B24" s="42" t="s">
        <v>7</v>
      </c>
      <c r="C24" s="41" t="s">
        <v>25</v>
      </c>
      <c r="D24" s="41" t="s">
        <v>111</v>
      </c>
      <c r="E24" s="42" t="s">
        <v>63</v>
      </c>
      <c r="F24" s="42" t="s">
        <v>144</v>
      </c>
    </row>
    <row r="25" spans="1:9" x14ac:dyDescent="0.25">
      <c r="A25" s="32">
        <v>44681</v>
      </c>
      <c r="B25" s="43" t="s">
        <v>69</v>
      </c>
      <c r="C25" s="43" t="s">
        <v>72</v>
      </c>
      <c r="D25" s="43" t="s">
        <v>77</v>
      </c>
      <c r="E25" s="43" t="s">
        <v>159</v>
      </c>
      <c r="F25" s="43" t="s">
        <v>68</v>
      </c>
    </row>
    <row r="26" spans="1:9" x14ac:dyDescent="0.25">
      <c r="A26" s="32">
        <v>44683</v>
      </c>
      <c r="B26" s="44" t="s">
        <v>20</v>
      </c>
      <c r="C26" s="44" t="s">
        <v>73</v>
      </c>
      <c r="D26" s="44" t="s">
        <v>78</v>
      </c>
      <c r="E26" s="44" t="s">
        <v>53</v>
      </c>
      <c r="F26" s="44" t="s">
        <v>67</v>
      </c>
    </row>
    <row r="27" spans="1:9" x14ac:dyDescent="0.25">
      <c r="A27" s="32">
        <v>44684</v>
      </c>
      <c r="B27" s="39" t="s">
        <v>97</v>
      </c>
      <c r="C27" s="39" t="s">
        <v>74</v>
      </c>
      <c r="D27" s="39" t="s">
        <v>131</v>
      </c>
      <c r="E27" s="39" t="s">
        <v>60</v>
      </c>
      <c r="F27" s="39" t="s">
        <v>153</v>
      </c>
    </row>
    <row r="28" spans="1:9" x14ac:dyDescent="0.25">
      <c r="A28" s="32">
        <v>44685</v>
      </c>
      <c r="B28" s="39" t="s">
        <v>100</v>
      </c>
      <c r="C28" s="39" t="s">
        <v>75</v>
      </c>
      <c r="D28" s="39" t="s">
        <v>157</v>
      </c>
      <c r="E28" s="39" t="s">
        <v>145</v>
      </c>
      <c r="F28" s="39" t="s">
        <v>45</v>
      </c>
    </row>
    <row r="29" spans="1:9" x14ac:dyDescent="0.25">
      <c r="A29" s="32">
        <v>44686</v>
      </c>
      <c r="B29" s="64" t="s">
        <v>70</v>
      </c>
      <c r="C29" s="64" t="s">
        <v>5</v>
      </c>
      <c r="D29" s="64"/>
      <c r="E29" s="64" t="s">
        <v>56</v>
      </c>
      <c r="F29" s="64" t="s">
        <v>50</v>
      </c>
    </row>
    <row r="30" spans="1:9" x14ac:dyDescent="0.25">
      <c r="A30" s="32">
        <v>44687</v>
      </c>
      <c r="B30" s="64" t="s">
        <v>103</v>
      </c>
      <c r="C30" s="64" t="s">
        <v>104</v>
      </c>
      <c r="D30" s="64" t="s">
        <v>26</v>
      </c>
      <c r="E30" s="64" t="s">
        <v>41</v>
      </c>
      <c r="F30" s="64" t="s">
        <v>49</v>
      </c>
    </row>
    <row r="31" spans="1:9" x14ac:dyDescent="0.25">
      <c r="A31" s="32">
        <v>44688</v>
      </c>
      <c r="B31" s="34" t="s">
        <v>112</v>
      </c>
      <c r="C31" s="34" t="s">
        <v>124</v>
      </c>
      <c r="D31" s="34" t="s">
        <v>33</v>
      </c>
      <c r="E31" s="34" t="s">
        <v>58</v>
      </c>
      <c r="F31" s="34" t="s">
        <v>66</v>
      </c>
    </row>
    <row r="32" spans="1:9" x14ac:dyDescent="0.25">
      <c r="A32" s="32">
        <v>44691</v>
      </c>
      <c r="B32" s="34" t="s">
        <v>116</v>
      </c>
      <c r="C32" s="34" t="s">
        <v>24</v>
      </c>
      <c r="D32" s="34"/>
      <c r="E32" s="34" t="s">
        <v>53</v>
      </c>
      <c r="F32" s="34" t="s">
        <v>152</v>
      </c>
    </row>
    <row r="33" spans="1:6" x14ac:dyDescent="0.25">
      <c r="A33" s="32">
        <v>44692</v>
      </c>
      <c r="B33" s="34" t="s">
        <v>121</v>
      </c>
      <c r="C33" s="34" t="s">
        <v>133</v>
      </c>
      <c r="D33" s="34" t="s">
        <v>21</v>
      </c>
      <c r="E33" s="34" t="s">
        <v>57</v>
      </c>
      <c r="F33" s="34" t="s">
        <v>151</v>
      </c>
    </row>
    <row r="34" spans="1:6" x14ac:dyDescent="0.25">
      <c r="A34" s="32">
        <v>44693</v>
      </c>
      <c r="B34" s="34" t="s">
        <v>117</v>
      </c>
      <c r="C34" s="34" t="s">
        <v>120</v>
      </c>
      <c r="D34" s="34" t="s">
        <v>30</v>
      </c>
      <c r="E34" s="34" t="s">
        <v>146</v>
      </c>
      <c r="F34" s="34" t="s">
        <v>45</v>
      </c>
    </row>
    <row r="35" spans="1:6" x14ac:dyDescent="0.25">
      <c r="A35" s="32"/>
      <c r="B35" s="34"/>
      <c r="C35" s="34"/>
      <c r="D35" s="34"/>
      <c r="E35" s="34"/>
      <c r="F35" s="34"/>
    </row>
    <row r="36" spans="1:6" x14ac:dyDescent="0.25">
      <c r="B36" s="38"/>
      <c r="C36" s="38"/>
      <c r="D36" s="38"/>
      <c r="E36" s="38"/>
      <c r="F36" s="38"/>
    </row>
    <row r="37" spans="1:6" x14ac:dyDescent="0.25">
      <c r="B37" s="38"/>
      <c r="C37" s="38"/>
      <c r="D37" s="38"/>
      <c r="E37" s="38"/>
      <c r="F37" s="38"/>
    </row>
    <row r="38" spans="1:6" s="1" customFormat="1" x14ac:dyDescent="0.25">
      <c r="A38" s="37" t="s">
        <v>186</v>
      </c>
      <c r="B38" s="38"/>
      <c r="C38" s="38"/>
      <c r="D38" s="38"/>
      <c r="E38" s="38"/>
      <c r="F38" s="38"/>
    </row>
    <row r="39" spans="1:6" x14ac:dyDescent="0.25">
      <c r="A39" s="32">
        <v>44679</v>
      </c>
      <c r="B39" s="41" t="s">
        <v>88</v>
      </c>
      <c r="C39" s="41" t="s">
        <v>155</v>
      </c>
      <c r="D39" s="42"/>
      <c r="E39" s="41" t="s">
        <v>47</v>
      </c>
      <c r="F39" s="41" t="s">
        <v>68</v>
      </c>
    </row>
    <row r="40" spans="1:6" x14ac:dyDescent="0.25">
      <c r="A40" s="32">
        <v>44680</v>
      </c>
      <c r="B40" s="42" t="s">
        <v>7</v>
      </c>
      <c r="C40" s="41" t="s">
        <v>25</v>
      </c>
      <c r="D40" s="41" t="s">
        <v>111</v>
      </c>
      <c r="E40" s="42" t="s">
        <v>63</v>
      </c>
      <c r="F40" s="42" t="s">
        <v>144</v>
      </c>
    </row>
    <row r="41" spans="1:6" x14ac:dyDescent="0.25">
      <c r="A41" s="32">
        <v>44681</v>
      </c>
      <c r="B41" s="43" t="s">
        <v>69</v>
      </c>
      <c r="C41" s="43" t="s">
        <v>72</v>
      </c>
      <c r="D41" s="43" t="s">
        <v>77</v>
      </c>
      <c r="E41" s="43" t="s">
        <v>159</v>
      </c>
      <c r="F41" s="43" t="s">
        <v>68</v>
      </c>
    </row>
    <row r="42" spans="1:6" x14ac:dyDescent="0.25">
      <c r="A42" s="32">
        <v>44683</v>
      </c>
      <c r="B42" s="44" t="s">
        <v>20</v>
      </c>
      <c r="C42" s="44" t="s">
        <v>73</v>
      </c>
      <c r="D42" s="44" t="s">
        <v>78</v>
      </c>
      <c r="E42" s="44" t="s">
        <v>53</v>
      </c>
      <c r="F42" s="44" t="s">
        <v>67</v>
      </c>
    </row>
    <row r="43" spans="1:6" x14ac:dyDescent="0.25">
      <c r="A43" s="32">
        <v>44684</v>
      </c>
      <c r="B43" s="39" t="s">
        <v>97</v>
      </c>
      <c r="C43" s="39" t="s">
        <v>74</v>
      </c>
      <c r="D43" s="39" t="s">
        <v>131</v>
      </c>
      <c r="E43" s="39" t="s">
        <v>60</v>
      </c>
      <c r="F43" s="39" t="s">
        <v>153</v>
      </c>
    </row>
    <row r="44" spans="1:6" x14ac:dyDescent="0.25">
      <c r="A44" s="32">
        <v>44685</v>
      </c>
      <c r="B44" s="39" t="s">
        <v>100</v>
      </c>
      <c r="C44" s="39" t="s">
        <v>75</v>
      </c>
      <c r="D44" s="39" t="s">
        <v>157</v>
      </c>
      <c r="E44" s="39" t="s">
        <v>145</v>
      </c>
      <c r="F44" s="39" t="s">
        <v>45</v>
      </c>
    </row>
    <row r="45" spans="1:6" x14ac:dyDescent="0.25">
      <c r="A45" s="32">
        <v>44686</v>
      </c>
      <c r="B45" s="64" t="s">
        <v>70</v>
      </c>
      <c r="C45" s="64" t="s">
        <v>5</v>
      </c>
      <c r="D45" s="64"/>
      <c r="E45" s="64" t="s">
        <v>56</v>
      </c>
      <c r="F45" s="64" t="s">
        <v>50</v>
      </c>
    </row>
    <row r="46" spans="1:6" x14ac:dyDescent="0.25">
      <c r="A46" s="32">
        <v>44687</v>
      </c>
      <c r="B46" s="64" t="s">
        <v>103</v>
      </c>
      <c r="C46" s="64" t="s">
        <v>104</v>
      </c>
      <c r="D46" s="64" t="s">
        <v>26</v>
      </c>
      <c r="E46" s="64" t="s">
        <v>41</v>
      </c>
      <c r="F46" s="64" t="s">
        <v>49</v>
      </c>
    </row>
    <row r="47" spans="1:6" x14ac:dyDescent="0.25">
      <c r="A47" s="32">
        <v>44698</v>
      </c>
      <c r="B47" s="34" t="s">
        <v>122</v>
      </c>
      <c r="C47" s="34" t="s">
        <v>91</v>
      </c>
      <c r="D47" s="34" t="s">
        <v>114</v>
      </c>
      <c r="E47" s="34" t="s">
        <v>59</v>
      </c>
      <c r="F47" s="34" t="s">
        <v>65</v>
      </c>
    </row>
    <row r="48" spans="1:6" x14ac:dyDescent="0.25">
      <c r="B48" s="38"/>
      <c r="C48" s="38"/>
      <c r="D48" s="38"/>
      <c r="E48" s="38"/>
      <c r="F48" s="38"/>
    </row>
    <row r="49" spans="1:6" x14ac:dyDescent="0.25">
      <c r="B49" s="38"/>
      <c r="C49" s="38"/>
      <c r="D49" s="38"/>
      <c r="E49" s="38"/>
      <c r="F49" s="38"/>
    </row>
    <row r="50" spans="1:6" x14ac:dyDescent="0.25">
      <c r="B50" s="38"/>
      <c r="C50" s="38"/>
      <c r="D50" s="38"/>
      <c r="E50" s="38"/>
      <c r="F50" s="38"/>
    </row>
    <row r="51" spans="1:6" x14ac:dyDescent="0.25">
      <c r="A51" s="37" t="s">
        <v>187</v>
      </c>
      <c r="B51" s="38"/>
      <c r="C51" s="38"/>
      <c r="D51" s="38"/>
      <c r="E51" s="38"/>
      <c r="F51" s="38"/>
    </row>
    <row r="52" spans="1:6" x14ac:dyDescent="0.25">
      <c r="A52" s="32">
        <v>44679</v>
      </c>
      <c r="B52" s="41" t="s">
        <v>88</v>
      </c>
      <c r="C52" s="41" t="s">
        <v>155</v>
      </c>
      <c r="D52" s="42"/>
      <c r="E52" s="41" t="s">
        <v>47</v>
      </c>
      <c r="F52" s="41" t="s">
        <v>68</v>
      </c>
    </row>
    <row r="53" spans="1:6" x14ac:dyDescent="0.25">
      <c r="A53" s="32">
        <v>44680</v>
      </c>
      <c r="B53" s="42" t="s">
        <v>7</v>
      </c>
      <c r="C53" s="41" t="s">
        <v>23</v>
      </c>
      <c r="D53" s="42" t="s">
        <v>32</v>
      </c>
      <c r="E53" s="42" t="s">
        <v>63</v>
      </c>
      <c r="F53" s="42" t="s">
        <v>144</v>
      </c>
    </row>
    <row r="54" spans="1:6" x14ac:dyDescent="0.25">
      <c r="A54" s="32">
        <v>44681</v>
      </c>
      <c r="B54" s="43" t="s">
        <v>69</v>
      </c>
      <c r="C54" s="43" t="s">
        <v>72</v>
      </c>
      <c r="D54" s="43" t="s">
        <v>77</v>
      </c>
      <c r="E54" s="43" t="s">
        <v>159</v>
      </c>
      <c r="F54" s="43" t="s">
        <v>68</v>
      </c>
    </row>
    <row r="55" spans="1:6" x14ac:dyDescent="0.25">
      <c r="A55" s="32">
        <v>44682</v>
      </c>
      <c r="B55" s="44" t="s">
        <v>12</v>
      </c>
      <c r="C55" s="44" t="s">
        <v>123</v>
      </c>
      <c r="D55" s="44" t="s">
        <v>28</v>
      </c>
      <c r="E55" s="44" t="s">
        <v>64</v>
      </c>
      <c r="F55" s="44" t="s">
        <v>43</v>
      </c>
    </row>
    <row r="56" spans="1:6" x14ac:dyDescent="0.25">
      <c r="A56" s="32">
        <v>44683</v>
      </c>
      <c r="B56" s="44" t="s">
        <v>20</v>
      </c>
      <c r="C56" s="44" t="s">
        <v>73</v>
      </c>
      <c r="D56" s="44" t="s">
        <v>78</v>
      </c>
      <c r="E56" s="44" t="s">
        <v>53</v>
      </c>
      <c r="F56" s="44" t="s">
        <v>67</v>
      </c>
    </row>
    <row r="57" spans="1:6" x14ac:dyDescent="0.25">
      <c r="A57" s="32">
        <v>44684</v>
      </c>
      <c r="B57" s="39" t="s">
        <v>167</v>
      </c>
      <c r="C57" s="39" t="s">
        <v>74</v>
      </c>
      <c r="D57" s="39" t="s">
        <v>131</v>
      </c>
      <c r="E57" s="39" t="s">
        <v>60</v>
      </c>
      <c r="F57" s="39" t="s">
        <v>153</v>
      </c>
    </row>
    <row r="58" spans="1:6" x14ac:dyDescent="0.25">
      <c r="A58" s="32">
        <v>44685</v>
      </c>
      <c r="B58" s="39" t="s">
        <v>100</v>
      </c>
      <c r="C58" s="63" t="s">
        <v>75</v>
      </c>
      <c r="D58" s="63" t="s">
        <v>157</v>
      </c>
      <c r="E58" s="39" t="s">
        <v>145</v>
      </c>
      <c r="F58" s="39" t="s">
        <v>145</v>
      </c>
    </row>
    <row r="59" spans="1:6" x14ac:dyDescent="0.25">
      <c r="A59" s="32">
        <v>44686</v>
      </c>
      <c r="B59" s="64" t="s">
        <v>70</v>
      </c>
      <c r="C59" s="64" t="s">
        <v>5</v>
      </c>
      <c r="D59" s="64"/>
      <c r="E59" s="64" t="s">
        <v>50</v>
      </c>
      <c r="F59" s="64" t="s">
        <v>68</v>
      </c>
    </row>
    <row r="60" spans="1:6" x14ac:dyDescent="0.25">
      <c r="A60" s="32">
        <v>44687</v>
      </c>
      <c r="B60" s="64" t="s">
        <v>103</v>
      </c>
      <c r="C60" s="64" t="s">
        <v>104</v>
      </c>
      <c r="D60" s="65" t="s">
        <v>26</v>
      </c>
      <c r="E60" s="64"/>
      <c r="F60" s="64" t="s">
        <v>49</v>
      </c>
    </row>
    <row r="61" spans="1:6" x14ac:dyDescent="0.25">
      <c r="A61" s="32"/>
      <c r="B61" s="34"/>
      <c r="C61" s="35"/>
      <c r="D61" s="35"/>
      <c r="E61" s="34"/>
      <c r="F61" s="34"/>
    </row>
    <row r="62" spans="1:6" x14ac:dyDescent="0.25">
      <c r="B62" s="38"/>
      <c r="C62" s="38"/>
      <c r="D62" s="38"/>
      <c r="E62" s="38"/>
      <c r="F62" s="38"/>
    </row>
    <row r="63" spans="1:6" x14ac:dyDescent="0.25">
      <c r="A63" s="37" t="s">
        <v>188</v>
      </c>
      <c r="B63" s="38"/>
      <c r="C63" s="38"/>
      <c r="D63" s="38"/>
      <c r="E63" s="38"/>
      <c r="F63" s="38"/>
    </row>
    <row r="64" spans="1:6" x14ac:dyDescent="0.25">
      <c r="A64" s="32">
        <v>44679</v>
      </c>
      <c r="B64" s="41" t="s">
        <v>88</v>
      </c>
      <c r="C64" s="41" t="s">
        <v>23</v>
      </c>
      <c r="D64" s="42" t="s">
        <v>163</v>
      </c>
      <c r="E64" s="41"/>
      <c r="F64" s="41" t="s">
        <v>68</v>
      </c>
    </row>
    <row r="65" spans="1:6" x14ac:dyDescent="0.25">
      <c r="A65" s="32">
        <v>44680</v>
      </c>
      <c r="B65" s="42" t="s">
        <v>94</v>
      </c>
      <c r="C65" s="41" t="s">
        <v>71</v>
      </c>
      <c r="D65" s="41" t="s">
        <v>111</v>
      </c>
      <c r="E65" s="42"/>
      <c r="F65" s="42" t="s">
        <v>144</v>
      </c>
    </row>
    <row r="66" spans="1:6" x14ac:dyDescent="0.25">
      <c r="A66" s="32">
        <v>44681</v>
      </c>
      <c r="B66" s="43" t="s">
        <v>164</v>
      </c>
      <c r="C66" s="43" t="s">
        <v>165</v>
      </c>
      <c r="D66" s="43" t="s">
        <v>158</v>
      </c>
      <c r="E66" s="43" t="s">
        <v>166</v>
      </c>
      <c r="F66" s="43" t="s">
        <v>68</v>
      </c>
    </row>
    <row r="67" spans="1:6" x14ac:dyDescent="0.25">
      <c r="A67" s="32">
        <v>44682</v>
      </c>
      <c r="B67" s="44" t="s">
        <v>12</v>
      </c>
      <c r="C67" s="44" t="s">
        <v>123</v>
      </c>
      <c r="D67" s="44" t="s">
        <v>28</v>
      </c>
      <c r="E67" s="44" t="s">
        <v>64</v>
      </c>
      <c r="F67" s="44" t="s">
        <v>43</v>
      </c>
    </row>
    <row r="68" spans="1:6" x14ac:dyDescent="0.25">
      <c r="A68" s="32">
        <v>44683</v>
      </c>
      <c r="B68" s="44" t="s">
        <v>20</v>
      </c>
      <c r="C68" s="44" t="s">
        <v>73</v>
      </c>
      <c r="D68" s="44" t="s">
        <v>78</v>
      </c>
      <c r="E68" s="44" t="s">
        <v>53</v>
      </c>
      <c r="F68" s="44" t="s">
        <v>67</v>
      </c>
    </row>
    <row r="69" spans="1:6" x14ac:dyDescent="0.25">
      <c r="A69" s="32">
        <v>44684</v>
      </c>
      <c r="B69" s="39" t="s">
        <v>167</v>
      </c>
      <c r="C69" s="39" t="s">
        <v>74</v>
      </c>
      <c r="D69" s="39" t="s">
        <v>131</v>
      </c>
      <c r="E69" s="39" t="s">
        <v>145</v>
      </c>
      <c r="F69" s="39" t="s">
        <v>153</v>
      </c>
    </row>
    <row r="70" spans="1:6" x14ac:dyDescent="0.25">
      <c r="A70" s="32">
        <v>44685</v>
      </c>
      <c r="B70" s="39" t="s">
        <v>100</v>
      </c>
      <c r="C70" s="63" t="s">
        <v>75</v>
      </c>
      <c r="D70" s="63" t="s">
        <v>157</v>
      </c>
      <c r="E70" s="39"/>
      <c r="F70" s="39" t="s">
        <v>145</v>
      </c>
    </row>
    <row r="71" spans="1:6" x14ac:dyDescent="0.25">
      <c r="A71" s="32">
        <v>44686</v>
      </c>
      <c r="B71" s="64" t="s">
        <v>70</v>
      </c>
      <c r="C71" s="64" t="s">
        <v>5</v>
      </c>
      <c r="D71" s="64"/>
      <c r="E71" s="64" t="s">
        <v>50</v>
      </c>
      <c r="F71" s="64" t="s">
        <v>68</v>
      </c>
    </row>
    <row r="72" spans="1:6" x14ac:dyDescent="0.25">
      <c r="A72" s="32">
        <v>44687</v>
      </c>
      <c r="B72" s="64" t="s">
        <v>103</v>
      </c>
      <c r="C72" s="64" t="s">
        <v>104</v>
      </c>
      <c r="D72" s="65" t="s">
        <v>26</v>
      </c>
      <c r="E72" s="64"/>
      <c r="F72" s="64" t="s">
        <v>49</v>
      </c>
    </row>
    <row r="73" spans="1:6" x14ac:dyDescent="0.25">
      <c r="A73" s="32">
        <v>44688</v>
      </c>
      <c r="B73" s="34" t="s">
        <v>168</v>
      </c>
      <c r="C73" s="35" t="s">
        <v>113</v>
      </c>
      <c r="D73" s="35" t="s">
        <v>105</v>
      </c>
      <c r="E73" s="34" t="s">
        <v>161</v>
      </c>
      <c r="F73" s="34"/>
    </row>
    <row r="74" spans="1:6" x14ac:dyDescent="0.25">
      <c r="A74" s="32">
        <v>44689</v>
      </c>
      <c r="B74" s="34" t="s">
        <v>169</v>
      </c>
      <c r="C74" s="35" t="s">
        <v>85</v>
      </c>
      <c r="D74" s="35" t="s">
        <v>156</v>
      </c>
      <c r="E74" s="34" t="s">
        <v>171</v>
      </c>
      <c r="F74" s="34"/>
    </row>
    <row r="75" spans="1:6" x14ac:dyDescent="0.25">
      <c r="A75" s="32">
        <v>44690</v>
      </c>
      <c r="B75" s="34" t="s">
        <v>170</v>
      </c>
      <c r="C75" s="35" t="s">
        <v>132</v>
      </c>
      <c r="D75" s="35" t="s">
        <v>107</v>
      </c>
      <c r="E75" s="34"/>
      <c r="F75" s="35" t="s">
        <v>68</v>
      </c>
    </row>
    <row r="76" spans="1:6" x14ac:dyDescent="0.25">
      <c r="B76" s="38"/>
      <c r="C76" s="38"/>
      <c r="D76" s="35"/>
      <c r="E76" s="38"/>
      <c r="F76" s="38"/>
    </row>
    <row r="77" spans="1:6" x14ac:dyDescent="0.25">
      <c r="B77" s="38"/>
      <c r="C77" s="38"/>
      <c r="D77" s="35"/>
      <c r="E77" s="38"/>
      <c r="F77" s="38"/>
    </row>
    <row r="78" spans="1:6" x14ac:dyDescent="0.25">
      <c r="A78" s="37" t="s">
        <v>189</v>
      </c>
      <c r="B78" s="38"/>
      <c r="C78" s="38"/>
      <c r="D78" s="35"/>
      <c r="E78" s="38"/>
      <c r="F78" s="38"/>
    </row>
    <row r="79" spans="1:6" x14ac:dyDescent="0.25">
      <c r="B79" s="38"/>
      <c r="C79" s="38"/>
      <c r="D79" s="38"/>
      <c r="E79" s="38"/>
      <c r="F79" s="38"/>
    </row>
    <row r="80" spans="1:6" x14ac:dyDescent="0.25">
      <c r="B80" s="38"/>
      <c r="C80" s="38"/>
      <c r="D80" s="38"/>
      <c r="E80" s="38"/>
      <c r="F80" s="38"/>
    </row>
    <row r="81" spans="1:6" x14ac:dyDescent="0.25">
      <c r="B81" s="38"/>
      <c r="C81" s="38"/>
      <c r="D81" s="38"/>
      <c r="E81" s="38"/>
      <c r="F81" s="38"/>
    </row>
    <row r="82" spans="1:6" x14ac:dyDescent="0.25">
      <c r="B82" s="38"/>
      <c r="C82" s="38"/>
      <c r="D82" s="38"/>
      <c r="E82" s="38"/>
      <c r="F82" s="38"/>
    </row>
    <row r="83" spans="1:6" x14ac:dyDescent="0.25">
      <c r="B83" s="38"/>
      <c r="C83" s="38"/>
      <c r="D83" s="38"/>
      <c r="E83" s="38"/>
      <c r="F83" s="38"/>
    </row>
    <row r="84" spans="1:6" x14ac:dyDescent="0.25">
      <c r="B84" s="38"/>
      <c r="C84" s="38"/>
      <c r="D84" s="38"/>
      <c r="E84" s="38"/>
      <c r="F84" s="38"/>
    </row>
    <row r="85" spans="1:6" x14ac:dyDescent="0.25">
      <c r="A85" s="37" t="s">
        <v>190</v>
      </c>
      <c r="B85" s="38"/>
      <c r="C85" s="38"/>
      <c r="D85" s="38"/>
      <c r="E85" s="38"/>
      <c r="F85" s="38"/>
    </row>
    <row r="86" spans="1:6" x14ac:dyDescent="0.25">
      <c r="A86" s="32">
        <v>44679</v>
      </c>
      <c r="B86" s="41" t="s">
        <v>88</v>
      </c>
      <c r="C86" s="41" t="s">
        <v>155</v>
      </c>
      <c r="D86" s="42"/>
      <c r="E86" s="41" t="s">
        <v>47</v>
      </c>
      <c r="F86" s="41" t="s">
        <v>68</v>
      </c>
    </row>
    <row r="87" spans="1:6" x14ac:dyDescent="0.25">
      <c r="A87" s="32">
        <v>44680</v>
      </c>
      <c r="B87" s="42" t="s">
        <v>7</v>
      </c>
      <c r="C87" s="41" t="s">
        <v>25</v>
      </c>
      <c r="D87" s="41" t="s">
        <v>111</v>
      </c>
      <c r="E87" s="42" t="s">
        <v>63</v>
      </c>
      <c r="F87" s="42" t="s">
        <v>144</v>
      </c>
    </row>
    <row r="88" spans="1:6" x14ac:dyDescent="0.25">
      <c r="A88" s="32">
        <v>44681</v>
      </c>
      <c r="B88" s="43" t="s">
        <v>69</v>
      </c>
      <c r="C88" s="43" t="s">
        <v>72</v>
      </c>
      <c r="D88" s="43" t="s">
        <v>77</v>
      </c>
      <c r="E88" s="43" t="s">
        <v>159</v>
      </c>
      <c r="F88" s="43" t="s">
        <v>68</v>
      </c>
    </row>
    <row r="89" spans="1:6" x14ac:dyDescent="0.25">
      <c r="A89" s="32">
        <v>44684</v>
      </c>
      <c r="B89" s="39" t="s">
        <v>97</v>
      </c>
      <c r="C89" s="39" t="s">
        <v>74</v>
      </c>
      <c r="D89" s="39" t="s">
        <v>131</v>
      </c>
      <c r="E89" s="39" t="s">
        <v>60</v>
      </c>
      <c r="F89" s="39" t="s">
        <v>153</v>
      </c>
    </row>
    <row r="90" spans="1:6" x14ac:dyDescent="0.25">
      <c r="A90" s="32">
        <v>44685</v>
      </c>
      <c r="B90" s="39" t="s">
        <v>100</v>
      </c>
      <c r="C90" s="39" t="s">
        <v>75</v>
      </c>
      <c r="D90" s="39" t="s">
        <v>157</v>
      </c>
      <c r="E90" s="39" t="s">
        <v>145</v>
      </c>
      <c r="F90" s="39" t="s">
        <v>45</v>
      </c>
    </row>
    <row r="91" spans="1:6" x14ac:dyDescent="0.25">
      <c r="A91" s="32">
        <v>44686</v>
      </c>
      <c r="B91" s="64" t="s">
        <v>70</v>
      </c>
      <c r="C91" s="64" t="s">
        <v>5</v>
      </c>
      <c r="D91" s="64"/>
      <c r="E91" s="64" t="s">
        <v>56</v>
      </c>
      <c r="F91" s="64" t="s">
        <v>50</v>
      </c>
    </row>
    <row r="92" spans="1:6" x14ac:dyDescent="0.25">
      <c r="A92" s="32">
        <v>44687</v>
      </c>
      <c r="B92" s="64" t="s">
        <v>103</v>
      </c>
      <c r="C92" s="64" t="s">
        <v>104</v>
      </c>
      <c r="D92" s="64" t="s">
        <v>26</v>
      </c>
      <c r="E92" s="64" t="s">
        <v>41</v>
      </c>
      <c r="F92" s="64" t="s">
        <v>49</v>
      </c>
    </row>
    <row r="93" spans="1:6" x14ac:dyDescent="0.25">
      <c r="B93" s="38"/>
      <c r="C93" s="38"/>
      <c r="D93" s="38"/>
      <c r="E93" s="38"/>
      <c r="F93" s="38"/>
    </row>
    <row r="94" spans="1:6" x14ac:dyDescent="0.25">
      <c r="B94" s="38"/>
      <c r="C94" s="38"/>
      <c r="D94" s="38"/>
      <c r="E94" s="38"/>
      <c r="F94" s="38"/>
    </row>
    <row r="95" spans="1:6" x14ac:dyDescent="0.25">
      <c r="B95" s="38"/>
      <c r="C95" s="38"/>
      <c r="D95" s="38"/>
      <c r="E95" s="38"/>
      <c r="F95" s="38"/>
    </row>
    <row r="96" spans="1:6" x14ac:dyDescent="0.25">
      <c r="B96" s="38"/>
      <c r="C96" s="38"/>
      <c r="D96" s="38"/>
      <c r="E96" s="38"/>
      <c r="F96" s="38"/>
    </row>
    <row r="97" spans="1:6" x14ac:dyDescent="0.25">
      <c r="B97" s="38"/>
      <c r="C97" s="38"/>
      <c r="D97" s="38"/>
      <c r="E97" s="38"/>
      <c r="F97" s="38"/>
    </row>
    <row r="98" spans="1:6" x14ac:dyDescent="0.25">
      <c r="A98" s="37" t="s">
        <v>191</v>
      </c>
      <c r="B98" s="38"/>
      <c r="C98" s="38"/>
      <c r="D98" s="38"/>
      <c r="E98" s="38"/>
      <c r="F98" s="38"/>
    </row>
    <row r="99" spans="1:6" x14ac:dyDescent="0.25">
      <c r="A99" s="32">
        <v>44679</v>
      </c>
      <c r="B99" s="41" t="s">
        <v>160</v>
      </c>
      <c r="C99" s="41" t="s">
        <v>23</v>
      </c>
      <c r="D99" s="42" t="s">
        <v>32</v>
      </c>
      <c r="E99" s="41" t="s">
        <v>47</v>
      </c>
      <c r="F99" s="41" t="s">
        <v>68</v>
      </c>
    </row>
    <row r="100" spans="1:6" x14ac:dyDescent="0.25">
      <c r="A100" s="32">
        <v>44680</v>
      </c>
      <c r="B100" s="42" t="s">
        <v>160</v>
      </c>
      <c r="C100" s="41" t="s">
        <v>25</v>
      </c>
      <c r="D100" s="41" t="s">
        <v>111</v>
      </c>
      <c r="E100" s="42" t="s">
        <v>63</v>
      </c>
      <c r="F100" s="42" t="s">
        <v>144</v>
      </c>
    </row>
    <row r="101" spans="1:6" x14ac:dyDescent="0.25">
      <c r="A101" s="32">
        <v>44681</v>
      </c>
      <c r="B101" s="43" t="s">
        <v>160</v>
      </c>
      <c r="C101" s="43" t="s">
        <v>72</v>
      </c>
      <c r="D101" s="43" t="s">
        <v>77</v>
      </c>
      <c r="E101" s="43" t="s">
        <v>159</v>
      </c>
      <c r="F101" s="43" t="s">
        <v>68</v>
      </c>
    </row>
    <row r="102" spans="1:6" x14ac:dyDescent="0.25">
      <c r="A102" s="32">
        <v>44682</v>
      </c>
      <c r="B102" s="44" t="s">
        <v>160</v>
      </c>
      <c r="C102" s="44" t="s">
        <v>123</v>
      </c>
      <c r="D102" s="44" t="s">
        <v>28</v>
      </c>
      <c r="E102" s="44" t="s">
        <v>64</v>
      </c>
      <c r="F102" s="44" t="s">
        <v>43</v>
      </c>
    </row>
    <row r="103" spans="1:6" x14ac:dyDescent="0.25">
      <c r="A103" s="32">
        <v>44683</v>
      </c>
      <c r="B103" s="44" t="s">
        <v>160</v>
      </c>
      <c r="C103" s="44" t="s">
        <v>73</v>
      </c>
      <c r="D103" s="44" t="s">
        <v>78</v>
      </c>
      <c r="E103" s="44" t="s">
        <v>53</v>
      </c>
      <c r="F103" s="44" t="s">
        <v>67</v>
      </c>
    </row>
    <row r="104" spans="1:6" x14ac:dyDescent="0.25">
      <c r="A104" s="32">
        <v>44684</v>
      </c>
      <c r="B104" s="39" t="s">
        <v>160</v>
      </c>
      <c r="C104" s="39" t="s">
        <v>74</v>
      </c>
      <c r="D104" s="39" t="s">
        <v>131</v>
      </c>
      <c r="E104" s="39" t="s">
        <v>60</v>
      </c>
      <c r="F104" s="39" t="s">
        <v>153</v>
      </c>
    </row>
    <row r="105" spans="1:6" x14ac:dyDescent="0.25">
      <c r="A105" s="32">
        <v>44685</v>
      </c>
      <c r="B105" s="39" t="s">
        <v>160</v>
      </c>
      <c r="C105" s="63" t="s">
        <v>75</v>
      </c>
      <c r="D105" s="63" t="s">
        <v>157</v>
      </c>
      <c r="E105" s="39" t="s">
        <v>145</v>
      </c>
      <c r="F105" s="39" t="s">
        <v>145</v>
      </c>
    </row>
    <row r="106" spans="1:6" x14ac:dyDescent="0.25">
      <c r="A106" s="32">
        <v>44686</v>
      </c>
      <c r="B106" s="64" t="s">
        <v>160</v>
      </c>
      <c r="C106" s="64" t="s">
        <v>5</v>
      </c>
      <c r="D106" s="64"/>
      <c r="E106" s="64" t="s">
        <v>50</v>
      </c>
      <c r="F106" s="64" t="s">
        <v>68</v>
      </c>
    </row>
    <row r="107" spans="1:6" x14ac:dyDescent="0.25">
      <c r="A107" s="32">
        <v>44687</v>
      </c>
      <c r="B107" s="64" t="s">
        <v>160</v>
      </c>
      <c r="C107" s="64" t="s">
        <v>104</v>
      </c>
      <c r="D107" s="65" t="s">
        <v>26</v>
      </c>
      <c r="E107" s="64"/>
      <c r="F107" s="64" t="s">
        <v>49</v>
      </c>
    </row>
    <row r="108" spans="1:6" x14ac:dyDescent="0.25">
      <c r="A108" s="32"/>
      <c r="B108" s="38"/>
      <c r="C108" s="38"/>
      <c r="D108" s="38"/>
      <c r="E108" s="38"/>
      <c r="F108" s="38"/>
    </row>
    <row r="109" spans="1:6" x14ac:dyDescent="0.25">
      <c r="B109" s="38"/>
      <c r="C109" s="38"/>
      <c r="D109" s="38"/>
      <c r="E109" s="38"/>
      <c r="F109" s="38"/>
    </row>
    <row r="110" spans="1:6" x14ac:dyDescent="0.25">
      <c r="B110" s="38"/>
      <c r="C110" s="38"/>
      <c r="D110" s="38"/>
      <c r="E110" s="38"/>
      <c r="F110" s="38"/>
    </row>
    <row r="111" spans="1:6" x14ac:dyDescent="0.25">
      <c r="B111" s="38"/>
      <c r="C111" s="38"/>
      <c r="D111" s="38"/>
      <c r="E111" s="38"/>
      <c r="F111" s="38"/>
    </row>
    <row r="112" spans="1:6" x14ac:dyDescent="0.25">
      <c r="A112" s="37" t="s">
        <v>192</v>
      </c>
      <c r="B112" s="38"/>
      <c r="C112" s="38"/>
      <c r="D112" s="38"/>
      <c r="E112" s="38"/>
      <c r="F112" s="38"/>
    </row>
    <row r="113" spans="1:6" x14ac:dyDescent="0.25">
      <c r="A113" s="32">
        <v>44679</v>
      </c>
      <c r="B113" s="41" t="s">
        <v>88</v>
      </c>
      <c r="C113" s="41" t="s">
        <v>155</v>
      </c>
      <c r="D113" s="42"/>
      <c r="E113" s="41" t="s">
        <v>47</v>
      </c>
      <c r="F113" s="41" t="s">
        <v>68</v>
      </c>
    </row>
    <row r="114" spans="1:6" x14ac:dyDescent="0.25">
      <c r="A114" s="32">
        <v>44680</v>
      </c>
      <c r="B114" s="42" t="s">
        <v>7</v>
      </c>
      <c r="C114" s="41" t="s">
        <v>23</v>
      </c>
      <c r="D114" s="42" t="s">
        <v>32</v>
      </c>
      <c r="E114" s="42" t="s">
        <v>63</v>
      </c>
      <c r="F114" s="42" t="s">
        <v>144</v>
      </c>
    </row>
    <row r="115" spans="1:6" x14ac:dyDescent="0.25">
      <c r="A115" s="32">
        <v>44681</v>
      </c>
      <c r="B115" s="43" t="s">
        <v>69</v>
      </c>
      <c r="C115" s="43" t="s">
        <v>72</v>
      </c>
      <c r="D115" s="43" t="s">
        <v>77</v>
      </c>
      <c r="E115" s="43" t="s">
        <v>159</v>
      </c>
      <c r="F115" s="43" t="s">
        <v>68</v>
      </c>
    </row>
    <row r="116" spans="1:6" x14ac:dyDescent="0.25">
      <c r="A116" s="32">
        <v>44682</v>
      </c>
      <c r="B116" s="44" t="s">
        <v>12</v>
      </c>
      <c r="C116" s="44" t="s">
        <v>123</v>
      </c>
      <c r="D116" s="44" t="s">
        <v>28</v>
      </c>
      <c r="E116" s="44" t="s">
        <v>64</v>
      </c>
      <c r="F116" s="44" t="s">
        <v>43</v>
      </c>
    </row>
    <row r="117" spans="1:6" x14ac:dyDescent="0.25">
      <c r="A117" s="32">
        <v>44683</v>
      </c>
      <c r="B117" s="44" t="s">
        <v>20</v>
      </c>
      <c r="C117" s="44" t="s">
        <v>73</v>
      </c>
      <c r="D117" s="44" t="s">
        <v>78</v>
      </c>
      <c r="E117" s="44" t="s">
        <v>53</v>
      </c>
      <c r="F117" s="44" t="s">
        <v>67</v>
      </c>
    </row>
    <row r="118" spans="1:6" x14ac:dyDescent="0.25">
      <c r="A118" s="32">
        <v>44684</v>
      </c>
      <c r="B118" s="39" t="s">
        <v>167</v>
      </c>
      <c r="C118" s="39" t="s">
        <v>74</v>
      </c>
      <c r="D118" s="39" t="s">
        <v>131</v>
      </c>
      <c r="E118" s="39" t="s">
        <v>60</v>
      </c>
      <c r="F118" s="39" t="s">
        <v>153</v>
      </c>
    </row>
    <row r="119" spans="1:6" x14ac:dyDescent="0.25">
      <c r="A119" s="32">
        <v>44685</v>
      </c>
      <c r="B119" s="39" t="s">
        <v>100</v>
      </c>
      <c r="C119" s="63" t="s">
        <v>75</v>
      </c>
      <c r="D119" s="63" t="s">
        <v>157</v>
      </c>
      <c r="E119" s="39" t="s">
        <v>145</v>
      </c>
      <c r="F119" s="39" t="s">
        <v>145</v>
      </c>
    </row>
    <row r="120" spans="1:6" x14ac:dyDescent="0.25">
      <c r="A120" s="32">
        <v>44686</v>
      </c>
      <c r="B120" s="64" t="s">
        <v>70</v>
      </c>
      <c r="C120" s="64" t="s">
        <v>5</v>
      </c>
      <c r="D120" s="64"/>
      <c r="E120" s="64" t="s">
        <v>50</v>
      </c>
      <c r="F120" s="64" t="s">
        <v>68</v>
      </c>
    </row>
    <row r="121" spans="1:6" x14ac:dyDescent="0.25">
      <c r="A121" s="32">
        <v>44687</v>
      </c>
      <c r="B121" s="64" t="s">
        <v>103</v>
      </c>
      <c r="C121" s="64" t="s">
        <v>104</v>
      </c>
      <c r="D121" s="65" t="s">
        <v>26</v>
      </c>
      <c r="E121" s="64"/>
      <c r="F121" s="64" t="s">
        <v>49</v>
      </c>
    </row>
    <row r="122" spans="1:6" x14ac:dyDescent="0.25">
      <c r="A122" s="32"/>
      <c r="B122" s="38"/>
      <c r="C122" s="38"/>
      <c r="D122" s="38"/>
      <c r="E122" s="38"/>
      <c r="F122" s="38"/>
    </row>
    <row r="123" spans="1:6" x14ac:dyDescent="0.25">
      <c r="A123" s="32"/>
      <c r="B123" s="38"/>
      <c r="C123" s="38"/>
      <c r="D123" s="38"/>
      <c r="E123" s="38"/>
      <c r="F123" s="38"/>
    </row>
    <row r="125" spans="1:6" x14ac:dyDescent="0.25">
      <c r="A125" s="37" t="s">
        <v>193</v>
      </c>
    </row>
    <row r="126" spans="1:6" x14ac:dyDescent="0.25">
      <c r="A126" s="32">
        <v>44680</v>
      </c>
      <c r="B126" s="29" t="s">
        <v>185</v>
      </c>
    </row>
    <row r="129" spans="1:2" ht="31.5" x14ac:dyDescent="0.5">
      <c r="A129" s="32"/>
      <c r="B129" s="67" t="s">
        <v>203</v>
      </c>
    </row>
    <row r="130" spans="1:2" ht="31.5" x14ac:dyDescent="0.5">
      <c r="B130" s="67" t="s">
        <v>204</v>
      </c>
    </row>
    <row r="131" spans="1:2" ht="31.5" x14ac:dyDescent="0.5">
      <c r="B131" s="67" t="s">
        <v>195</v>
      </c>
    </row>
    <row r="132" spans="1:2" ht="31.5" x14ac:dyDescent="0.5">
      <c r="B132" s="67" t="s">
        <v>196</v>
      </c>
    </row>
    <row r="134" spans="1:2" x14ac:dyDescent="0.25">
      <c r="A134" s="29"/>
    </row>
    <row r="135" spans="1:2" x14ac:dyDescent="0.25">
      <c r="A135" s="29"/>
    </row>
    <row r="136" spans="1:2" x14ac:dyDescent="0.25">
      <c r="A136" s="29"/>
    </row>
    <row r="137" spans="1:2" x14ac:dyDescent="0.25">
      <c r="A137" s="29"/>
    </row>
    <row r="138" spans="1:2" x14ac:dyDescent="0.25">
      <c r="A138" s="29"/>
    </row>
    <row r="139" spans="1:2" x14ac:dyDescent="0.25">
      <c r="A139" s="29"/>
    </row>
    <row r="140" spans="1:2" x14ac:dyDescent="0.25">
      <c r="A140" s="29"/>
    </row>
    <row r="141" spans="1:2" x14ac:dyDescent="0.25">
      <c r="A141" s="29"/>
    </row>
    <row r="142" spans="1:2" x14ac:dyDescent="0.25">
      <c r="A142" s="29"/>
    </row>
    <row r="143" spans="1:2" x14ac:dyDescent="0.25">
      <c r="A143" s="29"/>
    </row>
    <row r="144" spans="1:2" x14ac:dyDescent="0.25">
      <c r="A144" s="29"/>
    </row>
    <row r="145" spans="1:8" x14ac:dyDescent="0.25">
      <c r="A145" s="29"/>
    </row>
    <row r="146" spans="1:8" x14ac:dyDescent="0.25">
      <c r="A146" s="29"/>
    </row>
    <row r="147" spans="1:8" x14ac:dyDescent="0.25">
      <c r="A147" s="29"/>
    </row>
    <row r="148" spans="1:8" x14ac:dyDescent="0.25">
      <c r="A148" s="29"/>
    </row>
    <row r="149" spans="1:8" x14ac:dyDescent="0.25">
      <c r="A149" s="29"/>
    </row>
    <row r="150" spans="1:8" x14ac:dyDescent="0.25">
      <c r="A150" s="29"/>
    </row>
    <row r="151" spans="1:8" x14ac:dyDescent="0.25">
      <c r="A151" s="29"/>
    </row>
    <row r="152" spans="1:8" x14ac:dyDescent="0.25">
      <c r="A152" s="29"/>
    </row>
    <row r="153" spans="1:8" x14ac:dyDescent="0.25">
      <c r="A153" s="29"/>
    </row>
    <row r="154" spans="1:8" x14ac:dyDescent="0.25">
      <c r="A154" s="29"/>
    </row>
    <row r="155" spans="1:8" s="31" customFormat="1" x14ac:dyDescent="0.25">
      <c r="A155" s="29"/>
      <c r="B155" s="29"/>
      <c r="C155" s="29"/>
      <c r="D155" s="29"/>
      <c r="E155" s="29"/>
      <c r="F155" s="29"/>
      <c r="G155" s="29"/>
      <c r="H155" s="29"/>
    </row>
    <row r="156" spans="1:8" x14ac:dyDescent="0.25">
      <c r="A156" s="29"/>
    </row>
    <row r="157" spans="1:8" x14ac:dyDescent="0.25">
      <c r="A157" s="29"/>
    </row>
    <row r="158" spans="1:8" x14ac:dyDescent="0.25">
      <c r="A158" s="29"/>
    </row>
    <row r="159" spans="1:8" x14ac:dyDescent="0.25">
      <c r="A159" s="29"/>
    </row>
    <row r="160" spans="1:8" x14ac:dyDescent="0.25">
      <c r="A160" s="29"/>
    </row>
    <row r="161" spans="1:8" x14ac:dyDescent="0.25">
      <c r="A161" s="29"/>
    </row>
    <row r="162" spans="1:8" x14ac:dyDescent="0.25">
      <c r="A162" s="29"/>
    </row>
    <row r="163" spans="1:8" x14ac:dyDescent="0.25">
      <c r="A163" s="29"/>
    </row>
    <row r="164" spans="1:8" x14ac:dyDescent="0.25">
      <c r="A164" s="29"/>
    </row>
    <row r="165" spans="1:8" x14ac:dyDescent="0.25">
      <c r="A165" s="29"/>
    </row>
    <row r="166" spans="1:8" x14ac:dyDescent="0.25">
      <c r="A166" s="29"/>
    </row>
    <row r="167" spans="1:8" x14ac:dyDescent="0.25">
      <c r="A167" s="29"/>
    </row>
    <row r="168" spans="1:8" x14ac:dyDescent="0.25">
      <c r="A168" s="29"/>
    </row>
    <row r="169" spans="1:8" x14ac:dyDescent="0.25">
      <c r="A169" s="29"/>
    </row>
    <row r="170" spans="1:8" x14ac:dyDescent="0.25">
      <c r="A170" s="29"/>
    </row>
    <row r="171" spans="1:8" x14ac:dyDescent="0.25">
      <c r="A171" s="29"/>
    </row>
    <row r="172" spans="1:8" s="31" customFormat="1" x14ac:dyDescent="0.25">
      <c r="A172" s="29"/>
      <c r="G172" s="29"/>
      <c r="H172" s="29"/>
    </row>
    <row r="173" spans="1:8" x14ac:dyDescent="0.25">
      <c r="A173" s="29"/>
    </row>
    <row r="174" spans="1:8" x14ac:dyDescent="0.25">
      <c r="A174" s="29"/>
    </row>
    <row r="175" spans="1:8" x14ac:dyDescent="0.25">
      <c r="A175" s="29"/>
    </row>
    <row r="176" spans="1:8" x14ac:dyDescent="0.25">
      <c r="A176" s="29"/>
    </row>
    <row r="177" spans="1:8" x14ac:dyDescent="0.25">
      <c r="A177" s="29"/>
    </row>
    <row r="178" spans="1:8" x14ac:dyDescent="0.25">
      <c r="A178" s="29"/>
    </row>
    <row r="179" spans="1:8" x14ac:dyDescent="0.25">
      <c r="A179" s="29"/>
    </row>
    <row r="180" spans="1:8" x14ac:dyDescent="0.25">
      <c r="A180" s="29"/>
    </row>
    <row r="181" spans="1:8" x14ac:dyDescent="0.25">
      <c r="A181" s="29"/>
    </row>
    <row r="182" spans="1:8" x14ac:dyDescent="0.25">
      <c r="A182" s="29"/>
    </row>
    <row r="183" spans="1:8" x14ac:dyDescent="0.25">
      <c r="A183" s="29"/>
    </row>
    <row r="184" spans="1:8" x14ac:dyDescent="0.25">
      <c r="A184" s="29"/>
    </row>
    <row r="185" spans="1:8" x14ac:dyDescent="0.25">
      <c r="A185" s="29"/>
    </row>
    <row r="186" spans="1:8" x14ac:dyDescent="0.25">
      <c r="A186" s="29"/>
      <c r="G186" s="32"/>
      <c r="H186" s="32"/>
    </row>
    <row r="187" spans="1:8" x14ac:dyDescent="0.25">
      <c r="A187" s="29"/>
      <c r="G187" s="32"/>
      <c r="H187" s="32"/>
    </row>
    <row r="188" spans="1:8" x14ac:dyDescent="0.25">
      <c r="A188" s="29"/>
      <c r="G188" s="32"/>
      <c r="H188" s="32"/>
    </row>
    <row r="189" spans="1:8" x14ac:dyDescent="0.25">
      <c r="A189" s="29"/>
    </row>
    <row r="190" spans="1:8" x14ac:dyDescent="0.25">
      <c r="A190" s="29"/>
    </row>
    <row r="191" spans="1:8" x14ac:dyDescent="0.25">
      <c r="A191" s="29"/>
    </row>
    <row r="192" spans="1:8" x14ac:dyDescent="0.25">
      <c r="A192" s="29"/>
    </row>
    <row r="193" spans="1:1" x14ac:dyDescent="0.25">
      <c r="A193" s="29"/>
    </row>
    <row r="194" spans="1:1" x14ac:dyDescent="0.25">
      <c r="A194" s="29"/>
    </row>
    <row r="195" spans="1:1" x14ac:dyDescent="0.25">
      <c r="A195" s="29"/>
    </row>
    <row r="196" spans="1:1" x14ac:dyDescent="0.25">
      <c r="A196" s="29"/>
    </row>
    <row r="197" spans="1:1" x14ac:dyDescent="0.25">
      <c r="A197" s="29"/>
    </row>
    <row r="198" spans="1:1" x14ac:dyDescent="0.25">
      <c r="A198" s="29"/>
    </row>
    <row r="199" spans="1:1" x14ac:dyDescent="0.25">
      <c r="A199" s="29"/>
    </row>
    <row r="200" spans="1:1" x14ac:dyDescent="0.25">
      <c r="A200" s="29"/>
    </row>
    <row r="201" spans="1:1" x14ac:dyDescent="0.25">
      <c r="A201" s="29"/>
    </row>
    <row r="202" spans="1:1" x14ac:dyDescent="0.25">
      <c r="A202" s="29"/>
    </row>
    <row r="203" spans="1:1" x14ac:dyDescent="0.25">
      <c r="A203" s="29"/>
    </row>
    <row r="204" spans="1:1" x14ac:dyDescent="0.25">
      <c r="A204" s="29"/>
    </row>
    <row r="205" spans="1:1" x14ac:dyDescent="0.25">
      <c r="A205" s="29"/>
    </row>
    <row r="206" spans="1:1" x14ac:dyDescent="0.25">
      <c r="A206" s="29"/>
    </row>
    <row r="207" spans="1:1" x14ac:dyDescent="0.25">
      <c r="A207" s="29"/>
    </row>
    <row r="208" spans="1:1" x14ac:dyDescent="0.25">
      <c r="A208" s="29"/>
    </row>
    <row r="209" spans="1:1" x14ac:dyDescent="0.25">
      <c r="A209" s="29"/>
    </row>
    <row r="210" spans="1:1" x14ac:dyDescent="0.25">
      <c r="A210" s="29"/>
    </row>
    <row r="211" spans="1:1" x14ac:dyDescent="0.25">
      <c r="A211" s="29"/>
    </row>
    <row r="212" spans="1:1" x14ac:dyDescent="0.25">
      <c r="A212" s="29"/>
    </row>
    <row r="213" spans="1:1" x14ac:dyDescent="0.25">
      <c r="A213" s="29"/>
    </row>
    <row r="214" spans="1:1" x14ac:dyDescent="0.25">
      <c r="A214" s="29"/>
    </row>
    <row r="215" spans="1:1" x14ac:dyDescent="0.25">
      <c r="A215" s="29"/>
    </row>
    <row r="216" spans="1:1" x14ac:dyDescent="0.25">
      <c r="A216" s="29"/>
    </row>
    <row r="217" spans="1:1" x14ac:dyDescent="0.25">
      <c r="A217" s="29"/>
    </row>
    <row r="218" spans="1:1" x14ac:dyDescent="0.25">
      <c r="A218" s="29"/>
    </row>
    <row r="219" spans="1:1" x14ac:dyDescent="0.25">
      <c r="A219" s="29"/>
    </row>
    <row r="220" spans="1:1" x14ac:dyDescent="0.25">
      <c r="A220" s="29"/>
    </row>
    <row r="221" spans="1:1" x14ac:dyDescent="0.25">
      <c r="A221" s="29"/>
    </row>
    <row r="222" spans="1:1" x14ac:dyDescent="0.25">
      <c r="A222" s="29"/>
    </row>
    <row r="223" spans="1:1" x14ac:dyDescent="0.25">
      <c r="A223" s="29"/>
    </row>
    <row r="224" spans="1:1" x14ac:dyDescent="0.25">
      <c r="A224" s="29"/>
    </row>
    <row r="225" spans="1:1" x14ac:dyDescent="0.25">
      <c r="A225" s="29"/>
    </row>
    <row r="226" spans="1:1" x14ac:dyDescent="0.25">
      <c r="A226" s="29"/>
    </row>
    <row r="227" spans="1:1" x14ac:dyDescent="0.25">
      <c r="A227" s="29"/>
    </row>
    <row r="228" spans="1:1" x14ac:dyDescent="0.25">
      <c r="A228" s="29"/>
    </row>
    <row r="229" spans="1:1" x14ac:dyDescent="0.25">
      <c r="A229" s="29"/>
    </row>
    <row r="230" spans="1:1" x14ac:dyDescent="0.25">
      <c r="A230" s="29"/>
    </row>
    <row r="231" spans="1:1" x14ac:dyDescent="0.25">
      <c r="A231" s="29"/>
    </row>
    <row r="232" spans="1:1" x14ac:dyDescent="0.25">
      <c r="A232" s="29"/>
    </row>
    <row r="233" spans="1:1" x14ac:dyDescent="0.25">
      <c r="A233" s="29"/>
    </row>
    <row r="234" spans="1:1" x14ac:dyDescent="0.25">
      <c r="A234" s="29"/>
    </row>
    <row r="235" spans="1:1" x14ac:dyDescent="0.25">
      <c r="A235" s="29"/>
    </row>
    <row r="236" spans="1:1" x14ac:dyDescent="0.25">
      <c r="A236" s="29"/>
    </row>
    <row r="237" spans="1:1" x14ac:dyDescent="0.25">
      <c r="A237" s="29"/>
    </row>
    <row r="238" spans="1:1" x14ac:dyDescent="0.25">
      <c r="A238" s="29"/>
    </row>
    <row r="239" spans="1:1" x14ac:dyDescent="0.25">
      <c r="A239" s="29"/>
    </row>
    <row r="240" spans="1:1" x14ac:dyDescent="0.25">
      <c r="A240" s="29"/>
    </row>
    <row r="241" spans="1:1" x14ac:dyDescent="0.25">
      <c r="A241" s="29"/>
    </row>
    <row r="242" spans="1:1" x14ac:dyDescent="0.25">
      <c r="A242" s="29"/>
    </row>
    <row r="243" spans="1:1" x14ac:dyDescent="0.25">
      <c r="A243" s="29"/>
    </row>
    <row r="244" spans="1:1" x14ac:dyDescent="0.25">
      <c r="A244" s="29"/>
    </row>
    <row r="245" spans="1:1" x14ac:dyDescent="0.25">
      <c r="A245" s="29"/>
    </row>
    <row r="246" spans="1:1" x14ac:dyDescent="0.25">
      <c r="A246" s="29"/>
    </row>
    <row r="247" spans="1:1" x14ac:dyDescent="0.25">
      <c r="A247" s="29"/>
    </row>
    <row r="248" spans="1:1" x14ac:dyDescent="0.25">
      <c r="A248" s="29"/>
    </row>
    <row r="249" spans="1:1" x14ac:dyDescent="0.25">
      <c r="A249" s="29"/>
    </row>
    <row r="250" spans="1:1" x14ac:dyDescent="0.25">
      <c r="A250" s="29"/>
    </row>
    <row r="251" spans="1:1" x14ac:dyDescent="0.25">
      <c r="A251" s="29"/>
    </row>
    <row r="252" spans="1:1" x14ac:dyDescent="0.25">
      <c r="A252" s="29"/>
    </row>
    <row r="253" spans="1:1" x14ac:dyDescent="0.25">
      <c r="A253" s="29"/>
    </row>
    <row r="254" spans="1:1" x14ac:dyDescent="0.25">
      <c r="A254" s="29"/>
    </row>
    <row r="255" spans="1:1" x14ac:dyDescent="0.25">
      <c r="A255" s="29"/>
    </row>
    <row r="256" spans="1:1" x14ac:dyDescent="0.25">
      <c r="A256" s="29"/>
    </row>
    <row r="257" spans="1:1" x14ac:dyDescent="0.25">
      <c r="A257" s="29"/>
    </row>
    <row r="258" spans="1:1" x14ac:dyDescent="0.25">
      <c r="A258" s="29"/>
    </row>
    <row r="259" spans="1:1" x14ac:dyDescent="0.25">
      <c r="A259" s="29"/>
    </row>
    <row r="260" spans="1:1" x14ac:dyDescent="0.25">
      <c r="A260" s="29"/>
    </row>
    <row r="261" spans="1:1" x14ac:dyDescent="0.25">
      <c r="A261" s="29"/>
    </row>
    <row r="262" spans="1:1" x14ac:dyDescent="0.25">
      <c r="A262" s="29"/>
    </row>
    <row r="263" spans="1:1" x14ac:dyDescent="0.25">
      <c r="A263" s="29"/>
    </row>
    <row r="264" spans="1:1" x14ac:dyDescent="0.25">
      <c r="A264" s="29"/>
    </row>
    <row r="265" spans="1:1" x14ac:dyDescent="0.25">
      <c r="A265" s="29"/>
    </row>
    <row r="266" spans="1:1" x14ac:dyDescent="0.25">
      <c r="A266" s="29"/>
    </row>
    <row r="267" spans="1:1" x14ac:dyDescent="0.25">
      <c r="A267" s="29"/>
    </row>
    <row r="268" spans="1:1" x14ac:dyDescent="0.25">
      <c r="A268" s="29"/>
    </row>
    <row r="269" spans="1:1" x14ac:dyDescent="0.25">
      <c r="A269" s="29"/>
    </row>
    <row r="270" spans="1:1" x14ac:dyDescent="0.25">
      <c r="A270" s="29"/>
    </row>
    <row r="271" spans="1:1" x14ac:dyDescent="0.25">
      <c r="A271" s="29"/>
    </row>
    <row r="272" spans="1:1" x14ac:dyDescent="0.25">
      <c r="A272" s="29"/>
    </row>
    <row r="273" spans="1:1" x14ac:dyDescent="0.25">
      <c r="A273" s="29"/>
    </row>
    <row r="274" spans="1:1" x14ac:dyDescent="0.25">
      <c r="A274" s="29"/>
    </row>
    <row r="275" spans="1:1" x14ac:dyDescent="0.25">
      <c r="A275" s="29"/>
    </row>
    <row r="276" spans="1:1" x14ac:dyDescent="0.25">
      <c r="A276" s="29"/>
    </row>
    <row r="277" spans="1:1" x14ac:dyDescent="0.25">
      <c r="A277" s="29"/>
    </row>
    <row r="278" spans="1:1" x14ac:dyDescent="0.25">
      <c r="A278" s="29"/>
    </row>
    <row r="279" spans="1:1" x14ac:dyDescent="0.25">
      <c r="A279" s="29"/>
    </row>
    <row r="280" spans="1:1" x14ac:dyDescent="0.25">
      <c r="A280" s="29"/>
    </row>
    <row r="281" spans="1:1" x14ac:dyDescent="0.25">
      <c r="A281" s="29"/>
    </row>
    <row r="282" spans="1:1" x14ac:dyDescent="0.25">
      <c r="A282" s="29"/>
    </row>
    <row r="283" spans="1:1" x14ac:dyDescent="0.25">
      <c r="A283" s="29"/>
    </row>
    <row r="284" spans="1:1" x14ac:dyDescent="0.25">
      <c r="A284" s="29"/>
    </row>
    <row r="285" spans="1:1" x14ac:dyDescent="0.25">
      <c r="A285" s="29"/>
    </row>
    <row r="286" spans="1:1" x14ac:dyDescent="0.25">
      <c r="A286" s="29"/>
    </row>
    <row r="287" spans="1:1" x14ac:dyDescent="0.25">
      <c r="A287" s="29"/>
    </row>
    <row r="288" spans="1:1" x14ac:dyDescent="0.25">
      <c r="A288" s="29"/>
    </row>
    <row r="289" spans="1:1" x14ac:dyDescent="0.25">
      <c r="A289" s="29"/>
    </row>
    <row r="290" spans="1:1" x14ac:dyDescent="0.25">
      <c r="A290" s="29"/>
    </row>
    <row r="291" spans="1:1" x14ac:dyDescent="0.25">
      <c r="A291" s="29"/>
    </row>
    <row r="292" spans="1:1" x14ac:dyDescent="0.25">
      <c r="A292" s="29"/>
    </row>
    <row r="293" spans="1:1" x14ac:dyDescent="0.25">
      <c r="A293" s="29"/>
    </row>
    <row r="294" spans="1:1" x14ac:dyDescent="0.25">
      <c r="A294" s="29"/>
    </row>
    <row r="295" spans="1:1" x14ac:dyDescent="0.25">
      <c r="A295" s="29"/>
    </row>
    <row r="296" spans="1:1" x14ac:dyDescent="0.25">
      <c r="A296" s="29"/>
    </row>
    <row r="297" spans="1:1" x14ac:dyDescent="0.25">
      <c r="A297" s="29"/>
    </row>
    <row r="298" spans="1:1" x14ac:dyDescent="0.25">
      <c r="A298" s="29"/>
    </row>
    <row r="299" spans="1:1" x14ac:dyDescent="0.25">
      <c r="A299" s="29"/>
    </row>
    <row r="300" spans="1:1" x14ac:dyDescent="0.25">
      <c r="A300" s="29"/>
    </row>
    <row r="301" spans="1:1" x14ac:dyDescent="0.25">
      <c r="A301" s="29"/>
    </row>
    <row r="302" spans="1:1" x14ac:dyDescent="0.25">
      <c r="A302" s="29"/>
    </row>
    <row r="303" spans="1:1" x14ac:dyDescent="0.25">
      <c r="A303" s="29"/>
    </row>
    <row r="304" spans="1:1" x14ac:dyDescent="0.25">
      <c r="A304" s="29"/>
    </row>
    <row r="305" spans="1:1" x14ac:dyDescent="0.25">
      <c r="A305" s="29"/>
    </row>
    <row r="306" spans="1:1" x14ac:dyDescent="0.25">
      <c r="A306" s="29"/>
    </row>
    <row r="307" spans="1:1" x14ac:dyDescent="0.25">
      <c r="A307" s="29"/>
    </row>
    <row r="308" spans="1:1" x14ac:dyDescent="0.25">
      <c r="A308" s="29"/>
    </row>
    <row r="309" spans="1:1" x14ac:dyDescent="0.25">
      <c r="A309" s="29"/>
    </row>
    <row r="310" spans="1:1" x14ac:dyDescent="0.25">
      <c r="A310" s="29"/>
    </row>
    <row r="311" spans="1:1" x14ac:dyDescent="0.25">
      <c r="A311" s="29"/>
    </row>
  </sheetData>
  <phoneticPr fontId="5" type="noConversion"/>
  <pageMargins left="0.25" right="0.25" top="0.75" bottom="0.75" header="0.3" footer="0.3"/>
  <pageSetup paperSize="9" scale="37"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1F82D0-35A6-4750-96E7-85D0EEAB56A0}">
  <dimension ref="A1:F11"/>
  <sheetViews>
    <sheetView workbookViewId="0">
      <selection activeCell="D14" sqref="D14"/>
    </sheetView>
  </sheetViews>
  <sheetFormatPr baseColWidth="10" defaultRowHeight="15" x14ac:dyDescent="0.25"/>
  <sheetData>
    <row r="1" spans="1:6" x14ac:dyDescent="0.25">
      <c r="A1" s="37" t="s">
        <v>184</v>
      </c>
    </row>
    <row r="2" spans="1:6" x14ac:dyDescent="0.25">
      <c r="A2" s="32">
        <v>44678</v>
      </c>
      <c r="B2" t="s">
        <v>205</v>
      </c>
      <c r="C2" t="s">
        <v>206</v>
      </c>
      <c r="D2" t="s">
        <v>207</v>
      </c>
      <c r="E2" t="s">
        <v>208</v>
      </c>
      <c r="F2" t="s">
        <v>209</v>
      </c>
    </row>
    <row r="3" spans="1:6" x14ac:dyDescent="0.25">
      <c r="A3" s="32"/>
    </row>
    <row r="9" spans="1:6" x14ac:dyDescent="0.25">
      <c r="A9" s="37" t="s">
        <v>186</v>
      </c>
    </row>
    <row r="10" spans="1:6" x14ac:dyDescent="0.25">
      <c r="A10" s="32">
        <v>44677</v>
      </c>
      <c r="B10" t="s">
        <v>205</v>
      </c>
      <c r="C10" t="s">
        <v>206</v>
      </c>
      <c r="D10" t="s">
        <v>207</v>
      </c>
      <c r="E10" t="s">
        <v>208</v>
      </c>
      <c r="F10" t="s">
        <v>209</v>
      </c>
    </row>
    <row r="11" spans="1:6" x14ac:dyDescent="0.25">
      <c r="A11" s="32">
        <v>44678</v>
      </c>
      <c r="B11" t="s">
        <v>205</v>
      </c>
      <c r="C11" t="s">
        <v>206</v>
      </c>
      <c r="D11" t="s">
        <v>207</v>
      </c>
      <c r="E11" t="s">
        <v>208</v>
      </c>
      <c r="F11" t="s">
        <v>209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208C9-5DDC-4449-A6D1-410DF66F5ABF}">
  <sheetPr codeName="Feuil2">
    <pageSetUpPr fitToPage="1"/>
  </sheetPr>
  <dimension ref="A2:L27"/>
  <sheetViews>
    <sheetView zoomScale="85" zoomScaleNormal="85" workbookViewId="0">
      <selection activeCell="C28" sqref="C28"/>
    </sheetView>
  </sheetViews>
  <sheetFormatPr baseColWidth="10" defaultColWidth="11.42578125" defaultRowHeight="15" x14ac:dyDescent="0.25"/>
  <cols>
    <col min="1" max="1" width="11.42578125" style="15"/>
    <col min="2" max="2" width="11.42578125" style="16"/>
    <col min="3" max="3" width="35.7109375" style="15" customWidth="1"/>
    <col min="4" max="4" width="36.42578125" style="15" customWidth="1"/>
    <col min="5" max="5" width="23.85546875" style="16" customWidth="1"/>
    <col min="6" max="6" width="28.7109375" style="15" customWidth="1"/>
    <col min="7" max="8" width="43.85546875" style="15" customWidth="1"/>
    <col min="9" max="9" width="22.42578125" style="15" customWidth="1"/>
    <col min="10" max="12" width="11.42578125" style="22"/>
    <col min="13" max="16384" width="11.42578125" style="15"/>
  </cols>
  <sheetData>
    <row r="2" spans="1:10" ht="15.75" x14ac:dyDescent="0.25">
      <c r="C2" s="15" t="s">
        <v>136</v>
      </c>
      <c r="D2" s="25">
        <v>44681</v>
      </c>
      <c r="E2" s="24"/>
    </row>
    <row r="4" spans="1:10" x14ac:dyDescent="0.25">
      <c r="B4" s="17" t="s">
        <v>140</v>
      </c>
      <c r="D4" s="26"/>
    </row>
    <row r="5" spans="1:10" x14ac:dyDescent="0.25">
      <c r="A5" s="15" t="s">
        <v>137</v>
      </c>
      <c r="B5" s="18">
        <v>1</v>
      </c>
      <c r="C5" s="21" t="str">
        <f>IF(ROWS($1:$1)&gt;COUNTIF(Liste!$J$4:$J$1257,$D$2),"",INDEX(Liste!$D:$D,
MATCH($D$2,Liste!$J$4:$J$1257,0)+ROWS($2:$5)-1))</f>
        <v>Salade verte aux lardons de volaille</v>
      </c>
      <c r="D5" s="21" t="str">
        <f>IF(ROWS($1:$1)&gt;COUNTIF(Liste!J$4:$J$1257,$D$2),"",INDEX(Liste!$E:$E,
MATCH($D$2,Liste!$J$4:$J$1257,0)+ROWS($2:$5)-1))</f>
        <v>Escalope de veau champignons</v>
      </c>
      <c r="E5" s="21" t="str">
        <f>IF(ROWS($1:$1)&gt;COUNTIF(Liste!$J$4:$J$1257,$D$2),"",INDEX(Liste!$F:$F,
MATCH($D$2,Liste!$J$4:$J$1257,0)+ROWS($2:$5)-1))</f>
        <v/>
      </c>
      <c r="F5" s="21" t="str">
        <f>IF(ROWS($1:1)&gt;COUNTIF(Liste!$J$4:$J$1257,$D$2),"",INDEX(Liste!G:G,
MATCH($D$2,Liste!$J$4:$J$1257,0)+ROWS($2:5)-1))</f>
        <v>Boulghour lentilles vertes</v>
      </c>
      <c r="G5" s="21" t="str">
        <f>IF(ROWS($1:$1)&gt;COUNTIF(Liste!$J$4:$J$1257,$D$2),"",INDEX(Liste!$H:$H,
MATCH($D$2,Liste!$J$4:$J$1257,0)+ROWS($2:$5)-1))</f>
        <v>Yaourt nature</v>
      </c>
      <c r="H5" s="21" t="str">
        <f>IF(ROWS($1:$1)&gt;COUNTIF(Liste!$J$4:$J$1257,$D$2),"",INDEX(Liste!$I:$I,
MATCH($D$2,Liste!$J$4:$J$1257,0)+ROWS($2:$5)-1))</f>
        <v>Fruit de saison*</v>
      </c>
      <c r="I5" s="16"/>
    </row>
    <row r="6" spans="1:10" x14ac:dyDescent="0.25">
      <c r="C6" s="19"/>
      <c r="D6" s="19"/>
      <c r="E6" s="19"/>
      <c r="F6" s="16"/>
      <c r="G6" s="19"/>
      <c r="H6" s="20"/>
      <c r="I6" s="16"/>
    </row>
    <row r="7" spans="1:10" x14ac:dyDescent="0.25">
      <c r="C7" s="16"/>
      <c r="D7" s="16"/>
      <c r="F7" s="16"/>
      <c r="G7" s="19"/>
      <c r="H7" s="16"/>
      <c r="I7" s="19"/>
      <c r="J7" s="16"/>
    </row>
    <row r="8" spans="1:10" x14ac:dyDescent="0.25">
      <c r="C8" s="16"/>
      <c r="D8" s="26"/>
      <c r="F8" s="16"/>
      <c r="G8" s="16"/>
      <c r="H8" s="16"/>
      <c r="I8" s="16"/>
    </row>
    <row r="9" spans="1:10" x14ac:dyDescent="0.25">
      <c r="A9" s="15" t="s">
        <v>141</v>
      </c>
      <c r="B9" s="18">
        <v>1</v>
      </c>
      <c r="C9" s="21" t="str">
        <f>IF(ROWS($1:$1)&gt;COUNTIF(Liste!$J$4:$J$1257,$D$2),"",INDEX(Liste!$D:$D,
MATCH($D$2,Liste!$J$4:$J$1257,0)+ROWS($2:$6)-1))</f>
        <v xml:space="preserve">Pamplemousse </v>
      </c>
      <c r="D9" s="21" t="str">
        <f>IF(ROWS($1:$1)&gt;COUNTIF(Liste!$J$4:$J$1257,$D$2),"",INDEX(Liste!$E:$E,
MATCH($D$2,Liste!$J$4:$J$1257,0)+ROWS($2:$6)-1))</f>
        <v xml:space="preserve">Sauté de porc </v>
      </c>
      <c r="E9" s="21" t="str">
        <f>IF(ROWS($1:$1)&gt;COUNTIF(Liste!$J$4:$J$1257,$D$2),"",INDEX(Liste!$F:$F,
MATCH($D$2,Liste!$J$4:$J$1257,0)+ROWS($2:$6)-1))</f>
        <v>Semoule</v>
      </c>
      <c r="F9" s="21" t="str">
        <f>IF(ROWS($1:$1)&gt;COUNTIF(Liste!$J$4:$J$1257,$D$2),"",INDEX(Liste!$G:$G,
MATCH($D$2,Liste!$J$4:$J$1257,0)+ROWS($2:$6)-1))</f>
        <v/>
      </c>
      <c r="G9" s="21" t="str">
        <f>IF(ROWS($1:$1)&gt;COUNTIF(Liste!$J$4:$J$1257,$D$2),"",INDEX(Liste!$H:$H,
MATCH($D$2,Liste!$J$4:$J$1257,0)+ROWS($2:$6)-1))</f>
        <v>Crème aux œufs menthe ou chocolat</v>
      </c>
      <c r="H9" s="21" t="str">
        <f>IF(ROWS($1:$1)&gt;COUNTIF(Liste!$J$4:$J$1257,$D$2),"",INDEX(Liste!$I:$I,
MATCH($D$2,Liste!$J$4:$J$1257,0)+ROWS($2:$6)-1))</f>
        <v>Fruit de saison*</v>
      </c>
      <c r="I9" s="16"/>
    </row>
    <row r="10" spans="1:10" x14ac:dyDescent="0.25">
      <c r="C10" s="19"/>
      <c r="D10" s="19"/>
      <c r="E10" s="19"/>
      <c r="F10" s="19"/>
      <c r="G10" s="19"/>
      <c r="H10" s="19"/>
      <c r="I10" s="16"/>
    </row>
    <row r="11" spans="1:10" x14ac:dyDescent="0.25">
      <c r="C11" s="16"/>
      <c r="D11" s="16"/>
      <c r="F11" s="16"/>
      <c r="G11" s="16"/>
      <c r="H11" s="16"/>
      <c r="I11" s="16"/>
    </row>
    <row r="12" spans="1:10" x14ac:dyDescent="0.25">
      <c r="A12" s="15" t="s">
        <v>138</v>
      </c>
      <c r="B12" s="18">
        <v>1</v>
      </c>
      <c r="C12" s="21" t="str">
        <f>IF(ROWS($1:$1)&gt;COUNTIF(Liste!$J$4:$J$1257,$D$2),"",INDEX(Liste!$D:$D,
MATCH($D$2,Liste!$J$4:$J$1257,0)+ROWS($2:$7)-1))</f>
        <v>Champignons grecque</v>
      </c>
      <c r="D12" s="21" t="str">
        <f>IF(ROWS($1:$1)&gt;COUNTIF(Liste!$J$4:$J$1257,$D$2),"",INDEX(Liste!$E:$E,
MATCH($D$2,Liste!$J$4:$J$1257,0)+ROWS($2:$7)-1))</f>
        <v>Rôti de porc au jus brun</v>
      </c>
      <c r="E12" s="21" t="str">
        <f>IF(ROWS($1:$1)&gt;COUNTIF(Liste!$J$4:$J$1257,$D$2),"",INDEX(Liste!$F:$F,
MATCH($D$2,Liste!$J$4:$J$1257,0)+ROWS($2:$7)-1))</f>
        <v/>
      </c>
      <c r="F12" s="21" t="str">
        <f>IF(ROWS($1:$1)&gt;COUNTIF(Liste!$J$4:$J$1257,$D$2),"",INDEX(Liste!$G:$G,
MATCH($D$2,Liste!$J$4:$J$1257,0)+ROWS($2:$7)-1))</f>
        <v>Mogettes de Vendée</v>
      </c>
      <c r="G12" s="21" t="str">
        <f>IF(ROWS($1:$1)&gt;COUNTIF(Liste!$J$4:$J$1257,$D$2),"",INDEX(Liste!$H:$H,
MATCH($D$2,Liste!$J$4:$J$1257,0)+ROWS($2:$7)-1))</f>
        <v>Saint moret</v>
      </c>
      <c r="H12" s="21" t="str">
        <f>IF(ROWS($1:$1)&gt;COUNTIF(Liste!$J$4:$J$1257,$D$2),"",INDEX(Liste!$I:$I,
MATCH($D$2,Liste!$J$4:$J$1257,0)+ROWS($2:$7)-1))</f>
        <v>Yaourt aromatisé</v>
      </c>
      <c r="I12" s="16"/>
    </row>
    <row r="13" spans="1:10" x14ac:dyDescent="0.25">
      <c r="C13" s="19"/>
      <c r="D13" s="19"/>
      <c r="E13" s="19"/>
      <c r="F13" s="19"/>
      <c r="G13" s="19"/>
      <c r="H13" s="19"/>
    </row>
    <row r="14" spans="1:10" x14ac:dyDescent="0.25">
      <c r="B14" s="17" t="s">
        <v>140</v>
      </c>
      <c r="E14" s="15"/>
    </row>
    <row r="15" spans="1:10" x14ac:dyDescent="0.25">
      <c r="A15" s="15" t="s">
        <v>142</v>
      </c>
      <c r="B15" s="18">
        <v>1</v>
      </c>
      <c r="C15" s="21" t="str">
        <f>IF(ROWS($1:$1)&gt;COUNTIF(Liste!$J$4:$J$1257,$D$2),"",INDEX(Liste!$D:$D,
MATCH($D$2,Liste!$J$4:$J$1257,0)+ROWS($2:$8)-1))</f>
        <v>Asperges</v>
      </c>
      <c r="D15" s="21" t="str">
        <f>IF(ROWS($1:$1)&gt;COUNTIF(Liste!$J$4:$J$1257,$D$2),"",INDEX(Liste!$E:$E,
MATCH($D$2,Liste!$J$4:$J$1257,0)+ROWS($2:$8)-1))</f>
        <v xml:space="preserve">Canette à l’orange </v>
      </c>
      <c r="E15" s="21">
        <f>IF(ROWS($1:$1)&gt;COUNTIF(Liste!$J$4:$J$1257,$D$2),"",INDEX(Liste!$F:$F,
MATCH($D$2,Liste!$J$4:$J$1257,0)+ROWS($2:$8)-1))</f>
        <v>0</v>
      </c>
      <c r="F15" s="21" t="str">
        <f>IF(ROWS($1:$1)&gt;COUNTIF(Liste!$J$4:$J$1257,$D$2),"",INDEX(Liste!$G:$G,
MATCH($D$2,Liste!$J$4:$J$1257,0)+ROWS($2:$8)-1))</f>
        <v>Pomme noisettes</v>
      </c>
      <c r="G15" s="21" t="str">
        <f>IF(ROWS($1:$1)&gt;COUNTIF(Liste!$J$4:$J$1257,$D$2),"",INDEX(Liste!$H:$H,
MATCH($D$2,Liste!$J$4:$J$1257,0)+ROWS($2:$8)-1))</f>
        <v>Neufchâtel</v>
      </c>
      <c r="H15" s="21" t="str">
        <f>IF(ROWS($1:$1)&gt;COUNTIF(Liste!$J$4:$J$1257,$D$2),"",INDEX(Liste!$I:$I,
MATCH($D$2,Liste!$J$4:$J$1257,0)+ROWS($2:$8)-1))</f>
        <v>Fruit de saison*</v>
      </c>
      <c r="I15" s="16"/>
    </row>
    <row r="16" spans="1:10" x14ac:dyDescent="0.25">
      <c r="C16" s="19"/>
      <c r="D16" s="19"/>
      <c r="E16" s="19"/>
      <c r="F16" s="19"/>
      <c r="G16" s="19"/>
      <c r="H16" s="19"/>
      <c r="I16" s="16"/>
    </row>
    <row r="17" spans="1:10" x14ac:dyDescent="0.25">
      <c r="C17" s="16"/>
      <c r="D17" s="16"/>
      <c r="F17" s="16"/>
      <c r="G17" s="16"/>
      <c r="H17" s="16"/>
      <c r="I17" s="16"/>
    </row>
    <row r="18" spans="1:10" x14ac:dyDescent="0.25">
      <c r="C18" s="16"/>
      <c r="D18" s="16"/>
      <c r="F18" s="16"/>
      <c r="G18" s="16"/>
      <c r="H18" s="16"/>
      <c r="I18" s="16"/>
    </row>
    <row r="19" spans="1:10" x14ac:dyDescent="0.25">
      <c r="A19" s="15" t="s">
        <v>139</v>
      </c>
      <c r="B19" s="18">
        <v>1</v>
      </c>
      <c r="C19" s="21" t="str">
        <f>IF(ROWS($1:$1)&gt;COUNTIF(Liste!$J$4:$J$1257,$D$2),"",INDEX(Liste!$D:$D,
MATCH($D$2,Liste!$J$4:$J$1257,0)+ROWS($2:$9)-1))</f>
        <v>Taboulé de choux fleurs</v>
      </c>
      <c r="D19" s="21" t="str">
        <f>IF(ROWS($1:$1)&gt;COUNTIF(Liste!$J$4:$J$1257,$D$2),"",INDEX(Liste!$E:$E,
MATCH($D$2,Liste!$J$4:$J$1257,0)+ROWS($2:$9)-1))</f>
        <v>Filet de poulet crème</v>
      </c>
      <c r="E19" s="21" t="str">
        <f>IF(ROWS($1:$1)&gt;COUNTIF(Liste!$J$4:$J$1257,$D$2),"",INDEX(Liste!$F:$F,
MATCH($D$2,Liste!$J$4:$J$1257,0)+ROWS($2:$9)-1))</f>
        <v/>
      </c>
      <c r="F19" s="21" t="str">
        <f>IF(ROWS($1:$1)&gt;COUNTIF(Liste!$J$4:$J$1257,$D$2),"",INDEX(Liste!$G:$G,
MATCH($D$2,Liste!$J$4:$J$1257,0)+ROWS($2:$9)-1))</f>
        <v>Pennes au beurre</v>
      </c>
      <c r="G19" s="21" t="str">
        <f>IF(ROWS($1:$1)&gt;COUNTIF(Liste!$J$4:$J$1257,$D$2),"",INDEX(Liste!$H:$H,
MATCH($D$2,Liste!$J$4:$J$1257,0)+ROWS($2:$9)-1))</f>
        <v>Semoule caramel</v>
      </c>
      <c r="H19" s="21" t="str">
        <f>IF(ROWS($1:$1)&gt;COUNTIF(Liste!$J$4:$J$1257,$D$2),"",INDEX(Liste!$I:$I,
MATCH($D$2,Liste!$J$4:$J$1257,0)+ROWS($2:$9)-1))</f>
        <v>Fruit de saison*</v>
      </c>
      <c r="I19" s="16"/>
    </row>
    <row r="20" spans="1:10" x14ac:dyDescent="0.25">
      <c r="C20" s="19"/>
      <c r="D20" s="19"/>
      <c r="E20" s="19"/>
      <c r="F20" s="19"/>
      <c r="G20" s="19"/>
      <c r="H20" s="19"/>
      <c r="I20" s="16"/>
    </row>
    <row r="21" spans="1:10" x14ac:dyDescent="0.25">
      <c r="C21" s="16"/>
      <c r="D21" s="16"/>
      <c r="F21" s="16"/>
      <c r="G21" s="16"/>
      <c r="H21" s="16"/>
      <c r="I21" s="19"/>
      <c r="J21" s="20"/>
    </row>
    <row r="22" spans="1:10" x14ac:dyDescent="0.25">
      <c r="A22" s="15" t="s">
        <v>143</v>
      </c>
      <c r="B22" s="18">
        <v>1</v>
      </c>
      <c r="C22" s="21" t="str">
        <f>IF(ROWS($1:$1)&gt;COUNTIF(Liste!$J$4:$J$1257,$D$2),"",INDEX(Liste!$D:$D,
MATCH($D$2,Liste!$J$4:$J$1257,0)+ROWS($2:$10)-1))</f>
        <v xml:space="preserve">Pâté en croûte </v>
      </c>
      <c r="D22" s="21" t="str">
        <f>IF(ROWS($1:$1)&gt;COUNTIF(Liste!$J$4:$J$1257,$D$2),"",INDEX(Liste!$E:$E,
MATCH($D$2,Liste!$J$4:$J$1257,0)+ROWS($2:$10)-1))</f>
        <v xml:space="preserve">Paupiette de veau à l ancienne </v>
      </c>
      <c r="E22" s="21">
        <f>IF(ROWS($1:$1)&gt;COUNTIF(Liste!$J$4:$J$1257,$D$2),"",INDEX(Liste!$F:$F,
MATCH($D$2,Liste!$J$4:$J$1257,0)+ROWS($2:$10)-1))</f>
        <v>0</v>
      </c>
      <c r="F22" s="21" t="str">
        <f>IF(ROWS($1:$1)&gt;COUNTIF(Liste!$J$4:$J$1257,$D$2),"",INDEX(Liste!$G:$G,
MATCH($D$2,Liste!$J$4:$J$1257,0)+ROWS($2:$10)-1))</f>
        <v>Riz pilaf</v>
      </c>
      <c r="G22" s="21" t="str">
        <f>IF(ROWS($1:$1)&gt;COUNTIF(Liste!$J$4:$J$1257,$D$2),"",INDEX(Liste!$H:$H,
MATCH($D$2,Liste!$J$4:$J$1257,0)+ROWS($2:$10)-1))</f>
        <v>Petits suisses</v>
      </c>
      <c r="H22" s="21" t="str">
        <f>IF(ROWS($1:$1)&gt;COUNTIF(Liste!$J$4:$J$1257,$D$2),"",INDEX(Liste!$I:$I,
MATCH($D$2,Liste!$J$4:$J$1257,0)+ROWS($2:$10)-1))</f>
        <v>Feuilletés Fruit ou amandes</v>
      </c>
      <c r="I22" s="16"/>
    </row>
    <row r="23" spans="1:10" x14ac:dyDescent="0.25">
      <c r="C23" s="19"/>
      <c r="D23" s="17"/>
      <c r="E23" s="19"/>
      <c r="G23" s="19"/>
      <c r="H23" s="19"/>
    </row>
    <row r="24" spans="1:10" x14ac:dyDescent="0.25">
      <c r="D24" s="16"/>
      <c r="E24" s="19"/>
      <c r="F24" s="19"/>
      <c r="G24" s="19"/>
      <c r="H24" s="16"/>
      <c r="I24" s="19"/>
      <c r="J24" s="20"/>
    </row>
    <row r="27" spans="1:10" ht="90" customHeight="1" x14ac:dyDescent="0.5">
      <c r="C27" s="66" t="s">
        <v>210</v>
      </c>
    </row>
  </sheetData>
  <pageMargins left="0.25" right="0.25" top="0.75" bottom="0.75" header="0.3" footer="0.3"/>
  <pageSetup paperSize="9" scale="41" orientation="portrait" horizontalDpi="4294967293"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729587-D949-4125-AF46-454901CF3912}">
  <sheetPr>
    <tabColor rgb="FFFFFF00"/>
  </sheetPr>
  <dimension ref="B2:I38"/>
  <sheetViews>
    <sheetView topLeftCell="A4" workbookViewId="0">
      <selection activeCell="C27" sqref="C27"/>
    </sheetView>
  </sheetViews>
  <sheetFormatPr baseColWidth="10" defaultRowHeight="15" x14ac:dyDescent="0.25"/>
  <cols>
    <col min="2" max="2" width="22.7109375" customWidth="1"/>
    <col min="3" max="4" width="30.85546875" style="1" customWidth="1"/>
    <col min="5" max="5" width="33.140625" style="1" customWidth="1"/>
    <col min="6" max="9" width="30.85546875" style="1" customWidth="1"/>
  </cols>
  <sheetData>
    <row r="2" spans="2:9" ht="15.75" thickBot="1" x14ac:dyDescent="0.3">
      <c r="B2" t="s">
        <v>86</v>
      </c>
      <c r="C2" s="45">
        <v>44681</v>
      </c>
      <c r="D2" s="28"/>
    </row>
    <row r="3" spans="2:9" x14ac:dyDescent="0.25">
      <c r="B3" t="s">
        <v>173</v>
      </c>
      <c r="C3" s="58">
        <f>+C2</f>
        <v>44681</v>
      </c>
      <c r="D3" s="59">
        <f t="shared" ref="D3:I3" si="0">+C3+1</f>
        <v>44682</v>
      </c>
      <c r="E3" s="60">
        <f t="shared" si="0"/>
        <v>44683</v>
      </c>
      <c r="F3" s="52">
        <f t="shared" si="0"/>
        <v>44684</v>
      </c>
      <c r="G3" s="52">
        <f t="shared" si="0"/>
        <v>44685</v>
      </c>
      <c r="H3" s="52">
        <f t="shared" si="0"/>
        <v>44686</v>
      </c>
      <c r="I3" s="52">
        <f t="shared" si="0"/>
        <v>44687</v>
      </c>
    </row>
    <row r="4" spans="2:9" ht="15.75" thickBot="1" x14ac:dyDescent="0.3">
      <c r="C4" s="46"/>
      <c r="D4" s="54"/>
      <c r="E4" s="47"/>
      <c r="F4" s="27"/>
      <c r="G4" s="27"/>
      <c r="H4" s="27"/>
      <c r="I4" s="27"/>
    </row>
    <row r="5" spans="2:9" ht="15.75" thickBot="1" x14ac:dyDescent="0.3">
      <c r="B5" t="s">
        <v>172</v>
      </c>
      <c r="C5" s="50">
        <f>COUNTIF(planif!$A$21:$A$127,Prépa!C3)</f>
        <v>7</v>
      </c>
      <c r="D5" s="55">
        <f>COUNTIF(planif!$A$21:$A$127,Prépa!D3)</f>
        <v>4</v>
      </c>
      <c r="E5" s="51">
        <f>COUNTIF(planif!$A$21:$A$127,Prépa!E3)</f>
        <v>6</v>
      </c>
      <c r="F5" s="27">
        <f>COUNTIF(planif!$A$21:$A$127,Prépa!F3)</f>
        <v>7</v>
      </c>
      <c r="G5" s="27">
        <f>COUNTIF(planif!$A$21:$A$127,Prépa!G3)</f>
        <v>7</v>
      </c>
      <c r="H5" s="27">
        <f>COUNTIF(planif!$A$21:$A$127,Prépa!H3)</f>
        <v>7</v>
      </c>
      <c r="I5" s="27">
        <f>COUNTIF(planif!$A$21:$A$127,Prépa!I3)</f>
        <v>7</v>
      </c>
    </row>
    <row r="6" spans="2:9" x14ac:dyDescent="0.25">
      <c r="C6" s="46"/>
      <c r="D6" s="54"/>
      <c r="E6" s="47"/>
      <c r="F6" s="27"/>
      <c r="G6" s="27"/>
      <c r="H6" s="27"/>
      <c r="I6" s="27"/>
    </row>
    <row r="7" spans="2:9" x14ac:dyDescent="0.25">
      <c r="C7" s="61">
        <f>COUNTIF(planif!$B:$F,Prépa!C8)</f>
        <v>5</v>
      </c>
      <c r="D7" s="62">
        <f>COUNTIF(planif!$B:$F,Prépa!D8)</f>
        <v>3</v>
      </c>
      <c r="E7" s="27">
        <f>COUNTIF(planif!$B:$F,Prépa!E8)</f>
        <v>5</v>
      </c>
      <c r="F7" s="46">
        <f>COUNTIF(planif!$B:$F,Prépa!F8)</f>
        <v>0</v>
      </c>
      <c r="G7" s="27">
        <f>COUNTIF(planif!$B:$F,Prépa!G8)</f>
        <v>6</v>
      </c>
      <c r="H7" s="27">
        <f>COUNTIF(planif!$B:$F,Prépa!H8)</f>
        <v>0</v>
      </c>
      <c r="I7" s="27">
        <f>COUNTIF(planif!$B:$F,Prépa!I8)</f>
        <v>1</v>
      </c>
    </row>
    <row r="8" spans="2:9" x14ac:dyDescent="0.25">
      <c r="B8" t="s">
        <v>176</v>
      </c>
      <c r="C8" s="46" t="str">
        <f>+Achat!C5</f>
        <v>Salade verte aux lardons de volaille</v>
      </c>
      <c r="D8" s="54" t="str">
        <f>+Achat!C12</f>
        <v>Champignons grecque</v>
      </c>
      <c r="E8" s="47" t="str">
        <f>+Achat!C19</f>
        <v>Taboulé de choux fleurs</v>
      </c>
      <c r="F8" s="53" t="str">
        <f>VLOOKUP($C$2+4,Tableau4[[Date]:[Dessert]],2,FALSE)</f>
        <v>Salade duo crudités</v>
      </c>
      <c r="G8" s="53" t="str">
        <f>VLOOKUP($C$2+5,Tableau4[[Date]:[Dessert]],2,FALSE)</f>
        <v>Friand fromage</v>
      </c>
      <c r="H8" s="53" t="str">
        <f>VLOOKUP($C$2+6,Tableau4[[Date]:[Dessert]],2,FALSE)</f>
        <v>Crudités avec fromage</v>
      </c>
      <c r="I8" s="53" t="str">
        <f>VLOOKUP($C$2+7,Tableau4[[Date]:[Dessert]],2,FALSE)</f>
        <v xml:space="preserve">Betteraves Vinaigrette </v>
      </c>
    </row>
    <row r="9" spans="2:9" x14ac:dyDescent="0.25">
      <c r="C9" s="61">
        <f>COUNTIF(planif!$B:$F,Prépa!C10)</f>
        <v>0</v>
      </c>
      <c r="D9" s="62">
        <f>COUNTIF(planif!$B:$F,Prépa!D10)</f>
        <v>0</v>
      </c>
      <c r="E9" s="27">
        <f>COUNTIF(planif!$B:$F,Prépa!E10)</f>
        <v>0</v>
      </c>
      <c r="F9" s="27"/>
      <c r="G9" s="27"/>
      <c r="H9" s="27"/>
      <c r="I9" s="27"/>
    </row>
    <row r="10" spans="2:9" x14ac:dyDescent="0.25">
      <c r="B10" t="s">
        <v>177</v>
      </c>
      <c r="C10" s="46" t="str">
        <f>+Achat!C9</f>
        <v xml:space="preserve">Pamplemousse </v>
      </c>
      <c r="D10" s="54" t="str">
        <f>+Achat!C15</f>
        <v>Asperges</v>
      </c>
      <c r="E10" s="47" t="str">
        <f>+Achat!C22</f>
        <v xml:space="preserve">Pâté en croûte </v>
      </c>
      <c r="F10" s="27"/>
      <c r="G10" s="27"/>
      <c r="H10" s="27"/>
      <c r="I10" s="27"/>
    </row>
    <row r="11" spans="2:9" x14ac:dyDescent="0.25">
      <c r="C11" s="46"/>
      <c r="D11" s="54"/>
      <c r="E11" s="47"/>
      <c r="F11" s="27"/>
      <c r="G11" s="27"/>
      <c r="H11" s="27"/>
      <c r="I11" s="27"/>
    </row>
    <row r="12" spans="2:9" x14ac:dyDescent="0.25">
      <c r="C12" s="61">
        <f>COUNTIF(planif!$B:$F,Prépa!C13)</f>
        <v>6</v>
      </c>
      <c r="D12" s="62">
        <f>COUNTIF(planif!$B:$F,Prépa!D13)</f>
        <v>0</v>
      </c>
      <c r="E12" s="27">
        <f>COUNTIF(planif!$B:$F,Prépa!E13)</f>
        <v>6</v>
      </c>
      <c r="F12" s="46">
        <f>COUNTIF(planif!$B:$F,Prépa!F13)</f>
        <v>7</v>
      </c>
      <c r="G12" s="27">
        <f>COUNTIF(planif!$B:$F,Prépa!G13)</f>
        <v>0</v>
      </c>
      <c r="H12" s="27">
        <f>COUNTIF(planif!$B:$F,Prépa!H13)</f>
        <v>0</v>
      </c>
      <c r="I12" s="27">
        <f>COUNTIF(planif!$B:$F,Prépa!I13)</f>
        <v>1</v>
      </c>
    </row>
    <row r="13" spans="2:9" x14ac:dyDescent="0.25">
      <c r="B13" t="s">
        <v>175</v>
      </c>
      <c r="C13" s="46" t="str">
        <f>+Achat!D5</f>
        <v>Escalope de veau champignons</v>
      </c>
      <c r="D13" s="54" t="str">
        <f>+Achat!D12</f>
        <v>Rôti de porc au jus brun</v>
      </c>
      <c r="E13" s="47" t="str">
        <f>+Achat!D19</f>
        <v>Filet de poulet crème</v>
      </c>
      <c r="F13" s="53" t="str">
        <f>VLOOKUP($C$2+4,Tableau4[[Date]:[Dessert]],3,FALSE)</f>
        <v>Emincé bœuf épices orientales</v>
      </c>
      <c r="G13" s="53" t="str">
        <f>VLOOKUP($C$2+5,Tableau4[[Date]:[Dessert]],3,FALSE)</f>
        <v>Galette lentille et blé cuite</v>
      </c>
      <c r="H13" s="53" t="str">
        <f>VLOOKUP($C$2+6,Tableau4[[Date]:[Dessert]],3,FALSE)</f>
        <v>Aiguillettes de poulet crème</v>
      </c>
      <c r="I13" s="53" t="str">
        <f>VLOOKUP($C$2+7,Tableau4[[Date]:[Dessert]],3,FALSE)</f>
        <v>Sauté de bœuf provençal</v>
      </c>
    </row>
    <row r="14" spans="2:9" x14ac:dyDescent="0.25">
      <c r="C14" s="46" t="str">
        <f>+Achat!E5</f>
        <v/>
      </c>
      <c r="D14" s="54" t="str">
        <f>+Achat!E12</f>
        <v/>
      </c>
      <c r="E14" s="47"/>
      <c r="F14" s="53" t="str">
        <f>VLOOKUP($C$2+4,Tableau4[[Date]:[Dessert]],4,FALSE)</f>
        <v>Mélange world mix Marrakech</v>
      </c>
      <c r="G14" s="53" t="str">
        <f>VLOOKUP($C$2+5,Tableau4[[Date]:[Dessert]],4,FALSE)</f>
        <v>Haricots verts</v>
      </c>
      <c r="H14" s="53" t="str">
        <f>VLOOKUP($C$2+6,Tableau4[[Date]:[Dessert]],4,FALSE)</f>
        <v/>
      </c>
      <c r="I14" s="53">
        <f>VLOOKUP($C$2+7,Tableau4[[Date]:[Dessert]],4,FALSE)</f>
        <v>0</v>
      </c>
    </row>
    <row r="15" spans="2:9" x14ac:dyDescent="0.25">
      <c r="C15" s="46" t="str">
        <f>+Achat!F5</f>
        <v>Boulghour lentilles vertes</v>
      </c>
      <c r="D15" s="54" t="str">
        <f>+Achat!F12</f>
        <v>Mogettes de Vendée</v>
      </c>
      <c r="E15" s="47"/>
      <c r="F15" s="53" t="str">
        <f>VLOOKUP($C$2+4,Tableau4[[Date]:[Dessert]],5,FALSE)</f>
        <v/>
      </c>
      <c r="G15" s="53" t="str">
        <f>VLOOKUP($C$2+5,Tableau4[[Date]:[Dessert]],5,FALSE)</f>
        <v/>
      </c>
      <c r="H15" s="53" t="str">
        <f>VLOOKUP($C$2+6,Tableau4[[Date]:[Dessert]],5,FALSE)</f>
        <v>Riz aux petits légumes</v>
      </c>
      <c r="I15" s="53" t="str">
        <f>VLOOKUP($C$2+7,Tableau4[[Date]:[Dessert]],5,FALSE)</f>
        <v>Boulgour lentilles vertes</v>
      </c>
    </row>
    <row r="16" spans="2:9" x14ac:dyDescent="0.25">
      <c r="C16" s="61">
        <f>COUNTIF(planif!$B:$F,Prépa!C17)</f>
        <v>0</v>
      </c>
      <c r="D16" s="62">
        <f>COUNTIF(planif!$B:$F,Prépa!D17)</f>
        <v>4</v>
      </c>
      <c r="E16" s="27">
        <f>COUNTIF(planif!$B:$F,Prépa!E17)</f>
        <v>0</v>
      </c>
      <c r="F16" s="27"/>
      <c r="G16" s="27"/>
      <c r="H16" s="27"/>
      <c r="I16" s="27"/>
    </row>
    <row r="17" spans="2:9" x14ac:dyDescent="0.25">
      <c r="B17" t="s">
        <v>174</v>
      </c>
      <c r="C17" s="46" t="str">
        <f>+Achat!D9</f>
        <v xml:space="preserve">Sauté de porc </v>
      </c>
      <c r="D17" s="54" t="str">
        <f>+Achat!D15</f>
        <v xml:space="preserve">Canette à l’orange </v>
      </c>
      <c r="E17" s="47" t="str">
        <f>+Achat!D22</f>
        <v xml:space="preserve">Paupiette de veau à l ancienne </v>
      </c>
      <c r="F17" s="27"/>
      <c r="G17" s="27"/>
      <c r="H17" s="27"/>
      <c r="I17" s="27"/>
    </row>
    <row r="18" spans="2:9" x14ac:dyDescent="0.25">
      <c r="C18" s="46" t="str">
        <f>+Achat!E9</f>
        <v>Semoule</v>
      </c>
      <c r="D18" s="54">
        <f>+Achat!E15</f>
        <v>0</v>
      </c>
      <c r="E18" s="47">
        <f>+Achat!E22</f>
        <v>0</v>
      </c>
      <c r="F18" s="27"/>
      <c r="G18" s="27"/>
      <c r="H18" s="27"/>
      <c r="I18" s="27"/>
    </row>
    <row r="19" spans="2:9" x14ac:dyDescent="0.25">
      <c r="C19" s="46" t="str">
        <f>+Achat!F9</f>
        <v/>
      </c>
      <c r="D19" s="54" t="str">
        <f>+Achat!F15</f>
        <v>Pomme noisettes</v>
      </c>
      <c r="E19" s="47" t="str">
        <f>+Achat!F22</f>
        <v>Riz pilaf</v>
      </c>
      <c r="F19" s="27"/>
      <c r="G19" s="27"/>
      <c r="H19" s="27"/>
      <c r="I19" s="27"/>
    </row>
    <row r="20" spans="2:9" x14ac:dyDescent="0.25">
      <c r="C20" s="46"/>
      <c r="D20" s="54"/>
      <c r="E20" s="47"/>
      <c r="F20" s="27"/>
      <c r="G20" s="27"/>
      <c r="H20" s="27"/>
      <c r="I20" s="27"/>
    </row>
    <row r="21" spans="2:9" x14ac:dyDescent="0.25">
      <c r="C21" s="61">
        <f>COUNTIF(planif!$B:$F,Prépa!C22)</f>
        <v>0</v>
      </c>
      <c r="D21" s="62">
        <f>COUNTIF(planif!$B:$F,Prépa!D22)</f>
        <v>3</v>
      </c>
      <c r="E21" s="27">
        <f>COUNTIF(planif!$B:$F,Prépa!E22)</f>
        <v>4</v>
      </c>
      <c r="F21" s="46">
        <f>COUNTIF(planif!$B:$F,Prépa!F22)</f>
        <v>0</v>
      </c>
      <c r="G21" s="27">
        <f>COUNTIF(planif!$B:$F,Prépa!G22)</f>
        <v>0</v>
      </c>
      <c r="H21" s="27">
        <f>COUNTIF(planif!$B:$F,Prépa!H22)</f>
        <v>0</v>
      </c>
      <c r="I21" s="27">
        <f>COUNTIF(planif!$B:$F,Prépa!I22)</f>
        <v>1</v>
      </c>
    </row>
    <row r="22" spans="2:9" x14ac:dyDescent="0.25">
      <c r="B22" t="s">
        <v>178</v>
      </c>
      <c r="C22" s="46" t="str">
        <f>+Achat!G5</f>
        <v>Yaourt nature</v>
      </c>
      <c r="D22" s="54" t="str">
        <f>+Achat!G12</f>
        <v>Saint moret</v>
      </c>
      <c r="E22" s="47" t="str">
        <f>+Achat!G19</f>
        <v>Semoule caramel</v>
      </c>
      <c r="F22" s="53" t="str">
        <f>VLOOKUP($C$2+4,Tableau4[[Date]:[Dessert]],6,FALSE)</f>
        <v>Saint nectaire</v>
      </c>
      <c r="G22" s="53" t="str">
        <f>VLOOKUP($C$2+5,Tableau4[[Date]:[Dessert]],6,FALSE)</f>
        <v>Ossau Iraty</v>
      </c>
      <c r="H22" s="53" t="str">
        <f>VLOOKUP($C$2+6,Tableau4[[Date]:[Dessert]],6,FALSE)</f>
        <v>Yaourt aux fruits</v>
      </c>
      <c r="I22" s="53" t="str">
        <f>VLOOKUP($C$2+7,Tableau4[[Date]:[Dessert]],6,FALSE)</f>
        <v>Reblochon</v>
      </c>
    </row>
    <row r="23" spans="2:9" x14ac:dyDescent="0.25">
      <c r="C23" s="46">
        <f>COUNTIF(planif!$B:$F,Prépa!C24)</f>
        <v>0</v>
      </c>
      <c r="D23" s="56">
        <f>COUNTIF(planif!$B:$F,Prépa!D24)</f>
        <v>0</v>
      </c>
      <c r="E23" s="27">
        <f>COUNTIF(planif!$B:$F,Prépa!E24)</f>
        <v>7</v>
      </c>
      <c r="F23" s="27"/>
      <c r="G23" s="27"/>
      <c r="H23" s="27"/>
      <c r="I23" s="27"/>
    </row>
    <row r="24" spans="2:9" x14ac:dyDescent="0.25">
      <c r="B24" t="s">
        <v>179</v>
      </c>
      <c r="C24" s="46" t="str">
        <f>+Achat!G9</f>
        <v>Crème aux œufs menthe ou chocolat</v>
      </c>
      <c r="D24" s="54" t="str">
        <f>+Achat!G15</f>
        <v>Neufchâtel</v>
      </c>
      <c r="E24" s="47" t="str">
        <f>+Achat!G22</f>
        <v>Petits suisses</v>
      </c>
      <c r="F24" s="27"/>
      <c r="G24" s="27"/>
      <c r="H24" s="27"/>
      <c r="I24" s="27"/>
    </row>
    <row r="25" spans="2:9" x14ac:dyDescent="0.25">
      <c r="C25" s="46"/>
      <c r="D25" s="54"/>
      <c r="E25" s="47"/>
      <c r="F25" s="27"/>
      <c r="G25" s="27"/>
      <c r="H25" s="27"/>
      <c r="I25" s="27"/>
    </row>
    <row r="26" spans="2:9" x14ac:dyDescent="0.25">
      <c r="C26" s="61">
        <f>COUNTIF(planif!$B:$F,Prépa!C27)</f>
        <v>19</v>
      </c>
      <c r="D26" s="62">
        <f>COUNTIF(planif!$B:$F,Prépa!D27)</f>
        <v>4</v>
      </c>
      <c r="E26" s="27">
        <f>COUNTIF(planif!$B:$F,Prépa!E27)</f>
        <v>19</v>
      </c>
      <c r="F26" s="46">
        <f>COUNTIF(planif!$B:$F,Prépa!F27)</f>
        <v>19</v>
      </c>
      <c r="G26" s="27">
        <f>COUNTIF(planif!$B:$F,Prépa!G27)</f>
        <v>7</v>
      </c>
      <c r="H26" s="27">
        <f>COUNTIF(planif!$B:$F,Prépa!H27)</f>
        <v>19</v>
      </c>
      <c r="I26" s="27">
        <f>COUNTIF(planif!$B:$F,Prépa!I27)</f>
        <v>1</v>
      </c>
    </row>
    <row r="27" spans="2:9" x14ac:dyDescent="0.25">
      <c r="B27" t="s">
        <v>180</v>
      </c>
      <c r="C27" s="46" t="str">
        <f>+Achat!H5</f>
        <v>Fruit de saison*</v>
      </c>
      <c r="D27" s="54" t="str">
        <f>+Achat!H12</f>
        <v>Yaourt aromatisé</v>
      </c>
      <c r="E27" s="47" t="str">
        <f>+Achat!H19</f>
        <v>Fruit de saison*</v>
      </c>
      <c r="F27" s="53" t="str">
        <f>VLOOKUP($C$2+4,Tableau4[[Date]:[Dessert]],7,FALSE)</f>
        <v>Fruit de saison*</v>
      </c>
      <c r="G27" s="53" t="str">
        <f>VLOOKUP($C$2+5,Tableau4[[Date]:[Dessert]],7,FALSE)</f>
        <v>Riz au lait caramel</v>
      </c>
      <c r="H27" s="53" t="str">
        <f>VLOOKUP($C$2+6,Tableau4[[Date]:[Dessert]],7,FALSE)</f>
        <v>Fruit de saison*</v>
      </c>
      <c r="I27" s="53" t="str">
        <f>VLOOKUP($C$2+7,Tableau4[[Date]:[Dessert]],7,FALSE)</f>
        <v>Yaourt brassé</v>
      </c>
    </row>
    <row r="28" spans="2:9" x14ac:dyDescent="0.25">
      <c r="C28" s="61">
        <f>COUNTIF(planif!$B:$F,Prépa!C29)</f>
        <v>19</v>
      </c>
      <c r="D28" s="62">
        <f>COUNTIF(planif!$B:$F,Prépa!D29)</f>
        <v>19</v>
      </c>
      <c r="E28" s="27">
        <f>COUNTIF(planif!$B:$F,Prépa!E29)</f>
        <v>6</v>
      </c>
      <c r="F28" s="27"/>
      <c r="G28" s="27"/>
      <c r="H28" s="27"/>
      <c r="I28" s="27"/>
    </row>
    <row r="29" spans="2:9" ht="15.75" thickBot="1" x14ac:dyDescent="0.3">
      <c r="B29" t="s">
        <v>181</v>
      </c>
      <c r="C29" s="48" t="str">
        <f>+Achat!H9</f>
        <v>Fruit de saison*</v>
      </c>
      <c r="D29" s="57" t="str">
        <f>+Achat!H15</f>
        <v>Fruit de saison*</v>
      </c>
      <c r="E29" s="49" t="str">
        <f>+Achat!H22</f>
        <v>Feuilletés Fruit ou amandes</v>
      </c>
      <c r="F29" s="27"/>
      <c r="G29" s="27"/>
      <c r="H29" s="27"/>
      <c r="I29" s="27"/>
    </row>
    <row r="35" spans="3:3" ht="66.75" customHeight="1" x14ac:dyDescent="0.5">
      <c r="C35" s="67" t="s">
        <v>194</v>
      </c>
    </row>
    <row r="36" spans="3:3" ht="31.5" x14ac:dyDescent="0.5">
      <c r="C36" s="67" t="s">
        <v>198</v>
      </c>
    </row>
    <row r="37" spans="3:3" ht="31.5" x14ac:dyDescent="0.5">
      <c r="C37" s="67" t="s">
        <v>199</v>
      </c>
    </row>
    <row r="38" spans="3:3" ht="18.75" x14ac:dyDescent="0.3">
      <c r="C38" s="68" t="s">
        <v>200</v>
      </c>
    </row>
  </sheetData>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Liste</vt:lpstr>
      <vt:lpstr>planif</vt:lpstr>
      <vt:lpstr>préparations passées</vt:lpstr>
      <vt:lpstr>Achat</vt:lpstr>
      <vt:lpstr>Prépa</vt:lpstr>
      <vt:lpstr>Zone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lereuland</dc:creator>
  <cp:lastModifiedBy>Roland</cp:lastModifiedBy>
  <cp:lastPrinted>2022-03-29T08:30:33Z</cp:lastPrinted>
  <dcterms:created xsi:type="dcterms:W3CDTF">2015-12-05T17:18:40Z</dcterms:created>
  <dcterms:modified xsi:type="dcterms:W3CDTF">2022-04-28T11:24:51Z</dcterms:modified>
</cp:coreProperties>
</file>