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9995" windowHeight="736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G24" i="1" l="1"/>
  <c r="G29" i="1"/>
  <c r="G28" i="1"/>
  <c r="G27" i="1"/>
  <c r="G26" i="1"/>
  <c r="G25" i="1"/>
  <c r="N15" i="1"/>
  <c r="M14" i="1"/>
  <c r="M13" i="1"/>
  <c r="M12" i="1"/>
  <c r="K14" i="1"/>
  <c r="L14" i="1" s="1"/>
  <c r="K13" i="1"/>
  <c r="L13" i="1" s="1"/>
  <c r="K12" i="1"/>
  <c r="L12" i="1" s="1"/>
  <c r="O29" i="1"/>
  <c r="M29" i="1"/>
  <c r="M28" i="1"/>
  <c r="M27" i="1"/>
  <c r="O27" i="1" s="1"/>
  <c r="M26" i="1"/>
  <c r="O26" i="1" s="1"/>
  <c r="M21" i="1"/>
  <c r="O21" i="1" s="1"/>
  <c r="M22" i="1"/>
  <c r="O22" i="1" s="1"/>
  <c r="M23" i="1"/>
  <c r="O23" i="1" s="1"/>
  <c r="M24" i="1"/>
  <c r="O24" i="1" s="1"/>
  <c r="M25" i="1"/>
  <c r="O25" i="1" s="1"/>
  <c r="M30" i="1" l="1"/>
  <c r="N21" i="1"/>
  <c r="K11" i="1"/>
  <c r="L11" i="1" s="1"/>
  <c r="K10" i="1"/>
  <c r="L10" i="1" s="1"/>
  <c r="K9" i="1"/>
  <c r="L9" i="1" s="1"/>
  <c r="K8" i="1"/>
  <c r="L8" i="1" s="1"/>
  <c r="K7" i="1"/>
  <c r="L7" i="1" s="1"/>
  <c r="K6" i="1"/>
  <c r="N22" i="1" l="1"/>
  <c r="N23" i="1" s="1"/>
  <c r="N24" i="1" s="1"/>
  <c r="N25" i="1" s="1"/>
  <c r="N26" i="1" s="1"/>
  <c r="N27" i="1" s="1"/>
  <c r="N28" i="1" s="1"/>
  <c r="L6" i="1"/>
  <c r="L15" i="1" s="1"/>
  <c r="K15" i="1"/>
  <c r="M11" i="1"/>
  <c r="M7" i="1"/>
  <c r="M8" i="1"/>
  <c r="M10" i="1"/>
  <c r="M9" i="1"/>
  <c r="M6" i="1"/>
  <c r="N30" i="1" l="1"/>
  <c r="O28" i="1"/>
  <c r="O30" i="1" s="1"/>
  <c r="M15" i="1"/>
  <c r="N29" i="1"/>
</calcChain>
</file>

<file path=xl/comments1.xml><?xml version="1.0" encoding="utf-8"?>
<comments xmlns="http://schemas.openxmlformats.org/spreadsheetml/2006/main">
  <authors>
    <author>C101-010</author>
    <author>Barbara</author>
  </authors>
  <commentList>
    <comment ref="P6" authorId="0">
      <text>
        <r>
          <rPr>
            <sz val="9"/>
            <color indexed="81"/>
            <rFont val="Tahoma"/>
            <charset val="1"/>
          </rPr>
          <t xml:space="preserve">
</t>
        </r>
        <r>
          <rPr>
            <b/>
            <sz val="9"/>
            <color indexed="81"/>
            <rFont val="Tahoma"/>
            <family val="2"/>
          </rPr>
          <t>En fonction du cumul, le montant de % varie :</t>
        </r>
        <r>
          <rPr>
            <sz val="9"/>
            <color indexed="81"/>
            <rFont val="Tahoma"/>
            <charset val="1"/>
          </rPr>
          <t xml:space="preserve">
Si le montant de commission est compris entre 0 et 2000 € alors il faut compter 70% du cumul, si le montant est compris entre 2000 et 4000 alors il faut compter 75% sur le montant qui est dépasse les 2000 € et ainsi de suite !
J'ai laissé l'ancienne formule afin que ce soit plus clair !</t>
        </r>
      </text>
    </comment>
    <comment ref="O30" authorId="1">
      <text>
        <r>
          <rPr>
            <b/>
            <sz val="9"/>
            <color indexed="81"/>
            <rFont val="Tahoma"/>
            <family val="2"/>
          </rPr>
          <t>montant que je devrais trouver !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<sst xmlns="http://schemas.openxmlformats.org/spreadsheetml/2006/main" count="22" uniqueCount="13">
  <si>
    <t>CUMUL</t>
  </si>
  <si>
    <t>COMMISSION 1</t>
  </si>
  <si>
    <t>COMMISSION 2</t>
  </si>
  <si>
    <t>MONTANT TTC</t>
  </si>
  <si>
    <t>MONTANT HT</t>
  </si>
  <si>
    <t>OK</t>
  </si>
  <si>
    <t>seuil</t>
  </si>
  <si>
    <t>%</t>
  </si>
  <si>
    <t>correctif calculé</t>
  </si>
  <si>
    <t>TTC</t>
  </si>
  <si>
    <t>HT</t>
  </si>
  <si>
    <t>COMM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</si>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</sst>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0#&quot; &quot;##&quot; &quot;##&quot; &quot;##&quot; &quot;##"/>
    <numFmt numFmtId="166" formatCode="_-* #,##0\ &quot;€&quot;_-;\-* #,##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FFFF"/>
      <name val="Calibri"/>
      <family val="2"/>
    </font>
    <font>
      <b/>
      <sz val="11"/>
      <name val="Calibri"/>
      <family val="2"/>
    </font>
    <font>
      <i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DA9694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E6B8B7"/>
        <bgColor rgb="FFE6B8B7"/>
      </patternFill>
    </fill>
    <fill>
      <patternFill patternType="solid">
        <fgColor rgb="FFF2DCDB"/>
        <bgColor rgb="FFF2DCDB"/>
      </patternFill>
    </fill>
    <fill>
      <patternFill patternType="solid">
        <fgColor rgb="FFC0504D"/>
        <bgColor rgb="FFC0504D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 style="medium">
        <color rgb="FFFFFFFF"/>
      </top>
      <bottom/>
      <diagonal/>
    </border>
    <border>
      <left style="thin">
        <color rgb="FFFFFFFF"/>
      </left>
      <right/>
      <top style="thick">
        <color rgb="FFFFFFF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/>
      <top style="medium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 style="thick">
        <color rgb="FFFFFFFF"/>
      </top>
      <bottom/>
      <diagonal/>
    </border>
    <border>
      <left style="thin">
        <color rgb="FFFFFFFF"/>
      </left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6" fillId="0" borderId="0" applyFont="0" applyFill="0" applyBorder="0" applyAlignment="0" applyProtection="0"/>
  </cellStyleXfs>
  <cellXfs count="58">
    <xf numFmtId="0" fontId="0" fillId="0" borderId="0" xfId="0"/>
    <xf numFmtId="164" fontId="2" fillId="0" borderId="0" xfId="0" applyNumberFormat="1" applyFont="1" applyFill="1" applyBorder="1"/>
    <xf numFmtId="0" fontId="2" fillId="0" borderId="0" xfId="0" applyFont="1" applyFill="1" applyBorder="1"/>
    <xf numFmtId="0" fontId="2" fillId="0" borderId="3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9" fillId="3" borderId="10" xfId="0" applyNumberFormat="1" applyFont="1" applyFill="1" applyBorder="1"/>
    <xf numFmtId="166" fontId="10" fillId="7" borderId="11" xfId="2" applyNumberFormat="1" applyFont="1" applyFill="1" applyBorder="1" applyAlignment="1">
      <alignment horizontal="center"/>
    </xf>
    <xf numFmtId="0" fontId="10" fillId="7" borderId="12" xfId="0" applyFont="1" applyFill="1" applyBorder="1" applyAlignment="1">
      <alignment horizontal="center"/>
    </xf>
    <xf numFmtId="166" fontId="10" fillId="0" borderId="13" xfId="2" applyNumberFormat="1" applyFont="1" applyBorder="1" applyAlignment="1">
      <alignment horizontal="center"/>
    </xf>
    <xf numFmtId="166" fontId="0" fillId="7" borderId="14" xfId="2" applyNumberFormat="1" applyFont="1" applyFill="1" applyBorder="1"/>
    <xf numFmtId="9" fontId="0" fillId="7" borderId="0" xfId="0" applyNumberFormat="1" applyFill="1" applyBorder="1"/>
    <xf numFmtId="166" fontId="0" fillId="0" borderId="15" xfId="2" applyNumberFormat="1" applyFont="1" applyBorder="1"/>
    <xf numFmtId="166" fontId="0" fillId="7" borderId="16" xfId="2" applyNumberFormat="1" applyFont="1" applyFill="1" applyBorder="1"/>
    <xf numFmtId="9" fontId="0" fillId="7" borderId="17" xfId="0" applyNumberFormat="1" applyFill="1" applyBorder="1"/>
    <xf numFmtId="166" fontId="0" fillId="0" borderId="18" xfId="2" applyNumberFormat="1" applyFont="1" applyBorder="1"/>
    <xf numFmtId="0" fontId="7" fillId="5" borderId="19" xfId="0" applyFont="1" applyFill="1" applyBorder="1"/>
    <xf numFmtId="164" fontId="7" fillId="5" borderId="19" xfId="0" applyNumberFormat="1" applyFont="1" applyFill="1" applyBorder="1"/>
    <xf numFmtId="164" fontId="7" fillId="4" borderId="19" xfId="0" applyNumberFormat="1" applyFont="1" applyFill="1" applyBorder="1"/>
    <xf numFmtId="0" fontId="2" fillId="0" borderId="0" xfId="0" applyFont="1" applyFill="1"/>
    <xf numFmtId="0" fontId="8" fillId="6" borderId="10" xfId="0" applyFont="1" applyFill="1" applyBorder="1"/>
    <xf numFmtId="164" fontId="2" fillId="0" borderId="0" xfId="0" applyNumberFormat="1" applyFont="1" applyFill="1"/>
    <xf numFmtId="0" fontId="7" fillId="4" borderId="9" xfId="0" applyFont="1" applyFill="1" applyBorder="1"/>
    <xf numFmtId="0" fontId="3" fillId="4" borderId="20" xfId="1" applyFont="1" applyFill="1" applyBorder="1"/>
    <xf numFmtId="165" fontId="7" fillId="4" borderId="20" xfId="0" applyNumberFormat="1" applyFont="1" applyFill="1" applyBorder="1"/>
    <xf numFmtId="0" fontId="7" fillId="4" borderId="20" xfId="0" applyFont="1" applyFill="1" applyBorder="1"/>
    <xf numFmtId="14" fontId="7" fillId="4" borderId="20" xfId="0" applyNumberFormat="1" applyFont="1" applyFill="1" applyBorder="1"/>
    <xf numFmtId="164" fontId="7" fillId="4" borderId="20" xfId="0" applyNumberFormat="1" applyFont="1" applyFill="1" applyBorder="1"/>
    <xf numFmtId="164" fontId="7" fillId="3" borderId="20" xfId="0" applyNumberFormat="1" applyFont="1" applyFill="1" applyBorder="1"/>
    <xf numFmtId="164" fontId="7" fillId="3" borderId="20" xfId="0" applyNumberFormat="1" applyFont="1" applyFill="1" applyBorder="1" applyAlignment="1">
      <alignment vertical="center"/>
    </xf>
    <xf numFmtId="0" fontId="7" fillId="5" borderId="21" xfId="0" applyFont="1" applyFill="1" applyBorder="1"/>
    <xf numFmtId="0" fontId="3" fillId="5" borderId="19" xfId="1" applyFont="1" applyFill="1" applyBorder="1"/>
    <xf numFmtId="165" fontId="7" fillId="5" borderId="19" xfId="0" applyNumberFormat="1" applyFont="1" applyFill="1" applyBorder="1"/>
    <xf numFmtId="14" fontId="7" fillId="5" borderId="19" xfId="0" applyNumberFormat="1" applyFont="1" applyFill="1" applyBorder="1"/>
    <xf numFmtId="164" fontId="7" fillId="3" borderId="19" xfId="0" applyNumberFormat="1" applyFont="1" applyFill="1" applyBorder="1"/>
    <xf numFmtId="164" fontId="7" fillId="3" borderId="19" xfId="0" applyNumberFormat="1" applyFont="1" applyFill="1" applyBorder="1" applyAlignment="1">
      <alignment vertical="center"/>
    </xf>
    <xf numFmtId="0" fontId="7" fillId="4" borderId="21" xfId="0" applyFont="1" applyFill="1" applyBorder="1"/>
    <xf numFmtId="0" fontId="7" fillId="4" borderId="19" xfId="0" applyFont="1" applyFill="1" applyBorder="1"/>
    <xf numFmtId="165" fontId="7" fillId="4" borderId="19" xfId="0" applyNumberFormat="1" applyFont="1" applyFill="1" applyBorder="1"/>
    <xf numFmtId="0" fontId="3" fillId="4" borderId="19" xfId="1" applyFont="1" applyFill="1" applyBorder="1"/>
    <xf numFmtId="14" fontId="7" fillId="4" borderId="19" xfId="0" applyNumberFormat="1" applyFont="1" applyFill="1" applyBorder="1"/>
    <xf numFmtId="0" fontId="8" fillId="6" borderId="22" xfId="0" applyFont="1" applyFill="1" applyBorder="1"/>
    <xf numFmtId="164" fontId="9" fillId="3" borderId="10" xfId="0" applyNumberFormat="1" applyFont="1" applyFill="1" applyBorder="1" applyAlignment="1">
      <alignment vertical="center"/>
    </xf>
    <xf numFmtId="0" fontId="7" fillId="5" borderId="0" xfId="0" applyFont="1" applyFill="1" applyBorder="1"/>
    <xf numFmtId="0" fontId="7" fillId="5" borderId="23" xfId="0" applyFont="1" applyFill="1" applyBorder="1"/>
    <xf numFmtId="165" fontId="7" fillId="5" borderId="23" xfId="0" applyNumberFormat="1" applyFont="1" applyFill="1" applyBorder="1"/>
    <xf numFmtId="0" fontId="3" fillId="5" borderId="23" xfId="1" applyFont="1" applyFill="1" applyBorder="1"/>
    <xf numFmtId="14" fontId="7" fillId="5" borderId="23" xfId="0" applyNumberFormat="1" applyFont="1" applyFill="1" applyBorder="1"/>
    <xf numFmtId="164" fontId="7" fillId="5" borderId="23" xfId="0" applyNumberFormat="1" applyFont="1" applyFill="1" applyBorder="1"/>
    <xf numFmtId="164" fontId="7" fillId="3" borderId="23" xfId="0" applyNumberFormat="1" applyFont="1" applyFill="1" applyBorder="1"/>
    <xf numFmtId="9" fontId="2" fillId="0" borderId="0" xfId="0" applyNumberFormat="1" applyFont="1" applyFill="1" applyBorder="1"/>
  </cellXfs>
  <cellStyles count="3">
    <cellStyle name="Lien hypertexte" xfId="1" builtinId="8"/>
    <cellStyle name="Monétaire" xfId="2" builtinId="4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ill>
        <patternFill patternType="solid">
          <fgColor rgb="FFE6B8B7"/>
          <bgColor rgb="FFE6B8B7"/>
        </patternFill>
      </fill>
    </dxf>
    <dxf>
      <fill>
        <patternFill patternType="solid">
          <fgColor rgb="FFE6B8B7"/>
          <bgColor rgb="FFE6B8B7"/>
        </patternFill>
      </fill>
    </dxf>
    <dxf>
      <font>
        <b/>
        <color rgb="FFFFFFFF"/>
      </font>
      <fill>
        <patternFill patternType="solid">
          <fgColor rgb="FFC0504D"/>
          <bgColor rgb="FFC0504D"/>
        </patternFill>
      </fill>
    </dxf>
    <dxf>
      <font>
        <b/>
        <color rgb="FFFFFFFF"/>
      </font>
      <fill>
        <patternFill patternType="solid">
          <fgColor rgb="FFC0504D"/>
          <bgColor rgb="FFC0504D"/>
        </patternFill>
      </fill>
    </dxf>
    <dxf>
      <font>
        <b/>
        <color rgb="FFFFFFFF"/>
      </font>
      <fill>
        <patternFill patternType="solid">
          <fgColor rgb="FFC0504D"/>
          <bgColor rgb="FFC0504D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C0504D"/>
          <bgColor rgb="FFC0504D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F2DCDB"/>
          <bgColor rgb="FFF2DCDB"/>
        </patternFill>
      </fill>
      <border>
        <vertical style="thin">
          <color rgb="FFFFFFFF"/>
        </vertical>
        <horizontal style="thin">
          <color rgb="FFFFFFFF"/>
        </horizontal>
      </border>
    </dxf>
  </dxfs>
  <tableStyles count="1" defaultTableStyle="TableStyleMedium2" defaultPivotStyle="PivotStyleLight16">
    <tableStyle name="TableStyleMedium10 2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L20:O30" totalsRowCount="1" headerRowDxfId="7" dataDxfId="8">
  <autoFilter ref="L20:O29"/>
  <tableColumns count="4">
    <tableColumn id="1" name="TTC" totalsRowLabel="Total" dataDxfId="9" totalsRowDxfId="3"/>
    <tableColumn id="2" name="HT" totalsRowFunction="sum" dataDxfId="6" totalsRowDxfId="2">
      <calculatedColumnFormula>L21/1.2</calculatedColumnFormula>
    </tableColumn>
    <tableColumn id="3" name="CUMUL" totalsRowFunction="sum" dataDxfId="5" totalsRowDxfId="1">
      <calculatedColumnFormula>M21+N20</calculatedColumnFormula>
    </tableColumn>
    <tableColumn id="4" name="COMM" totalsRowFunction="sum" dataDxfId="4" totalsRowDxfId="0">
      <calculatedColumnFormula>M21*70%</calculatedColumnFormula>
    </tableColumn>
  </tableColumns>
  <tableStyleInfo name="TableStyleMedium10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R30"/>
  <sheetViews>
    <sheetView tabSelected="1" topLeftCell="D1" workbookViewId="0">
      <selection activeCell="P31" sqref="P31"/>
    </sheetView>
  </sheetViews>
  <sheetFormatPr baseColWidth="10" defaultRowHeight="15" x14ac:dyDescent="0.25"/>
  <cols>
    <col min="1" max="1" width="11.42578125" style="2"/>
    <col min="2" max="2" width="13" style="2" customWidth="1"/>
    <col min="3" max="3" width="12.7109375" style="2" bestFit="1" customWidth="1"/>
    <col min="4" max="5" width="11.42578125" style="2"/>
    <col min="6" max="6" width="12.7109375" style="2" bestFit="1" customWidth="1"/>
    <col min="7" max="9" width="11.42578125" style="2"/>
    <col min="10" max="10" width="16.5703125" style="2" bestFit="1" customWidth="1"/>
    <col min="11" max="11" width="23.7109375" style="2" bestFit="1" customWidth="1"/>
    <col min="12" max="17" width="11.42578125" style="2"/>
    <col min="18" max="18" width="17.5703125" style="2" bestFit="1" customWidth="1"/>
    <col min="19" max="16384" width="11.42578125" style="2"/>
  </cols>
  <sheetData>
    <row r="3" spans="1:18" ht="15.75" thickBot="1" x14ac:dyDescent="0.3">
      <c r="P3" s="3"/>
      <c r="Q3" s="3"/>
      <c r="R3" s="3"/>
    </row>
    <row r="4" spans="1:18" ht="15.75" thickBot="1" x14ac:dyDescent="0.3">
      <c r="A4" s="8"/>
      <c r="B4" s="9"/>
      <c r="C4" s="10"/>
      <c r="D4" s="8"/>
      <c r="E4" s="9"/>
      <c r="F4" s="10"/>
      <c r="G4" s="11"/>
      <c r="H4" s="11"/>
      <c r="I4" s="11" t="s">
        <v>1</v>
      </c>
      <c r="J4" s="11" t="s">
        <v>2</v>
      </c>
      <c r="K4" s="11" t="s">
        <v>3</v>
      </c>
      <c r="L4" s="11" t="s">
        <v>4</v>
      </c>
      <c r="M4" s="11" t="s">
        <v>0</v>
      </c>
      <c r="N4" s="11"/>
    </row>
    <row r="5" spans="1:18" ht="15.75" thickBot="1" x14ac:dyDescent="0.3">
      <c r="A5" s="4"/>
      <c r="B5" s="5"/>
      <c r="C5" s="5"/>
      <c r="D5" s="4"/>
      <c r="E5" s="5"/>
      <c r="F5" s="6"/>
      <c r="G5" s="12"/>
      <c r="H5" s="12"/>
      <c r="I5" s="12"/>
      <c r="J5" s="12"/>
      <c r="K5" s="12"/>
      <c r="L5" s="12"/>
      <c r="M5" s="12"/>
      <c r="N5" s="12"/>
    </row>
    <row r="6" spans="1:18" x14ac:dyDescent="0.25">
      <c r="A6" s="29"/>
      <c r="B6" s="30"/>
      <c r="C6" s="31"/>
      <c r="D6" s="32"/>
      <c r="E6" s="30"/>
      <c r="F6" s="31"/>
      <c r="G6" s="33"/>
      <c r="H6" s="33" t="s">
        <v>5</v>
      </c>
      <c r="I6" s="34">
        <v>600</v>
      </c>
      <c r="J6" s="34">
        <v>600</v>
      </c>
      <c r="K6" s="35">
        <f t="shared" ref="K6:K14" si="0">I6+J6</f>
        <v>1200</v>
      </c>
      <c r="L6" s="35">
        <f t="shared" ref="L6:L14" si="1">K6/1.2</f>
        <v>1000</v>
      </c>
      <c r="M6" s="36">
        <f>L6</f>
        <v>1000</v>
      </c>
      <c r="N6" s="35"/>
    </row>
    <row r="7" spans="1:18" x14ac:dyDescent="0.25">
      <c r="A7" s="37"/>
      <c r="B7" s="38"/>
      <c r="C7" s="39"/>
      <c r="D7" s="23"/>
      <c r="E7" s="38"/>
      <c r="F7" s="39"/>
      <c r="G7" s="40"/>
      <c r="H7" s="40" t="s">
        <v>5</v>
      </c>
      <c r="I7" s="24">
        <v>600</v>
      </c>
      <c r="J7" s="24">
        <v>600</v>
      </c>
      <c r="K7" s="41">
        <f t="shared" si="0"/>
        <v>1200</v>
      </c>
      <c r="L7" s="41">
        <f t="shared" si="1"/>
        <v>1000</v>
      </c>
      <c r="M7" s="42">
        <f>IF(Feuil1!$H7&lt;&gt;"",SUM(L6:L7),"")</f>
        <v>2000</v>
      </c>
      <c r="N7" s="41"/>
    </row>
    <row r="8" spans="1:18" x14ac:dyDescent="0.25">
      <c r="A8" s="43"/>
      <c r="B8" s="44"/>
      <c r="C8" s="45"/>
      <c r="D8" s="44"/>
      <c r="E8" s="46"/>
      <c r="F8" s="45"/>
      <c r="G8" s="47"/>
      <c r="H8" s="47" t="s">
        <v>5</v>
      </c>
      <c r="I8" s="25">
        <v>600</v>
      </c>
      <c r="J8" s="25">
        <v>600</v>
      </c>
      <c r="K8" s="41">
        <f t="shared" si="0"/>
        <v>1200</v>
      </c>
      <c r="L8" s="41">
        <f t="shared" si="1"/>
        <v>1000</v>
      </c>
      <c r="M8" s="42">
        <f>IF(Feuil1!$H8&lt;&gt;"",SUM(L6:L8),"")</f>
        <v>3000</v>
      </c>
      <c r="N8" s="41"/>
    </row>
    <row r="9" spans="1:18" x14ac:dyDescent="0.25">
      <c r="A9" s="37"/>
      <c r="B9" s="38"/>
      <c r="C9" s="39"/>
      <c r="D9" s="23"/>
      <c r="E9" s="38"/>
      <c r="F9" s="39"/>
      <c r="G9" s="40"/>
      <c r="H9" s="40" t="s">
        <v>5</v>
      </c>
      <c r="I9" s="24">
        <v>600</v>
      </c>
      <c r="J9" s="24">
        <v>600</v>
      </c>
      <c r="K9" s="41">
        <f t="shared" si="0"/>
        <v>1200</v>
      </c>
      <c r="L9" s="41">
        <f t="shared" si="1"/>
        <v>1000</v>
      </c>
      <c r="M9" s="42">
        <f>IF(Feuil1!$H9&lt;&gt;"",SUM(L6:L9),"")</f>
        <v>4000</v>
      </c>
      <c r="N9" s="41"/>
    </row>
    <row r="10" spans="1:18" x14ac:dyDescent="0.25">
      <c r="A10" s="43"/>
      <c r="B10" s="44"/>
      <c r="C10" s="45"/>
      <c r="D10" s="44"/>
      <c r="E10" s="46"/>
      <c r="F10" s="45"/>
      <c r="G10" s="47"/>
      <c r="H10" s="47" t="s">
        <v>5</v>
      </c>
      <c r="I10" s="25">
        <v>300</v>
      </c>
      <c r="J10" s="25">
        <v>300</v>
      </c>
      <c r="K10" s="41">
        <f t="shared" si="0"/>
        <v>600</v>
      </c>
      <c r="L10" s="41">
        <f t="shared" si="1"/>
        <v>500</v>
      </c>
      <c r="M10" s="42">
        <f>IF(Feuil1!$H10&lt;&gt;"",SUM(L6:L10),"")</f>
        <v>4500</v>
      </c>
      <c r="N10" s="41"/>
    </row>
    <row r="11" spans="1:18" x14ac:dyDescent="0.25">
      <c r="A11" s="37"/>
      <c r="B11" s="23"/>
      <c r="C11" s="39"/>
      <c r="D11" s="23"/>
      <c r="E11" s="38"/>
      <c r="F11" s="39"/>
      <c r="G11" s="40"/>
      <c r="H11" s="40" t="s">
        <v>5</v>
      </c>
      <c r="I11" s="24">
        <v>900</v>
      </c>
      <c r="J11" s="24">
        <v>900</v>
      </c>
      <c r="K11" s="41">
        <f t="shared" si="0"/>
        <v>1800</v>
      </c>
      <c r="L11" s="41">
        <f t="shared" si="1"/>
        <v>1500</v>
      </c>
      <c r="M11" s="42">
        <f>IF(Feuil1!$H11&lt;&gt;"",SUM(L6:L11),"")</f>
        <v>6000</v>
      </c>
      <c r="N11" s="41"/>
    </row>
    <row r="12" spans="1:18" x14ac:dyDescent="0.25">
      <c r="A12" s="50"/>
      <c r="B12" s="51"/>
      <c r="C12" s="52"/>
      <c r="D12" s="51"/>
      <c r="E12" s="53"/>
      <c r="F12" s="52"/>
      <c r="G12" s="54"/>
      <c r="H12" s="54" t="s">
        <v>5</v>
      </c>
      <c r="I12" s="55">
        <v>1250</v>
      </c>
      <c r="J12" s="55">
        <v>1250</v>
      </c>
      <c r="K12" s="56">
        <f t="shared" si="0"/>
        <v>2500</v>
      </c>
      <c r="L12" s="56">
        <f t="shared" si="1"/>
        <v>2083.3333333333335</v>
      </c>
      <c r="M12" s="42">
        <f>IF(Feuil1!$H12&lt;&gt;"",SUM(L6:L12),"")</f>
        <v>8083.3333333333339</v>
      </c>
      <c r="N12" s="56"/>
    </row>
    <row r="13" spans="1:18" x14ac:dyDescent="0.25">
      <c r="A13" s="50"/>
      <c r="B13" s="51"/>
      <c r="C13" s="52"/>
      <c r="D13" s="51"/>
      <c r="E13" s="53"/>
      <c r="F13" s="52"/>
      <c r="G13" s="54"/>
      <c r="H13" s="54" t="s">
        <v>5</v>
      </c>
      <c r="I13" s="55">
        <v>1500</v>
      </c>
      <c r="J13" s="55">
        <v>1500</v>
      </c>
      <c r="K13" s="56">
        <f t="shared" si="0"/>
        <v>3000</v>
      </c>
      <c r="L13" s="56">
        <f t="shared" si="1"/>
        <v>2500</v>
      </c>
      <c r="M13" s="42">
        <f>IF(Feuil1!$H13&lt;&gt;"",SUM(L6:L13),"")</f>
        <v>10583.333333333334</v>
      </c>
      <c r="N13" s="56"/>
    </row>
    <row r="14" spans="1:18" ht="15.75" thickBot="1" x14ac:dyDescent="0.3">
      <c r="A14" s="50"/>
      <c r="B14" s="51"/>
      <c r="C14" s="52"/>
      <c r="D14" s="51"/>
      <c r="E14" s="53"/>
      <c r="F14" s="52"/>
      <c r="G14" s="54"/>
      <c r="H14" s="54" t="s">
        <v>5</v>
      </c>
      <c r="I14" s="55">
        <v>1250</v>
      </c>
      <c r="J14" s="55">
        <v>1250</v>
      </c>
      <c r="K14" s="56">
        <f t="shared" si="0"/>
        <v>2500</v>
      </c>
      <c r="L14" s="56">
        <f t="shared" si="1"/>
        <v>2083.3333333333335</v>
      </c>
      <c r="M14" s="42">
        <f>IF(Feuil1!$H14&lt;&gt;"",SUM(L6:L14),"")</f>
        <v>12666.666666666668</v>
      </c>
      <c r="N14" s="56"/>
    </row>
    <row r="15" spans="1:18" ht="15.75" thickTop="1" x14ac:dyDescent="0.25">
      <c r="A15" s="48"/>
      <c r="B15" s="27"/>
      <c r="C15" s="27"/>
      <c r="D15" s="27"/>
      <c r="E15" s="27"/>
      <c r="F15" s="27"/>
      <c r="G15" s="27"/>
      <c r="H15" s="54"/>
      <c r="I15" s="27"/>
      <c r="J15" s="27"/>
      <c r="K15" s="13">
        <f>SUBTOTAL(109,Feuil1!$K$6:$K$14)</f>
        <v>15200</v>
      </c>
      <c r="L15" s="13">
        <f>SUBTOTAL(109,Feuil1!$L$6:$L$14)</f>
        <v>12666.666666666668</v>
      </c>
      <c r="M15" s="13">
        <f>SUM(M6:M14)</f>
        <v>51833.333333333343</v>
      </c>
      <c r="N15" s="49">
        <f>(VLOOKUP(Feuil1!$L$15,E22:G29,2))*Feuil1!$L$15+(VLOOKUP(Feuil1!$L$15,E22:G29,3))</f>
        <v>10553.333333333334</v>
      </c>
    </row>
    <row r="16" spans="1:18" x14ac:dyDescent="0.25">
      <c r="G16" s="1"/>
      <c r="H16" s="1"/>
      <c r="K16" s="1"/>
    </row>
    <row r="17" spans="5:15" x14ac:dyDescent="0.25">
      <c r="G17" s="1"/>
      <c r="H17" s="1"/>
      <c r="K17" s="1"/>
    </row>
    <row r="18" spans="5:15" x14ac:dyDescent="0.25">
      <c r="G18" s="1"/>
      <c r="H18" s="1"/>
      <c r="K18" s="1"/>
    </row>
    <row r="20" spans="5:15" x14ac:dyDescent="0.25">
      <c r="H20" s="7"/>
      <c r="L20" s="2" t="s">
        <v>9</v>
      </c>
      <c r="M20" s="2" t="s">
        <v>10</v>
      </c>
      <c r="N20" s="2" t="s">
        <v>0</v>
      </c>
      <c r="O20" s="2" t="s">
        <v>11</v>
      </c>
    </row>
    <row r="21" spans="5:15" x14ac:dyDescent="0.25">
      <c r="L21" s="2">
        <v>1200</v>
      </c>
      <c r="M21" s="1">
        <f>L21/1.2</f>
        <v>1000</v>
      </c>
      <c r="N21" s="1">
        <f>M21</f>
        <v>1000</v>
      </c>
      <c r="O21" s="1">
        <f t="shared" ref="O21" si="2">M21*70%</f>
        <v>700</v>
      </c>
    </row>
    <row r="22" spans="5:15" x14ac:dyDescent="0.25">
      <c r="E22" s="14" t="s">
        <v>6</v>
      </c>
      <c r="F22" s="15" t="s">
        <v>7</v>
      </c>
      <c r="G22" s="16" t="s">
        <v>8</v>
      </c>
      <c r="L22" s="2">
        <v>1200</v>
      </c>
      <c r="M22" s="1">
        <f>L22/1.2</f>
        <v>1000</v>
      </c>
      <c r="N22" s="1">
        <f>M22+N21</f>
        <v>2000</v>
      </c>
      <c r="O22" s="1">
        <f>Tableau2[[#This Row],[HT]]*70%</f>
        <v>700</v>
      </c>
    </row>
    <row r="23" spans="5:15" x14ac:dyDescent="0.25">
      <c r="E23" s="17">
        <v>0</v>
      </c>
      <c r="F23" s="18">
        <v>0.7</v>
      </c>
      <c r="G23" s="19">
        <v>0</v>
      </c>
      <c r="J23" s="57"/>
      <c r="L23" s="2">
        <v>1200</v>
      </c>
      <c r="M23" s="1">
        <f t="shared" ref="M23:M25" si="3">L23/1.2</f>
        <v>1000</v>
      </c>
      <c r="N23" s="1">
        <f>M23+N22</f>
        <v>3000</v>
      </c>
      <c r="O23" s="1">
        <f>Tableau2[[#This Row],[HT]]*75%</f>
        <v>750</v>
      </c>
    </row>
    <row r="24" spans="5:15" x14ac:dyDescent="0.25">
      <c r="E24" s="17">
        <v>2000</v>
      </c>
      <c r="F24" s="18">
        <v>0.75</v>
      </c>
      <c r="G24" s="19">
        <f>(F23-F24)*E24+G23</f>
        <v>-100.00000000000009</v>
      </c>
      <c r="J24" s="57"/>
      <c r="L24" s="2">
        <v>1200</v>
      </c>
      <c r="M24" s="1">
        <f t="shared" si="3"/>
        <v>1000</v>
      </c>
      <c r="N24" s="1">
        <f>M24+N23</f>
        <v>4000</v>
      </c>
      <c r="O24" s="1">
        <f>Tableau2[[#This Row],[HT]]*75%</f>
        <v>750</v>
      </c>
    </row>
    <row r="25" spans="5:15" x14ac:dyDescent="0.25">
      <c r="E25" s="17">
        <v>4000</v>
      </c>
      <c r="F25" s="18">
        <v>0.8</v>
      </c>
      <c r="G25" s="19">
        <f>(F24-F25)*E25+G24</f>
        <v>-300.00000000000023</v>
      </c>
      <c r="J25" s="57"/>
      <c r="L25" s="2">
        <v>600</v>
      </c>
      <c r="M25" s="1">
        <f t="shared" si="3"/>
        <v>500</v>
      </c>
      <c r="N25" s="1">
        <f>M25+N24</f>
        <v>4500</v>
      </c>
      <c r="O25" s="1">
        <f>Tableau2[[#This Row],[HT]]*80%</f>
        <v>400</v>
      </c>
    </row>
    <row r="26" spans="5:15" x14ac:dyDescent="0.25">
      <c r="E26" s="17">
        <v>6000</v>
      </c>
      <c r="F26" s="18">
        <v>0.85</v>
      </c>
      <c r="G26" s="19">
        <f>(F25-F26)*E26+G25</f>
        <v>-599.99999999999977</v>
      </c>
      <c r="J26" s="57"/>
      <c r="L26" s="2">
        <v>1800</v>
      </c>
      <c r="M26" s="1">
        <f>L26/1.2</f>
        <v>1500</v>
      </c>
      <c r="N26" s="1">
        <f>M26+N25</f>
        <v>6000</v>
      </c>
      <c r="O26" s="1">
        <f>M26*80%</f>
        <v>1200</v>
      </c>
    </row>
    <row r="27" spans="5:15" x14ac:dyDescent="0.25">
      <c r="E27" s="17">
        <v>8000</v>
      </c>
      <c r="F27" s="18">
        <v>0.9</v>
      </c>
      <c r="G27" s="19">
        <f>(F26-F27)*E27+G26</f>
        <v>-1000.0000000000001</v>
      </c>
      <c r="J27" s="57"/>
      <c r="L27" s="2">
        <v>2500</v>
      </c>
      <c r="M27" s="1">
        <f>L27/1.2</f>
        <v>2083.3333333333335</v>
      </c>
      <c r="N27" s="1">
        <f>M27+N26</f>
        <v>8083.3333333333339</v>
      </c>
      <c r="O27" s="1">
        <f>((2000*85%)+((Tableau2[[#This Row],[HT]]-2000)*90%))</f>
        <v>1775.0000000000002</v>
      </c>
    </row>
    <row r="28" spans="5:15" x14ac:dyDescent="0.25">
      <c r="E28" s="17">
        <v>10000</v>
      </c>
      <c r="F28" s="18">
        <v>0.95</v>
      </c>
      <c r="G28" s="19">
        <f>(F27-F28)*E28+G27</f>
        <v>-1499.9999999999995</v>
      </c>
      <c r="J28" s="57"/>
      <c r="L28" s="2">
        <v>3000</v>
      </c>
      <c r="M28" s="1">
        <f>L28/1.2</f>
        <v>2500</v>
      </c>
      <c r="N28" s="1">
        <f>M28+N27</f>
        <v>10583.333333333334</v>
      </c>
      <c r="O28" s="1">
        <f>((2000*90%)+((Tableau2[[#This Row],[CUMUL]]-10000)*95%))</f>
        <v>2354.166666666667</v>
      </c>
    </row>
    <row r="29" spans="5:15" x14ac:dyDescent="0.25">
      <c r="E29" s="20">
        <v>12000</v>
      </c>
      <c r="F29" s="21">
        <v>0.98</v>
      </c>
      <c r="G29" s="22">
        <f>(F28-F29)*E29+G28</f>
        <v>-1860</v>
      </c>
      <c r="J29" s="57"/>
      <c r="L29" s="2">
        <v>2500</v>
      </c>
      <c r="M29" s="1">
        <f>L29/1.2</f>
        <v>2083.3333333333335</v>
      </c>
      <c r="N29" s="1">
        <f>M29+N28</f>
        <v>12666.666666666668</v>
      </c>
      <c r="O29" s="1">
        <f>((2000*95%)+((Tableau2[[#This Row],[HT]]-2000)*98%))</f>
        <v>1981.6666666666667</v>
      </c>
    </row>
    <row r="30" spans="5:15" x14ac:dyDescent="0.25">
      <c r="L30" s="26" t="s">
        <v>12</v>
      </c>
      <c r="M30" s="28">
        <f>SUBTOTAL(109,Tableau2[HT])</f>
        <v>12666.666666666668</v>
      </c>
      <c r="N30" s="28">
        <f>SUBTOTAL(109,Tableau2[CUMUL])</f>
        <v>51833.333333333343</v>
      </c>
      <c r="O30" s="28">
        <f>SUBTOTAL(109,Tableau2[COMM])</f>
        <v>10610.833333333334</v>
      </c>
    </row>
  </sheetData>
  <mergeCells count="10">
    <mergeCell ref="J4:J5"/>
    <mergeCell ref="K4:K5"/>
    <mergeCell ref="L4:L5"/>
    <mergeCell ref="M4:M5"/>
    <mergeCell ref="N4:N5"/>
    <mergeCell ref="A4:C4"/>
    <mergeCell ref="D4:F4"/>
    <mergeCell ref="G4:G5"/>
    <mergeCell ref="H4:H5"/>
    <mergeCell ref="I4:I5"/>
  </mergeCell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C8"/>
    </sheetView>
  </sheetViews>
  <sheetFormatPr baseColWidth="10" defaultRowHeight="15" x14ac:dyDescent="0.25"/>
  <cols>
    <col min="1" max="1" width="9.28515625" bestFit="1" customWidth="1"/>
    <col min="3" max="3" width="16.5703125" bestFit="1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C101-010</dc:creator>
  <cp:lastModifiedBy>Barbara</cp:lastModifiedBy>
  <dcterms:created xsi:type="dcterms:W3CDTF">2015-04-09T14:52:02Z</dcterms:created>
  <dcterms:modified xsi:type="dcterms:W3CDTF">2015-04-13T17:13:31Z</dcterms:modified>
</cp:coreProperties>
</file>