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Logiciels\EXCEL\Forum\8 avril 2015\"/>
    </mc:Choice>
  </mc:AlternateContent>
  <bookViews>
    <workbookView xWindow="0" yWindow="0" windowWidth="21570" windowHeight="10170"/>
  </bookViews>
  <sheets>
    <sheet name="Avril" sheetId="2" r:id="rId1"/>
    <sheet name="Données" sheetId="3" r:id="rId2"/>
  </sheets>
  <externalReferences>
    <externalReference r:id="rId3"/>
  </externalReferences>
  <definedNames>
    <definedName name="An">'[1]Récap annuel'!$A$1</definedName>
    <definedName name="date">Avril!$C$4:$M$4</definedName>
    <definedName name="début">Avril!#REF!</definedName>
    <definedName name="F">Avril!$B$5:$M$5</definedName>
    <definedName name="fin">Avril!#REF!</definedName>
    <definedName name="Personnels">Données!$E$2:$E$58</definedName>
  </definedNames>
  <calcPr calcId="152511"/>
</workbook>
</file>

<file path=xl/calcChain.xml><?xml version="1.0" encoding="utf-8"?>
<calcChain xmlns="http://schemas.openxmlformats.org/spreadsheetml/2006/main">
  <c r="X27" i="2" l="1"/>
  <c r="W27" i="2"/>
  <c r="V27" i="2"/>
  <c r="U27" i="2"/>
  <c r="T27" i="2"/>
  <c r="S27" i="2"/>
  <c r="R27" i="2"/>
  <c r="Q27" i="2"/>
  <c r="P27" i="2"/>
  <c r="N27" i="2"/>
  <c r="O27" i="2"/>
  <c r="G4" i="2"/>
  <c r="N15" i="2"/>
  <c r="N14" i="2"/>
  <c r="N13" i="2"/>
  <c r="N12" i="2"/>
  <c r="N11" i="2"/>
  <c r="N10" i="2"/>
  <c r="N9" i="2"/>
  <c r="N8" i="2"/>
  <c r="N7" i="2"/>
  <c r="Y15" i="2"/>
  <c r="Y14" i="2"/>
  <c r="Y13" i="2"/>
  <c r="Y12" i="2"/>
  <c r="Y11" i="2"/>
  <c r="Y10" i="2"/>
  <c r="Y9" i="2"/>
  <c r="Y8" i="2"/>
  <c r="Y7" i="2"/>
  <c r="N6" i="2"/>
  <c r="Y6" i="2"/>
  <c r="X15" i="2"/>
  <c r="X14" i="2"/>
  <c r="X13" i="2"/>
  <c r="X12" i="2"/>
  <c r="X11" i="2"/>
  <c r="X10" i="2"/>
  <c r="X9" i="2"/>
  <c r="X7" i="2"/>
  <c r="X6" i="2"/>
  <c r="X8" i="2"/>
  <c r="W15" i="2"/>
  <c r="W14" i="2"/>
  <c r="W13" i="2"/>
  <c r="W12" i="2"/>
  <c r="W11" i="2"/>
  <c r="W10" i="2"/>
  <c r="W8" i="2"/>
  <c r="W7" i="2"/>
  <c r="W6" i="2"/>
  <c r="W9" i="2"/>
  <c r="V15" i="2"/>
  <c r="V14" i="2"/>
  <c r="V13" i="2"/>
  <c r="V12" i="2"/>
  <c r="V11" i="2"/>
  <c r="V10" i="2"/>
  <c r="V9" i="2"/>
  <c r="V7" i="2"/>
  <c r="V6" i="2"/>
  <c r="V8" i="2"/>
  <c r="U15" i="2"/>
  <c r="U14" i="2"/>
  <c r="U13" i="2"/>
  <c r="U11" i="2"/>
  <c r="U10" i="2"/>
  <c r="U9" i="2"/>
  <c r="U8" i="2"/>
  <c r="U7" i="2"/>
  <c r="U6" i="2"/>
  <c r="U12" i="2"/>
  <c r="T15" i="2"/>
  <c r="T14" i="2"/>
  <c r="T13" i="2"/>
  <c r="T12" i="2"/>
  <c r="T10" i="2"/>
  <c r="T9" i="2"/>
  <c r="T8" i="2"/>
  <c r="T7" i="2"/>
  <c r="T6" i="2"/>
  <c r="T11" i="2"/>
  <c r="S15" i="2"/>
  <c r="S14" i="2"/>
  <c r="S13" i="2"/>
  <c r="S12" i="2"/>
  <c r="S11" i="2"/>
  <c r="S10" i="2"/>
  <c r="S9" i="2"/>
  <c r="S8" i="2"/>
  <c r="S6" i="2"/>
  <c r="S7" i="2"/>
  <c r="R15" i="2"/>
  <c r="R14" i="2"/>
  <c r="R13" i="2"/>
  <c r="R12" i="2"/>
  <c r="R11" i="2"/>
  <c r="R10" i="2"/>
  <c r="R9" i="2"/>
  <c r="R8" i="2"/>
  <c r="R7" i="2"/>
  <c r="R6" i="2"/>
  <c r="Q15" i="2"/>
  <c r="Q14" i="2"/>
  <c r="Q13" i="2"/>
  <c r="Q12" i="2"/>
  <c r="Q11" i="2"/>
  <c r="Q10" i="2"/>
  <c r="Q9" i="2"/>
  <c r="Q8" i="2"/>
  <c r="Q7" i="2"/>
  <c r="Q6" i="2"/>
  <c r="P15" i="2"/>
  <c r="P14" i="2"/>
  <c r="P13" i="2"/>
  <c r="P12" i="2"/>
  <c r="P11" i="2"/>
  <c r="P10" i="2"/>
  <c r="P9" i="2"/>
  <c r="P8" i="2"/>
  <c r="P7" i="2"/>
  <c r="P6" i="2"/>
  <c r="O15" i="2"/>
  <c r="O14" i="2"/>
  <c r="O13" i="2"/>
  <c r="O12" i="2"/>
  <c r="O11" i="2"/>
  <c r="O10" i="2"/>
  <c r="O9" i="2"/>
  <c r="O8" i="2"/>
  <c r="O7" i="2"/>
  <c r="O6" i="2"/>
  <c r="C18" i="2"/>
  <c r="K16" i="2"/>
  <c r="I16" i="2"/>
  <c r="B15" i="2" l="1"/>
  <c r="I27" i="2" l="1"/>
  <c r="G26" i="2" l="1"/>
  <c r="G25" i="2"/>
  <c r="G24" i="2"/>
  <c r="G23" i="2"/>
  <c r="G22" i="2"/>
  <c r="G21" i="2"/>
  <c r="G20" i="2"/>
  <c r="G19" i="2"/>
  <c r="G18" i="2"/>
  <c r="E25" i="2"/>
  <c r="E26" i="2"/>
  <c r="C24" i="2"/>
  <c r="C25" i="2"/>
  <c r="C26" i="2"/>
  <c r="E23" i="2"/>
  <c r="E24" i="2"/>
  <c r="E22" i="2"/>
  <c r="E21" i="2"/>
  <c r="E20" i="2"/>
  <c r="E19" i="2"/>
  <c r="E18" i="2"/>
  <c r="C23" i="2"/>
  <c r="C22" i="2"/>
  <c r="G17" i="2"/>
  <c r="G16" i="2"/>
  <c r="C17" i="2"/>
  <c r="C16" i="2"/>
  <c r="E17" i="2"/>
  <c r="E16" i="2"/>
  <c r="B14" i="2"/>
  <c r="E27" i="2" l="1"/>
  <c r="G27" i="2"/>
  <c r="C20" i="2"/>
  <c r="C19" i="2"/>
  <c r="C21" i="2" s="1"/>
  <c r="B27" i="2"/>
  <c r="B26" i="2"/>
  <c r="B25" i="2"/>
  <c r="B24" i="2"/>
  <c r="B23" i="2"/>
  <c r="B22" i="2"/>
  <c r="B21" i="2"/>
  <c r="B20" i="2"/>
  <c r="B19" i="2"/>
  <c r="B18" i="2"/>
  <c r="B17" i="2"/>
  <c r="B16" i="2"/>
  <c r="C27" i="2" l="1"/>
  <c r="B13" i="2" l="1"/>
  <c r="B12" i="2"/>
  <c r="B11" i="2"/>
  <c r="B10" i="2"/>
  <c r="B9" i="2"/>
  <c r="B8" i="2"/>
  <c r="B7" i="2"/>
  <c r="B6" i="2"/>
  <c r="I4" i="2"/>
  <c r="K4" i="2"/>
  <c r="B33" i="3"/>
  <c r="B32" i="3"/>
  <c r="B31" i="3"/>
  <c r="B30" i="3"/>
  <c r="B29" i="3"/>
  <c r="B26" i="3"/>
  <c r="B23" i="3"/>
  <c r="B25" i="3" s="1"/>
  <c r="B21" i="3"/>
  <c r="B27" i="3" l="1"/>
  <c r="B28" i="3"/>
  <c r="B24" i="3"/>
  <c r="I5" i="2" l="1"/>
  <c r="G5" i="2"/>
  <c r="K27" i="2"/>
</calcChain>
</file>

<file path=xl/sharedStrings.xml><?xml version="1.0" encoding="utf-8"?>
<sst xmlns="http://schemas.openxmlformats.org/spreadsheetml/2006/main" count="130" uniqueCount="75">
  <si>
    <t>NOM Prénom</t>
  </si>
  <si>
    <t>MOIS</t>
  </si>
  <si>
    <t>Personnels :</t>
  </si>
  <si>
    <t>Janvier</t>
  </si>
  <si>
    <t>Février</t>
  </si>
  <si>
    <t>Type d'absences</t>
  </si>
  <si>
    <t>Mars</t>
  </si>
  <si>
    <t>Avril</t>
  </si>
  <si>
    <t>Présent</t>
  </si>
  <si>
    <t>Mai</t>
  </si>
  <si>
    <t>Vacances</t>
  </si>
  <si>
    <t>Juin</t>
  </si>
  <si>
    <t>Vacances - Demi-journée</t>
  </si>
  <si>
    <t>Juillet</t>
  </si>
  <si>
    <t>Maladie</t>
  </si>
  <si>
    <t>Août</t>
  </si>
  <si>
    <t>Maladie - Demie-journée</t>
  </si>
  <si>
    <t>Septembre</t>
  </si>
  <si>
    <t>Crédit horaire</t>
  </si>
  <si>
    <t>Octobre</t>
  </si>
  <si>
    <t>Crédit horaire - Demie-journée</t>
  </si>
  <si>
    <t>Novembre</t>
  </si>
  <si>
    <t>ARTT</t>
  </si>
  <si>
    <t>Décembre</t>
  </si>
  <si>
    <t>ARTT - Demie-journée</t>
  </si>
  <si>
    <t>Obligations familiales</t>
  </si>
  <si>
    <t>Obligations familiales - Demie-journée</t>
  </si>
  <si>
    <t>Retraite progressive</t>
  </si>
  <si>
    <t>Formation</t>
  </si>
  <si>
    <t>Fériés de l'année</t>
  </si>
  <si>
    <t>Formation - Demie-journée</t>
  </si>
  <si>
    <t>Syndicat</t>
  </si>
  <si>
    <t>Syndicat - Demie-journée</t>
  </si>
  <si>
    <t>Congé paternité, maternité, parental</t>
  </si>
  <si>
    <t>Autres: Précisez.</t>
  </si>
  <si>
    <t>ANNÉES</t>
  </si>
  <si>
    <t>Autres</t>
  </si>
  <si>
    <t>Absent</t>
  </si>
  <si>
    <t>Présent - Demi-journée</t>
  </si>
  <si>
    <t>*</t>
  </si>
  <si>
    <t>Congés pat /mat</t>
  </si>
  <si>
    <t>✓</t>
  </si>
  <si>
    <t>Att</t>
  </si>
  <si>
    <t>Of</t>
  </si>
  <si>
    <t>Sy</t>
  </si>
  <si>
    <t>Ma</t>
  </si>
  <si>
    <t>Va</t>
  </si>
  <si>
    <t>Au</t>
  </si>
  <si>
    <t>Fo</t>
  </si>
  <si>
    <t>Ch</t>
  </si>
  <si>
    <t>Ret</t>
  </si>
  <si>
    <t>va</t>
  </si>
  <si>
    <t>Obligations
familiales</t>
  </si>
  <si>
    <t>Par</t>
  </si>
  <si>
    <t>Pierre</t>
  </si>
  <si>
    <t>Jean</t>
  </si>
  <si>
    <t>Jacques</t>
  </si>
  <si>
    <t>Lucie</t>
  </si>
  <si>
    <t>Marie</t>
  </si>
  <si>
    <t>Normand</t>
  </si>
  <si>
    <t>Thérèse</t>
  </si>
  <si>
    <t>Simon</t>
  </si>
  <si>
    <t>Manon</t>
  </si>
  <si>
    <t>fo</t>
  </si>
  <si>
    <t>ma</t>
  </si>
  <si>
    <t>MA</t>
  </si>
  <si>
    <t>FO</t>
  </si>
  <si>
    <t>OF</t>
  </si>
  <si>
    <t>SY</t>
  </si>
  <si>
    <t>PAR</t>
  </si>
  <si>
    <t>AU</t>
  </si>
  <si>
    <t xml:space="preserve">          TOTAL
CONTRAINTE
</t>
  </si>
  <si>
    <t>Congés 
parentaux</t>
  </si>
  <si>
    <t>Contraintes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</si>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</sst>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\ mmm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11"/>
      <color theme="1"/>
      <name val="Cambria"/>
      <family val="2"/>
      <scheme val="major"/>
    </font>
    <font>
      <sz val="11"/>
      <name val="Cambria"/>
      <family val="2"/>
      <scheme val="major"/>
    </font>
    <font>
      <b/>
      <i/>
      <sz val="11"/>
      <color theme="1"/>
      <name val="Cambria"/>
      <family val="2"/>
      <scheme val="major"/>
    </font>
    <font>
      <b/>
      <sz val="10"/>
      <name val="Cambria"/>
      <family val="2"/>
      <scheme val="major"/>
    </font>
    <font>
      <b/>
      <i/>
      <sz val="11"/>
      <name val="Cambria"/>
      <family val="2"/>
      <scheme val="major"/>
    </font>
    <font>
      <sz val="10"/>
      <name val="Cambria"/>
      <family val="2"/>
      <scheme val="major"/>
    </font>
    <font>
      <sz val="11"/>
      <name val="Cambria"/>
      <family val="1"/>
      <scheme val="major"/>
    </font>
    <font>
      <sz val="11"/>
      <color theme="1"/>
      <name val="Arial Narrow"/>
      <family val="2"/>
    </font>
    <font>
      <b/>
      <i/>
      <sz val="11"/>
      <color theme="1"/>
      <name val="Calibri"/>
      <family val="2"/>
      <scheme val="minor"/>
    </font>
    <font>
      <b/>
      <sz val="11"/>
      <name val="Yu Gothic"/>
      <family val="2"/>
    </font>
    <font>
      <sz val="11"/>
      <name val="Yu Gothic"/>
      <family val="2"/>
    </font>
    <font>
      <sz val="13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71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/>
      <diagonal/>
    </border>
    <border>
      <left style="thick">
        <color auto="1"/>
      </left>
      <right style="medium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hair">
        <color auto="1"/>
      </right>
      <top style="thin">
        <color indexed="64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auto="1"/>
      </left>
      <right style="medium">
        <color auto="1"/>
      </right>
      <top style="double">
        <color indexed="64"/>
      </top>
      <bottom/>
      <diagonal/>
    </border>
    <border>
      <left/>
      <right style="hair">
        <color auto="1"/>
      </right>
      <top style="hair">
        <color auto="1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auto="1"/>
      </left>
      <right/>
      <top style="hair">
        <color auto="1"/>
      </top>
      <bottom style="thin">
        <color indexed="64"/>
      </bottom>
      <diagonal/>
    </border>
    <border>
      <left style="medium">
        <color auto="1"/>
      </left>
      <right/>
      <top style="thick">
        <color auto="1"/>
      </top>
      <bottom style="hair">
        <color auto="1"/>
      </bottom>
      <diagonal/>
    </border>
    <border>
      <left style="hair">
        <color auto="1"/>
      </left>
      <right/>
      <top style="thin">
        <color indexed="64"/>
      </top>
      <bottom style="medium">
        <color auto="1"/>
      </bottom>
      <diagonal/>
    </border>
    <border>
      <left style="medium">
        <color auto="1"/>
      </left>
      <right/>
      <top style="thin">
        <color indexed="64"/>
      </top>
      <bottom style="medium">
        <color auto="1"/>
      </bottom>
      <diagonal/>
    </border>
    <border>
      <left style="medium">
        <color auto="1"/>
      </left>
      <right/>
      <top style="double">
        <color indexed="64"/>
      </top>
      <bottom/>
      <diagonal/>
    </border>
    <border>
      <left style="hair">
        <color auto="1"/>
      </left>
      <right style="thin">
        <color indexed="64"/>
      </right>
      <top/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double">
        <color indexed="64"/>
      </bottom>
      <diagonal/>
    </border>
    <border>
      <left style="hair">
        <color auto="1"/>
      </left>
      <right style="thin">
        <color indexed="64"/>
      </right>
      <top style="medium">
        <color auto="1"/>
      </top>
      <bottom style="hair">
        <color auto="1"/>
      </bottom>
      <diagonal/>
    </border>
    <border>
      <left/>
      <right style="thin">
        <color indexed="64"/>
      </right>
      <top style="thick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hair">
        <color auto="1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 style="thin">
        <color indexed="64"/>
      </left>
      <right/>
      <top style="thick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medium">
        <color auto="1"/>
      </left>
      <right/>
      <top/>
      <bottom style="thick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7" fillId="0" borderId="11" xfId="0" applyFont="1" applyBorder="1" applyAlignment="1">
      <alignment horizontal="center"/>
    </xf>
    <xf numFmtId="0" fontId="4" fillId="0" borderId="12" xfId="0" applyFont="1" applyBorder="1"/>
    <xf numFmtId="0" fontId="4" fillId="0" borderId="13" xfId="0" applyFont="1" applyBorder="1"/>
    <xf numFmtId="0" fontId="4" fillId="0" borderId="14" xfId="0" applyFont="1" applyBorder="1" applyAlignment="1">
      <alignment horizontal="left"/>
    </xf>
    <xf numFmtId="0" fontId="4" fillId="0" borderId="0" xfId="0" applyFont="1" applyBorder="1"/>
    <xf numFmtId="0" fontId="5" fillId="0" borderId="17" xfId="0" applyFont="1" applyBorder="1" applyAlignment="1">
      <alignment horizontal="left"/>
    </xf>
    <xf numFmtId="0" fontId="4" fillId="0" borderId="18" xfId="0" applyFont="1" applyBorder="1"/>
    <xf numFmtId="0" fontId="4" fillId="0" borderId="19" xfId="0" applyFont="1" applyBorder="1"/>
    <xf numFmtId="0" fontId="7" fillId="0" borderId="0" xfId="0" applyFont="1" applyBorder="1" applyAlignment="1"/>
    <xf numFmtId="0" fontId="4" fillId="0" borderId="20" xfId="0" applyFont="1" applyBorder="1" applyAlignment="1">
      <alignment horizontal="left"/>
    </xf>
    <xf numFmtId="0" fontId="4" fillId="0" borderId="0" xfId="0" applyFont="1" applyBorder="1" applyAlignment="1"/>
    <xf numFmtId="0" fontId="6" fillId="0" borderId="22" xfId="0" applyFont="1" applyBorder="1" applyAlignment="1">
      <alignment horizontal="center"/>
    </xf>
    <xf numFmtId="0" fontId="4" fillId="0" borderId="23" xfId="0" applyFont="1" applyBorder="1" applyAlignment="1"/>
    <xf numFmtId="166" fontId="9" fillId="0" borderId="24" xfId="0" applyNumberFormat="1" applyFont="1" applyFill="1" applyBorder="1" applyAlignment="1" applyProtection="1">
      <protection hidden="1"/>
    </xf>
    <xf numFmtId="166" fontId="4" fillId="0" borderId="24" xfId="0" applyNumberFormat="1" applyFont="1" applyFill="1" applyBorder="1" applyAlignment="1" applyProtection="1">
      <protection hidden="1"/>
    </xf>
    <xf numFmtId="0" fontId="5" fillId="0" borderId="0" xfId="0" applyFont="1" applyBorder="1"/>
    <xf numFmtId="166" fontId="4" fillId="0" borderId="26" xfId="0" applyNumberFormat="1" applyFont="1" applyFill="1" applyBorder="1" applyAlignment="1" applyProtection="1">
      <protection hidden="1"/>
    </xf>
    <xf numFmtId="0" fontId="4" fillId="0" borderId="24" xfId="0" applyFont="1" applyBorder="1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24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27" xfId="0" applyBorder="1"/>
    <xf numFmtId="0" fontId="0" fillId="0" borderId="8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10" fillId="0" borderId="16" xfId="0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2" fillId="0" borderId="38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4" fillId="0" borderId="39" xfId="0" applyFont="1" applyBorder="1" applyAlignment="1">
      <alignment horizontal="left"/>
    </xf>
    <xf numFmtId="0" fontId="12" fillId="0" borderId="5" xfId="0" applyFont="1" applyBorder="1" applyAlignment="1">
      <alignment horizontal="left"/>
    </xf>
    <xf numFmtId="0" fontId="0" fillId="0" borderId="40" xfId="0" applyFont="1" applyBorder="1" applyAlignment="1">
      <alignment horizontal="left"/>
    </xf>
    <xf numFmtId="0" fontId="1" fillId="0" borderId="41" xfId="0" applyFont="1" applyBorder="1" applyAlignment="1">
      <alignment horizontal="center"/>
    </xf>
    <xf numFmtId="0" fontId="0" fillId="0" borderId="42" xfId="0" applyBorder="1" applyAlignment="1">
      <alignment horizontal="center" vertical="center"/>
    </xf>
    <xf numFmtId="0" fontId="13" fillId="0" borderId="15" xfId="0" applyFont="1" applyBorder="1" applyAlignment="1">
      <alignment horizontal="left"/>
    </xf>
    <xf numFmtId="0" fontId="0" fillId="3" borderId="6" xfId="0" applyFont="1" applyFill="1" applyBorder="1" applyAlignment="1">
      <alignment horizontal="center"/>
    </xf>
    <xf numFmtId="0" fontId="1" fillId="0" borderId="48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0" fillId="0" borderId="59" xfId="0" applyBorder="1" applyAlignment="1">
      <alignment horizontal="center" vertical="center"/>
    </xf>
    <xf numFmtId="165" fontId="1" fillId="4" borderId="58" xfId="0" applyNumberFormat="1" applyFont="1" applyFill="1" applyBorder="1" applyAlignment="1">
      <alignment horizontal="center"/>
    </xf>
    <xf numFmtId="0" fontId="0" fillId="4" borderId="30" xfId="0" applyFill="1" applyBorder="1"/>
    <xf numFmtId="0" fontId="0" fillId="4" borderId="25" xfId="0" applyFill="1" applyBorder="1"/>
    <xf numFmtId="0" fontId="0" fillId="4" borderId="21" xfId="0" applyFill="1" applyBorder="1"/>
    <xf numFmtId="165" fontId="11" fillId="4" borderId="25" xfId="0" applyNumberFormat="1" applyFont="1" applyFill="1" applyBorder="1" applyAlignment="1">
      <alignment horizontal="center" textRotation="90"/>
    </xf>
    <xf numFmtId="164" fontId="3" fillId="4" borderId="32" xfId="0" applyNumberFormat="1" applyFont="1" applyFill="1" applyBorder="1" applyAlignment="1">
      <alignment horizontal="center"/>
    </xf>
    <xf numFmtId="0" fontId="1" fillId="0" borderId="60" xfId="0" applyFont="1" applyBorder="1" applyAlignment="1">
      <alignment horizontal="center"/>
    </xf>
    <xf numFmtId="0" fontId="4" fillId="0" borderId="63" xfId="0" applyFont="1" applyBorder="1"/>
    <xf numFmtId="0" fontId="15" fillId="0" borderId="4" xfId="0" applyFont="1" applyBorder="1" applyAlignment="1">
      <alignment horizontal="left"/>
    </xf>
    <xf numFmtId="0" fontId="15" fillId="0" borderId="8" xfId="0" applyFont="1" applyBorder="1" applyAlignment="1">
      <alignment horizontal="left"/>
    </xf>
    <xf numFmtId="0" fontId="8" fillId="0" borderId="17" xfId="0" applyFont="1" applyFill="1" applyBorder="1"/>
    <xf numFmtId="0" fontId="5" fillId="0" borderId="17" xfId="0" applyFont="1" applyFill="1" applyBorder="1"/>
    <xf numFmtId="0" fontId="8" fillId="0" borderId="9" xfId="0" applyFont="1" applyFill="1" applyBorder="1"/>
    <xf numFmtId="0" fontId="5" fillId="0" borderId="21" xfId="0" applyFont="1" applyFill="1" applyBorder="1"/>
    <xf numFmtId="0" fontId="5" fillId="0" borderId="16" xfId="0" applyFont="1" applyFill="1" applyBorder="1"/>
    <xf numFmtId="0" fontId="8" fillId="0" borderId="10" xfId="0" applyFont="1" applyFill="1" applyBorder="1"/>
    <xf numFmtId="0" fontId="8" fillId="0" borderId="16" xfId="0" applyFont="1" applyFill="1" applyBorder="1"/>
    <xf numFmtId="0" fontId="5" fillId="0" borderId="0" xfId="0" applyFont="1" applyFill="1" applyBorder="1"/>
    <xf numFmtId="0" fontId="5" fillId="0" borderId="0" xfId="0" applyFont="1" applyFill="1"/>
    <xf numFmtId="0" fontId="14" fillId="0" borderId="0" xfId="0" applyFont="1" applyFill="1" applyBorder="1"/>
    <xf numFmtId="0" fontId="0" fillId="0" borderId="62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42" xfId="0" applyFont="1" applyBorder="1" applyAlignment="1">
      <alignment horizontal="center" vertical="center"/>
    </xf>
    <xf numFmtId="0" fontId="0" fillId="4" borderId="31" xfId="0" applyFill="1" applyBorder="1"/>
    <xf numFmtId="0" fontId="12" fillId="0" borderId="32" xfId="0" applyFont="1" applyBorder="1" applyAlignment="1">
      <alignment horizontal="center" vertical="center" textRotation="65" wrapText="1"/>
    </xf>
    <xf numFmtId="0" fontId="12" fillId="0" borderId="30" xfId="0" applyFont="1" applyBorder="1" applyAlignment="1">
      <alignment horizontal="center" vertical="center" textRotation="65" wrapText="1"/>
    </xf>
    <xf numFmtId="0" fontId="12" fillId="0" borderId="35" xfId="0" applyFont="1" applyBorder="1" applyAlignment="1">
      <alignment horizontal="center" vertical="center" textRotation="65" wrapText="1"/>
    </xf>
    <xf numFmtId="0" fontId="12" fillId="0" borderId="33" xfId="0" applyFont="1" applyBorder="1" applyAlignment="1">
      <alignment horizontal="center" vertical="center" textRotation="65" wrapText="1"/>
    </xf>
    <xf numFmtId="0" fontId="12" fillId="0" borderId="34" xfId="0" applyFont="1" applyBorder="1" applyAlignment="1">
      <alignment horizontal="center" vertical="center" textRotation="65" wrapText="1"/>
    </xf>
    <xf numFmtId="0" fontId="12" fillId="0" borderId="61" xfId="0" applyFont="1" applyBorder="1" applyAlignment="1">
      <alignment horizontal="center" vertical="center" textRotation="65" wrapText="1"/>
    </xf>
    <xf numFmtId="165" fontId="1" fillId="2" borderId="46" xfId="0" applyNumberFormat="1" applyFont="1" applyFill="1" applyBorder="1" applyAlignment="1">
      <alignment horizontal="center"/>
    </xf>
    <xf numFmtId="165" fontId="1" fillId="2" borderId="7" xfId="0" applyNumberFormat="1" applyFont="1" applyFill="1" applyBorder="1" applyAlignment="1">
      <alignment horizontal="center"/>
    </xf>
    <xf numFmtId="165" fontId="11" fillId="0" borderId="43" xfId="0" applyNumberFormat="1" applyFont="1" applyBorder="1" applyAlignment="1">
      <alignment horizontal="center"/>
    </xf>
    <xf numFmtId="165" fontId="11" fillId="0" borderId="49" xfId="0" applyNumberFormat="1" applyFont="1" applyBorder="1" applyAlignment="1">
      <alignment horizontal="center"/>
    </xf>
    <xf numFmtId="164" fontId="3" fillId="0" borderId="44" xfId="0" applyNumberFormat="1" applyFont="1" applyBorder="1" applyAlignment="1">
      <alignment horizontal="center"/>
    </xf>
    <xf numFmtId="164" fontId="3" fillId="0" borderId="54" xfId="0" applyNumberFormat="1" applyFont="1" applyBorder="1" applyAlignment="1">
      <alignment horizontal="center"/>
    </xf>
    <xf numFmtId="165" fontId="11" fillId="0" borderId="65" xfId="0" applyNumberFormat="1" applyFont="1" applyBorder="1" applyAlignment="1">
      <alignment horizontal="center"/>
    </xf>
    <xf numFmtId="164" fontId="3" fillId="0" borderId="64" xfId="0" applyNumberFormat="1" applyFont="1" applyBorder="1" applyAlignment="1">
      <alignment horizontal="center"/>
    </xf>
    <xf numFmtId="165" fontId="1" fillId="2" borderId="45" xfId="0" applyNumberFormat="1" applyFont="1" applyFill="1" applyBorder="1" applyAlignment="1">
      <alignment horizontal="center"/>
    </xf>
    <xf numFmtId="165" fontId="1" fillId="2" borderId="50" xfId="0" applyNumberFormat="1" applyFont="1" applyFill="1" applyBorder="1" applyAlignment="1">
      <alignment horizontal="center"/>
    </xf>
    <xf numFmtId="165" fontId="11" fillId="0" borderId="67" xfId="0" applyNumberFormat="1" applyFont="1" applyBorder="1" applyAlignment="1">
      <alignment horizontal="center"/>
    </xf>
    <xf numFmtId="164" fontId="3" fillId="0" borderId="66" xfId="0" applyNumberFormat="1" applyFont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7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27" xfId="0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utils/Absences/Gabarit%20&#224;%20ne%20pas%20modifier/Planning%20de%20pr&#233;sence%2020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ecembre"/>
      <sheetName val="Récap annuel"/>
      <sheetName val="Données"/>
      <sheetName val="Planning de présence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>
            <v>2011</v>
          </cell>
        </row>
      </sheetData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Y28"/>
  <sheetViews>
    <sheetView tabSelected="1" zoomScale="90" zoomScaleNormal="90" workbookViewId="0">
      <selection activeCell="N6" sqref="N6"/>
    </sheetView>
  </sheetViews>
  <sheetFormatPr baseColWidth="10" defaultRowHeight="15" x14ac:dyDescent="0.25"/>
  <cols>
    <col min="1" max="1" width="2.85546875" customWidth="1"/>
    <col min="2" max="2" width="25.85546875" customWidth="1"/>
    <col min="3" max="12" width="4.7109375" customWidth="1"/>
    <col min="13" max="13" width="0.85546875" customWidth="1"/>
    <col min="14" max="24" width="8.7109375" customWidth="1"/>
    <col min="25" max="25" width="9.7109375" customWidth="1"/>
  </cols>
  <sheetData>
    <row r="2" spans="2:25" ht="15.75" thickBot="1" x14ac:dyDescent="0.3"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</row>
    <row r="3" spans="2:25" ht="32.25" customHeight="1" thickTop="1" x14ac:dyDescent="0.25">
      <c r="B3" s="4">
        <v>2015</v>
      </c>
      <c r="C3" s="89"/>
      <c r="D3" s="90"/>
      <c r="E3" s="92"/>
      <c r="F3" s="90"/>
      <c r="G3" s="92">
        <v>42095</v>
      </c>
      <c r="H3" s="90"/>
      <c r="I3" s="96">
        <v>42096</v>
      </c>
      <c r="J3" s="90"/>
      <c r="K3" s="92">
        <v>42097</v>
      </c>
      <c r="L3" s="90"/>
      <c r="M3" s="60"/>
      <c r="N3" s="79" t="s">
        <v>8</v>
      </c>
      <c r="O3" s="79" t="s">
        <v>10</v>
      </c>
      <c r="P3" s="79" t="s">
        <v>14</v>
      </c>
      <c r="Q3" s="79" t="s">
        <v>18</v>
      </c>
      <c r="R3" s="79" t="s">
        <v>22</v>
      </c>
      <c r="S3" s="79" t="s">
        <v>52</v>
      </c>
      <c r="T3" s="79" t="s">
        <v>27</v>
      </c>
      <c r="U3" s="79" t="s">
        <v>28</v>
      </c>
      <c r="V3" s="79" t="s">
        <v>31</v>
      </c>
      <c r="W3" s="79" t="s">
        <v>72</v>
      </c>
      <c r="X3" s="79" t="s">
        <v>36</v>
      </c>
      <c r="Y3" s="82" t="s">
        <v>71</v>
      </c>
    </row>
    <row r="4" spans="2:25" s="1" customFormat="1" ht="30" customHeight="1" x14ac:dyDescent="0.3">
      <c r="B4" s="3" t="s">
        <v>0</v>
      </c>
      <c r="C4" s="87"/>
      <c r="D4" s="88"/>
      <c r="E4" s="91"/>
      <c r="F4" s="88"/>
      <c r="G4" s="91">
        <f>G3</f>
        <v>42095</v>
      </c>
      <c r="H4" s="88"/>
      <c r="I4" s="95">
        <f t="shared" ref="I4:K4" si="0">I3</f>
        <v>42096</v>
      </c>
      <c r="J4" s="88"/>
      <c r="K4" s="91">
        <f t="shared" si="0"/>
        <v>42097</v>
      </c>
      <c r="L4" s="88"/>
      <c r="M4" s="59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3"/>
    </row>
    <row r="5" spans="2:25" ht="15.75" thickBot="1" x14ac:dyDescent="0.3">
      <c r="B5" s="49"/>
      <c r="C5" s="85"/>
      <c r="D5" s="86"/>
      <c r="E5" s="93"/>
      <c r="F5" s="86"/>
      <c r="G5" s="93" t="str">
        <f>IF(WEEKDAY(3:3,2)&gt;5,"f","")</f>
        <v/>
      </c>
      <c r="H5" s="94"/>
      <c r="I5" s="93" t="str">
        <f>IF(WEEKDAY(3:3,2)&gt;5,"f","")</f>
        <v/>
      </c>
      <c r="J5" s="86"/>
      <c r="K5" s="93" t="s">
        <v>74</v>
      </c>
      <c r="L5" s="94"/>
      <c r="M5" s="55"/>
      <c r="N5" s="80"/>
      <c r="O5" s="81"/>
      <c r="P5" s="81"/>
      <c r="Q5" s="81"/>
      <c r="R5" s="81"/>
      <c r="S5" s="81"/>
      <c r="T5" s="81"/>
      <c r="U5" s="81"/>
      <c r="V5" s="81"/>
      <c r="W5" s="81"/>
      <c r="X5" s="81"/>
      <c r="Y5" s="84"/>
    </row>
    <row r="6" spans="2:25" ht="24.95" customHeight="1" x14ac:dyDescent="0.25">
      <c r="B6" s="28" t="str">
        <f>Données!$E$3</f>
        <v>Pierre</v>
      </c>
      <c r="C6" s="2" t="s">
        <v>51</v>
      </c>
      <c r="D6" s="53" t="s">
        <v>51</v>
      </c>
      <c r="E6" s="2" t="s">
        <v>51</v>
      </c>
      <c r="F6" s="53" t="s">
        <v>51</v>
      </c>
      <c r="G6" s="2" t="s">
        <v>51</v>
      </c>
      <c r="H6" s="50" t="s">
        <v>51</v>
      </c>
      <c r="I6" s="2" t="s">
        <v>51</v>
      </c>
      <c r="J6" s="53" t="s">
        <v>51</v>
      </c>
      <c r="K6" s="2" t="s">
        <v>39</v>
      </c>
      <c r="L6" s="53" t="s">
        <v>39</v>
      </c>
      <c r="M6" s="56"/>
      <c r="N6" s="75">
        <f t="shared" ref="N6:N15" si="1">5-SUM(O6:X6)</f>
        <v>1</v>
      </c>
      <c r="O6" s="33">
        <f>IF(COUNTIF($C6:$M6,"VA")+(COUNTIF($C6:$M6,"VA")/2)=0,"",COUNTIF($C6:$M6,"VAa")+(COUNTIF($C6:M6,"VA")/2))</f>
        <v>4</v>
      </c>
      <c r="P6" s="34" t="str">
        <f>IF(COUNTIF($C6:$M6,"MA")+(COUNTIF($C6:$M6,"MA")/2)=0,"",COUNTIF($C6:$M6,"MAa")+(COUNTIF($C6:M6,"MA")/2))</f>
        <v/>
      </c>
      <c r="Q6" s="33" t="str">
        <f>IF(COUNTIF($C6:$M6,"CH")+(COUNTIF($C6:$M6,"CH")/2)=0,"",COUNTIF($C6:$M6,"CHa")+(COUNTIF($C6:M6,"CH")/2))</f>
        <v/>
      </c>
      <c r="R6" s="34" t="str">
        <f>IF(COUNTIF($C6:$M6,"ATT")+(COUNTIF($C6:$M6,"ATT")/2)=0,"",COUNTIF($C6:$M6,"ATTa")+(COUNTIF($C6:M6,"ATT")/2))</f>
        <v/>
      </c>
      <c r="S6" s="33" t="str">
        <f t="shared" ref="S6" si="2">IF(COUNTIF($C6:$M6,"OF")+(COUNTIF($C6:$M6,"OF")/2)=0,"",COUNTIF($C6:$M6,"OFA")+(COUNTIF($C6:$M6,"OF")/2))</f>
        <v/>
      </c>
      <c r="T6" s="34" t="str">
        <f t="shared" ref="T6:T10" si="3">IF(COUNTIF($C6:$M6,"Ret")+(COUNTIF($C6:$M6,"Ret")/2)=0,"",COUNTIF($C6:$M6,"RetA")+(COUNTIF($C6:$M6,"Ret")/2))</f>
        <v/>
      </c>
      <c r="U6" s="33" t="str">
        <f t="shared" ref="U6:U11" si="4">IF(COUNTIF($C6:$M6,"FO")+(COUNTIF($C6:$M6,"FO")/2)=0,"",COUNTIF($C6:$M6,"FOa")+(COUNTIF($C6:$M6,"FO")/2))</f>
        <v/>
      </c>
      <c r="V6" s="34" t="str">
        <f t="shared" ref="V6:V7" si="5">IF(COUNTIF($C6:$M6,"SY")+(COUNTIF($C6:$M6,"SY")/2)=0,"",COUNTIF($C6:$M6,"SYa")+(COUNTIF($C6:$M6,"SY")/2))</f>
        <v/>
      </c>
      <c r="W6" s="33" t="str">
        <f t="shared" ref="W6:W8" si="6">IF(COUNTIF($C6:$M6,"PAR")+(COUNTIF($C6:$M6,"PAR")/2)=0,"",COUNTIF($C6:$M6,"PARa")+(COUNTIF($C6:$M6,"PAR")/2))</f>
        <v/>
      </c>
      <c r="X6" s="34" t="str">
        <f t="shared" ref="X6:X7" si="7">IF(COUNTIF($C6:$M6,"AU")+(COUNTIF($C6:$M6,"AU")/2)=0,"",COUNTIF($C6:$M6,"AUa")+(COUNTIF($C6:$M6,"AU")/2))</f>
        <v/>
      </c>
      <c r="Y6" s="35">
        <f>SUM(O6:X6)</f>
        <v>4</v>
      </c>
    </row>
    <row r="7" spans="2:25" ht="24.95" customHeight="1" x14ac:dyDescent="0.3">
      <c r="B7" s="63" t="str">
        <f>Données!$E$4</f>
        <v>Jean</v>
      </c>
      <c r="C7" s="2"/>
      <c r="D7" s="50"/>
      <c r="E7" s="2"/>
      <c r="F7" s="50"/>
      <c r="G7" s="2"/>
      <c r="H7" s="51"/>
      <c r="I7" s="2" t="s">
        <v>67</v>
      </c>
      <c r="J7" s="50" t="s">
        <v>42</v>
      </c>
      <c r="K7" s="2" t="s">
        <v>39</v>
      </c>
      <c r="L7" s="50" t="s">
        <v>39</v>
      </c>
      <c r="M7" s="56"/>
      <c r="N7" s="76">
        <f t="shared" si="1"/>
        <v>4</v>
      </c>
      <c r="O7" s="33" t="str">
        <f>IF(COUNTIF($C7:$M7,"VA")+(COUNTIF($C7:$M7,"VA")/2)=0,"",COUNTIF($C7:$M7,"VAa")+(COUNTIF($C7:M7,"VA")/2))</f>
        <v/>
      </c>
      <c r="P7" s="34" t="str">
        <f>IF(COUNTIF($C7:$M7,"MA")+(COUNTIF($C7:$M7,"MA")/2)=0,"",COUNTIF($C7:$M7,"MAa")+(COUNTIF($C7:M7,"MA")/2))</f>
        <v/>
      </c>
      <c r="Q7" s="33" t="str">
        <f>IF(COUNTIF($C7:$M7,"CH")+(COUNTIF($C7:$M7,"CH")/2)=0,"",COUNTIF($C7:$M7,"CHa")+(COUNTIF($C7:M7,"CH")/2))</f>
        <v/>
      </c>
      <c r="R7" s="34">
        <f>IF(COUNTIF($C7:$M7,"ATT")+(COUNTIF($C7:$M7,"ATT")/2)=0,"",COUNTIF($C7:$M7,"ATTa")+(COUNTIF($C7:M7,"ATT")/2))</f>
        <v>0.5</v>
      </c>
      <c r="S7" s="33">
        <f>IF(COUNTIF($C7:$M7,"OF")+(COUNTIF($C7:$M7,"OF")/2)=0,"",COUNTIF($C7:$M7,"OFA")+(COUNTIF($C7:$M7,"OF")/2))</f>
        <v>0.5</v>
      </c>
      <c r="T7" s="34" t="str">
        <f t="shared" si="3"/>
        <v/>
      </c>
      <c r="U7" s="33" t="str">
        <f t="shared" si="4"/>
        <v/>
      </c>
      <c r="V7" s="34" t="str">
        <f t="shared" si="5"/>
        <v/>
      </c>
      <c r="W7" s="33" t="str">
        <f t="shared" si="6"/>
        <v/>
      </c>
      <c r="X7" s="34" t="str">
        <f t="shared" si="7"/>
        <v/>
      </c>
      <c r="Y7" s="35">
        <f t="shared" ref="Y7:Y15" si="8">SUM(O7:X7)</f>
        <v>1</v>
      </c>
    </row>
    <row r="8" spans="2:25" ht="24.95" customHeight="1" x14ac:dyDescent="0.3">
      <c r="B8" s="63" t="str">
        <f>Données!$E$5</f>
        <v>Jacques</v>
      </c>
      <c r="C8" s="2" t="s">
        <v>45</v>
      </c>
      <c r="D8" s="50" t="s">
        <v>51</v>
      </c>
      <c r="E8" s="2" t="s">
        <v>48</v>
      </c>
      <c r="F8" s="50" t="s">
        <v>63</v>
      </c>
      <c r="G8" s="2"/>
      <c r="H8" s="50"/>
      <c r="I8" s="2"/>
      <c r="J8" s="50" t="s">
        <v>70</v>
      </c>
      <c r="K8" s="2" t="s">
        <v>39</v>
      </c>
      <c r="L8" s="50" t="s">
        <v>39</v>
      </c>
      <c r="M8" s="56"/>
      <c r="N8" s="76">
        <f t="shared" si="1"/>
        <v>2.5</v>
      </c>
      <c r="O8" s="33">
        <f>IF(COUNTIF($C8:$M8,"VA")+(COUNTIF($C8:$M8,"VA")/2)=0,"",COUNTIF($C8:$M8,"VAa")+(COUNTIF($C8:M8,"VA")/2))</f>
        <v>0.5</v>
      </c>
      <c r="P8" s="34">
        <f>IF(COUNTIF($C8:$M8,"MA")+(COUNTIF($C8:$M8,"MA")/2)=0,"",COUNTIF($C8:$M8,"MAa")+(COUNTIF($C8:M8,"MA")/2))</f>
        <v>0.5</v>
      </c>
      <c r="Q8" s="33" t="str">
        <f>IF(COUNTIF($C8:$M8,"CH")+(COUNTIF($C8:$M8,"CH")/2)=0,"",COUNTIF($C8:$M8,"CHa")+(COUNTIF($C8:M8,"CH")/2))</f>
        <v/>
      </c>
      <c r="R8" s="34" t="str">
        <f>IF(COUNTIF($C8:$M8,"ATT")+(COUNTIF($C8:$M8,"ATT")/2)=0,"",COUNTIF($C8:$M8,"ATTa")+(COUNTIF($C8:M8,"ATT")/2))</f>
        <v/>
      </c>
      <c r="S8" s="33" t="str">
        <f t="shared" ref="S8:S15" si="9">IF(COUNTIF($C8:$M8,"OF")+(COUNTIF($C8:$M8,"OF")/2)=0,"",COUNTIF($C8:$M8,"OFA")+(COUNTIF($C8:$M8,"OF")/2))</f>
        <v/>
      </c>
      <c r="T8" s="34" t="str">
        <f t="shared" si="3"/>
        <v/>
      </c>
      <c r="U8" s="33">
        <f t="shared" si="4"/>
        <v>1</v>
      </c>
      <c r="V8" s="34" t="str">
        <f>IF(COUNTIF($C8:$M8,"SY")+(COUNTIF($C8:$M8,"SY")/2)=0,"",COUNTIF($C8:$M8,"SYa")+(COUNTIF($C8:$M8,"SY")/2))</f>
        <v/>
      </c>
      <c r="W8" s="33" t="str">
        <f t="shared" si="6"/>
        <v/>
      </c>
      <c r="X8" s="34">
        <f>IF(COUNTIF($C8:$M8,"AU")+(COUNTIF($C8:$M8,"AU")/2)=0,"",COUNTIF($C8:$M8,"AUa")+(COUNTIF($C8:$M8,"AU")/2))</f>
        <v>0.5</v>
      </c>
      <c r="Y8" s="35">
        <f t="shared" si="8"/>
        <v>2.5</v>
      </c>
    </row>
    <row r="9" spans="2:25" ht="24.95" customHeight="1" x14ac:dyDescent="0.3">
      <c r="B9" s="63" t="str">
        <f>Données!$E$6</f>
        <v>Lucie</v>
      </c>
      <c r="C9" s="2"/>
      <c r="D9" s="50"/>
      <c r="E9" s="2" t="s">
        <v>49</v>
      </c>
      <c r="F9" s="50"/>
      <c r="G9" s="2"/>
      <c r="H9" s="50"/>
      <c r="I9" s="2" t="s">
        <v>68</v>
      </c>
      <c r="J9" s="50"/>
      <c r="K9" s="2" t="s">
        <v>39</v>
      </c>
      <c r="L9" s="50" t="s">
        <v>39</v>
      </c>
      <c r="M9" s="56"/>
      <c r="N9" s="76">
        <f t="shared" si="1"/>
        <v>4</v>
      </c>
      <c r="O9" s="33" t="str">
        <f>IF(COUNTIF($C9:$M9,"VA")+(COUNTIF($C9:$M9,"VA")/2)=0,"",COUNTIF($C9:$M9,"VAa")+(COUNTIF($C9:M9,"VA")/2))</f>
        <v/>
      </c>
      <c r="P9" s="34" t="str">
        <f>IF(COUNTIF($C9:$M9,"MA")+(COUNTIF($C9:$M9,"MA")/2)=0,"",COUNTIF($C9:$M9,"MAa")+(COUNTIF($C9:M9,"MA")/2))</f>
        <v/>
      </c>
      <c r="Q9" s="33">
        <f>IF(COUNTIF($C9:$M9,"CH")+(COUNTIF($C9:$M9,"CH")/2)=0,"",COUNTIF($C9:$M9,"CHa")+(COUNTIF($C9:M9,"CH")/2))</f>
        <v>0.5</v>
      </c>
      <c r="R9" s="34" t="str">
        <f>IF(COUNTIF($C9:$M9,"ATT")+(COUNTIF($C9:$M9,"ATT")/2)=0,"",COUNTIF($C9:$M9,"ATTa")+(COUNTIF($C9:M9,"ATT")/2))</f>
        <v/>
      </c>
      <c r="S9" s="33" t="str">
        <f t="shared" si="9"/>
        <v/>
      </c>
      <c r="T9" s="34" t="str">
        <f t="shared" si="3"/>
        <v/>
      </c>
      <c r="U9" s="33" t="str">
        <f t="shared" si="4"/>
        <v/>
      </c>
      <c r="V9" s="34">
        <f t="shared" ref="V9:V15" si="10">IF(COUNTIF($C9:$M9,"SY")+(COUNTIF($C9:$M9,"SY")/2)=0,"",COUNTIF($C9:$M9,"SYa")+(COUNTIF($C9:$M9,"SY")/2))</f>
        <v>0.5</v>
      </c>
      <c r="W9" s="33" t="str">
        <f>IF(COUNTIF($C9:$M9,"PAR")+(COUNTIF($C9:$M9,"PAR")/2)=0,"",COUNTIF($C9:$M9,"PARa")+(COUNTIF($C9:$M9,"PAR")/2))</f>
        <v/>
      </c>
      <c r="X9" s="34" t="str">
        <f t="shared" ref="X9:X15" si="11">IF(COUNTIF($C9:$M9,"AU")+(COUNTIF($C9:$M9,"AU")/2)=0,"",COUNTIF($C9:$M9,"AUa")+(COUNTIF($C9:$M9,"AU")/2))</f>
        <v/>
      </c>
      <c r="Y9" s="35">
        <f t="shared" si="8"/>
        <v>1</v>
      </c>
    </row>
    <row r="10" spans="2:25" ht="24.95" customHeight="1" x14ac:dyDescent="0.3">
      <c r="B10" s="63" t="str">
        <f>Données!$E$7</f>
        <v>Marie</v>
      </c>
      <c r="C10" s="2"/>
      <c r="D10" s="50"/>
      <c r="E10" s="2"/>
      <c r="F10" s="50"/>
      <c r="G10" s="2" t="s">
        <v>42</v>
      </c>
      <c r="H10" s="50"/>
      <c r="I10" s="2"/>
      <c r="J10" s="50" t="s">
        <v>69</v>
      </c>
      <c r="K10" s="2" t="s">
        <v>39</v>
      </c>
      <c r="L10" s="50" t="s">
        <v>39</v>
      </c>
      <c r="M10" s="56"/>
      <c r="N10" s="76">
        <f t="shared" si="1"/>
        <v>4</v>
      </c>
      <c r="O10" s="33" t="str">
        <f>IF(COUNTIF($C10:$M10,"VA")+(COUNTIF($C10:$M10,"VA")/2)=0,"",COUNTIF($C10:$M10,"VAa")+(COUNTIF($C10:M10,"VA")/2))</f>
        <v/>
      </c>
      <c r="P10" s="34" t="str">
        <f>IF(COUNTIF($C10:$M10,"MA")+(COUNTIF($C10:$M10,"MA")/2)=0,"",COUNTIF($C10:$M10,"MAa")+(COUNTIF($C10:M10,"MA")/2))</f>
        <v/>
      </c>
      <c r="Q10" s="33" t="str">
        <f>IF(COUNTIF($C10:$M10,"CH")+(COUNTIF($C10:$M10,"CH")/2)=0,"",COUNTIF($C10:$M10,"CHa")+(COUNTIF($C10:M10,"CH")/2))</f>
        <v/>
      </c>
      <c r="R10" s="34">
        <f>IF(COUNTIF($C10:$M10,"ATT")+(COUNTIF($C10:$M10,"ATT")/2)=0,"",COUNTIF($C10:$M10,"ATTa")+(COUNTIF($C10:M10,"ATT")/2))</f>
        <v>0.5</v>
      </c>
      <c r="S10" s="33" t="str">
        <f t="shared" si="9"/>
        <v/>
      </c>
      <c r="T10" s="34" t="str">
        <f t="shared" si="3"/>
        <v/>
      </c>
      <c r="U10" s="33" t="str">
        <f t="shared" si="4"/>
        <v/>
      </c>
      <c r="V10" s="34" t="str">
        <f t="shared" si="10"/>
        <v/>
      </c>
      <c r="W10" s="33">
        <f t="shared" ref="W10:W15" si="12">IF(COUNTIF($C10:$M10,"PAR")+(COUNTIF($C10:$M10,"PAR")/2)=0,"",COUNTIF($C10:$M10,"PARa")+(COUNTIF($C10:$M10,"PAR")/2))</f>
        <v>0.5</v>
      </c>
      <c r="X10" s="34" t="str">
        <f t="shared" si="11"/>
        <v/>
      </c>
      <c r="Y10" s="35">
        <f t="shared" si="8"/>
        <v>1</v>
      </c>
    </row>
    <row r="11" spans="2:25" ht="24.95" customHeight="1" x14ac:dyDescent="0.3">
      <c r="B11" s="63" t="str">
        <f>Données!$E$8</f>
        <v>Normand</v>
      </c>
      <c r="C11" s="2"/>
      <c r="D11" s="50"/>
      <c r="E11" s="2" t="s">
        <v>50</v>
      </c>
      <c r="F11" s="50" t="s">
        <v>50</v>
      </c>
      <c r="G11" s="2"/>
      <c r="H11" s="50"/>
      <c r="I11" s="2"/>
      <c r="J11" s="50"/>
      <c r="K11" s="2" t="s">
        <v>39</v>
      </c>
      <c r="L11" s="50" t="s">
        <v>39</v>
      </c>
      <c r="M11" s="56"/>
      <c r="N11" s="76">
        <f t="shared" si="1"/>
        <v>4</v>
      </c>
      <c r="O11" s="33" t="str">
        <f>IF(COUNTIF($C11:$M11,"VA")+(COUNTIF($C11:$M11,"VA")/2)=0,"",COUNTIF($C11:$M11,"VAa")+(COUNTIF($C11:M11,"VA")/2))</f>
        <v/>
      </c>
      <c r="P11" s="34" t="str">
        <f>IF(COUNTIF($C11:$M11,"MA")+(COUNTIF($C11:$M11,"MA")/2)=0,"",COUNTIF($C11:$M11,"MAa")+(COUNTIF($C11:M11,"MA")/2))</f>
        <v/>
      </c>
      <c r="Q11" s="33" t="str">
        <f>IF(COUNTIF($C11:$M11,"CH")+(COUNTIF($C11:$M11,"CH")/2)=0,"",COUNTIF($C11:$M11,"CHa")+(COUNTIF($C11:M11,"CH")/2))</f>
        <v/>
      </c>
      <c r="R11" s="34" t="str">
        <f>IF(COUNTIF($C11:$M11,"ATT")+(COUNTIF($C11:$M11,"ATT")/2)=0,"",COUNTIF($C11:$M11,"ATTa")+(COUNTIF($C11:M11,"ATT")/2))</f>
        <v/>
      </c>
      <c r="S11" s="33" t="str">
        <f t="shared" si="9"/>
        <v/>
      </c>
      <c r="T11" s="34">
        <f>IF(COUNTIF($C11:$M11,"Ret")+(COUNTIF($C11:$M11,"Ret")/2)=0,"",COUNTIF($C11:$M11,"RetA")+(COUNTIF($C11:$M11,"Ret")/2))</f>
        <v>1</v>
      </c>
      <c r="U11" s="33" t="str">
        <f t="shared" si="4"/>
        <v/>
      </c>
      <c r="V11" s="34" t="str">
        <f t="shared" si="10"/>
        <v/>
      </c>
      <c r="W11" s="33" t="str">
        <f t="shared" si="12"/>
        <v/>
      </c>
      <c r="X11" s="34" t="str">
        <f t="shared" si="11"/>
        <v/>
      </c>
      <c r="Y11" s="35">
        <f t="shared" si="8"/>
        <v>1</v>
      </c>
    </row>
    <row r="12" spans="2:25" ht="24.95" customHeight="1" x14ac:dyDescent="0.3">
      <c r="B12" s="63" t="str">
        <f>Données!$E$9</f>
        <v>Thérèse</v>
      </c>
      <c r="C12" s="2"/>
      <c r="D12" s="50"/>
      <c r="E12" s="2" t="s">
        <v>65</v>
      </c>
      <c r="F12" s="50"/>
      <c r="G12" s="2"/>
      <c r="H12" s="50"/>
      <c r="I12" s="2" t="s">
        <v>66</v>
      </c>
      <c r="J12" s="50"/>
      <c r="K12" s="2" t="s">
        <v>39</v>
      </c>
      <c r="L12" s="50" t="s">
        <v>39</v>
      </c>
      <c r="M12" s="56"/>
      <c r="N12" s="76">
        <f t="shared" si="1"/>
        <v>4</v>
      </c>
      <c r="O12" s="33" t="str">
        <f>IF(COUNTIF($C12:$M12,"VA")+(COUNTIF($C12:$M12,"VA")/2)=0,"",COUNTIF($C12:$M12,"VAa")+(COUNTIF($C12:M12,"VA")/2))</f>
        <v/>
      </c>
      <c r="P12" s="34">
        <f>IF(COUNTIF($C12:$M12,"MA")+(COUNTIF($C12:$M12,"MA")/2)=0,"",COUNTIF($C12:$M12,"MAa")+(COUNTIF($C12:M12,"MA")/2))</f>
        <v>0.5</v>
      </c>
      <c r="Q12" s="33" t="str">
        <f>IF(COUNTIF($C12:$M12,"CH")+(COUNTIF($C12:$M12,"CH")/2)=0,"",COUNTIF($C12:$M12,"CHa")+(COUNTIF($C12:M12,"CH")/2))</f>
        <v/>
      </c>
      <c r="R12" s="34" t="str">
        <f>IF(COUNTIF($C12:$M12,"ATT")+(COUNTIF($C12:$M12,"ATT")/2)=0,"",COUNTIF($C12:$M12,"ATTa")+(COUNTIF($C12:M12,"ATT")/2))</f>
        <v/>
      </c>
      <c r="S12" s="33" t="str">
        <f t="shared" si="9"/>
        <v/>
      </c>
      <c r="T12" s="34" t="str">
        <f t="shared" ref="T12:T15" si="13">IF(COUNTIF($C12:$M12,"Ret")+(COUNTIF($C12:$M12,"Ret")/2)=0,"",COUNTIF($C12:$M12,"RetA")+(COUNTIF($C12:$M12,"Ret")/2))</f>
        <v/>
      </c>
      <c r="U12" s="33">
        <f>IF(COUNTIF($C12:$M12,"FO")+(COUNTIF($C12:$M12,"FO")/2)=0,"",COUNTIF($C12:$M12,"FOa")+(COUNTIF($C12:$M12,"FO")/2))</f>
        <v>0.5</v>
      </c>
      <c r="V12" s="34" t="str">
        <f t="shared" si="10"/>
        <v/>
      </c>
      <c r="W12" s="33" t="str">
        <f t="shared" si="12"/>
        <v/>
      </c>
      <c r="X12" s="34" t="str">
        <f t="shared" si="11"/>
        <v/>
      </c>
      <c r="Y12" s="35">
        <f t="shared" si="8"/>
        <v>1</v>
      </c>
    </row>
    <row r="13" spans="2:25" ht="24.95" customHeight="1" x14ac:dyDescent="0.3">
      <c r="B13" s="63" t="str">
        <f>Données!$E$11</f>
        <v>Manon</v>
      </c>
      <c r="C13" s="2"/>
      <c r="D13" s="50"/>
      <c r="E13" s="2"/>
      <c r="F13" s="50"/>
      <c r="G13" s="2" t="s">
        <v>49</v>
      </c>
      <c r="H13" s="50"/>
      <c r="I13" s="2"/>
      <c r="J13" s="50" t="s">
        <v>64</v>
      </c>
      <c r="K13" s="2" t="s">
        <v>39</v>
      </c>
      <c r="L13" s="50" t="s">
        <v>39</v>
      </c>
      <c r="M13" s="56"/>
      <c r="N13" s="76">
        <f t="shared" si="1"/>
        <v>4</v>
      </c>
      <c r="O13" s="33" t="str">
        <f>IF(COUNTIF($C13:$M13,"VA")+(COUNTIF($C13:$M13,"VA")/2)=0,"",COUNTIF($C13:$M13,"VAa")+(COUNTIF($C13:M13,"VA")/2))</f>
        <v/>
      </c>
      <c r="P13" s="34">
        <f>IF(COUNTIF($C13:$M13,"MA")+(COUNTIF($C13:$M13,"MA")/2)=0,"",COUNTIF($C13:$M13,"MAa")+(COUNTIF($C13:M13,"MA")/2))</f>
        <v>0.5</v>
      </c>
      <c r="Q13" s="33">
        <f>IF(COUNTIF($C13:$M13,"CH")+(COUNTIF($C13:$M13,"CH")/2)=0,"",COUNTIF($C13:$M13,"CHa")+(COUNTIF($C13:M13,"CH")/2))</f>
        <v>0.5</v>
      </c>
      <c r="R13" s="34" t="str">
        <f>IF(COUNTIF($C13:$M13,"ATT")+(COUNTIF($C13:$M13,"ATT")/2)=0,"",COUNTIF($C13:$M13,"ATTa")+(COUNTIF($C13:M13,"ATT")/2))</f>
        <v/>
      </c>
      <c r="S13" s="33" t="str">
        <f t="shared" si="9"/>
        <v/>
      </c>
      <c r="T13" s="34" t="str">
        <f t="shared" si="13"/>
        <v/>
      </c>
      <c r="U13" s="33" t="str">
        <f t="shared" ref="U13:U15" si="14">IF(COUNTIF($C13:$M13,"FO")+(COUNTIF($C13:$M13,"FO")/2)=0,"",COUNTIF($C13:$M13,"FOa")+(COUNTIF($C13:$M13,"FO")/2))</f>
        <v/>
      </c>
      <c r="V13" s="34" t="str">
        <f t="shared" si="10"/>
        <v/>
      </c>
      <c r="W13" s="33" t="str">
        <f t="shared" si="12"/>
        <v/>
      </c>
      <c r="X13" s="34" t="str">
        <f t="shared" si="11"/>
        <v/>
      </c>
      <c r="Y13" s="35">
        <f t="shared" si="8"/>
        <v>1</v>
      </c>
    </row>
    <row r="14" spans="2:25" ht="24.95" customHeight="1" x14ac:dyDescent="0.3">
      <c r="B14" s="63" t="str">
        <f>Données!$E$10</f>
        <v>Simon</v>
      </c>
      <c r="C14" s="2"/>
      <c r="D14" s="50"/>
      <c r="E14" s="2"/>
      <c r="F14" s="50"/>
      <c r="G14" s="2"/>
      <c r="H14" s="50"/>
      <c r="I14" s="2"/>
      <c r="J14" s="50"/>
      <c r="K14" s="2" t="s">
        <v>39</v>
      </c>
      <c r="L14" s="50" t="s">
        <v>39</v>
      </c>
      <c r="M14" s="56"/>
      <c r="N14" s="76">
        <f t="shared" si="1"/>
        <v>5</v>
      </c>
      <c r="O14" s="33" t="str">
        <f>IF(COUNTIF($C14:$M14,"VA")+(COUNTIF($C14:$M14,"VA")/2)=0,"",COUNTIF($C14:$M14,"VAa")+(COUNTIF($C14:M14,"VA")/2))</f>
        <v/>
      </c>
      <c r="P14" s="34" t="str">
        <f>IF(COUNTIF($C14:$M14,"MA")+(COUNTIF($C14:$M14,"MA")/2)=0,"",COUNTIF($C14:$M14,"MAa")+(COUNTIF($C14:M14,"MA")/2))</f>
        <v/>
      </c>
      <c r="Q14" s="33" t="str">
        <f>IF(COUNTIF($C14:$M14,"CH")+(COUNTIF($C14:$M14,"CH")/2)=0,"",COUNTIF($C14:$M14,"CHa")+(COUNTIF($C14:M14,"CH")/2))</f>
        <v/>
      </c>
      <c r="R14" s="34" t="str">
        <f>IF(COUNTIF($C14:$M14,"ATT")+(COUNTIF($C14:$M14,"ATT")/2)=0,"",COUNTIF($C14:$M14,"ATTa")+(COUNTIF($C14:M14,"ATT")/2))</f>
        <v/>
      </c>
      <c r="S14" s="33" t="str">
        <f t="shared" si="9"/>
        <v/>
      </c>
      <c r="T14" s="34" t="str">
        <f t="shared" si="13"/>
        <v/>
      </c>
      <c r="U14" s="33" t="str">
        <f t="shared" si="14"/>
        <v/>
      </c>
      <c r="V14" s="34" t="str">
        <f t="shared" si="10"/>
        <v/>
      </c>
      <c r="W14" s="33" t="str">
        <f t="shared" si="12"/>
        <v/>
      </c>
      <c r="X14" s="34" t="str">
        <f t="shared" si="11"/>
        <v/>
      </c>
      <c r="Y14" s="35">
        <f t="shared" si="8"/>
        <v>0</v>
      </c>
    </row>
    <row r="15" spans="2:25" ht="24.95" customHeight="1" thickBot="1" x14ac:dyDescent="0.35">
      <c r="B15" s="64">
        <f>Données!$E$58</f>
        <v>0</v>
      </c>
      <c r="C15" s="2" t="s">
        <v>39</v>
      </c>
      <c r="D15" s="61" t="s">
        <v>39</v>
      </c>
      <c r="E15" s="2" t="s">
        <v>39</v>
      </c>
      <c r="F15" s="61" t="s">
        <v>39</v>
      </c>
      <c r="G15" s="2" t="s">
        <v>39</v>
      </c>
      <c r="H15" s="61" t="s">
        <v>39</v>
      </c>
      <c r="I15" s="46" t="s">
        <v>39</v>
      </c>
      <c r="J15" s="52" t="s">
        <v>39</v>
      </c>
      <c r="K15" s="46" t="s">
        <v>39</v>
      </c>
      <c r="L15" s="52" t="s">
        <v>39</v>
      </c>
      <c r="M15" s="57"/>
      <c r="N15" s="77">
        <f t="shared" si="1"/>
        <v>5</v>
      </c>
      <c r="O15" s="39" t="str">
        <f>IF(COUNTIF($C15:$M15,"VA")+(COUNTIF($C15:$M15,"VA")/2)=0,"",COUNTIF($C15:$M15,"VAa")+(COUNTIF($C15:M15,"VA")/2))</f>
        <v/>
      </c>
      <c r="P15" s="47" t="str">
        <f>IF(COUNTIF($C15:$M15,"MA")+(COUNTIF($C15:$M15,"MA")/2)=0,"",COUNTIF($C15:$M15,"MAa")+(COUNTIF($C15:M15,"MA")/2))</f>
        <v/>
      </c>
      <c r="Q15" s="39" t="str">
        <f>IF(COUNTIF($C15:$M15,"CH")+(COUNTIF($C15:$M15,"CH")/2)=0,"",COUNTIF($C15:$M15,"CHa")+(COUNTIF($C15:M15,"CH")/2))</f>
        <v/>
      </c>
      <c r="R15" s="47" t="str">
        <f>IF(COUNTIF($C15:$M15,"ATT")+(COUNTIF($C15:$M15,"ATT")/2)=0,"",COUNTIF($C15:$M15,"ATTa")+(COUNTIF($C15:M15,"ATT")/2))</f>
        <v/>
      </c>
      <c r="S15" s="39" t="str">
        <f t="shared" si="9"/>
        <v/>
      </c>
      <c r="T15" s="47" t="str">
        <f t="shared" si="13"/>
        <v/>
      </c>
      <c r="U15" s="39" t="str">
        <f t="shared" si="14"/>
        <v/>
      </c>
      <c r="V15" s="47" t="str">
        <f t="shared" si="10"/>
        <v/>
      </c>
      <c r="W15" s="39" t="str">
        <f t="shared" si="12"/>
        <v/>
      </c>
      <c r="X15" s="47" t="str">
        <f t="shared" si="11"/>
        <v/>
      </c>
      <c r="Y15" s="35">
        <f t="shared" si="8"/>
        <v>0</v>
      </c>
    </row>
    <row r="16" spans="2:25" ht="20.100000000000001" customHeight="1" thickTop="1" x14ac:dyDescent="0.25">
      <c r="B16" s="45" t="str">
        <f>Données!$E$59</f>
        <v>Présent</v>
      </c>
      <c r="C16" s="99">
        <f>(IF(COUNTIF($C6:$D15,"")+(COUNTIF($C6:$D15,"")/2)=0,"",COUNTIF($C6:$D15,"A")+(COUNTIF($C6:$D15,"")/2)))</f>
        <v>7</v>
      </c>
      <c r="D16" s="100"/>
      <c r="E16" s="109">
        <f>(IF(COUNTIF($E6:$F15,"")+(COUNTIF($E6:$F15,"")/2)=0,"",COUNTIF($E6:$F15,"A")+(COUNTIF($E6:$F15,"")/2)))</f>
        <v>5</v>
      </c>
      <c r="F16" s="110"/>
      <c r="G16" s="109">
        <f>(IF(COUNTIF($G6:$H15,"")+(COUNTIF($G6:$H15,"")/2)=0,"",COUNTIF($G6:$H15,"A")+(COUNTIF($G6:$H15,"")/2)))</f>
        <v>7</v>
      </c>
      <c r="H16" s="110"/>
      <c r="I16" s="100">
        <f>(IF(COUNTIF($I6:$J15,"")+(COUNTIF($I6:$J15,"")/2)=0,"",COUNTIF($I6:$J15,"A")+(COUNTIF($I6:$J15,"")/2)))</f>
        <v>4.5</v>
      </c>
      <c r="J16" s="100"/>
      <c r="K16" s="109" t="str">
        <f>(IF(COUNTIF($K6:$L15,"")+(COUNTIF($K6:$L15,"")/2)=0,"",COUNTIF($K6:$L15,"A")+(COUNTIF($K6:$L15,"")/2)))</f>
        <v/>
      </c>
      <c r="L16" s="110"/>
      <c r="M16" s="58"/>
      <c r="N16" s="103"/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5"/>
    </row>
    <row r="17" spans="2:25" ht="20.100000000000001" customHeight="1" x14ac:dyDescent="0.25">
      <c r="B17" s="30" t="str">
        <f>Données!$E$60</f>
        <v>Vacances</v>
      </c>
      <c r="C17" s="97">
        <f>(IF(COUNTIF($C6:$D15,"Va")+(COUNTIF($C6:$D15,"Va")/2)=0,"",COUNTIF($C6:$D15,"VaA")+(COUNTIF($C6:$D15,"Va")/2)))</f>
        <v>1.5</v>
      </c>
      <c r="D17" s="98"/>
      <c r="E17" s="102">
        <f>(IF(COUNTIF($E6:$F15,"Va")+(COUNTIF($E6:$F15,"Va")/2)=0,"",COUNTIF($E6:$F15,"VaA")+(COUNTIF($E6:$F15,"Va")/2)))</f>
        <v>1</v>
      </c>
      <c r="F17" s="98"/>
      <c r="G17" s="102">
        <f>(IF(COUNTIF($G6:$H15,"Va")+(COUNTIF($G6:$H15,"Va")/2)=0,"",COUNTIF($G6:$H15,"VaA")+(COUNTIF($G6:$H15,"Va")/2)))</f>
        <v>1</v>
      </c>
      <c r="H17" s="98"/>
      <c r="I17" s="102"/>
      <c r="J17" s="98"/>
      <c r="K17" s="102"/>
      <c r="L17" s="98"/>
      <c r="M17" s="56"/>
      <c r="N17" s="106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8"/>
    </row>
    <row r="18" spans="2:25" ht="20.100000000000001" customHeight="1" x14ac:dyDescent="0.25">
      <c r="B18" s="30" t="str">
        <f>Données!$E$61</f>
        <v>Maladie</v>
      </c>
      <c r="C18" s="97">
        <f>(IF(COUNTIF($C7:$D16,"Ma")+(COUNTIF($C7:$D16,"Ma")/2)=0,"",COUNTIF($C7:$D16,"MaA")+(COUNTIF($C7:$D16,"Ma")/2)))</f>
        <v>0.5</v>
      </c>
      <c r="D18" s="98"/>
      <c r="E18" s="101">
        <f>(IF(COUNTIF($E6:$F15,"Ma")+(COUNTIF($E6:$F15,"Ma")/2)=0,"",COUNTIF($E6:$F15,"MaA")+(COUNTIF($E6:$F15,"Ma")/2)))</f>
        <v>0.5</v>
      </c>
      <c r="F18" s="98"/>
      <c r="G18" s="101" t="str">
        <f>(IF(COUNTIF($G6:$H15,"Ma")+(COUNTIF($G6:$H15,"Ma")/2)=0,"",COUNTIF($G6:$H15,"MaA")+(COUNTIF($G6:$H15,"Ma")/2)))</f>
        <v/>
      </c>
      <c r="H18" s="98"/>
      <c r="I18" s="102"/>
      <c r="J18" s="98"/>
      <c r="K18" s="102"/>
      <c r="L18" s="98"/>
      <c r="M18" s="56"/>
      <c r="N18" s="106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8"/>
    </row>
    <row r="19" spans="2:25" ht="20.100000000000001" customHeight="1" x14ac:dyDescent="0.25">
      <c r="B19" s="30" t="str">
        <f>Données!$E$62</f>
        <v>Crédit horaire</v>
      </c>
      <c r="C19" s="97" t="str">
        <f>(IF(COUNTIF($C8:$D17,"Ch")+(COUNTIF($C8:$D17,"Ch")/2)=0,"",COUNTIF($C8:$D17,"ChA")+(COUNTIF($C8:$D17,"Ch")/2)))</f>
        <v/>
      </c>
      <c r="D19" s="98"/>
      <c r="E19" s="101">
        <f>(IF(COUNTIF($E6:$F15,"Ch")+(COUNTIF($E6:$F15,"Ch")/2)=0,"",COUNTIF($E6:$F15,"ChA")+(COUNTIF($E6:$F15,"Ch")/2)))</f>
        <v>0.5</v>
      </c>
      <c r="F19" s="98"/>
      <c r="G19" s="101">
        <f>(IF(COUNTIF($G6:$H15,"Ch")+(COUNTIF($G6:$H15,"Ch")/2)=0,"",COUNTIF($G6:$H15,"ChA")+(COUNTIF($G6:$H15,"Ch")/2)))</f>
        <v>0.5</v>
      </c>
      <c r="H19" s="98"/>
      <c r="I19" s="102"/>
      <c r="J19" s="98"/>
      <c r="K19" s="102"/>
      <c r="L19" s="98"/>
      <c r="M19" s="56"/>
      <c r="N19" s="106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8"/>
    </row>
    <row r="20" spans="2:25" ht="20.100000000000001" customHeight="1" x14ac:dyDescent="0.25">
      <c r="B20" s="30" t="str">
        <f>Données!$E$63</f>
        <v>ARTT</v>
      </c>
      <c r="C20" s="97" t="str">
        <f>(IF(COUNTIF($C9:$D18,"Att")+(COUNTIF($C9:$D18,"Att")/2)=0,"",COUNTIF($C9:$D18,"AttA")+(COUNTIF($C9:$D18,"Att")/2)))</f>
        <v/>
      </c>
      <c r="D20" s="98"/>
      <c r="E20" s="101" t="str">
        <f>(IF(COUNTIF($E6:$F15,"Att")+(COUNTIF($E6:$F15,"Att")/2)=0,"",COUNTIF($E6:$F15,"AttA")+(COUNTIF($E6:$F15,"Att")/2)))</f>
        <v/>
      </c>
      <c r="F20" s="98"/>
      <c r="G20" s="101">
        <f>(IF(COUNTIF($G6:$H15,"Att")+(COUNTIF($G6:$H15,"Att")/2)=0,"",COUNTIF($G6:$H15,"AttA")+(COUNTIF($G6:$H15,"Att")/2)))</f>
        <v>0.5</v>
      </c>
      <c r="H20" s="98"/>
      <c r="I20" s="102"/>
      <c r="J20" s="98"/>
      <c r="K20" s="102"/>
      <c r="L20" s="98"/>
      <c r="M20" s="56"/>
      <c r="N20" s="106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8"/>
    </row>
    <row r="21" spans="2:25" ht="20.100000000000001" customHeight="1" x14ac:dyDescent="0.25">
      <c r="B21" s="30" t="str">
        <f>Données!$E$64</f>
        <v>Obligations familiales</v>
      </c>
      <c r="C21" s="97" t="str">
        <f>(IF(COUNTIF($C10:$D19,"Of")+(COUNTIF($C10:$D19,"Of")/2)=0,"",COUNTIF($C10:$D19,"OfA")+(COUNTIF($C10:$D19,"Of")/2)))</f>
        <v/>
      </c>
      <c r="D21" s="98"/>
      <c r="E21" s="101" t="str">
        <f>(IF(COUNTIF($E6:$F15,"Of")+(COUNTIF($E6:$F15,"Of")/2)=0,"",COUNTIF($E6:$F15,"OfA")+(COUNTIF($E6:$F15,"Of")/2)))</f>
        <v/>
      </c>
      <c r="F21" s="98"/>
      <c r="G21" s="101" t="str">
        <f>(IF(COUNTIF($G6:$H15,"Of")+(COUNTIF($G6:$H15,"Of")/2)=0,"",COUNTIF($G6:$H15,"OfA")+(COUNTIF($G6:$H15,"Of")/2)))</f>
        <v/>
      </c>
      <c r="H21" s="98"/>
      <c r="I21" s="102"/>
      <c r="J21" s="98"/>
      <c r="K21" s="102"/>
      <c r="L21" s="98"/>
      <c r="M21" s="56"/>
      <c r="N21" s="106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8"/>
    </row>
    <row r="22" spans="2:25" ht="20.100000000000001" customHeight="1" x14ac:dyDescent="0.25">
      <c r="B22" s="30" t="str">
        <f>Données!$E$65</f>
        <v>Retraite progressive</v>
      </c>
      <c r="C22" s="97" t="str">
        <f>(IF(COUNTIF($C6:$D15,"Ret")+(COUNTIF($C6:$D15,"Ret")/2)=0,"",COUNTIF($C6:$D15,"RetA")+(COUNTIF($C6:$D15,"Ret")/2)))</f>
        <v/>
      </c>
      <c r="D22" s="98"/>
      <c r="E22" s="101">
        <f>(IF(COUNTIF($E6:$F15,"Ret")+(COUNTIF($E6:$F15,"Ret")/2)=0,"",COUNTIF($E6:$F15,"RetA")+(COUNTIF($E6:$F15,"Ret")/2)))</f>
        <v>1</v>
      </c>
      <c r="F22" s="98"/>
      <c r="G22" s="101" t="str">
        <f>(IF(COUNTIF($G6:$H15,"Ret")+(COUNTIF($G6:$H15,"Ret")/2)=0,"",COUNTIF($G6:$H15,"Reta")+(COUNTIF($G6:$H15,"Ret")/2)))</f>
        <v/>
      </c>
      <c r="H22" s="98"/>
      <c r="I22" s="102"/>
      <c r="J22" s="98"/>
      <c r="K22" s="102"/>
      <c r="L22" s="98"/>
      <c r="M22" s="56"/>
      <c r="N22" s="106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8"/>
    </row>
    <row r="23" spans="2:25" ht="20.100000000000001" customHeight="1" x14ac:dyDescent="0.25">
      <c r="B23" s="30" t="str">
        <f>Données!$E$66</f>
        <v>Formation</v>
      </c>
      <c r="C23" s="97" t="str">
        <f>(IF(COUNTIF($C6:$D15,"Fo")+(COUNTIF($C6:$D15,"Fo")/2)=0,"",COUNTIF($C6:$D15,"FoA")+(COUNTIF($C6:$D15,"Fo")/2)))</f>
        <v/>
      </c>
      <c r="D23" s="98"/>
      <c r="E23" s="101">
        <f>(IF(COUNTIF($E6:$F15,"Fo")+(COUNTIF($E6:$F15,"Fo")/2)=0,"",COUNTIF($E6:$F15,"FoA")+(COUNTIF($E6:$F15,"Fo")/2)))</f>
        <v>1</v>
      </c>
      <c r="F23" s="98"/>
      <c r="G23" s="101" t="str">
        <f>(IF(COUNTIF($G6:$H15,"Fo")+(COUNTIF($G6:$H15,"Fo")/2)=0,"",COUNTIF($G6:$H15,"FoA")+(COUNTIF($G6:$H15,"Fo")/2)))</f>
        <v/>
      </c>
      <c r="H23" s="98"/>
      <c r="I23" s="102"/>
      <c r="J23" s="98"/>
      <c r="K23" s="102"/>
      <c r="L23" s="98"/>
      <c r="M23" s="56"/>
      <c r="N23" s="106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8"/>
    </row>
    <row r="24" spans="2:25" ht="20.100000000000001" customHeight="1" x14ac:dyDescent="0.25">
      <c r="B24" s="30" t="str">
        <f>Données!$E$67</f>
        <v>Syndicat</v>
      </c>
      <c r="C24" s="97" t="str">
        <f>(IF(COUNTIF($C6:$D15,"Sy")+(COUNTIF($C6:$D15,"Sy")/2)=0,"",COUNTIF($C6:$D15,"SyA")+(COUNTIF($C6:$D15,"Sy")/2)))</f>
        <v/>
      </c>
      <c r="D24" s="98"/>
      <c r="E24" s="101" t="str">
        <f>(IF(COUNTIF($E6:$F15,"Sy")+(COUNTIF($E6:$F15,"Sy")/2)=0,"",COUNTIF($E6:$F15,"SyA")+(COUNTIF($E6:$F15,"Sy")/2)))</f>
        <v/>
      </c>
      <c r="F24" s="98"/>
      <c r="G24" s="101" t="str">
        <f>(IF(COUNTIF($G6:$H15,"Sy")+(COUNTIF($G6:$H15,"Sy")/2)=0,"",COUNTIF($G6:$H15,"SyA")+(COUNTIF($G6:$H15,"Sy")/2)))</f>
        <v/>
      </c>
      <c r="H24" s="98"/>
      <c r="I24" s="102"/>
      <c r="J24" s="98"/>
      <c r="K24" s="102"/>
      <c r="L24" s="98"/>
      <c r="M24" s="56"/>
      <c r="N24" s="106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8"/>
    </row>
    <row r="25" spans="2:25" ht="20.100000000000001" customHeight="1" x14ac:dyDescent="0.25">
      <c r="B25" s="30" t="str">
        <f>Données!$E$68</f>
        <v>Congés pat /mat</v>
      </c>
      <c r="C25" s="97" t="str">
        <f>(IF(COUNTIF($C6:$D15,"Pa")+(COUNTIF($C6:$D15,"Pa")/2)=0,"",COUNTIF($C6:$D15,"PaA")+(COUNTIF($C6:$D15,"Pa")/2)))</f>
        <v/>
      </c>
      <c r="D25" s="98"/>
      <c r="E25" s="101" t="str">
        <f>(IF(COUNTIF($E6:$F15,"Pa")+(COUNTIF($E6:$F15,"Pa")/2)=0,"",COUNTIF($E6:$F15,"PaA")+(COUNTIF($E6:$F15,"Pa")/2)))</f>
        <v/>
      </c>
      <c r="F25" s="98"/>
      <c r="G25" s="101" t="str">
        <f>(IF(COUNTIF($G6:$H15,"Pa")+(COUNTIF($G6:$H15,"Pa")/2)=0,"",COUNTIF($G6:$H15,"PaA")+(COUNTIF($G6:$H15,"Pa")/2)))</f>
        <v/>
      </c>
      <c r="H25" s="98"/>
      <c r="I25" s="102"/>
      <c r="J25" s="98"/>
      <c r="K25" s="102"/>
      <c r="L25" s="98"/>
      <c r="M25" s="56"/>
      <c r="N25" s="106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8"/>
    </row>
    <row r="26" spans="2:25" ht="20.100000000000001" customHeight="1" x14ac:dyDescent="0.25">
      <c r="B26" s="30" t="str">
        <f>Données!$E$69</f>
        <v>Autres</v>
      </c>
      <c r="C26" s="97" t="str">
        <f>(IF(COUNTIF($C6:$D15,"Au")+(COUNTIF($C6:$D15,"Au")/2)=0,"",COUNTIF($C6:$D15,"AuA")+(COUNTIF($C6:$D15,"Au")/2)))</f>
        <v/>
      </c>
      <c r="D26" s="98"/>
      <c r="E26" s="101" t="str">
        <f>(IF(COUNTIF($E6:$F15,"Au")+(COUNTIF($E6:$F15,"Au")/2)=0,"",COUNTIF($E6:$F15,"AuA")+(COUNTIF($E6:$F15,"Au")/2)))</f>
        <v/>
      </c>
      <c r="F26" s="98"/>
      <c r="G26" s="101" t="str">
        <f>(IF(COUNTIF($G6:$H15,"Au")+(COUNTIF($G6:$H15,"Au")/2)=0,"",COUNTIF($G6:$H15,"AuA")+(COUNTIF($G6:$H15,"Au")/2)))</f>
        <v/>
      </c>
      <c r="H26" s="98"/>
      <c r="I26" s="102"/>
      <c r="J26" s="98"/>
      <c r="K26" s="102"/>
      <c r="L26" s="98"/>
      <c r="M26" s="56"/>
      <c r="N26" s="106"/>
      <c r="O26" s="107"/>
      <c r="P26" s="107"/>
      <c r="Q26" s="107"/>
      <c r="R26" s="107"/>
      <c r="S26" s="107"/>
      <c r="T26" s="107"/>
      <c r="U26" s="107"/>
      <c r="V26" s="107"/>
      <c r="W26" s="107"/>
      <c r="X26" s="107"/>
      <c r="Y26" s="108"/>
    </row>
    <row r="27" spans="2:25" ht="20.100000000000001" customHeight="1" thickBot="1" x14ac:dyDescent="0.3">
      <c r="B27" s="44" t="str">
        <f>Données!$E$70</f>
        <v>Contraintes</v>
      </c>
      <c r="C27" s="113">
        <f>SUM(C17:D26)</f>
        <v>2</v>
      </c>
      <c r="D27" s="112"/>
      <c r="E27" s="111">
        <f>SUM(E17:F26)</f>
        <v>4</v>
      </c>
      <c r="F27" s="112"/>
      <c r="G27" s="114">
        <f>SUM(G17:H26)</f>
        <v>2</v>
      </c>
      <c r="H27" s="112"/>
      <c r="I27" s="111">
        <f>SUM(I17:J26)</f>
        <v>0</v>
      </c>
      <c r="J27" s="112"/>
      <c r="K27" s="111">
        <f ca="1">SUM(K17:L27)</f>
        <v>0</v>
      </c>
      <c r="L27" s="112"/>
      <c r="M27" s="78"/>
      <c r="N27" s="54">
        <f t="shared" ref="N27:X27" si="15">SUM(N6:N15)</f>
        <v>37.5</v>
      </c>
      <c r="O27" s="36">
        <f t="shared" si="15"/>
        <v>4.5</v>
      </c>
      <c r="P27" s="37">
        <f t="shared" si="15"/>
        <v>1.5</v>
      </c>
      <c r="Q27" s="36">
        <f t="shared" si="15"/>
        <v>1</v>
      </c>
      <c r="R27" s="37">
        <f t="shared" si="15"/>
        <v>1</v>
      </c>
      <c r="S27" s="36">
        <f t="shared" si="15"/>
        <v>0.5</v>
      </c>
      <c r="T27" s="37">
        <f t="shared" si="15"/>
        <v>1</v>
      </c>
      <c r="U27" s="36">
        <f t="shared" si="15"/>
        <v>1.5</v>
      </c>
      <c r="V27" s="37">
        <f t="shared" si="15"/>
        <v>0.5</v>
      </c>
      <c r="W27" s="36">
        <f t="shared" si="15"/>
        <v>0.5</v>
      </c>
      <c r="X27" s="37">
        <f t="shared" si="15"/>
        <v>0.5</v>
      </c>
      <c r="Y27" s="38"/>
    </row>
    <row r="28" spans="2:25" ht="15.75" thickTop="1" x14ac:dyDescent="0.25"/>
  </sheetData>
  <mergeCells count="88">
    <mergeCell ref="K25:L25"/>
    <mergeCell ref="K26:L26"/>
    <mergeCell ref="K27:L27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I24:J24"/>
    <mergeCell ref="I25:J25"/>
    <mergeCell ref="I16:J16"/>
    <mergeCell ref="I17:J17"/>
    <mergeCell ref="I18:J18"/>
    <mergeCell ref="I19:J19"/>
    <mergeCell ref="I20:J20"/>
    <mergeCell ref="I26:J26"/>
    <mergeCell ref="I27:J27"/>
    <mergeCell ref="G24:H24"/>
    <mergeCell ref="C22:D22"/>
    <mergeCell ref="C23:D23"/>
    <mergeCell ref="C24:D24"/>
    <mergeCell ref="G25:H25"/>
    <mergeCell ref="G26:H26"/>
    <mergeCell ref="C25:D25"/>
    <mergeCell ref="C26:D26"/>
    <mergeCell ref="E26:F26"/>
    <mergeCell ref="C27:D27"/>
    <mergeCell ref="E27:F27"/>
    <mergeCell ref="G27:H27"/>
    <mergeCell ref="I22:J22"/>
    <mergeCell ref="I23:J23"/>
    <mergeCell ref="G22:H22"/>
    <mergeCell ref="G23:H23"/>
    <mergeCell ref="G4:H4"/>
    <mergeCell ref="G3:H3"/>
    <mergeCell ref="G16:H16"/>
    <mergeCell ref="G17:H17"/>
    <mergeCell ref="G18:H18"/>
    <mergeCell ref="G19:H19"/>
    <mergeCell ref="G20:H20"/>
    <mergeCell ref="E24:F24"/>
    <mergeCell ref="E25:F25"/>
    <mergeCell ref="E16:F16"/>
    <mergeCell ref="E17:F17"/>
    <mergeCell ref="E18:F18"/>
    <mergeCell ref="E19:F19"/>
    <mergeCell ref="E20:F20"/>
    <mergeCell ref="C21:D21"/>
    <mergeCell ref="O3:O5"/>
    <mergeCell ref="N3:N5"/>
    <mergeCell ref="P3:P5"/>
    <mergeCell ref="Q3:Q5"/>
    <mergeCell ref="C16:D16"/>
    <mergeCell ref="C17:D17"/>
    <mergeCell ref="C18:D18"/>
    <mergeCell ref="C19:D19"/>
    <mergeCell ref="C20:D20"/>
    <mergeCell ref="E21:F21"/>
    <mergeCell ref="G21:H21"/>
    <mergeCell ref="I21:J21"/>
    <mergeCell ref="N16:Y26"/>
    <mergeCell ref="E22:F22"/>
    <mergeCell ref="E23:F23"/>
    <mergeCell ref="R3:R5"/>
    <mergeCell ref="S3:S5"/>
    <mergeCell ref="T3:T5"/>
    <mergeCell ref="U3:U5"/>
    <mergeCell ref="V3:V5"/>
    <mergeCell ref="W3:W5"/>
    <mergeCell ref="X3:X5"/>
    <mergeCell ref="Y3:Y5"/>
    <mergeCell ref="C5:D5"/>
    <mergeCell ref="C4:D4"/>
    <mergeCell ref="C3:D3"/>
    <mergeCell ref="E4:F4"/>
    <mergeCell ref="E3:F3"/>
    <mergeCell ref="K4:L4"/>
    <mergeCell ref="G5:H5"/>
    <mergeCell ref="E5:F5"/>
    <mergeCell ref="I4:J4"/>
    <mergeCell ref="K5:L5"/>
    <mergeCell ref="I5:J5"/>
    <mergeCell ref="I3:J3"/>
    <mergeCell ref="K3:L3"/>
  </mergeCells>
  <conditionalFormatting sqref="C6:L15">
    <cfRule type="expression" dxfId="6" priority="242">
      <formula>C$5="F"</formula>
    </cfRule>
    <cfRule type="cellIs" dxfId="5" priority="243" operator="equal">
      <formula>"C"</formula>
    </cfRule>
    <cfRule type="cellIs" dxfId="4" priority="244" operator="equal">
      <formula>"F"</formula>
    </cfRule>
    <cfRule type="cellIs" dxfId="3" priority="245" operator="equal">
      <formula>"M"</formula>
    </cfRule>
    <cfRule type="cellIs" dxfId="2" priority="246" operator="equal">
      <formula>"A"</formula>
    </cfRule>
  </conditionalFormatting>
  <conditionalFormatting sqref="C3:H5">
    <cfRule type="expression" dxfId="1" priority="248">
      <formula>C$5="F"</formula>
    </cfRule>
  </conditionalFormatting>
  <conditionalFormatting sqref="C3:H3">
    <cfRule type="timePeriod" dxfId="0" priority="241" timePeriod="lastMonth">
      <formula>AND(MONTH(C3)=MONTH(EDATE(TODAY(),0-1)),YEAR(C3)=YEAR(EDATE(TODAY(),0-1)))</formula>
    </cfRule>
  </conditionalFormatting>
  <pageMargins left="0.31496062992125984" right="0.31496062992125984" top="0.35433070866141736" bottom="0.35433070866141736" header="0.31496062992125984" footer="0.31496062992125984"/>
  <pageSetup paperSize="5" scale="93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Données!$G$6:$G$16</xm:f>
          </x14:formula1>
          <xm:sqref>E6:H6</xm:sqref>
        </x14:dataValidation>
        <x14:dataValidation type="list" showInputMessage="1" showErrorMessage="1">
          <x14:formula1>
            <xm:f>Données!$G$5:$G$16</xm:f>
          </x14:formula1>
          <xm:sqref>C6:D6 I6:L15 C7:H15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71"/>
  <sheetViews>
    <sheetView topLeftCell="A52" workbookViewId="0">
      <selection activeCell="E74" sqref="E74"/>
    </sheetView>
  </sheetViews>
  <sheetFormatPr baseColWidth="10" defaultRowHeight="14.25" x14ac:dyDescent="0.2"/>
  <cols>
    <col min="1" max="1" width="4.5703125" style="5" customWidth="1"/>
    <col min="2" max="2" width="23.5703125" style="5" customWidth="1"/>
    <col min="3" max="3" width="11.42578125" style="5"/>
    <col min="4" max="4" width="9.140625" style="5" customWidth="1"/>
    <col min="5" max="5" width="28.42578125" style="6" customWidth="1"/>
    <col min="6" max="6" width="17.140625" style="5" bestFit="1" customWidth="1"/>
    <col min="7" max="7" width="11.42578125" style="7"/>
    <col min="8" max="8" width="35.42578125" style="7" customWidth="1"/>
    <col min="9" max="9" width="10.42578125" style="5" customWidth="1"/>
    <col min="10" max="258" width="11.42578125" style="5"/>
    <col min="259" max="259" width="25.140625" style="5" bestFit="1" customWidth="1"/>
    <col min="260" max="260" width="11.42578125" style="5"/>
    <col min="261" max="261" width="14.5703125" style="5" bestFit="1" customWidth="1"/>
    <col min="262" max="262" width="17.140625" style="5" bestFit="1" customWidth="1"/>
    <col min="263" max="264" width="11.42578125" style="5"/>
    <col min="265" max="265" width="0" style="5" hidden="1" customWidth="1"/>
    <col min="266" max="514" width="11.42578125" style="5"/>
    <col min="515" max="515" width="25.140625" style="5" bestFit="1" customWidth="1"/>
    <col min="516" max="516" width="11.42578125" style="5"/>
    <col min="517" max="517" width="14.5703125" style="5" bestFit="1" customWidth="1"/>
    <col min="518" max="518" width="17.140625" style="5" bestFit="1" customWidth="1"/>
    <col min="519" max="520" width="11.42578125" style="5"/>
    <col min="521" max="521" width="0" style="5" hidden="1" customWidth="1"/>
    <col min="522" max="770" width="11.42578125" style="5"/>
    <col min="771" max="771" width="25.140625" style="5" bestFit="1" customWidth="1"/>
    <col min="772" max="772" width="11.42578125" style="5"/>
    <col min="773" max="773" width="14.5703125" style="5" bestFit="1" customWidth="1"/>
    <col min="774" max="774" width="17.140625" style="5" bestFit="1" customWidth="1"/>
    <col min="775" max="776" width="11.42578125" style="5"/>
    <col min="777" max="777" width="0" style="5" hidden="1" customWidth="1"/>
    <col min="778" max="1026" width="11.42578125" style="5"/>
    <col min="1027" max="1027" width="25.140625" style="5" bestFit="1" customWidth="1"/>
    <col min="1028" max="1028" width="11.42578125" style="5"/>
    <col min="1029" max="1029" width="14.5703125" style="5" bestFit="1" customWidth="1"/>
    <col min="1030" max="1030" width="17.140625" style="5" bestFit="1" customWidth="1"/>
    <col min="1031" max="1032" width="11.42578125" style="5"/>
    <col min="1033" max="1033" width="0" style="5" hidden="1" customWidth="1"/>
    <col min="1034" max="1282" width="11.42578125" style="5"/>
    <col min="1283" max="1283" width="25.140625" style="5" bestFit="1" customWidth="1"/>
    <col min="1284" max="1284" width="11.42578125" style="5"/>
    <col min="1285" max="1285" width="14.5703125" style="5" bestFit="1" customWidth="1"/>
    <col min="1286" max="1286" width="17.140625" style="5" bestFit="1" customWidth="1"/>
    <col min="1287" max="1288" width="11.42578125" style="5"/>
    <col min="1289" max="1289" width="0" style="5" hidden="1" customWidth="1"/>
    <col min="1290" max="1538" width="11.42578125" style="5"/>
    <col min="1539" max="1539" width="25.140625" style="5" bestFit="1" customWidth="1"/>
    <col min="1540" max="1540" width="11.42578125" style="5"/>
    <col min="1541" max="1541" width="14.5703125" style="5" bestFit="1" customWidth="1"/>
    <col min="1542" max="1542" width="17.140625" style="5" bestFit="1" customWidth="1"/>
    <col min="1543" max="1544" width="11.42578125" style="5"/>
    <col min="1545" max="1545" width="0" style="5" hidden="1" customWidth="1"/>
    <col min="1546" max="1794" width="11.42578125" style="5"/>
    <col min="1795" max="1795" width="25.140625" style="5" bestFit="1" customWidth="1"/>
    <col min="1796" max="1796" width="11.42578125" style="5"/>
    <col min="1797" max="1797" width="14.5703125" style="5" bestFit="1" customWidth="1"/>
    <col min="1798" max="1798" width="17.140625" style="5" bestFit="1" customWidth="1"/>
    <col min="1799" max="1800" width="11.42578125" style="5"/>
    <col min="1801" max="1801" width="0" style="5" hidden="1" customWidth="1"/>
    <col min="1802" max="2050" width="11.42578125" style="5"/>
    <col min="2051" max="2051" width="25.140625" style="5" bestFit="1" customWidth="1"/>
    <col min="2052" max="2052" width="11.42578125" style="5"/>
    <col min="2053" max="2053" width="14.5703125" style="5" bestFit="1" customWidth="1"/>
    <col min="2054" max="2054" width="17.140625" style="5" bestFit="1" customWidth="1"/>
    <col min="2055" max="2056" width="11.42578125" style="5"/>
    <col min="2057" max="2057" width="0" style="5" hidden="1" customWidth="1"/>
    <col min="2058" max="2306" width="11.42578125" style="5"/>
    <col min="2307" max="2307" width="25.140625" style="5" bestFit="1" customWidth="1"/>
    <col min="2308" max="2308" width="11.42578125" style="5"/>
    <col min="2309" max="2309" width="14.5703125" style="5" bestFit="1" customWidth="1"/>
    <col min="2310" max="2310" width="17.140625" style="5" bestFit="1" customWidth="1"/>
    <col min="2311" max="2312" width="11.42578125" style="5"/>
    <col min="2313" max="2313" width="0" style="5" hidden="1" customWidth="1"/>
    <col min="2314" max="2562" width="11.42578125" style="5"/>
    <col min="2563" max="2563" width="25.140625" style="5" bestFit="1" customWidth="1"/>
    <col min="2564" max="2564" width="11.42578125" style="5"/>
    <col min="2565" max="2565" width="14.5703125" style="5" bestFit="1" customWidth="1"/>
    <col min="2566" max="2566" width="17.140625" style="5" bestFit="1" customWidth="1"/>
    <col min="2567" max="2568" width="11.42578125" style="5"/>
    <col min="2569" max="2569" width="0" style="5" hidden="1" customWidth="1"/>
    <col min="2570" max="2818" width="11.42578125" style="5"/>
    <col min="2819" max="2819" width="25.140625" style="5" bestFit="1" customWidth="1"/>
    <col min="2820" max="2820" width="11.42578125" style="5"/>
    <col min="2821" max="2821" width="14.5703125" style="5" bestFit="1" customWidth="1"/>
    <col min="2822" max="2822" width="17.140625" style="5" bestFit="1" customWidth="1"/>
    <col min="2823" max="2824" width="11.42578125" style="5"/>
    <col min="2825" max="2825" width="0" style="5" hidden="1" customWidth="1"/>
    <col min="2826" max="3074" width="11.42578125" style="5"/>
    <col min="3075" max="3075" width="25.140625" style="5" bestFit="1" customWidth="1"/>
    <col min="3076" max="3076" width="11.42578125" style="5"/>
    <col min="3077" max="3077" width="14.5703125" style="5" bestFit="1" customWidth="1"/>
    <col min="3078" max="3078" width="17.140625" style="5" bestFit="1" customWidth="1"/>
    <col min="3079" max="3080" width="11.42578125" style="5"/>
    <col min="3081" max="3081" width="0" style="5" hidden="1" customWidth="1"/>
    <col min="3082" max="3330" width="11.42578125" style="5"/>
    <col min="3331" max="3331" width="25.140625" style="5" bestFit="1" customWidth="1"/>
    <col min="3332" max="3332" width="11.42578125" style="5"/>
    <col min="3333" max="3333" width="14.5703125" style="5" bestFit="1" customWidth="1"/>
    <col min="3334" max="3334" width="17.140625" style="5" bestFit="1" customWidth="1"/>
    <col min="3335" max="3336" width="11.42578125" style="5"/>
    <col min="3337" max="3337" width="0" style="5" hidden="1" customWidth="1"/>
    <col min="3338" max="3586" width="11.42578125" style="5"/>
    <col min="3587" max="3587" width="25.140625" style="5" bestFit="1" customWidth="1"/>
    <col min="3588" max="3588" width="11.42578125" style="5"/>
    <col min="3589" max="3589" width="14.5703125" style="5" bestFit="1" customWidth="1"/>
    <col min="3590" max="3590" width="17.140625" style="5" bestFit="1" customWidth="1"/>
    <col min="3591" max="3592" width="11.42578125" style="5"/>
    <col min="3593" max="3593" width="0" style="5" hidden="1" customWidth="1"/>
    <col min="3594" max="3842" width="11.42578125" style="5"/>
    <col min="3843" max="3843" width="25.140625" style="5" bestFit="1" customWidth="1"/>
    <col min="3844" max="3844" width="11.42578125" style="5"/>
    <col min="3845" max="3845" width="14.5703125" style="5" bestFit="1" customWidth="1"/>
    <col min="3846" max="3846" width="17.140625" style="5" bestFit="1" customWidth="1"/>
    <col min="3847" max="3848" width="11.42578125" style="5"/>
    <col min="3849" max="3849" width="0" style="5" hidden="1" customWidth="1"/>
    <col min="3850" max="4098" width="11.42578125" style="5"/>
    <col min="4099" max="4099" width="25.140625" style="5" bestFit="1" customWidth="1"/>
    <col min="4100" max="4100" width="11.42578125" style="5"/>
    <col min="4101" max="4101" width="14.5703125" style="5" bestFit="1" customWidth="1"/>
    <col min="4102" max="4102" width="17.140625" style="5" bestFit="1" customWidth="1"/>
    <col min="4103" max="4104" width="11.42578125" style="5"/>
    <col min="4105" max="4105" width="0" style="5" hidden="1" customWidth="1"/>
    <col min="4106" max="4354" width="11.42578125" style="5"/>
    <col min="4355" max="4355" width="25.140625" style="5" bestFit="1" customWidth="1"/>
    <col min="4356" max="4356" width="11.42578125" style="5"/>
    <col min="4357" max="4357" width="14.5703125" style="5" bestFit="1" customWidth="1"/>
    <col min="4358" max="4358" width="17.140625" style="5" bestFit="1" customWidth="1"/>
    <col min="4359" max="4360" width="11.42578125" style="5"/>
    <col min="4361" max="4361" width="0" style="5" hidden="1" customWidth="1"/>
    <col min="4362" max="4610" width="11.42578125" style="5"/>
    <col min="4611" max="4611" width="25.140625" style="5" bestFit="1" customWidth="1"/>
    <col min="4612" max="4612" width="11.42578125" style="5"/>
    <col min="4613" max="4613" width="14.5703125" style="5" bestFit="1" customWidth="1"/>
    <col min="4614" max="4614" width="17.140625" style="5" bestFit="1" customWidth="1"/>
    <col min="4615" max="4616" width="11.42578125" style="5"/>
    <col min="4617" max="4617" width="0" style="5" hidden="1" customWidth="1"/>
    <col min="4618" max="4866" width="11.42578125" style="5"/>
    <col min="4867" max="4867" width="25.140625" style="5" bestFit="1" customWidth="1"/>
    <col min="4868" max="4868" width="11.42578125" style="5"/>
    <col min="4869" max="4869" width="14.5703125" style="5" bestFit="1" customWidth="1"/>
    <col min="4870" max="4870" width="17.140625" style="5" bestFit="1" customWidth="1"/>
    <col min="4871" max="4872" width="11.42578125" style="5"/>
    <col min="4873" max="4873" width="0" style="5" hidden="1" customWidth="1"/>
    <col min="4874" max="5122" width="11.42578125" style="5"/>
    <col min="5123" max="5123" width="25.140625" style="5" bestFit="1" customWidth="1"/>
    <col min="5124" max="5124" width="11.42578125" style="5"/>
    <col min="5125" max="5125" width="14.5703125" style="5" bestFit="1" customWidth="1"/>
    <col min="5126" max="5126" width="17.140625" style="5" bestFit="1" customWidth="1"/>
    <col min="5127" max="5128" width="11.42578125" style="5"/>
    <col min="5129" max="5129" width="0" style="5" hidden="1" customWidth="1"/>
    <col min="5130" max="5378" width="11.42578125" style="5"/>
    <col min="5379" max="5379" width="25.140625" style="5" bestFit="1" customWidth="1"/>
    <col min="5380" max="5380" width="11.42578125" style="5"/>
    <col min="5381" max="5381" width="14.5703125" style="5" bestFit="1" customWidth="1"/>
    <col min="5382" max="5382" width="17.140625" style="5" bestFit="1" customWidth="1"/>
    <col min="5383" max="5384" width="11.42578125" style="5"/>
    <col min="5385" max="5385" width="0" style="5" hidden="1" customWidth="1"/>
    <col min="5386" max="5634" width="11.42578125" style="5"/>
    <col min="5635" max="5635" width="25.140625" style="5" bestFit="1" customWidth="1"/>
    <col min="5636" max="5636" width="11.42578125" style="5"/>
    <col min="5637" max="5637" width="14.5703125" style="5" bestFit="1" customWidth="1"/>
    <col min="5638" max="5638" width="17.140625" style="5" bestFit="1" customWidth="1"/>
    <col min="5639" max="5640" width="11.42578125" style="5"/>
    <col min="5641" max="5641" width="0" style="5" hidden="1" customWidth="1"/>
    <col min="5642" max="5890" width="11.42578125" style="5"/>
    <col min="5891" max="5891" width="25.140625" style="5" bestFit="1" customWidth="1"/>
    <col min="5892" max="5892" width="11.42578125" style="5"/>
    <col min="5893" max="5893" width="14.5703125" style="5" bestFit="1" customWidth="1"/>
    <col min="5894" max="5894" width="17.140625" style="5" bestFit="1" customWidth="1"/>
    <col min="5895" max="5896" width="11.42578125" style="5"/>
    <col min="5897" max="5897" width="0" style="5" hidden="1" customWidth="1"/>
    <col min="5898" max="6146" width="11.42578125" style="5"/>
    <col min="6147" max="6147" width="25.140625" style="5" bestFit="1" customWidth="1"/>
    <col min="6148" max="6148" width="11.42578125" style="5"/>
    <col min="6149" max="6149" width="14.5703125" style="5" bestFit="1" customWidth="1"/>
    <col min="6150" max="6150" width="17.140625" style="5" bestFit="1" customWidth="1"/>
    <col min="6151" max="6152" width="11.42578125" style="5"/>
    <col min="6153" max="6153" width="0" style="5" hidden="1" customWidth="1"/>
    <col min="6154" max="6402" width="11.42578125" style="5"/>
    <col min="6403" max="6403" width="25.140625" style="5" bestFit="1" customWidth="1"/>
    <col min="6404" max="6404" width="11.42578125" style="5"/>
    <col min="6405" max="6405" width="14.5703125" style="5" bestFit="1" customWidth="1"/>
    <col min="6406" max="6406" width="17.140625" style="5" bestFit="1" customWidth="1"/>
    <col min="6407" max="6408" width="11.42578125" style="5"/>
    <col min="6409" max="6409" width="0" style="5" hidden="1" customWidth="1"/>
    <col min="6410" max="6658" width="11.42578125" style="5"/>
    <col min="6659" max="6659" width="25.140625" style="5" bestFit="1" customWidth="1"/>
    <col min="6660" max="6660" width="11.42578125" style="5"/>
    <col min="6661" max="6661" width="14.5703125" style="5" bestFit="1" customWidth="1"/>
    <col min="6662" max="6662" width="17.140625" style="5" bestFit="1" customWidth="1"/>
    <col min="6663" max="6664" width="11.42578125" style="5"/>
    <col min="6665" max="6665" width="0" style="5" hidden="1" customWidth="1"/>
    <col min="6666" max="6914" width="11.42578125" style="5"/>
    <col min="6915" max="6915" width="25.140625" style="5" bestFit="1" customWidth="1"/>
    <col min="6916" max="6916" width="11.42578125" style="5"/>
    <col min="6917" max="6917" width="14.5703125" style="5" bestFit="1" customWidth="1"/>
    <col min="6918" max="6918" width="17.140625" style="5" bestFit="1" customWidth="1"/>
    <col min="6919" max="6920" width="11.42578125" style="5"/>
    <col min="6921" max="6921" width="0" style="5" hidden="1" customWidth="1"/>
    <col min="6922" max="7170" width="11.42578125" style="5"/>
    <col min="7171" max="7171" width="25.140625" style="5" bestFit="1" customWidth="1"/>
    <col min="7172" max="7172" width="11.42578125" style="5"/>
    <col min="7173" max="7173" width="14.5703125" style="5" bestFit="1" customWidth="1"/>
    <col min="7174" max="7174" width="17.140625" style="5" bestFit="1" customWidth="1"/>
    <col min="7175" max="7176" width="11.42578125" style="5"/>
    <col min="7177" max="7177" width="0" style="5" hidden="1" customWidth="1"/>
    <col min="7178" max="7426" width="11.42578125" style="5"/>
    <col min="7427" max="7427" width="25.140625" style="5" bestFit="1" customWidth="1"/>
    <col min="7428" max="7428" width="11.42578125" style="5"/>
    <col min="7429" max="7429" width="14.5703125" style="5" bestFit="1" customWidth="1"/>
    <col min="7430" max="7430" width="17.140625" style="5" bestFit="1" customWidth="1"/>
    <col min="7431" max="7432" width="11.42578125" style="5"/>
    <col min="7433" max="7433" width="0" style="5" hidden="1" customWidth="1"/>
    <col min="7434" max="7682" width="11.42578125" style="5"/>
    <col min="7683" max="7683" width="25.140625" style="5" bestFit="1" customWidth="1"/>
    <col min="7684" max="7684" width="11.42578125" style="5"/>
    <col min="7685" max="7685" width="14.5703125" style="5" bestFit="1" customWidth="1"/>
    <col min="7686" max="7686" width="17.140625" style="5" bestFit="1" customWidth="1"/>
    <col min="7687" max="7688" width="11.42578125" style="5"/>
    <col min="7689" max="7689" width="0" style="5" hidden="1" customWidth="1"/>
    <col min="7690" max="7938" width="11.42578125" style="5"/>
    <col min="7939" max="7939" width="25.140625" style="5" bestFit="1" customWidth="1"/>
    <col min="7940" max="7940" width="11.42578125" style="5"/>
    <col min="7941" max="7941" width="14.5703125" style="5" bestFit="1" customWidth="1"/>
    <col min="7942" max="7942" width="17.140625" style="5" bestFit="1" customWidth="1"/>
    <col min="7943" max="7944" width="11.42578125" style="5"/>
    <col min="7945" max="7945" width="0" style="5" hidden="1" customWidth="1"/>
    <col min="7946" max="8194" width="11.42578125" style="5"/>
    <col min="8195" max="8195" width="25.140625" style="5" bestFit="1" customWidth="1"/>
    <col min="8196" max="8196" width="11.42578125" style="5"/>
    <col min="8197" max="8197" width="14.5703125" style="5" bestFit="1" customWidth="1"/>
    <col min="8198" max="8198" width="17.140625" style="5" bestFit="1" customWidth="1"/>
    <col min="8199" max="8200" width="11.42578125" style="5"/>
    <col min="8201" max="8201" width="0" style="5" hidden="1" customWidth="1"/>
    <col min="8202" max="8450" width="11.42578125" style="5"/>
    <col min="8451" max="8451" width="25.140625" style="5" bestFit="1" customWidth="1"/>
    <col min="8452" max="8452" width="11.42578125" style="5"/>
    <col min="8453" max="8453" width="14.5703125" style="5" bestFit="1" customWidth="1"/>
    <col min="8454" max="8454" width="17.140625" style="5" bestFit="1" customWidth="1"/>
    <col min="8455" max="8456" width="11.42578125" style="5"/>
    <col min="8457" max="8457" width="0" style="5" hidden="1" customWidth="1"/>
    <col min="8458" max="8706" width="11.42578125" style="5"/>
    <col min="8707" max="8707" width="25.140625" style="5" bestFit="1" customWidth="1"/>
    <col min="8708" max="8708" width="11.42578125" style="5"/>
    <col min="8709" max="8709" width="14.5703125" style="5" bestFit="1" customWidth="1"/>
    <col min="8710" max="8710" width="17.140625" style="5" bestFit="1" customWidth="1"/>
    <col min="8711" max="8712" width="11.42578125" style="5"/>
    <col min="8713" max="8713" width="0" style="5" hidden="1" customWidth="1"/>
    <col min="8714" max="8962" width="11.42578125" style="5"/>
    <col min="8963" max="8963" width="25.140625" style="5" bestFit="1" customWidth="1"/>
    <col min="8964" max="8964" width="11.42578125" style="5"/>
    <col min="8965" max="8965" width="14.5703125" style="5" bestFit="1" customWidth="1"/>
    <col min="8966" max="8966" width="17.140625" style="5" bestFit="1" customWidth="1"/>
    <col min="8967" max="8968" width="11.42578125" style="5"/>
    <col min="8969" max="8969" width="0" style="5" hidden="1" customWidth="1"/>
    <col min="8970" max="9218" width="11.42578125" style="5"/>
    <col min="9219" max="9219" width="25.140625" style="5" bestFit="1" customWidth="1"/>
    <col min="9220" max="9220" width="11.42578125" style="5"/>
    <col min="9221" max="9221" width="14.5703125" style="5" bestFit="1" customWidth="1"/>
    <col min="9222" max="9222" width="17.140625" style="5" bestFit="1" customWidth="1"/>
    <col min="9223" max="9224" width="11.42578125" style="5"/>
    <col min="9225" max="9225" width="0" style="5" hidden="1" customWidth="1"/>
    <col min="9226" max="9474" width="11.42578125" style="5"/>
    <col min="9475" max="9475" width="25.140625" style="5" bestFit="1" customWidth="1"/>
    <col min="9476" max="9476" width="11.42578125" style="5"/>
    <col min="9477" max="9477" width="14.5703125" style="5" bestFit="1" customWidth="1"/>
    <col min="9478" max="9478" width="17.140625" style="5" bestFit="1" customWidth="1"/>
    <col min="9479" max="9480" width="11.42578125" style="5"/>
    <col min="9481" max="9481" width="0" style="5" hidden="1" customWidth="1"/>
    <col min="9482" max="9730" width="11.42578125" style="5"/>
    <col min="9731" max="9731" width="25.140625" style="5" bestFit="1" customWidth="1"/>
    <col min="9732" max="9732" width="11.42578125" style="5"/>
    <col min="9733" max="9733" width="14.5703125" style="5" bestFit="1" customWidth="1"/>
    <col min="9734" max="9734" width="17.140625" style="5" bestFit="1" customWidth="1"/>
    <col min="9735" max="9736" width="11.42578125" style="5"/>
    <col min="9737" max="9737" width="0" style="5" hidden="1" customWidth="1"/>
    <col min="9738" max="9986" width="11.42578125" style="5"/>
    <col min="9987" max="9987" width="25.140625" style="5" bestFit="1" customWidth="1"/>
    <col min="9988" max="9988" width="11.42578125" style="5"/>
    <col min="9989" max="9989" width="14.5703125" style="5" bestFit="1" customWidth="1"/>
    <col min="9990" max="9990" width="17.140625" style="5" bestFit="1" customWidth="1"/>
    <col min="9991" max="9992" width="11.42578125" style="5"/>
    <col min="9993" max="9993" width="0" style="5" hidden="1" customWidth="1"/>
    <col min="9994" max="10242" width="11.42578125" style="5"/>
    <col min="10243" max="10243" width="25.140625" style="5" bestFit="1" customWidth="1"/>
    <col min="10244" max="10244" width="11.42578125" style="5"/>
    <col min="10245" max="10245" width="14.5703125" style="5" bestFit="1" customWidth="1"/>
    <col min="10246" max="10246" width="17.140625" style="5" bestFit="1" customWidth="1"/>
    <col min="10247" max="10248" width="11.42578125" style="5"/>
    <col min="10249" max="10249" width="0" style="5" hidden="1" customWidth="1"/>
    <col min="10250" max="10498" width="11.42578125" style="5"/>
    <col min="10499" max="10499" width="25.140625" style="5" bestFit="1" customWidth="1"/>
    <col min="10500" max="10500" width="11.42578125" style="5"/>
    <col min="10501" max="10501" width="14.5703125" style="5" bestFit="1" customWidth="1"/>
    <col min="10502" max="10502" width="17.140625" style="5" bestFit="1" customWidth="1"/>
    <col min="10503" max="10504" width="11.42578125" style="5"/>
    <col min="10505" max="10505" width="0" style="5" hidden="1" customWidth="1"/>
    <col min="10506" max="10754" width="11.42578125" style="5"/>
    <col min="10755" max="10755" width="25.140625" style="5" bestFit="1" customWidth="1"/>
    <col min="10756" max="10756" width="11.42578125" style="5"/>
    <col min="10757" max="10757" width="14.5703125" style="5" bestFit="1" customWidth="1"/>
    <col min="10758" max="10758" width="17.140625" style="5" bestFit="1" customWidth="1"/>
    <col min="10759" max="10760" width="11.42578125" style="5"/>
    <col min="10761" max="10761" width="0" style="5" hidden="1" customWidth="1"/>
    <col min="10762" max="11010" width="11.42578125" style="5"/>
    <col min="11011" max="11011" width="25.140625" style="5" bestFit="1" customWidth="1"/>
    <col min="11012" max="11012" width="11.42578125" style="5"/>
    <col min="11013" max="11013" width="14.5703125" style="5" bestFit="1" customWidth="1"/>
    <col min="11014" max="11014" width="17.140625" style="5" bestFit="1" customWidth="1"/>
    <col min="11015" max="11016" width="11.42578125" style="5"/>
    <col min="11017" max="11017" width="0" style="5" hidden="1" customWidth="1"/>
    <col min="11018" max="11266" width="11.42578125" style="5"/>
    <col min="11267" max="11267" width="25.140625" style="5" bestFit="1" customWidth="1"/>
    <col min="11268" max="11268" width="11.42578125" style="5"/>
    <col min="11269" max="11269" width="14.5703125" style="5" bestFit="1" customWidth="1"/>
    <col min="11270" max="11270" width="17.140625" style="5" bestFit="1" customWidth="1"/>
    <col min="11271" max="11272" width="11.42578125" style="5"/>
    <col min="11273" max="11273" width="0" style="5" hidden="1" customWidth="1"/>
    <col min="11274" max="11522" width="11.42578125" style="5"/>
    <col min="11523" max="11523" width="25.140625" style="5" bestFit="1" customWidth="1"/>
    <col min="11524" max="11524" width="11.42578125" style="5"/>
    <col min="11525" max="11525" width="14.5703125" style="5" bestFit="1" customWidth="1"/>
    <col min="11526" max="11526" width="17.140625" style="5" bestFit="1" customWidth="1"/>
    <col min="11527" max="11528" width="11.42578125" style="5"/>
    <col min="11529" max="11529" width="0" style="5" hidden="1" customWidth="1"/>
    <col min="11530" max="11778" width="11.42578125" style="5"/>
    <col min="11779" max="11779" width="25.140625" style="5" bestFit="1" customWidth="1"/>
    <col min="11780" max="11780" width="11.42578125" style="5"/>
    <col min="11781" max="11781" width="14.5703125" style="5" bestFit="1" customWidth="1"/>
    <col min="11782" max="11782" width="17.140625" style="5" bestFit="1" customWidth="1"/>
    <col min="11783" max="11784" width="11.42578125" style="5"/>
    <col min="11785" max="11785" width="0" style="5" hidden="1" customWidth="1"/>
    <col min="11786" max="12034" width="11.42578125" style="5"/>
    <col min="12035" max="12035" width="25.140625" style="5" bestFit="1" customWidth="1"/>
    <col min="12036" max="12036" width="11.42578125" style="5"/>
    <col min="12037" max="12037" width="14.5703125" style="5" bestFit="1" customWidth="1"/>
    <col min="12038" max="12038" width="17.140625" style="5" bestFit="1" customWidth="1"/>
    <col min="12039" max="12040" width="11.42578125" style="5"/>
    <col min="12041" max="12041" width="0" style="5" hidden="1" customWidth="1"/>
    <col min="12042" max="12290" width="11.42578125" style="5"/>
    <col min="12291" max="12291" width="25.140625" style="5" bestFit="1" customWidth="1"/>
    <col min="12292" max="12292" width="11.42578125" style="5"/>
    <col min="12293" max="12293" width="14.5703125" style="5" bestFit="1" customWidth="1"/>
    <col min="12294" max="12294" width="17.140625" style="5" bestFit="1" customWidth="1"/>
    <col min="12295" max="12296" width="11.42578125" style="5"/>
    <col min="12297" max="12297" width="0" style="5" hidden="1" customWidth="1"/>
    <col min="12298" max="12546" width="11.42578125" style="5"/>
    <col min="12547" max="12547" width="25.140625" style="5" bestFit="1" customWidth="1"/>
    <col min="12548" max="12548" width="11.42578125" style="5"/>
    <col min="12549" max="12549" width="14.5703125" style="5" bestFit="1" customWidth="1"/>
    <col min="12550" max="12550" width="17.140625" style="5" bestFit="1" customWidth="1"/>
    <col min="12551" max="12552" width="11.42578125" style="5"/>
    <col min="12553" max="12553" width="0" style="5" hidden="1" customWidth="1"/>
    <col min="12554" max="12802" width="11.42578125" style="5"/>
    <col min="12803" max="12803" width="25.140625" style="5" bestFit="1" customWidth="1"/>
    <col min="12804" max="12804" width="11.42578125" style="5"/>
    <col min="12805" max="12805" width="14.5703125" style="5" bestFit="1" customWidth="1"/>
    <col min="12806" max="12806" width="17.140625" style="5" bestFit="1" customWidth="1"/>
    <col min="12807" max="12808" width="11.42578125" style="5"/>
    <col min="12809" max="12809" width="0" style="5" hidden="1" customWidth="1"/>
    <col min="12810" max="13058" width="11.42578125" style="5"/>
    <col min="13059" max="13059" width="25.140625" style="5" bestFit="1" customWidth="1"/>
    <col min="13060" max="13060" width="11.42578125" style="5"/>
    <col min="13061" max="13061" width="14.5703125" style="5" bestFit="1" customWidth="1"/>
    <col min="13062" max="13062" width="17.140625" style="5" bestFit="1" customWidth="1"/>
    <col min="13063" max="13064" width="11.42578125" style="5"/>
    <col min="13065" max="13065" width="0" style="5" hidden="1" customWidth="1"/>
    <col min="13066" max="13314" width="11.42578125" style="5"/>
    <col min="13315" max="13315" width="25.140625" style="5" bestFit="1" customWidth="1"/>
    <col min="13316" max="13316" width="11.42578125" style="5"/>
    <col min="13317" max="13317" width="14.5703125" style="5" bestFit="1" customWidth="1"/>
    <col min="13318" max="13318" width="17.140625" style="5" bestFit="1" customWidth="1"/>
    <col min="13319" max="13320" width="11.42578125" style="5"/>
    <col min="13321" max="13321" width="0" style="5" hidden="1" customWidth="1"/>
    <col min="13322" max="13570" width="11.42578125" style="5"/>
    <col min="13571" max="13571" width="25.140625" style="5" bestFit="1" customWidth="1"/>
    <col min="13572" max="13572" width="11.42578125" style="5"/>
    <col min="13573" max="13573" width="14.5703125" style="5" bestFit="1" customWidth="1"/>
    <col min="13574" max="13574" width="17.140625" style="5" bestFit="1" customWidth="1"/>
    <col min="13575" max="13576" width="11.42578125" style="5"/>
    <col min="13577" max="13577" width="0" style="5" hidden="1" customWidth="1"/>
    <col min="13578" max="13826" width="11.42578125" style="5"/>
    <col min="13827" max="13827" width="25.140625" style="5" bestFit="1" customWidth="1"/>
    <col min="13828" max="13828" width="11.42578125" style="5"/>
    <col min="13829" max="13829" width="14.5703125" style="5" bestFit="1" customWidth="1"/>
    <col min="13830" max="13830" width="17.140625" style="5" bestFit="1" customWidth="1"/>
    <col min="13831" max="13832" width="11.42578125" style="5"/>
    <col min="13833" max="13833" width="0" style="5" hidden="1" customWidth="1"/>
    <col min="13834" max="14082" width="11.42578125" style="5"/>
    <col min="14083" max="14083" width="25.140625" style="5" bestFit="1" customWidth="1"/>
    <col min="14084" max="14084" width="11.42578125" style="5"/>
    <col min="14085" max="14085" width="14.5703125" style="5" bestFit="1" customWidth="1"/>
    <col min="14086" max="14086" width="17.140625" style="5" bestFit="1" customWidth="1"/>
    <col min="14087" max="14088" width="11.42578125" style="5"/>
    <col min="14089" max="14089" width="0" style="5" hidden="1" customWidth="1"/>
    <col min="14090" max="14338" width="11.42578125" style="5"/>
    <col min="14339" max="14339" width="25.140625" style="5" bestFit="1" customWidth="1"/>
    <col min="14340" max="14340" width="11.42578125" style="5"/>
    <col min="14341" max="14341" width="14.5703125" style="5" bestFit="1" customWidth="1"/>
    <col min="14342" max="14342" width="17.140625" style="5" bestFit="1" customWidth="1"/>
    <col min="14343" max="14344" width="11.42578125" style="5"/>
    <col min="14345" max="14345" width="0" style="5" hidden="1" customWidth="1"/>
    <col min="14346" max="14594" width="11.42578125" style="5"/>
    <col min="14595" max="14595" width="25.140625" style="5" bestFit="1" customWidth="1"/>
    <col min="14596" max="14596" width="11.42578125" style="5"/>
    <col min="14597" max="14597" width="14.5703125" style="5" bestFit="1" customWidth="1"/>
    <col min="14598" max="14598" width="17.140625" style="5" bestFit="1" customWidth="1"/>
    <col min="14599" max="14600" width="11.42578125" style="5"/>
    <col min="14601" max="14601" width="0" style="5" hidden="1" customWidth="1"/>
    <col min="14602" max="14850" width="11.42578125" style="5"/>
    <col min="14851" max="14851" width="25.140625" style="5" bestFit="1" customWidth="1"/>
    <col min="14852" max="14852" width="11.42578125" style="5"/>
    <col min="14853" max="14853" width="14.5703125" style="5" bestFit="1" customWidth="1"/>
    <col min="14854" max="14854" width="17.140625" style="5" bestFit="1" customWidth="1"/>
    <col min="14855" max="14856" width="11.42578125" style="5"/>
    <col min="14857" max="14857" width="0" style="5" hidden="1" customWidth="1"/>
    <col min="14858" max="15106" width="11.42578125" style="5"/>
    <col min="15107" max="15107" width="25.140625" style="5" bestFit="1" customWidth="1"/>
    <col min="15108" max="15108" width="11.42578125" style="5"/>
    <col min="15109" max="15109" width="14.5703125" style="5" bestFit="1" customWidth="1"/>
    <col min="15110" max="15110" width="17.140625" style="5" bestFit="1" customWidth="1"/>
    <col min="15111" max="15112" width="11.42578125" style="5"/>
    <col min="15113" max="15113" width="0" style="5" hidden="1" customWidth="1"/>
    <col min="15114" max="15362" width="11.42578125" style="5"/>
    <col min="15363" max="15363" width="25.140625" style="5" bestFit="1" customWidth="1"/>
    <col min="15364" max="15364" width="11.42578125" style="5"/>
    <col min="15365" max="15365" width="14.5703125" style="5" bestFit="1" customWidth="1"/>
    <col min="15366" max="15366" width="17.140625" style="5" bestFit="1" customWidth="1"/>
    <col min="15367" max="15368" width="11.42578125" style="5"/>
    <col min="15369" max="15369" width="0" style="5" hidden="1" customWidth="1"/>
    <col min="15370" max="15618" width="11.42578125" style="5"/>
    <col min="15619" max="15619" width="25.140625" style="5" bestFit="1" customWidth="1"/>
    <col min="15620" max="15620" width="11.42578125" style="5"/>
    <col min="15621" max="15621" width="14.5703125" style="5" bestFit="1" customWidth="1"/>
    <col min="15622" max="15622" width="17.140625" style="5" bestFit="1" customWidth="1"/>
    <col min="15623" max="15624" width="11.42578125" style="5"/>
    <col min="15625" max="15625" width="0" style="5" hidden="1" customWidth="1"/>
    <col min="15626" max="15874" width="11.42578125" style="5"/>
    <col min="15875" max="15875" width="25.140625" style="5" bestFit="1" customWidth="1"/>
    <col min="15876" max="15876" width="11.42578125" style="5"/>
    <col min="15877" max="15877" width="14.5703125" style="5" bestFit="1" customWidth="1"/>
    <col min="15878" max="15878" width="17.140625" style="5" bestFit="1" customWidth="1"/>
    <col min="15879" max="15880" width="11.42578125" style="5"/>
    <col min="15881" max="15881" width="0" style="5" hidden="1" customWidth="1"/>
    <col min="15882" max="16130" width="11.42578125" style="5"/>
    <col min="16131" max="16131" width="25.140625" style="5" bestFit="1" customWidth="1"/>
    <col min="16132" max="16132" width="11.42578125" style="5"/>
    <col min="16133" max="16133" width="14.5703125" style="5" bestFit="1" customWidth="1"/>
    <col min="16134" max="16134" width="17.140625" style="5" bestFit="1" customWidth="1"/>
    <col min="16135" max="16136" width="11.42578125" style="5"/>
    <col min="16137" max="16137" width="0" style="5" hidden="1" customWidth="1"/>
    <col min="16138" max="16384" width="11.42578125" style="5"/>
  </cols>
  <sheetData>
    <row r="1" spans="2:9" ht="15" thickBot="1" x14ac:dyDescent="0.25"/>
    <row r="2" spans="2:9" ht="20.100000000000001" customHeight="1" x14ac:dyDescent="0.2">
      <c r="B2" s="115" t="s">
        <v>1</v>
      </c>
      <c r="C2" s="116"/>
      <c r="E2" s="8" t="s">
        <v>2</v>
      </c>
    </row>
    <row r="3" spans="2:9" ht="20.100000000000001" customHeight="1" x14ac:dyDescent="0.2">
      <c r="B3" s="9" t="s">
        <v>3</v>
      </c>
      <c r="C3" s="10">
        <v>1</v>
      </c>
      <c r="E3" s="11" t="s">
        <v>54</v>
      </c>
      <c r="F3" s="12"/>
    </row>
    <row r="4" spans="2:9" ht="20.100000000000001" customHeight="1" x14ac:dyDescent="0.2">
      <c r="B4" s="9" t="s">
        <v>4</v>
      </c>
      <c r="C4" s="10">
        <v>2</v>
      </c>
      <c r="E4" s="11" t="s">
        <v>55</v>
      </c>
      <c r="F4" s="12"/>
      <c r="G4" s="117" t="s">
        <v>5</v>
      </c>
      <c r="H4" s="118"/>
      <c r="I4" s="12"/>
    </row>
    <row r="5" spans="2:9" ht="20.100000000000001" customHeight="1" x14ac:dyDescent="0.2">
      <c r="B5" s="9" t="s">
        <v>6</v>
      </c>
      <c r="C5" s="10">
        <v>3</v>
      </c>
      <c r="E5" s="11" t="s">
        <v>56</v>
      </c>
      <c r="F5" s="12"/>
      <c r="G5" s="31" t="s">
        <v>39</v>
      </c>
      <c r="H5" s="32" t="s">
        <v>37</v>
      </c>
    </row>
    <row r="6" spans="2:9" ht="20.100000000000001" customHeight="1" x14ac:dyDescent="0.35">
      <c r="B6" s="9" t="s">
        <v>7</v>
      </c>
      <c r="C6" s="10">
        <v>4</v>
      </c>
      <c r="E6" s="11" t="s">
        <v>57</v>
      </c>
      <c r="F6" s="12"/>
      <c r="G6" s="48" t="s">
        <v>41</v>
      </c>
      <c r="H6" s="13" t="s">
        <v>38</v>
      </c>
    </row>
    <row r="7" spans="2:9" ht="20.100000000000001" customHeight="1" x14ac:dyDescent="0.2">
      <c r="B7" s="9" t="s">
        <v>9</v>
      </c>
      <c r="C7" s="10">
        <v>5</v>
      </c>
      <c r="E7" s="11" t="s">
        <v>58</v>
      </c>
      <c r="F7" s="12"/>
      <c r="G7" s="65" t="s">
        <v>46</v>
      </c>
      <c r="H7" s="66" t="s">
        <v>12</v>
      </c>
    </row>
    <row r="8" spans="2:9" ht="20.100000000000001" customHeight="1" x14ac:dyDescent="0.2">
      <c r="B8" s="9" t="s">
        <v>11</v>
      </c>
      <c r="C8" s="10">
        <v>6</v>
      </c>
      <c r="E8" s="11" t="s">
        <v>59</v>
      </c>
      <c r="F8" s="12"/>
      <c r="G8" s="65" t="s">
        <v>45</v>
      </c>
      <c r="H8" s="66" t="s">
        <v>16</v>
      </c>
    </row>
    <row r="9" spans="2:9" ht="20.100000000000001" customHeight="1" x14ac:dyDescent="0.2">
      <c r="B9" s="9" t="s">
        <v>13</v>
      </c>
      <c r="C9" s="10">
        <v>7</v>
      </c>
      <c r="E9" s="11" t="s">
        <v>60</v>
      </c>
      <c r="F9" s="12"/>
      <c r="G9" s="65" t="s">
        <v>49</v>
      </c>
      <c r="H9" s="66" t="s">
        <v>20</v>
      </c>
    </row>
    <row r="10" spans="2:9" ht="20.100000000000001" customHeight="1" x14ac:dyDescent="0.2">
      <c r="B10" s="9" t="s">
        <v>15</v>
      </c>
      <c r="C10" s="10">
        <v>8</v>
      </c>
      <c r="E10" s="11" t="s">
        <v>61</v>
      </c>
      <c r="F10" s="12"/>
      <c r="G10" s="65" t="s">
        <v>42</v>
      </c>
      <c r="H10" s="66" t="s">
        <v>24</v>
      </c>
    </row>
    <row r="11" spans="2:9" ht="20.100000000000001" customHeight="1" x14ac:dyDescent="0.2">
      <c r="B11" s="9" t="s">
        <v>17</v>
      </c>
      <c r="C11" s="10">
        <v>9</v>
      </c>
      <c r="E11" s="11" t="s">
        <v>62</v>
      </c>
      <c r="F11" s="12"/>
      <c r="G11" s="65" t="s">
        <v>43</v>
      </c>
      <c r="H11" s="66" t="s">
        <v>26</v>
      </c>
    </row>
    <row r="12" spans="2:9" ht="20.100000000000001" customHeight="1" x14ac:dyDescent="0.2">
      <c r="B12" s="9" t="s">
        <v>19</v>
      </c>
      <c r="C12" s="10">
        <v>10</v>
      </c>
      <c r="E12" s="11"/>
      <c r="F12" s="12"/>
      <c r="G12" s="67" t="s">
        <v>50</v>
      </c>
      <c r="H12" s="68" t="s">
        <v>27</v>
      </c>
    </row>
    <row r="13" spans="2:9" ht="20.100000000000001" customHeight="1" x14ac:dyDescent="0.2">
      <c r="B13" s="9" t="s">
        <v>21</v>
      </c>
      <c r="C13" s="10">
        <v>11</v>
      </c>
      <c r="E13" s="11"/>
      <c r="F13" s="12"/>
      <c r="G13" s="65" t="s">
        <v>48</v>
      </c>
      <c r="H13" s="69" t="s">
        <v>30</v>
      </c>
    </row>
    <row r="14" spans="2:9" ht="20.100000000000001" customHeight="1" x14ac:dyDescent="0.2">
      <c r="B14" s="14" t="s">
        <v>23</v>
      </c>
      <c r="C14" s="15">
        <v>12</v>
      </c>
      <c r="E14" s="11"/>
      <c r="F14" s="12"/>
      <c r="G14" s="70" t="s">
        <v>44</v>
      </c>
      <c r="H14" s="68" t="s">
        <v>32</v>
      </c>
    </row>
    <row r="15" spans="2:9" ht="20.100000000000001" customHeight="1" x14ac:dyDescent="0.2">
      <c r="E15" s="11"/>
      <c r="F15" s="12"/>
      <c r="G15" s="70" t="s">
        <v>53</v>
      </c>
      <c r="H15" s="68" t="s">
        <v>33</v>
      </c>
    </row>
    <row r="16" spans="2:9" ht="20.100000000000001" customHeight="1" x14ac:dyDescent="0.2">
      <c r="E16" s="11"/>
      <c r="F16" s="16"/>
      <c r="G16" s="71" t="s">
        <v>47</v>
      </c>
      <c r="H16" s="66" t="s">
        <v>34</v>
      </c>
    </row>
    <row r="17" spans="2:8" ht="20.100000000000001" customHeight="1" x14ac:dyDescent="0.2">
      <c r="E17" s="11"/>
      <c r="F17" s="18"/>
      <c r="G17" s="72"/>
      <c r="H17" s="73"/>
    </row>
    <row r="18" spans="2:8" ht="20.100000000000001" customHeight="1" thickBot="1" x14ac:dyDescent="0.45">
      <c r="E18" s="17"/>
      <c r="F18" s="18"/>
      <c r="G18" s="74" t="s">
        <v>41</v>
      </c>
      <c r="H18" s="73"/>
    </row>
    <row r="19" spans="2:8" ht="20.100000000000001" customHeight="1" x14ac:dyDescent="0.2">
      <c r="B19" s="19" t="s">
        <v>29</v>
      </c>
      <c r="E19" s="11"/>
      <c r="F19" s="20"/>
      <c r="G19" s="72"/>
      <c r="H19" s="73"/>
    </row>
    <row r="20" spans="2:8" ht="20.100000000000001" customHeight="1" x14ac:dyDescent="0.2">
      <c r="B20" s="27"/>
      <c r="E20" s="11"/>
      <c r="F20" s="20"/>
      <c r="G20" s="23"/>
    </row>
    <row r="21" spans="2:8" ht="20.100000000000001" customHeight="1" x14ac:dyDescent="0.2">
      <c r="B21" s="21">
        <f>DATE(An,1,1)</f>
        <v>40544</v>
      </c>
      <c r="E21" s="11"/>
      <c r="F21" s="20"/>
    </row>
    <row r="22" spans="2:8" ht="20.100000000000001" customHeight="1" x14ac:dyDescent="0.2">
      <c r="B22" s="22"/>
      <c r="E22" s="11"/>
      <c r="F22" s="20"/>
    </row>
    <row r="23" spans="2:8" ht="20.100000000000001" customHeight="1" x14ac:dyDescent="0.2">
      <c r="B23" s="21" t="e">
        <f>FLOOR(DAY(MINUTE(An/38)/2+56)&amp;"/5/"&amp;An,7)-34</f>
        <v>#VALUE!</v>
      </c>
      <c r="E23" s="11"/>
      <c r="F23" s="18"/>
    </row>
    <row r="24" spans="2:8" ht="20.100000000000001" customHeight="1" x14ac:dyDescent="0.2">
      <c r="B24" s="22" t="e">
        <f>B23+1</f>
        <v>#VALUE!</v>
      </c>
      <c r="E24" s="11"/>
      <c r="F24" s="18"/>
    </row>
    <row r="25" spans="2:8" ht="20.100000000000001" customHeight="1" x14ac:dyDescent="0.2">
      <c r="B25" s="22" t="e">
        <f>B23+39</f>
        <v>#VALUE!</v>
      </c>
      <c r="E25" s="11"/>
      <c r="F25" s="18"/>
    </row>
    <row r="26" spans="2:8" ht="20.100000000000001" customHeight="1" x14ac:dyDescent="0.2">
      <c r="B26" s="22">
        <f>DATE(An,5,8)</f>
        <v>40671</v>
      </c>
      <c r="E26" s="11"/>
      <c r="F26" s="18"/>
    </row>
    <row r="27" spans="2:8" ht="20.100000000000001" customHeight="1" x14ac:dyDescent="0.2">
      <c r="B27" s="22" t="e">
        <f>B23+49</f>
        <v>#VALUE!</v>
      </c>
      <c r="E27" s="11"/>
      <c r="F27" s="18"/>
    </row>
    <row r="28" spans="2:8" ht="20.100000000000001" customHeight="1" x14ac:dyDescent="0.2">
      <c r="B28" s="22" t="e">
        <f>B23+50</f>
        <v>#VALUE!</v>
      </c>
      <c r="E28" s="11"/>
      <c r="F28" s="18"/>
    </row>
    <row r="29" spans="2:8" ht="20.100000000000001" customHeight="1" x14ac:dyDescent="0.2">
      <c r="B29" s="22">
        <f>DATE(An,7,14)</f>
        <v>40738</v>
      </c>
      <c r="E29" s="11"/>
      <c r="F29" s="18"/>
    </row>
    <row r="30" spans="2:8" ht="20.100000000000001" customHeight="1" x14ac:dyDescent="0.2">
      <c r="B30" s="22">
        <f>DATE(An,8,15)</f>
        <v>40770</v>
      </c>
      <c r="E30" s="11"/>
      <c r="F30" s="18"/>
    </row>
    <row r="31" spans="2:8" ht="20.100000000000001" customHeight="1" x14ac:dyDescent="0.2">
      <c r="B31" s="22">
        <f>DATE(An,11,1)</f>
        <v>40848</v>
      </c>
      <c r="E31" s="11"/>
      <c r="F31" s="18"/>
    </row>
    <row r="32" spans="2:8" ht="20.100000000000001" customHeight="1" x14ac:dyDescent="0.2">
      <c r="B32" s="22">
        <f>DATE(An,11,11)</f>
        <v>40858</v>
      </c>
      <c r="E32" s="11"/>
      <c r="F32" s="18"/>
    </row>
    <row r="33" spans="2:6" ht="20.100000000000001" customHeight="1" thickBot="1" x14ac:dyDescent="0.25">
      <c r="B33" s="24">
        <f>DATE(An,12,25)</f>
        <v>40902</v>
      </c>
      <c r="E33" s="11"/>
      <c r="F33" s="18"/>
    </row>
    <row r="34" spans="2:6" ht="20.100000000000001" customHeight="1" x14ac:dyDescent="0.2">
      <c r="E34" s="25"/>
      <c r="F34" s="18"/>
    </row>
    <row r="35" spans="2:6" ht="20.100000000000001" customHeight="1" x14ac:dyDescent="0.2">
      <c r="E35" s="25"/>
      <c r="F35" s="18"/>
    </row>
    <row r="36" spans="2:6" ht="20.100000000000001" customHeight="1" x14ac:dyDescent="0.2">
      <c r="B36" s="26" t="s">
        <v>35</v>
      </c>
      <c r="F36" s="18"/>
    </row>
    <row r="37" spans="2:6" ht="20.100000000000001" customHeight="1" x14ac:dyDescent="0.2">
      <c r="B37" s="6">
        <v>2015</v>
      </c>
      <c r="E37" s="25"/>
    </row>
    <row r="38" spans="2:6" ht="20.100000000000001" customHeight="1" x14ac:dyDescent="0.2">
      <c r="B38" s="6">
        <v>2016</v>
      </c>
      <c r="E38" s="25"/>
    </row>
    <row r="39" spans="2:6" ht="20.100000000000001" customHeight="1" x14ac:dyDescent="0.2">
      <c r="B39" s="6">
        <v>2017</v>
      </c>
      <c r="E39" s="25"/>
    </row>
    <row r="40" spans="2:6" ht="20.100000000000001" customHeight="1" x14ac:dyDescent="0.2">
      <c r="B40" s="6">
        <v>2018</v>
      </c>
      <c r="E40" s="25"/>
    </row>
    <row r="41" spans="2:6" ht="20.100000000000001" customHeight="1" x14ac:dyDescent="0.2">
      <c r="B41" s="6">
        <v>2019</v>
      </c>
      <c r="E41" s="25"/>
    </row>
    <row r="42" spans="2:6" ht="20.100000000000001" customHeight="1" x14ac:dyDescent="0.2">
      <c r="B42" s="6">
        <v>2020</v>
      </c>
      <c r="D42" s="62"/>
      <c r="E42" s="25"/>
    </row>
    <row r="43" spans="2:6" ht="20.100000000000001" customHeight="1" x14ac:dyDescent="0.2">
      <c r="B43" s="6">
        <v>2021</v>
      </c>
      <c r="D43" s="62"/>
      <c r="E43" s="25"/>
    </row>
    <row r="44" spans="2:6" ht="20.100000000000001" customHeight="1" x14ac:dyDescent="0.2">
      <c r="B44" s="6">
        <v>2022</v>
      </c>
      <c r="D44" s="62"/>
      <c r="E44" s="25"/>
    </row>
    <row r="45" spans="2:6" ht="20.100000000000001" customHeight="1" x14ac:dyDescent="0.2">
      <c r="B45" s="6">
        <v>2023</v>
      </c>
      <c r="D45" s="62"/>
      <c r="E45" s="25"/>
    </row>
    <row r="46" spans="2:6" ht="20.100000000000001" customHeight="1" x14ac:dyDescent="0.2">
      <c r="B46" s="6">
        <v>2024</v>
      </c>
      <c r="D46" s="62"/>
      <c r="E46" s="25"/>
    </row>
    <row r="47" spans="2:6" ht="20.100000000000001" customHeight="1" x14ac:dyDescent="0.2">
      <c r="B47" s="6">
        <v>2025</v>
      </c>
      <c r="D47" s="62"/>
      <c r="E47" s="25"/>
    </row>
    <row r="48" spans="2:6" ht="20.100000000000001" customHeight="1" x14ac:dyDescent="0.2">
      <c r="B48" s="6">
        <v>2026</v>
      </c>
      <c r="D48" s="62"/>
      <c r="E48" s="25"/>
    </row>
    <row r="49" spans="2:6" ht="20.100000000000001" customHeight="1" x14ac:dyDescent="0.2">
      <c r="B49" s="6">
        <v>2027</v>
      </c>
      <c r="D49" s="62"/>
      <c r="E49" s="27"/>
    </row>
    <row r="50" spans="2:6" ht="20.100000000000001" customHeight="1" x14ac:dyDescent="0.2">
      <c r="B50" s="6">
        <v>2028</v>
      </c>
      <c r="D50" s="62"/>
      <c r="E50" s="25"/>
    </row>
    <row r="51" spans="2:6" ht="20.100000000000001" customHeight="1" x14ac:dyDescent="0.2">
      <c r="B51" s="6">
        <v>2029</v>
      </c>
      <c r="D51" s="62"/>
      <c r="E51" s="25"/>
    </row>
    <row r="52" spans="2:6" ht="20.100000000000001" customHeight="1" x14ac:dyDescent="0.2">
      <c r="B52" s="6">
        <v>2030</v>
      </c>
      <c r="E52" s="25"/>
    </row>
    <row r="53" spans="2:6" ht="20.100000000000001" customHeight="1" x14ac:dyDescent="0.2">
      <c r="E53" s="25"/>
    </row>
    <row r="54" spans="2:6" ht="20.100000000000001" customHeight="1" x14ac:dyDescent="0.2">
      <c r="E54" s="25"/>
    </row>
    <row r="55" spans="2:6" ht="20.100000000000001" customHeight="1" x14ac:dyDescent="0.2">
      <c r="E55" s="25"/>
    </row>
    <row r="56" spans="2:6" ht="20.100000000000001" customHeight="1" x14ac:dyDescent="0.2">
      <c r="E56" s="25"/>
    </row>
    <row r="57" spans="2:6" ht="20.100000000000001" customHeight="1" x14ac:dyDescent="0.2">
      <c r="E57" s="25"/>
    </row>
    <row r="58" spans="2:6" ht="20.100000000000001" customHeight="1" thickBot="1" x14ac:dyDescent="0.25">
      <c r="D58" s="12"/>
      <c r="E58" s="25"/>
      <c r="F58" s="40"/>
    </row>
    <row r="59" spans="2:6" ht="20.100000000000001" customHeight="1" thickTop="1" x14ac:dyDescent="0.2">
      <c r="D59" s="10"/>
      <c r="E59" s="41" t="s">
        <v>8</v>
      </c>
      <c r="F59" s="40"/>
    </row>
    <row r="60" spans="2:6" ht="20.100000000000001" customHeight="1" x14ac:dyDescent="0.2">
      <c r="D60" s="10"/>
      <c r="E60" s="42" t="s">
        <v>10</v>
      </c>
      <c r="F60" s="40"/>
    </row>
    <row r="61" spans="2:6" ht="20.100000000000001" customHeight="1" x14ac:dyDescent="0.2">
      <c r="D61" s="10"/>
      <c r="E61" s="42" t="s">
        <v>14</v>
      </c>
      <c r="F61" s="40"/>
    </row>
    <row r="62" spans="2:6" ht="20.100000000000001" customHeight="1" x14ac:dyDescent="0.2">
      <c r="D62" s="10"/>
      <c r="E62" s="42" t="s">
        <v>18</v>
      </c>
      <c r="F62" s="40"/>
    </row>
    <row r="63" spans="2:6" ht="20.100000000000001" customHeight="1" x14ac:dyDescent="0.2">
      <c r="D63" s="10"/>
      <c r="E63" s="42" t="s">
        <v>22</v>
      </c>
      <c r="F63" s="40"/>
    </row>
    <row r="64" spans="2:6" ht="20.100000000000001" customHeight="1" x14ac:dyDescent="0.2">
      <c r="D64" s="10"/>
      <c r="E64" s="42" t="s">
        <v>25</v>
      </c>
      <c r="F64" s="40"/>
    </row>
    <row r="65" spans="4:6" ht="20.100000000000001" customHeight="1" x14ac:dyDescent="0.2">
      <c r="D65" s="10"/>
      <c r="E65" s="42" t="s">
        <v>27</v>
      </c>
      <c r="F65" s="40"/>
    </row>
    <row r="66" spans="4:6" ht="20.100000000000001" customHeight="1" x14ac:dyDescent="0.2">
      <c r="D66" s="10"/>
      <c r="E66" s="42" t="s">
        <v>28</v>
      </c>
      <c r="F66" s="40"/>
    </row>
    <row r="67" spans="4:6" ht="20.100000000000001" customHeight="1" x14ac:dyDescent="0.2">
      <c r="D67" s="10"/>
      <c r="E67" s="42" t="s">
        <v>31</v>
      </c>
      <c r="F67" s="40"/>
    </row>
    <row r="68" spans="4:6" ht="20.100000000000001" customHeight="1" x14ac:dyDescent="0.2">
      <c r="D68" s="10"/>
      <c r="E68" s="42" t="s">
        <v>40</v>
      </c>
      <c r="F68" s="40"/>
    </row>
    <row r="69" spans="4:6" ht="20.100000000000001" customHeight="1" x14ac:dyDescent="0.2">
      <c r="D69" s="10"/>
      <c r="E69" s="42" t="s">
        <v>36</v>
      </c>
      <c r="F69" s="40"/>
    </row>
    <row r="70" spans="4:6" ht="15" x14ac:dyDescent="0.2">
      <c r="D70" s="12"/>
      <c r="E70" s="42" t="s">
        <v>73</v>
      </c>
    </row>
    <row r="71" spans="4:6" x14ac:dyDescent="0.2">
      <c r="E71" s="43"/>
    </row>
  </sheetData>
  <mergeCells count="2">
    <mergeCell ref="B2:C2"/>
    <mergeCell ref="G4:H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Avril</vt:lpstr>
      <vt:lpstr>Données</vt:lpstr>
      <vt:lpstr>date</vt:lpstr>
      <vt:lpstr>F</vt:lpstr>
      <vt:lpstr>Personnels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Vo, Francis</cp:lastModifiedBy>
  <cp:lastPrinted>2015-04-08T14:15:38Z</cp:lastPrinted>
  <dcterms:created xsi:type="dcterms:W3CDTF">2009-06-26T07:17:42Z</dcterms:created>
  <dcterms:modified xsi:type="dcterms:W3CDTF">2015-04-08T14:39:30Z</dcterms:modified>
</cp:coreProperties>
</file>