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05" windowWidth="19410" windowHeight="7665" activeTab="1"/>
  </bookViews>
  <sheets>
    <sheet name="Articles strat" sheetId="1" r:id="rId1"/>
    <sheet name="suivi Art Strat" sheetId="2" r:id="rId2"/>
  </sheets>
  <calcPr calcId="144525" calcMode="manual"/>
</workbook>
</file>

<file path=xl/calcChain.xml><?xml version="1.0" encoding="utf-8"?>
<calcChain xmlns="http://schemas.openxmlformats.org/spreadsheetml/2006/main">
  <c r="F5" i="1" l="1"/>
  <c r="F6" i="1"/>
  <c r="F7" i="1"/>
  <c r="F2" i="2"/>
  <c r="G2" i="2" s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E48" i="1" l="1"/>
  <c r="G48" i="1" s="1"/>
  <c r="F48" i="1" l="1"/>
  <c r="F7" i="2"/>
  <c r="H13" i="2" l="1"/>
  <c r="H22" i="2"/>
  <c r="H9" i="2"/>
  <c r="H12" i="2"/>
  <c r="H20" i="2"/>
  <c r="H21" i="2"/>
  <c r="H24" i="2"/>
  <c r="H45" i="2"/>
  <c r="D4" i="2"/>
  <c r="F4" i="2" s="1"/>
  <c r="D47" i="2"/>
  <c r="F47" i="2" s="1"/>
  <c r="D5" i="2"/>
  <c r="D6" i="2"/>
  <c r="F6" i="2" s="1"/>
  <c r="D8" i="2"/>
  <c r="F8" i="2" s="1"/>
  <c r="D9" i="2"/>
  <c r="F9" i="2" s="1"/>
  <c r="D10" i="2"/>
  <c r="F10" i="2" s="1"/>
  <c r="D12" i="2"/>
  <c r="D13" i="2"/>
  <c r="F13" i="2" s="1"/>
  <c r="D14" i="2"/>
  <c r="F14" i="2" s="1"/>
  <c r="D16" i="2"/>
  <c r="D17" i="2"/>
  <c r="F17" i="2" s="1"/>
  <c r="D18" i="2"/>
  <c r="F18" i="2" s="1"/>
  <c r="D19" i="2"/>
  <c r="F19" i="2" s="1"/>
  <c r="D20" i="2"/>
  <c r="D21" i="2"/>
  <c r="F21" i="2" s="1"/>
  <c r="D22" i="2"/>
  <c r="F22" i="2" s="1"/>
  <c r="D23" i="2"/>
  <c r="F23" i="2" s="1"/>
  <c r="D24" i="2"/>
  <c r="D25" i="2"/>
  <c r="F25" i="2" s="1"/>
  <c r="D26" i="2"/>
  <c r="F26" i="2" s="1"/>
  <c r="D27" i="2"/>
  <c r="D28" i="2"/>
  <c r="D29" i="2"/>
  <c r="F29" i="2" s="1"/>
  <c r="D30" i="2"/>
  <c r="F30" i="2" s="1"/>
  <c r="D31" i="2"/>
  <c r="F31" i="2" s="1"/>
  <c r="D32" i="2"/>
  <c r="D33" i="2"/>
  <c r="F33" i="2" s="1"/>
  <c r="D34" i="2"/>
  <c r="F34" i="2" s="1"/>
  <c r="D35" i="2"/>
  <c r="D36" i="2"/>
  <c r="D37" i="2"/>
  <c r="F37" i="2" s="1"/>
  <c r="D38" i="2"/>
  <c r="F38" i="2" s="1"/>
  <c r="D39" i="2"/>
  <c r="F39" i="2" s="1"/>
  <c r="D40" i="2"/>
  <c r="D41" i="2"/>
  <c r="F41" i="2" s="1"/>
  <c r="D42" i="2"/>
  <c r="F42" i="2" s="1"/>
  <c r="D43" i="2"/>
  <c r="D44" i="2"/>
  <c r="D45" i="2"/>
  <c r="F45" i="2" s="1"/>
  <c r="D46" i="2"/>
  <c r="F46" i="2" s="1"/>
  <c r="D3" i="2"/>
  <c r="F3" i="2" s="1"/>
  <c r="G3" i="2" s="1"/>
  <c r="D2" i="2"/>
  <c r="F12" i="2"/>
  <c r="F16" i="2"/>
  <c r="F20" i="2"/>
  <c r="F24" i="2"/>
  <c r="F27" i="2"/>
  <c r="F28" i="2"/>
  <c r="F32" i="2"/>
  <c r="F35" i="2"/>
  <c r="F36" i="2"/>
  <c r="F40" i="2"/>
  <c r="F43" i="2"/>
  <c r="F44" i="2"/>
  <c r="H23" i="2" l="1"/>
  <c r="F5" i="2"/>
  <c r="K13" i="1"/>
  <c r="L13" i="1"/>
  <c r="K14" i="1"/>
  <c r="K15" i="1"/>
  <c r="L15" i="1" s="1"/>
  <c r="E12" i="1"/>
  <c r="G12" i="1" s="1"/>
  <c r="F12" i="1"/>
  <c r="H14" i="2" s="1"/>
  <c r="E16" i="1"/>
  <c r="E17" i="1" s="1"/>
  <c r="K17" i="1" s="1"/>
  <c r="L17" i="1" s="1"/>
  <c r="G16" i="1" l="1"/>
  <c r="G18" i="1" s="1"/>
  <c r="E18" i="1"/>
  <c r="K18" i="1" s="1"/>
  <c r="L18" i="1" s="1"/>
  <c r="L16" i="1" s="1"/>
  <c r="F16" i="1"/>
  <c r="F18" i="1" s="1"/>
  <c r="H8" i="2"/>
  <c r="H15" i="2"/>
  <c r="H17" i="2"/>
  <c r="H18" i="2"/>
  <c r="K12" i="1"/>
  <c r="L14" i="1"/>
  <c r="L12" i="1" s="1"/>
  <c r="F17" i="1"/>
  <c r="H16" i="2" s="1"/>
  <c r="K16" i="1" l="1"/>
  <c r="K11" i="1"/>
  <c r="L11" i="1" s="1"/>
  <c r="G11" i="1"/>
  <c r="H10" i="2"/>
  <c r="F34" i="1" l="1"/>
  <c r="F35" i="1"/>
  <c r="F36" i="1"/>
  <c r="F37" i="1"/>
  <c r="F38" i="1"/>
  <c r="F33" i="1"/>
  <c r="F27" i="1"/>
  <c r="F28" i="1"/>
  <c r="F29" i="1"/>
  <c r="F30" i="1"/>
  <c r="F31" i="1"/>
  <c r="F26" i="1"/>
  <c r="E33" i="1"/>
  <c r="K33" i="1" s="1"/>
  <c r="L33" i="1" s="1"/>
  <c r="E34" i="1"/>
  <c r="K34" i="1" s="1"/>
  <c r="L34" i="1" s="1"/>
  <c r="E35" i="1"/>
  <c r="K35" i="1" s="1"/>
  <c r="L35" i="1" s="1"/>
  <c r="E36" i="1"/>
  <c r="K36" i="1" s="1"/>
  <c r="L36" i="1" s="1"/>
  <c r="E37" i="1"/>
  <c r="K37" i="1" s="1"/>
  <c r="L37" i="1" s="1"/>
  <c r="E38" i="1"/>
  <c r="K38" i="1" s="1"/>
  <c r="L38" i="1" s="1"/>
  <c r="E32" i="1"/>
  <c r="K32" i="1" s="1"/>
  <c r="L32" i="1" s="1"/>
  <c r="P29" i="1"/>
  <c r="P32" i="1" s="1"/>
  <c r="E27" i="1"/>
  <c r="K27" i="1" s="1"/>
  <c r="L27" i="1" s="1"/>
  <c r="E28" i="1"/>
  <c r="K28" i="1" s="1"/>
  <c r="L28" i="1" s="1"/>
  <c r="E29" i="1"/>
  <c r="K29" i="1" s="1"/>
  <c r="L29" i="1" s="1"/>
  <c r="E30" i="1"/>
  <c r="K30" i="1" s="1"/>
  <c r="L30" i="1" s="1"/>
  <c r="E31" i="1"/>
  <c r="K31" i="1" s="1"/>
  <c r="L31" i="1" s="1"/>
  <c r="E26" i="1"/>
  <c r="K26" i="1" s="1"/>
  <c r="L26" i="1" s="1"/>
  <c r="O20" i="1"/>
  <c r="P33" i="1" l="1"/>
  <c r="P37" i="1"/>
  <c r="P31" i="1"/>
  <c r="P35" i="1"/>
  <c r="P30" i="1"/>
  <c r="O33" i="1" s="1"/>
  <c r="P34" i="1"/>
  <c r="P36" i="1"/>
  <c r="E3" i="1"/>
  <c r="G3" i="1" l="1"/>
  <c r="K3" i="1"/>
  <c r="O31" i="1"/>
  <c r="F3" i="1"/>
  <c r="O36" i="1"/>
  <c r="O35" i="1"/>
  <c r="O32" i="1"/>
  <c r="O34" i="1"/>
  <c r="O37" i="1"/>
  <c r="E47" i="1"/>
  <c r="E46" i="1"/>
  <c r="E45" i="1"/>
  <c r="E44" i="1"/>
  <c r="E43" i="1"/>
  <c r="E42" i="1"/>
  <c r="E41" i="1"/>
  <c r="E40" i="1"/>
  <c r="E39" i="1"/>
  <c r="E4" i="1"/>
  <c r="E5" i="1"/>
  <c r="E6" i="1"/>
  <c r="E7" i="1"/>
  <c r="E8" i="1"/>
  <c r="E19" i="1"/>
  <c r="E20" i="1"/>
  <c r="E21" i="1"/>
  <c r="E23" i="1"/>
  <c r="E25" i="1"/>
  <c r="K4" i="1" l="1"/>
  <c r="L4" i="1" s="1"/>
  <c r="F4" i="1"/>
  <c r="E10" i="1"/>
  <c r="E9" i="1"/>
  <c r="G5" i="1"/>
  <c r="K5" i="1"/>
  <c r="L5" i="1" s="1"/>
  <c r="G41" i="1"/>
  <c r="K41" i="1"/>
  <c r="L41" i="1" s="1"/>
  <c r="G45" i="1"/>
  <c r="K45" i="1"/>
  <c r="L45" i="1" s="1"/>
  <c r="G20" i="1"/>
  <c r="K20" i="1"/>
  <c r="L20" i="1" s="1"/>
  <c r="G8" i="1"/>
  <c r="G42" i="1"/>
  <c r="K42" i="1"/>
  <c r="L42" i="1" s="1"/>
  <c r="G46" i="1"/>
  <c r="K46" i="1"/>
  <c r="L46" i="1" s="1"/>
  <c r="G21" i="1"/>
  <c r="K21" i="1"/>
  <c r="L21" i="1" s="1"/>
  <c r="G25" i="1"/>
  <c r="K25" i="1"/>
  <c r="L25" i="1" s="1"/>
  <c r="G19" i="1"/>
  <c r="K19" i="1"/>
  <c r="L19" i="1" s="1"/>
  <c r="G7" i="1"/>
  <c r="K7" i="1"/>
  <c r="L7" i="1" s="1"/>
  <c r="G39" i="1"/>
  <c r="K39" i="1"/>
  <c r="L39" i="1" s="1"/>
  <c r="G43" i="1"/>
  <c r="K43" i="1"/>
  <c r="L43" i="1" s="1"/>
  <c r="G47" i="1"/>
  <c r="K47" i="1"/>
  <c r="L47" i="1" s="1"/>
  <c r="G23" i="1"/>
  <c r="K23" i="1"/>
  <c r="L23" i="1" s="1"/>
  <c r="G6" i="1"/>
  <c r="K6" i="1"/>
  <c r="L6" i="1" s="1"/>
  <c r="G40" i="1"/>
  <c r="K40" i="1"/>
  <c r="L40" i="1" s="1"/>
  <c r="G44" i="1"/>
  <c r="K44" i="1"/>
  <c r="L44" i="1" s="1"/>
  <c r="K49" i="1"/>
  <c r="L49" i="1" s="1"/>
  <c r="L3" i="1"/>
  <c r="G4" i="1"/>
  <c r="F47" i="1"/>
  <c r="F46" i="1"/>
  <c r="F45" i="1"/>
  <c r="H44" i="2" s="1"/>
  <c r="F44" i="1"/>
  <c r="H43" i="2" s="1"/>
  <c r="F43" i="1"/>
  <c r="H42" i="2" s="1"/>
  <c r="F42" i="1"/>
  <c r="H41" i="2" s="1"/>
  <c r="F41" i="1"/>
  <c r="H40" i="2" s="1"/>
  <c r="F40" i="1"/>
  <c r="H39" i="2" s="1"/>
  <c r="F39" i="1"/>
  <c r="H26" i="2" s="1"/>
  <c r="H28" i="2" l="1"/>
  <c r="H4" i="2"/>
  <c r="H29" i="2"/>
  <c r="H5" i="2"/>
  <c r="H30" i="2"/>
  <c r="H6" i="2"/>
  <c r="H27" i="2"/>
  <c r="H3" i="2"/>
  <c r="H19" i="2"/>
  <c r="H2" i="2"/>
  <c r="F9" i="1"/>
  <c r="K9" i="1"/>
  <c r="G9" i="1"/>
  <c r="K10" i="1"/>
  <c r="L10" i="1" s="1"/>
  <c r="G10" i="1"/>
  <c r="F10" i="1"/>
  <c r="F8" i="1"/>
  <c r="F19" i="1"/>
  <c r="F20" i="1"/>
  <c r="F21" i="1"/>
  <c r="F23" i="1"/>
  <c r="F25" i="1"/>
  <c r="H25" i="2" l="1"/>
  <c r="H33" i="2"/>
  <c r="H37" i="2"/>
  <c r="H47" i="2"/>
  <c r="H36" i="2"/>
  <c r="H34" i="2"/>
  <c r="H38" i="2"/>
  <c r="H46" i="2"/>
  <c r="H31" i="2"/>
  <c r="H35" i="2"/>
  <c r="H32" i="2"/>
  <c r="H11" i="2"/>
  <c r="H7" i="2"/>
  <c r="L9" i="1"/>
  <c r="L8" i="1" s="1"/>
  <c r="K8" i="1"/>
  <c r="E24" i="1" l="1"/>
  <c r="E22" i="1"/>
  <c r="G22" i="1" l="1"/>
  <c r="K22" i="1"/>
  <c r="K50" i="1" s="1"/>
  <c r="F24" i="1"/>
  <c r="K24" i="1"/>
  <c r="L24" i="1" s="1"/>
  <c r="F22" i="1"/>
  <c r="G24" i="1"/>
  <c r="L22" i="1" l="1"/>
  <c r="L50" i="1" s="1"/>
</calcChain>
</file>

<file path=xl/sharedStrings.xml><?xml version="1.0" encoding="utf-8"?>
<sst xmlns="http://schemas.openxmlformats.org/spreadsheetml/2006/main" count="172" uniqueCount="75">
  <si>
    <t>DISQUE A TRONCONNER D125</t>
  </si>
  <si>
    <t>DISQUE A TRONCONNER D230</t>
  </si>
  <si>
    <t>DISQUE EBARBEUSE D125</t>
  </si>
  <si>
    <t>DISQUE EBARBEUSE D230</t>
  </si>
  <si>
    <t>DISQUE LAMELLE D125</t>
  </si>
  <si>
    <t>ARTICLES</t>
  </si>
  <si>
    <t>BAGUETTE RUTILE DIA3,2X350</t>
  </si>
  <si>
    <t>UNITE</t>
  </si>
  <si>
    <t>U</t>
  </si>
  <si>
    <t>ETUI</t>
  </si>
  <si>
    <t>1/3mois</t>
  </si>
  <si>
    <t>FIL DE FER RECUIT</t>
  </si>
  <si>
    <t>KG</t>
  </si>
  <si>
    <t>POINTE 100</t>
  </si>
  <si>
    <t>POINTE 60</t>
  </si>
  <si>
    <t>POINTE 50</t>
  </si>
  <si>
    <t>ROULEAU A PEINDRE GM TC23</t>
  </si>
  <si>
    <t>ROULEAU A PEINDRE PM TC15</t>
  </si>
  <si>
    <t>COMBINAISON BLEUE T40</t>
  </si>
  <si>
    <t>COMBINAISON BLEUE T42</t>
  </si>
  <si>
    <t>COMBINAISON BLEUE T44</t>
  </si>
  <si>
    <t>COMBINAISON BLEUE T46</t>
  </si>
  <si>
    <t>COMBINAISON NOIRE T40</t>
  </si>
  <si>
    <t>COMBINAISON NOIRE T42</t>
  </si>
  <si>
    <t>CHAUSSURE DE SECURITE P40</t>
  </si>
  <si>
    <t>CHAUSSURE DE SECURITE P38</t>
  </si>
  <si>
    <t>CHAUSSURE DE SECURITE P39</t>
  </si>
  <si>
    <t>CHAUSSURE DE SECURITE P41</t>
  </si>
  <si>
    <t>CHAUSSURE DE SECURITE P42</t>
  </si>
  <si>
    <t>CHAUSSURE DE SECURITE P43</t>
  </si>
  <si>
    <t>CHAUSSURE DE SECURITE P44</t>
  </si>
  <si>
    <t>LUNETTE DE PROTECTION BLANC</t>
  </si>
  <si>
    <t>MASQUE ANTI-POUSSIERE</t>
  </si>
  <si>
    <t>GANT SOUDEUR</t>
  </si>
  <si>
    <t>IMPERMEABLE</t>
  </si>
  <si>
    <t>GANT DE MANUTENTION</t>
  </si>
  <si>
    <t>GANT MACON</t>
  </si>
  <si>
    <t>PAI</t>
  </si>
  <si>
    <t>CHARBON MEULEUSE BOSCH GM</t>
  </si>
  <si>
    <t>CHARBON MEULEUSE BOSCH PM</t>
  </si>
  <si>
    <t>Mx</t>
  </si>
  <si>
    <t>1/6mois</t>
  </si>
  <si>
    <t>C° mois</t>
  </si>
  <si>
    <t>St Sécu</t>
  </si>
  <si>
    <t>BOUCHON D'OREILLE</t>
  </si>
  <si>
    <t>MANCHETTE EN CUIR</t>
  </si>
  <si>
    <t>Décl,Cde</t>
  </si>
  <si>
    <t>frq appro(jr/mois)</t>
  </si>
  <si>
    <t>Recomplètement</t>
  </si>
  <si>
    <t>ttc</t>
  </si>
  <si>
    <t>PUHT</t>
  </si>
  <si>
    <t>My</t>
  </si>
  <si>
    <t>Val ST Sécu</t>
  </si>
  <si>
    <t>Val ST maxi</t>
  </si>
  <si>
    <t>BAGUETTE BASIQUE DIA2,5X350 Dont :</t>
  </si>
  <si>
    <t>BAGUETTE RUTILE DIA2,5X350 Dont :</t>
  </si>
  <si>
    <t>BAGUETTE BASIQUE DIA3,2X350 Dont:</t>
  </si>
  <si>
    <t>Stock</t>
  </si>
  <si>
    <t>Designation</t>
  </si>
  <si>
    <t>Observation</t>
  </si>
  <si>
    <t>Baguette basique Safer NF510 2,5X350</t>
  </si>
  <si>
    <t>Baguette basique Esab OK4800 2,5X350</t>
  </si>
  <si>
    <t>Baguette basique Safer NF58 2,5X350</t>
  </si>
  <si>
    <t>Baguette basique Safer NF510 3,2X350</t>
  </si>
  <si>
    <t>Baguette basique Safer NF58 3,2X350</t>
  </si>
  <si>
    <t>Baguette basique Esab OK4800 3,2X350</t>
  </si>
  <si>
    <t>Baguette Rutile Safer G53 2,5X350</t>
  </si>
  <si>
    <t>Baguette Rutile Esab OK4600 2,5X350</t>
  </si>
  <si>
    <t>QU à commander</t>
  </si>
  <si>
    <t>N° DA</t>
  </si>
  <si>
    <t>Date d'émission DA</t>
  </si>
  <si>
    <t>Entrées Mars</t>
  </si>
  <si>
    <t>Sorties Mars</t>
  </si>
  <si>
    <t>Stock Final mois</t>
  </si>
  <si>
    <t>SI 06/03/15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</si>
</sst>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3">
    <xf numFmtId="0" fontId="0" fillId="0" borderId="0" xfId="0"/>
    <xf numFmtId="0" fontId="0" fillId="2" borderId="0" xfId="0" applyFill="1"/>
    <xf numFmtId="43" fontId="0" fillId="2" borderId="0" xfId="1" applyFont="1" applyFill="1"/>
    <xf numFmtId="0" fontId="2" fillId="2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43" fontId="2" fillId="2" borderId="4" xfId="1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3" fontId="2" fillId="2" borderId="9" xfId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" fontId="0" fillId="2" borderId="12" xfId="0" applyNumberForma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3" fontId="0" fillId="2" borderId="5" xfId="1" applyFont="1" applyFill="1" applyBorder="1" applyAlignment="1">
      <alignment horizontal="center"/>
    </xf>
    <xf numFmtId="43" fontId="0" fillId="2" borderId="0" xfId="1" applyFont="1" applyFill="1" applyAlignment="1">
      <alignment horizontal="center"/>
    </xf>
    <xf numFmtId="2" fontId="0" fillId="2" borderId="5" xfId="0" applyNumberForma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" fontId="3" fillId="2" borderId="12" xfId="0" applyNumberFormat="1" applyFont="1" applyFill="1" applyBorder="1" applyAlignment="1">
      <alignment horizontal="center"/>
    </xf>
    <xf numFmtId="2" fontId="4" fillId="2" borderId="5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1" fontId="4" fillId="2" borderId="12" xfId="0" applyNumberFormat="1" applyFont="1" applyFill="1" applyBorder="1" applyAlignment="1">
      <alignment horizontal="center"/>
    </xf>
    <xf numFmtId="1" fontId="4" fillId="2" borderId="0" xfId="0" applyNumberFormat="1" applyFont="1" applyFill="1" applyBorder="1" applyAlignment="1">
      <alignment horizontal="center"/>
    </xf>
    <xf numFmtId="43" fontId="4" fillId="2" borderId="5" xfId="1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43" fontId="0" fillId="2" borderId="5" xfId="1" applyFont="1" applyFill="1" applyBorder="1"/>
    <xf numFmtId="2" fontId="0" fillId="2" borderId="5" xfId="0" applyNumberFormat="1" applyFill="1" applyBorder="1"/>
    <xf numFmtId="9" fontId="0" fillId="2" borderId="0" xfId="2" applyFont="1" applyFill="1"/>
    <xf numFmtId="0" fontId="0" fillId="2" borderId="0" xfId="0" applyFill="1" applyAlignment="1">
      <alignment horizontal="center"/>
    </xf>
    <xf numFmtId="1" fontId="0" fillId="2" borderId="0" xfId="2" applyNumberFormat="1" applyFont="1" applyFill="1"/>
    <xf numFmtId="1" fontId="0" fillId="2" borderId="0" xfId="0" applyNumberFormat="1" applyFill="1"/>
    <xf numFmtId="0" fontId="0" fillId="2" borderId="0" xfId="2" applyNumberFormat="1" applyFont="1" applyFill="1"/>
    <xf numFmtId="2" fontId="0" fillId="2" borderId="7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" fontId="0" fillId="2" borderId="13" xfId="0" applyNumberForma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43" fontId="0" fillId="2" borderId="7" xfId="1" applyFont="1" applyFill="1" applyBorder="1"/>
    <xf numFmtId="0" fontId="6" fillId="2" borderId="8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43" fontId="7" fillId="3" borderId="12" xfId="1" applyFont="1" applyFill="1" applyBorder="1" applyAlignment="1">
      <alignment horizontal="center"/>
    </xf>
    <xf numFmtId="43" fontId="7" fillId="3" borderId="11" xfId="1" applyFont="1" applyFill="1" applyBorder="1" applyAlignment="1">
      <alignment horizontal="center"/>
    </xf>
    <xf numFmtId="43" fontId="6" fillId="3" borderId="12" xfId="1" applyFont="1" applyFill="1" applyBorder="1" applyAlignment="1">
      <alignment horizontal="center"/>
    </xf>
    <xf numFmtId="43" fontId="8" fillId="3" borderId="12" xfId="1" applyFont="1" applyFill="1" applyBorder="1" applyAlignment="1">
      <alignment horizontal="center"/>
    </xf>
    <xf numFmtId="43" fontId="7" fillId="3" borderId="13" xfId="1" applyFont="1" applyFill="1" applyBorder="1" applyAlignment="1">
      <alignment horizontal="center"/>
    </xf>
    <xf numFmtId="0" fontId="7" fillId="2" borderId="0" xfId="0" applyFont="1" applyFill="1"/>
    <xf numFmtId="43" fontId="6" fillId="3" borderId="8" xfId="0" applyNumberFormat="1" applyFont="1" applyFill="1" applyBorder="1"/>
    <xf numFmtId="43" fontId="6" fillId="3" borderId="1" xfId="0" applyNumberFormat="1" applyFont="1" applyFill="1" applyBorder="1"/>
    <xf numFmtId="0" fontId="0" fillId="2" borderId="11" xfId="0" applyFill="1" applyBorder="1"/>
    <xf numFmtId="0" fontId="0" fillId="2" borderId="12" xfId="0" applyFill="1" applyBorder="1"/>
    <xf numFmtId="49" fontId="0" fillId="2" borderId="12" xfId="0" applyNumberFormat="1" applyFill="1" applyBorder="1"/>
    <xf numFmtId="0" fontId="0" fillId="2" borderId="13" xfId="0" applyFill="1" applyBorder="1"/>
    <xf numFmtId="0" fontId="0" fillId="2" borderId="28" xfId="0" applyFill="1" applyBorder="1"/>
    <xf numFmtId="0" fontId="0" fillId="2" borderId="26" xfId="0" applyFill="1" applyBorder="1"/>
    <xf numFmtId="49" fontId="0" fillId="2" borderId="26" xfId="0" applyNumberFormat="1" applyFill="1" applyBorder="1"/>
    <xf numFmtId="0" fontId="0" fillId="2" borderId="27" xfId="0" applyFill="1" applyBorder="1"/>
    <xf numFmtId="0" fontId="0" fillId="2" borderId="21" xfId="0" applyFill="1" applyBorder="1"/>
    <xf numFmtId="0" fontId="0" fillId="2" borderId="22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5" fillId="2" borderId="26" xfId="0" applyFont="1" applyFill="1" applyBorder="1" applyAlignment="1">
      <alignment horizontal="left"/>
    </xf>
    <xf numFmtId="0" fontId="5" fillId="2" borderId="26" xfId="0" applyFont="1" applyFill="1" applyBorder="1" applyAlignment="1">
      <alignment horizontal="left" vertical="top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2" fontId="0" fillId="2" borderId="0" xfId="0" applyNumberForma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center"/>
    </xf>
    <xf numFmtId="2" fontId="0" fillId="2" borderId="0" xfId="0" applyNumberFormat="1" applyFill="1" applyBorder="1"/>
    <xf numFmtId="2" fontId="0" fillId="2" borderId="6" xfId="0" applyNumberFormat="1" applyFill="1" applyBorder="1" applyAlignment="1">
      <alignment horizontal="center"/>
    </xf>
    <xf numFmtId="0" fontId="5" fillId="2" borderId="12" xfId="0" applyFont="1" applyFill="1" applyBorder="1" applyAlignment="1">
      <alignment horizontal="left"/>
    </xf>
    <xf numFmtId="0" fontId="5" fillId="2" borderId="12" xfId="0" applyFont="1" applyFill="1" applyBorder="1" applyAlignment="1">
      <alignment horizontal="left" vertical="top"/>
    </xf>
    <xf numFmtId="0" fontId="2" fillId="5" borderId="1" xfId="0" applyFont="1" applyFill="1" applyBorder="1" applyAlignment="1">
      <alignment horizontal="center"/>
    </xf>
    <xf numFmtId="2" fontId="9" fillId="2" borderId="3" xfId="0" applyNumberFormat="1" applyFont="1" applyFill="1" applyBorder="1" applyAlignment="1">
      <alignment horizontal="center"/>
    </xf>
    <xf numFmtId="2" fontId="9" fillId="2" borderId="4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"/>
  <sheetViews>
    <sheetView workbookViewId="0">
      <selection activeCell="C5" sqref="C5"/>
    </sheetView>
  </sheetViews>
  <sheetFormatPr baseColWidth="10" defaultRowHeight="15" x14ac:dyDescent="0.25"/>
  <cols>
    <col min="1" max="1" width="36.85546875" style="1" customWidth="1"/>
    <col min="2" max="2" width="6.5703125" style="1" customWidth="1"/>
    <col min="3" max="3" width="6.28515625" style="1" customWidth="1"/>
    <col min="4" max="4" width="8.85546875" style="1" customWidth="1"/>
    <col min="5" max="5" width="7.5703125" style="1" customWidth="1"/>
    <col min="6" max="6" width="8.5703125" style="1" customWidth="1"/>
    <col min="7" max="7" width="15" style="1" hidden="1" customWidth="1"/>
    <col min="8" max="8" width="15.85546875" style="1" hidden="1" customWidth="1"/>
    <col min="9" max="9" width="6" style="1" hidden="1" customWidth="1"/>
    <col min="10" max="10" width="12.42578125" style="2" hidden="1" customWidth="1"/>
    <col min="11" max="11" width="13.5703125" style="48" hidden="1" customWidth="1"/>
    <col min="12" max="12" width="15.5703125" style="48" hidden="1" customWidth="1"/>
    <col min="13" max="14" width="11.85546875" style="1" customWidth="1"/>
    <col min="15" max="16" width="11.42578125" style="1" hidden="1" customWidth="1"/>
    <col min="17" max="17" width="31.5703125" style="1" hidden="1" customWidth="1"/>
    <col min="18" max="19" width="0" style="1" hidden="1" customWidth="1"/>
    <col min="20" max="20" width="13.5703125" style="1" bestFit="1" customWidth="1"/>
    <col min="21" max="16384" width="11.42578125" style="1"/>
  </cols>
  <sheetData>
    <row r="1" spans="1:14" s="10" customFormat="1" ht="15.75" thickBot="1" x14ac:dyDescent="0.3">
      <c r="A1" s="3" t="s">
        <v>5</v>
      </c>
      <c r="B1" s="91" t="s">
        <v>42</v>
      </c>
      <c r="C1" s="92"/>
      <c r="D1" s="5" t="s">
        <v>47</v>
      </c>
      <c r="E1" s="6" t="s">
        <v>43</v>
      </c>
      <c r="F1" s="6" t="s">
        <v>46</v>
      </c>
      <c r="G1" s="6"/>
      <c r="H1" s="12" t="s">
        <v>48</v>
      </c>
      <c r="I1" s="6" t="s">
        <v>7</v>
      </c>
      <c r="J1" s="7" t="s">
        <v>50</v>
      </c>
      <c r="K1" s="40" t="s">
        <v>52</v>
      </c>
      <c r="L1" s="41" t="s">
        <v>53</v>
      </c>
    </row>
    <row r="2" spans="1:14" s="10" customFormat="1" ht="15.75" thickBot="1" x14ac:dyDescent="0.3">
      <c r="A2" s="4"/>
      <c r="B2" s="8" t="s">
        <v>51</v>
      </c>
      <c r="C2" s="9" t="s">
        <v>40</v>
      </c>
      <c r="D2" s="11"/>
      <c r="E2" s="12"/>
      <c r="F2" s="12"/>
      <c r="G2" s="12"/>
      <c r="H2" s="12"/>
      <c r="I2" s="12"/>
      <c r="J2" s="13"/>
      <c r="K2" s="42"/>
      <c r="L2" s="41"/>
    </row>
    <row r="3" spans="1:14" x14ac:dyDescent="0.25">
      <c r="A3" s="51" t="s">
        <v>0</v>
      </c>
      <c r="B3" s="85">
        <v>15</v>
      </c>
      <c r="C3" s="86">
        <v>25</v>
      </c>
      <c r="D3" s="87">
        <v>7</v>
      </c>
      <c r="E3" s="15">
        <f>((C3-B3)*(D3/30))</f>
        <v>2.3333333333333335</v>
      </c>
      <c r="F3" s="15">
        <f t="shared" ref="F3:F25" si="0">((B3*D3)/30)+E3</f>
        <v>5.8333333333333339</v>
      </c>
      <c r="G3" s="15">
        <f>B3+E3+((B3*D3)/30)</f>
        <v>20.833333333333332</v>
      </c>
      <c r="H3" s="15">
        <v>25</v>
      </c>
      <c r="I3" s="16" t="s">
        <v>8</v>
      </c>
      <c r="J3" s="17">
        <v>2400</v>
      </c>
      <c r="K3" s="43">
        <f t="shared" ref="K3:K9" si="1">E3*J3</f>
        <v>5600</v>
      </c>
      <c r="L3" s="44">
        <f t="shared" ref="L3:L9" si="2">H3*K3</f>
        <v>140000</v>
      </c>
      <c r="M3" s="18"/>
      <c r="N3" s="18"/>
    </row>
    <row r="4" spans="1:14" x14ac:dyDescent="0.25">
      <c r="A4" s="52" t="s">
        <v>1</v>
      </c>
      <c r="B4" s="78">
        <v>20</v>
      </c>
      <c r="C4" s="19">
        <v>25</v>
      </c>
      <c r="D4" s="14">
        <v>15</v>
      </c>
      <c r="E4" s="15">
        <f t="shared" ref="E4:E25" si="3">((C4-B4)*(D4/30))</f>
        <v>2.5</v>
      </c>
      <c r="F4" s="15">
        <f t="shared" si="0"/>
        <v>12.5</v>
      </c>
      <c r="G4" s="15">
        <f t="shared" ref="G4:G25" si="4">B4+E4+((B4*D4)/30)</f>
        <v>32.5</v>
      </c>
      <c r="H4" s="15">
        <v>110</v>
      </c>
      <c r="I4" s="16" t="s">
        <v>8</v>
      </c>
      <c r="J4" s="17">
        <v>4990</v>
      </c>
      <c r="K4" s="43">
        <f t="shared" si="1"/>
        <v>12475</v>
      </c>
      <c r="L4" s="43">
        <f t="shared" si="2"/>
        <v>1372250</v>
      </c>
      <c r="M4" s="18"/>
      <c r="N4" s="18"/>
    </row>
    <row r="5" spans="1:14" x14ac:dyDescent="0.25">
      <c r="A5" s="52" t="s">
        <v>2</v>
      </c>
      <c r="B5" s="78"/>
      <c r="C5" s="19"/>
      <c r="D5" s="14">
        <v>15</v>
      </c>
      <c r="E5" s="15">
        <f t="shared" si="3"/>
        <v>0</v>
      </c>
      <c r="F5" s="15">
        <f t="shared" si="0"/>
        <v>0</v>
      </c>
      <c r="G5" s="15">
        <f t="shared" si="4"/>
        <v>0</v>
      </c>
      <c r="H5" s="15">
        <v>40</v>
      </c>
      <c r="I5" s="16" t="s">
        <v>8</v>
      </c>
      <c r="J5" s="17">
        <v>4500</v>
      </c>
      <c r="K5" s="43">
        <f t="shared" si="1"/>
        <v>0</v>
      </c>
      <c r="L5" s="43">
        <f t="shared" si="2"/>
        <v>0</v>
      </c>
      <c r="M5" s="18"/>
      <c r="N5" s="18"/>
    </row>
    <row r="6" spans="1:14" x14ac:dyDescent="0.25">
      <c r="A6" s="52" t="s">
        <v>3</v>
      </c>
      <c r="B6" s="78"/>
      <c r="C6" s="19"/>
      <c r="D6" s="14">
        <v>15</v>
      </c>
      <c r="E6" s="15">
        <f t="shared" si="3"/>
        <v>0</v>
      </c>
      <c r="F6" s="15">
        <f t="shared" si="0"/>
        <v>0</v>
      </c>
      <c r="G6" s="15">
        <f t="shared" si="4"/>
        <v>0</v>
      </c>
      <c r="H6" s="15">
        <v>35</v>
      </c>
      <c r="I6" s="16" t="s">
        <v>8</v>
      </c>
      <c r="J6" s="17">
        <v>11300</v>
      </c>
      <c r="K6" s="43">
        <f t="shared" si="1"/>
        <v>0</v>
      </c>
      <c r="L6" s="43">
        <f t="shared" si="2"/>
        <v>0</v>
      </c>
      <c r="M6" s="18"/>
      <c r="N6" s="18"/>
    </row>
    <row r="7" spans="1:14" x14ac:dyDescent="0.25">
      <c r="A7" s="52" t="s">
        <v>4</v>
      </c>
      <c r="B7" s="78"/>
      <c r="C7" s="19"/>
      <c r="D7" s="14">
        <v>15</v>
      </c>
      <c r="E7" s="15">
        <f t="shared" si="3"/>
        <v>0</v>
      </c>
      <c r="F7" s="15">
        <f t="shared" si="0"/>
        <v>0</v>
      </c>
      <c r="G7" s="15">
        <f t="shared" si="4"/>
        <v>0</v>
      </c>
      <c r="H7" s="15">
        <v>15</v>
      </c>
      <c r="I7" s="16" t="s">
        <v>8</v>
      </c>
      <c r="J7" s="17">
        <v>2940</v>
      </c>
      <c r="K7" s="43">
        <f t="shared" si="1"/>
        <v>0</v>
      </c>
      <c r="L7" s="43">
        <f t="shared" si="2"/>
        <v>0</v>
      </c>
      <c r="M7" s="18"/>
      <c r="N7" s="18"/>
    </row>
    <row r="8" spans="1:14" x14ac:dyDescent="0.25">
      <c r="A8" s="52" t="s">
        <v>54</v>
      </c>
      <c r="B8" s="78"/>
      <c r="C8" s="19"/>
      <c r="D8" s="20">
        <v>15</v>
      </c>
      <c r="E8" s="21">
        <f t="shared" si="3"/>
        <v>0</v>
      </c>
      <c r="F8" s="21">
        <f t="shared" si="0"/>
        <v>0</v>
      </c>
      <c r="G8" s="21">
        <f t="shared" si="4"/>
        <v>0</v>
      </c>
      <c r="H8" s="21">
        <v>60</v>
      </c>
      <c r="I8" s="16"/>
      <c r="J8" s="17"/>
      <c r="K8" s="45">
        <f>SUM(K9:K11)</f>
        <v>0</v>
      </c>
      <c r="L8" s="45">
        <f>SUM(L9:L11)</f>
        <v>0</v>
      </c>
      <c r="M8" s="18"/>
      <c r="N8" s="18"/>
    </row>
    <row r="9" spans="1:14" x14ac:dyDescent="0.25">
      <c r="A9" s="82" t="s">
        <v>60</v>
      </c>
      <c r="B9" s="25"/>
      <c r="C9" s="22"/>
      <c r="D9" s="23">
        <v>7</v>
      </c>
      <c r="E9" s="24">
        <f>E8*62%</f>
        <v>0</v>
      </c>
      <c r="F9" s="24">
        <f t="shared" si="0"/>
        <v>0</v>
      </c>
      <c r="G9" s="24">
        <f t="shared" si="4"/>
        <v>0</v>
      </c>
      <c r="H9" s="24">
        <v>45</v>
      </c>
      <c r="I9" s="16" t="s">
        <v>9</v>
      </c>
      <c r="J9" s="26">
        <v>39440</v>
      </c>
      <c r="K9" s="46">
        <f t="shared" si="1"/>
        <v>0</v>
      </c>
      <c r="L9" s="46">
        <f t="shared" si="2"/>
        <v>0</v>
      </c>
      <c r="M9" s="18"/>
      <c r="N9" s="18"/>
    </row>
    <row r="10" spans="1:14" x14ac:dyDescent="0.25">
      <c r="A10" s="82" t="s">
        <v>62</v>
      </c>
      <c r="B10" s="25"/>
      <c r="C10" s="22"/>
      <c r="D10" s="23">
        <v>15</v>
      </c>
      <c r="E10" s="24">
        <f>E8*35%</f>
        <v>0</v>
      </c>
      <c r="F10" s="24">
        <f t="shared" si="0"/>
        <v>0</v>
      </c>
      <c r="G10" s="24">
        <f t="shared" si="4"/>
        <v>0</v>
      </c>
      <c r="H10" s="24">
        <v>20</v>
      </c>
      <c r="I10" s="16" t="s">
        <v>9</v>
      </c>
      <c r="J10" s="26">
        <v>38720</v>
      </c>
      <c r="K10" s="46">
        <f t="shared" ref="K10:K11" si="5">E10*J10</f>
        <v>0</v>
      </c>
      <c r="L10" s="46">
        <f t="shared" ref="L10:L11" si="6">H10*K10</f>
        <v>0</v>
      </c>
      <c r="M10" s="18"/>
      <c r="N10" s="18"/>
    </row>
    <row r="11" spans="1:14" x14ac:dyDescent="0.25">
      <c r="A11" s="82" t="s">
        <v>61</v>
      </c>
      <c r="B11" s="25"/>
      <c r="C11" s="22"/>
      <c r="D11" s="23">
        <v>15</v>
      </c>
      <c r="E11" s="24">
        <v>0</v>
      </c>
      <c r="F11" s="24">
        <v>0</v>
      </c>
      <c r="G11" s="24">
        <f t="shared" si="4"/>
        <v>0</v>
      </c>
      <c r="H11" s="24">
        <v>5</v>
      </c>
      <c r="I11" s="16" t="s">
        <v>9</v>
      </c>
      <c r="J11" s="26">
        <v>40100</v>
      </c>
      <c r="K11" s="46">
        <f t="shared" si="5"/>
        <v>0</v>
      </c>
      <c r="L11" s="46">
        <f t="shared" si="6"/>
        <v>0</v>
      </c>
      <c r="M11" s="18"/>
      <c r="N11" s="18"/>
    </row>
    <row r="12" spans="1:14" x14ac:dyDescent="0.25">
      <c r="A12" s="52" t="s">
        <v>56</v>
      </c>
      <c r="B12" s="78"/>
      <c r="C12" s="19"/>
      <c r="D12" s="20">
        <v>15</v>
      </c>
      <c r="E12" s="21">
        <f t="shared" si="3"/>
        <v>0</v>
      </c>
      <c r="F12" s="21">
        <f t="shared" si="0"/>
        <v>0</v>
      </c>
      <c r="G12" s="21">
        <f t="shared" si="4"/>
        <v>0</v>
      </c>
      <c r="H12" s="21">
        <v>40</v>
      </c>
      <c r="I12" s="16"/>
      <c r="J12" s="17"/>
      <c r="K12" s="45">
        <f>SUM(K13:K15)</f>
        <v>727268.60000000009</v>
      </c>
      <c r="L12" s="45">
        <f>SUM(L13:L15)</f>
        <v>19972631</v>
      </c>
      <c r="M12" s="18"/>
      <c r="N12" s="18"/>
    </row>
    <row r="13" spans="1:14" x14ac:dyDescent="0.25">
      <c r="A13" s="83" t="s">
        <v>63</v>
      </c>
      <c r="B13" s="25"/>
      <c r="C13" s="19"/>
      <c r="D13" s="14">
        <v>15</v>
      </c>
      <c r="E13" s="24">
        <v>10.23</v>
      </c>
      <c r="F13" s="15">
        <v>17.36</v>
      </c>
      <c r="G13" s="24">
        <v>31.62</v>
      </c>
      <c r="H13" s="15">
        <v>35</v>
      </c>
      <c r="I13" s="16" t="s">
        <v>9</v>
      </c>
      <c r="J13" s="26">
        <v>40820</v>
      </c>
      <c r="K13" s="46">
        <f>E13*J13</f>
        <v>417588.60000000003</v>
      </c>
      <c r="L13" s="46">
        <f t="shared" ref="L13:L15" si="7">H13*K13</f>
        <v>14615601.000000002</v>
      </c>
      <c r="M13" s="18"/>
      <c r="N13" s="18"/>
    </row>
    <row r="14" spans="1:14" x14ac:dyDescent="0.25">
      <c r="A14" s="83" t="s">
        <v>64</v>
      </c>
      <c r="B14" s="25"/>
      <c r="C14" s="19"/>
      <c r="D14" s="14">
        <v>15</v>
      </c>
      <c r="E14" s="24">
        <v>5.7749999999999995</v>
      </c>
      <c r="F14" s="15">
        <v>9.7999999999999989</v>
      </c>
      <c r="G14" s="24">
        <v>17.849999999999998</v>
      </c>
      <c r="H14" s="15">
        <v>20</v>
      </c>
      <c r="I14" s="16" t="s">
        <v>9</v>
      </c>
      <c r="J14" s="26">
        <v>46000</v>
      </c>
      <c r="K14" s="46">
        <f t="shared" ref="K14:K15" si="8">E14*J14</f>
        <v>265650</v>
      </c>
      <c r="L14" s="46">
        <f t="shared" si="7"/>
        <v>5313000</v>
      </c>
      <c r="M14" s="18"/>
      <c r="N14" s="18"/>
    </row>
    <row r="15" spans="1:14" x14ac:dyDescent="0.25">
      <c r="A15" s="83" t="s">
        <v>65</v>
      </c>
      <c r="B15" s="25"/>
      <c r="C15" s="19"/>
      <c r="D15" s="14">
        <v>15</v>
      </c>
      <c r="E15" s="24">
        <v>1</v>
      </c>
      <c r="F15" s="15">
        <v>1</v>
      </c>
      <c r="G15" s="24">
        <v>1</v>
      </c>
      <c r="H15" s="15">
        <v>1</v>
      </c>
      <c r="I15" s="16" t="s">
        <v>9</v>
      </c>
      <c r="J15" s="26">
        <v>44030</v>
      </c>
      <c r="K15" s="46">
        <f t="shared" si="8"/>
        <v>44030</v>
      </c>
      <c r="L15" s="46">
        <f t="shared" si="7"/>
        <v>44030</v>
      </c>
      <c r="M15" s="18"/>
      <c r="N15" s="18"/>
    </row>
    <row r="16" spans="1:14" x14ac:dyDescent="0.25">
      <c r="A16" s="52" t="s">
        <v>55</v>
      </c>
      <c r="B16" s="78"/>
      <c r="C16" s="19"/>
      <c r="D16" s="27">
        <v>15</v>
      </c>
      <c r="E16" s="21">
        <f>((C16-B16)*(D16/30))</f>
        <v>0</v>
      </c>
      <c r="F16" s="21">
        <f t="shared" si="0"/>
        <v>0</v>
      </c>
      <c r="G16" s="21">
        <f t="shared" ref="G16" si="9">B16+E16+((B16*D16)/30)</f>
        <v>0</v>
      </c>
      <c r="H16" s="21">
        <v>20</v>
      </c>
      <c r="I16" s="16" t="s">
        <v>9</v>
      </c>
      <c r="J16" s="17"/>
      <c r="K16" s="45">
        <f>SUM(K17:K18)</f>
        <v>0</v>
      </c>
      <c r="L16" s="45">
        <f>SUM(L17:L18)</f>
        <v>0</v>
      </c>
      <c r="M16" s="18"/>
      <c r="N16" s="18"/>
    </row>
    <row r="17" spans="1:20" x14ac:dyDescent="0.25">
      <c r="A17" s="82" t="s">
        <v>66</v>
      </c>
      <c r="B17" s="79"/>
      <c r="C17" s="22"/>
      <c r="D17" s="23">
        <v>15</v>
      </c>
      <c r="E17" s="24">
        <f>E16*60%</f>
        <v>0</v>
      </c>
      <c r="F17" s="24">
        <f t="shared" ref="F17" si="10">F16*60%</f>
        <v>0</v>
      </c>
      <c r="G17" s="24">
        <v>13</v>
      </c>
      <c r="H17" s="24">
        <v>15</v>
      </c>
      <c r="I17" s="16" t="s">
        <v>9</v>
      </c>
      <c r="J17" s="26">
        <v>30500</v>
      </c>
      <c r="K17" s="46">
        <f t="shared" ref="K17:K18" si="11">E17*J17</f>
        <v>0</v>
      </c>
      <c r="L17" s="46">
        <f t="shared" ref="L17:L18" si="12">H17*K17</f>
        <v>0</v>
      </c>
      <c r="M17" s="18"/>
      <c r="N17" s="18"/>
    </row>
    <row r="18" spans="1:20" x14ac:dyDescent="0.25">
      <c r="A18" s="82" t="s">
        <v>67</v>
      </c>
      <c r="B18" s="79"/>
      <c r="C18" s="22"/>
      <c r="D18" s="23">
        <v>15</v>
      </c>
      <c r="E18" s="24">
        <f>E16*40%</f>
        <v>0</v>
      </c>
      <c r="F18" s="24">
        <f>F16*40%</f>
        <v>0</v>
      </c>
      <c r="G18" s="24">
        <f>G16*40%</f>
        <v>0</v>
      </c>
      <c r="H18" s="24">
        <v>10</v>
      </c>
      <c r="I18" s="16" t="s">
        <v>9</v>
      </c>
      <c r="J18" s="26">
        <v>38300</v>
      </c>
      <c r="K18" s="46">
        <f t="shared" si="11"/>
        <v>0</v>
      </c>
      <c r="L18" s="46">
        <f t="shared" si="12"/>
        <v>0</v>
      </c>
      <c r="M18" s="18"/>
      <c r="N18" s="18"/>
    </row>
    <row r="19" spans="1:20" x14ac:dyDescent="0.25">
      <c r="A19" s="52" t="s">
        <v>6</v>
      </c>
      <c r="B19" s="78"/>
      <c r="C19" s="19"/>
      <c r="D19" s="14">
        <v>15</v>
      </c>
      <c r="E19" s="15">
        <f t="shared" si="3"/>
        <v>0</v>
      </c>
      <c r="F19" s="15">
        <f t="shared" si="0"/>
        <v>0</v>
      </c>
      <c r="G19" s="15">
        <f t="shared" si="4"/>
        <v>0</v>
      </c>
      <c r="H19" s="15">
        <v>5</v>
      </c>
      <c r="I19" s="16" t="s">
        <v>9</v>
      </c>
      <c r="J19" s="17">
        <v>38500</v>
      </c>
      <c r="K19" s="45">
        <f t="shared" ref="K19:K49" si="13">E19*J19</f>
        <v>0</v>
      </c>
      <c r="L19" s="45">
        <f t="shared" ref="L19:L49" si="14">H19*K19</f>
        <v>0</v>
      </c>
      <c r="M19" s="18"/>
      <c r="N19" s="18"/>
    </row>
    <row r="20" spans="1:20" x14ac:dyDescent="0.25">
      <c r="A20" s="53" t="s">
        <v>11</v>
      </c>
      <c r="B20" s="78"/>
      <c r="C20" s="19"/>
      <c r="D20" s="14">
        <v>15</v>
      </c>
      <c r="E20" s="15">
        <f t="shared" si="3"/>
        <v>0</v>
      </c>
      <c r="F20" s="15">
        <f t="shared" si="0"/>
        <v>0</v>
      </c>
      <c r="G20" s="15">
        <f t="shared" si="4"/>
        <v>0</v>
      </c>
      <c r="H20" s="15">
        <v>90</v>
      </c>
      <c r="I20" s="16" t="s">
        <v>12</v>
      </c>
      <c r="J20" s="28">
        <v>16000</v>
      </c>
      <c r="K20" s="43">
        <f t="shared" si="13"/>
        <v>0</v>
      </c>
      <c r="L20" s="43">
        <f t="shared" si="14"/>
        <v>0</v>
      </c>
      <c r="O20" s="1">
        <f>(55*15)/90</f>
        <v>9.1666666666666661</v>
      </c>
    </row>
    <row r="21" spans="1:20" x14ac:dyDescent="0.25">
      <c r="A21" s="53" t="s">
        <v>13</v>
      </c>
      <c r="B21" s="78"/>
      <c r="C21" s="19"/>
      <c r="D21" s="14">
        <v>15</v>
      </c>
      <c r="E21" s="15">
        <f t="shared" si="3"/>
        <v>0</v>
      </c>
      <c r="F21" s="15">
        <f t="shared" si="0"/>
        <v>0</v>
      </c>
      <c r="G21" s="15">
        <f t="shared" si="4"/>
        <v>0</v>
      </c>
      <c r="H21" s="15">
        <v>70</v>
      </c>
      <c r="I21" s="16" t="s">
        <v>12</v>
      </c>
      <c r="J21" s="28">
        <v>3150</v>
      </c>
      <c r="K21" s="43">
        <f t="shared" si="13"/>
        <v>0</v>
      </c>
      <c r="L21" s="43">
        <f t="shared" si="14"/>
        <v>0</v>
      </c>
    </row>
    <row r="22" spans="1:20" x14ac:dyDescent="0.25">
      <c r="A22" s="53" t="s">
        <v>14</v>
      </c>
      <c r="B22" s="78"/>
      <c r="C22" s="19"/>
      <c r="D22" s="14">
        <v>15</v>
      </c>
      <c r="E22" s="15">
        <f t="shared" si="3"/>
        <v>0</v>
      </c>
      <c r="F22" s="15">
        <f t="shared" si="0"/>
        <v>0</v>
      </c>
      <c r="G22" s="15">
        <f t="shared" si="4"/>
        <v>0</v>
      </c>
      <c r="H22" s="15">
        <v>50</v>
      </c>
      <c r="I22" s="16" t="s">
        <v>12</v>
      </c>
      <c r="J22" s="28">
        <v>3150</v>
      </c>
      <c r="K22" s="43">
        <f t="shared" si="13"/>
        <v>0</v>
      </c>
      <c r="L22" s="43">
        <f t="shared" si="14"/>
        <v>0</v>
      </c>
    </row>
    <row r="23" spans="1:20" x14ac:dyDescent="0.25">
      <c r="A23" s="53" t="s">
        <v>15</v>
      </c>
      <c r="B23" s="78"/>
      <c r="C23" s="19"/>
      <c r="D23" s="14">
        <v>15</v>
      </c>
      <c r="E23" s="15">
        <f t="shared" si="3"/>
        <v>0</v>
      </c>
      <c r="F23" s="15">
        <f t="shared" si="0"/>
        <v>0</v>
      </c>
      <c r="G23" s="15">
        <f t="shared" si="4"/>
        <v>0</v>
      </c>
      <c r="H23" s="15">
        <v>20</v>
      </c>
      <c r="I23" s="16" t="s">
        <v>12</v>
      </c>
      <c r="J23" s="28">
        <v>3150</v>
      </c>
      <c r="K23" s="43">
        <f t="shared" si="13"/>
        <v>0</v>
      </c>
      <c r="L23" s="43">
        <f t="shared" si="14"/>
        <v>0</v>
      </c>
    </row>
    <row r="24" spans="1:20" x14ac:dyDescent="0.25">
      <c r="A24" s="53" t="s">
        <v>16</v>
      </c>
      <c r="B24" s="78"/>
      <c r="C24" s="19"/>
      <c r="D24" s="14">
        <v>15</v>
      </c>
      <c r="E24" s="15">
        <f t="shared" si="3"/>
        <v>0</v>
      </c>
      <c r="F24" s="15">
        <f t="shared" si="0"/>
        <v>0</v>
      </c>
      <c r="G24" s="15">
        <f t="shared" si="4"/>
        <v>0</v>
      </c>
      <c r="H24" s="15">
        <v>45</v>
      </c>
      <c r="I24" s="16" t="s">
        <v>8</v>
      </c>
      <c r="J24" s="28">
        <v>5125</v>
      </c>
      <c r="K24" s="43">
        <f t="shared" si="13"/>
        <v>0</v>
      </c>
      <c r="L24" s="43">
        <f t="shared" si="14"/>
        <v>0</v>
      </c>
    </row>
    <row r="25" spans="1:20" x14ac:dyDescent="0.25">
      <c r="A25" s="53" t="s">
        <v>17</v>
      </c>
      <c r="B25" s="78"/>
      <c r="C25" s="19"/>
      <c r="D25" s="14">
        <v>15</v>
      </c>
      <c r="E25" s="15">
        <f t="shared" si="3"/>
        <v>0</v>
      </c>
      <c r="F25" s="15">
        <f t="shared" si="0"/>
        <v>0</v>
      </c>
      <c r="G25" s="15">
        <f t="shared" si="4"/>
        <v>0</v>
      </c>
      <c r="H25" s="15">
        <v>15</v>
      </c>
      <c r="I25" s="16" t="s">
        <v>8</v>
      </c>
      <c r="J25" s="28">
        <v>3958</v>
      </c>
      <c r="K25" s="43">
        <f t="shared" si="13"/>
        <v>0</v>
      </c>
      <c r="L25" s="43">
        <f t="shared" si="14"/>
        <v>0</v>
      </c>
    </row>
    <row r="26" spans="1:20" x14ac:dyDescent="0.25">
      <c r="A26" s="52" t="s">
        <v>18</v>
      </c>
      <c r="B26" s="14" t="s">
        <v>10</v>
      </c>
      <c r="C26" s="29"/>
      <c r="D26" s="14">
        <v>15</v>
      </c>
      <c r="E26" s="15">
        <f>(G26*15)/90</f>
        <v>9.1666666666666661</v>
      </c>
      <c r="F26" s="15">
        <f>G26/3</f>
        <v>18.333333333333332</v>
      </c>
      <c r="G26" s="15">
        <v>55</v>
      </c>
      <c r="H26" s="15">
        <v>55</v>
      </c>
      <c r="I26" s="16" t="s">
        <v>8</v>
      </c>
      <c r="J26" s="28">
        <v>35000</v>
      </c>
      <c r="K26" s="43">
        <f t="shared" si="13"/>
        <v>320833.33333333331</v>
      </c>
      <c r="L26" s="43">
        <f t="shared" si="14"/>
        <v>17645833.333333332</v>
      </c>
      <c r="M26" s="2"/>
      <c r="N26" s="2"/>
      <c r="O26" s="1">
        <v>198</v>
      </c>
      <c r="P26" s="30"/>
      <c r="Q26" s="31">
        <v>595</v>
      </c>
    </row>
    <row r="27" spans="1:20" x14ac:dyDescent="0.25">
      <c r="A27" s="52" t="s">
        <v>19</v>
      </c>
      <c r="B27" s="14" t="s">
        <v>10</v>
      </c>
      <c r="C27" s="29"/>
      <c r="D27" s="14">
        <v>15</v>
      </c>
      <c r="E27" s="15">
        <f t="shared" ref="E27:E31" si="15">(G27*15)/90</f>
        <v>9</v>
      </c>
      <c r="F27" s="15">
        <f t="shared" ref="F27:F31" si="16">G27/3</f>
        <v>18</v>
      </c>
      <c r="G27" s="15">
        <v>54</v>
      </c>
      <c r="H27" s="15">
        <v>54</v>
      </c>
      <c r="I27" s="16" t="s">
        <v>8</v>
      </c>
      <c r="J27" s="28">
        <v>35000</v>
      </c>
      <c r="K27" s="43">
        <f t="shared" si="13"/>
        <v>315000</v>
      </c>
      <c r="L27" s="43">
        <f t="shared" si="14"/>
        <v>17010000</v>
      </c>
      <c r="M27" s="2"/>
      <c r="N27" s="2"/>
      <c r="P27" s="30"/>
    </row>
    <row r="28" spans="1:20" x14ac:dyDescent="0.25">
      <c r="A28" s="52" t="s">
        <v>20</v>
      </c>
      <c r="B28" s="14" t="s">
        <v>10</v>
      </c>
      <c r="C28" s="29"/>
      <c r="D28" s="14">
        <v>15</v>
      </c>
      <c r="E28" s="15">
        <f t="shared" si="15"/>
        <v>3.8333333333333335</v>
      </c>
      <c r="F28" s="15">
        <f t="shared" si="16"/>
        <v>7.666666666666667</v>
      </c>
      <c r="G28" s="15">
        <v>23</v>
      </c>
      <c r="H28" s="15">
        <v>23</v>
      </c>
      <c r="I28" s="16" t="s">
        <v>8</v>
      </c>
      <c r="J28" s="28">
        <v>35000</v>
      </c>
      <c r="K28" s="43">
        <f t="shared" si="13"/>
        <v>134166.66666666669</v>
      </c>
      <c r="L28" s="43">
        <f t="shared" si="14"/>
        <v>3085833.333333334</v>
      </c>
      <c r="M28" s="2"/>
      <c r="N28" s="2"/>
      <c r="P28" s="30"/>
    </row>
    <row r="29" spans="1:20" x14ac:dyDescent="0.25">
      <c r="A29" s="52" t="s">
        <v>21</v>
      </c>
      <c r="B29" s="14" t="s">
        <v>10</v>
      </c>
      <c r="C29" s="29"/>
      <c r="D29" s="14">
        <v>15</v>
      </c>
      <c r="E29" s="15">
        <f t="shared" si="15"/>
        <v>3.6666666666666665</v>
      </c>
      <c r="F29" s="15">
        <f t="shared" si="16"/>
        <v>7.333333333333333</v>
      </c>
      <c r="G29" s="15">
        <v>22</v>
      </c>
      <c r="H29" s="15">
        <v>22</v>
      </c>
      <c r="I29" s="16" t="s">
        <v>8</v>
      </c>
      <c r="J29" s="28">
        <v>35000</v>
      </c>
      <c r="K29" s="43">
        <f t="shared" si="13"/>
        <v>128333.33333333333</v>
      </c>
      <c r="L29" s="43">
        <f t="shared" si="14"/>
        <v>2823333.333333333</v>
      </c>
      <c r="M29" s="2"/>
      <c r="N29" s="2"/>
      <c r="P29" s="32">
        <f>SUM(G32:G38)</f>
        <v>291</v>
      </c>
      <c r="S29" s="30"/>
      <c r="T29" s="33"/>
    </row>
    <row r="30" spans="1:20" x14ac:dyDescent="0.25">
      <c r="A30" s="52" t="s">
        <v>22</v>
      </c>
      <c r="B30" s="14" t="s">
        <v>10</v>
      </c>
      <c r="C30" s="29"/>
      <c r="D30" s="14">
        <v>15</v>
      </c>
      <c r="E30" s="15">
        <f t="shared" si="15"/>
        <v>1.5</v>
      </c>
      <c r="F30" s="15">
        <f t="shared" si="16"/>
        <v>3</v>
      </c>
      <c r="G30" s="15">
        <v>9</v>
      </c>
      <c r="H30" s="15">
        <v>9</v>
      </c>
      <c r="I30" s="16" t="s">
        <v>8</v>
      </c>
      <c r="J30" s="28">
        <v>35000</v>
      </c>
      <c r="K30" s="43">
        <f t="shared" si="13"/>
        <v>52500</v>
      </c>
      <c r="L30" s="43">
        <f t="shared" si="14"/>
        <v>472500</v>
      </c>
      <c r="M30" s="2"/>
      <c r="N30" s="2"/>
      <c r="P30" s="34">
        <f>P29-27</f>
        <v>264</v>
      </c>
      <c r="S30" s="30"/>
      <c r="T30" s="33"/>
    </row>
    <row r="31" spans="1:20" x14ac:dyDescent="0.25">
      <c r="A31" s="52" t="s">
        <v>23</v>
      </c>
      <c r="B31" s="14" t="s">
        <v>10</v>
      </c>
      <c r="C31" s="29"/>
      <c r="D31" s="14">
        <v>15</v>
      </c>
      <c r="E31" s="15">
        <f t="shared" si="15"/>
        <v>1.5</v>
      </c>
      <c r="F31" s="15">
        <f t="shared" si="16"/>
        <v>3</v>
      </c>
      <c r="G31" s="15">
        <v>9</v>
      </c>
      <c r="H31" s="15">
        <v>9</v>
      </c>
      <c r="I31" s="16" t="s">
        <v>8</v>
      </c>
      <c r="J31" s="28">
        <v>35000</v>
      </c>
      <c r="K31" s="43">
        <f t="shared" si="13"/>
        <v>52500</v>
      </c>
      <c r="L31" s="43">
        <f t="shared" si="14"/>
        <v>472500</v>
      </c>
      <c r="M31" s="2"/>
      <c r="N31" s="2"/>
      <c r="O31" s="1">
        <f>P31*$P$30</f>
        <v>1.8144329896907216</v>
      </c>
      <c r="P31" s="30">
        <f>G32/$P$29</f>
        <v>6.8728522336769758E-3</v>
      </c>
      <c r="S31" s="30"/>
      <c r="T31" s="33"/>
    </row>
    <row r="32" spans="1:20" x14ac:dyDescent="0.25">
      <c r="A32" s="52" t="s">
        <v>25</v>
      </c>
      <c r="B32" s="14" t="s">
        <v>41</v>
      </c>
      <c r="C32" s="29"/>
      <c r="D32" s="14">
        <v>15</v>
      </c>
      <c r="E32" s="15">
        <f>(G32*15)/180</f>
        <v>0.16666666666666666</v>
      </c>
      <c r="F32" s="16">
        <v>1</v>
      </c>
      <c r="G32" s="15">
        <v>2</v>
      </c>
      <c r="H32" s="15">
        <v>2</v>
      </c>
      <c r="I32" s="16" t="s">
        <v>37</v>
      </c>
      <c r="J32" s="28">
        <v>55200</v>
      </c>
      <c r="K32" s="43">
        <f t="shared" si="13"/>
        <v>9200</v>
      </c>
      <c r="L32" s="43">
        <f t="shared" si="14"/>
        <v>18400</v>
      </c>
      <c r="M32" s="2"/>
      <c r="N32" s="2"/>
      <c r="O32" s="1">
        <f t="shared" ref="O32:O37" si="17">P32*$P$30</f>
        <v>19.958762886597938</v>
      </c>
      <c r="P32" s="30">
        <f t="shared" ref="P32:P37" si="18">G33/$P$29</f>
        <v>7.560137457044673E-2</v>
      </c>
      <c r="S32" s="30"/>
      <c r="T32" s="33"/>
    </row>
    <row r="33" spans="1:20" x14ac:dyDescent="0.25">
      <c r="A33" s="52" t="s">
        <v>26</v>
      </c>
      <c r="B33" s="14" t="s">
        <v>41</v>
      </c>
      <c r="C33" s="29"/>
      <c r="D33" s="14">
        <v>15</v>
      </c>
      <c r="E33" s="15">
        <f t="shared" ref="E33:E38" si="19">(G33*15)/180</f>
        <v>1.8333333333333333</v>
      </c>
      <c r="F33" s="15">
        <f>G33*2/6</f>
        <v>7.333333333333333</v>
      </c>
      <c r="G33" s="15">
        <v>22</v>
      </c>
      <c r="H33" s="15">
        <v>22</v>
      </c>
      <c r="I33" s="16" t="s">
        <v>37</v>
      </c>
      <c r="J33" s="28">
        <v>55200</v>
      </c>
      <c r="K33" s="43">
        <f t="shared" si="13"/>
        <v>101200</v>
      </c>
      <c r="L33" s="43">
        <f t="shared" si="14"/>
        <v>2226400</v>
      </c>
      <c r="M33" s="2"/>
      <c r="N33" s="2"/>
      <c r="O33" s="1">
        <f t="shared" si="17"/>
        <v>39.010309278350519</v>
      </c>
      <c r="P33" s="30">
        <f t="shared" si="18"/>
        <v>0.14776632302405499</v>
      </c>
      <c r="S33" s="30"/>
      <c r="T33" s="33"/>
    </row>
    <row r="34" spans="1:20" x14ac:dyDescent="0.25">
      <c r="A34" s="52" t="s">
        <v>24</v>
      </c>
      <c r="B34" s="14" t="s">
        <v>41</v>
      </c>
      <c r="C34" s="29"/>
      <c r="D34" s="14">
        <v>15</v>
      </c>
      <c r="E34" s="15">
        <f t="shared" si="19"/>
        <v>3.5833333333333335</v>
      </c>
      <c r="F34" s="15">
        <f t="shared" ref="F34:F38" si="20">G34*2/6</f>
        <v>14.333333333333334</v>
      </c>
      <c r="G34" s="15">
        <v>43</v>
      </c>
      <c r="H34" s="15">
        <v>43</v>
      </c>
      <c r="I34" s="16" t="s">
        <v>37</v>
      </c>
      <c r="J34" s="28">
        <v>55200</v>
      </c>
      <c r="K34" s="43">
        <f t="shared" si="13"/>
        <v>197800</v>
      </c>
      <c r="L34" s="43">
        <f t="shared" si="14"/>
        <v>8505400</v>
      </c>
      <c r="M34" s="2"/>
      <c r="N34" s="2"/>
      <c r="O34" s="1">
        <f t="shared" si="17"/>
        <v>77.11340206185568</v>
      </c>
      <c r="P34" s="30">
        <f t="shared" si="18"/>
        <v>0.29209621993127149</v>
      </c>
      <c r="S34" s="30"/>
      <c r="T34" s="33"/>
    </row>
    <row r="35" spans="1:20" x14ac:dyDescent="0.25">
      <c r="A35" s="52" t="s">
        <v>27</v>
      </c>
      <c r="B35" s="14" t="s">
        <v>41</v>
      </c>
      <c r="C35" s="29"/>
      <c r="D35" s="14">
        <v>15</v>
      </c>
      <c r="E35" s="15">
        <f t="shared" si="19"/>
        <v>7.083333333333333</v>
      </c>
      <c r="F35" s="15">
        <f t="shared" si="20"/>
        <v>28.333333333333332</v>
      </c>
      <c r="G35" s="15">
        <v>85</v>
      </c>
      <c r="H35" s="15">
        <v>85</v>
      </c>
      <c r="I35" s="16" t="s">
        <v>37</v>
      </c>
      <c r="J35" s="28">
        <v>55200</v>
      </c>
      <c r="K35" s="43">
        <f t="shared" si="13"/>
        <v>391000</v>
      </c>
      <c r="L35" s="43">
        <f t="shared" si="14"/>
        <v>33235000</v>
      </c>
      <c r="M35" s="2"/>
      <c r="N35" s="2"/>
      <c r="O35" s="1">
        <f t="shared" si="17"/>
        <v>90.721649484536087</v>
      </c>
      <c r="P35" s="30">
        <f t="shared" si="18"/>
        <v>0.3436426116838488</v>
      </c>
      <c r="S35" s="30"/>
      <c r="T35" s="33"/>
    </row>
    <row r="36" spans="1:20" x14ac:dyDescent="0.25">
      <c r="A36" s="52" t="s">
        <v>28</v>
      </c>
      <c r="B36" s="14" t="s">
        <v>41</v>
      </c>
      <c r="C36" s="29"/>
      <c r="D36" s="14">
        <v>15</v>
      </c>
      <c r="E36" s="15">
        <f t="shared" si="19"/>
        <v>8.3333333333333339</v>
      </c>
      <c r="F36" s="15">
        <f t="shared" si="20"/>
        <v>33.333333333333336</v>
      </c>
      <c r="G36" s="15">
        <v>100</v>
      </c>
      <c r="H36" s="15">
        <v>100</v>
      </c>
      <c r="I36" s="16" t="s">
        <v>37</v>
      </c>
      <c r="J36" s="28">
        <v>55200</v>
      </c>
      <c r="K36" s="43">
        <f t="shared" si="13"/>
        <v>460000.00000000006</v>
      </c>
      <c r="L36" s="43">
        <f t="shared" si="14"/>
        <v>46000000.000000007</v>
      </c>
      <c r="M36" s="2"/>
      <c r="N36" s="2"/>
      <c r="O36" s="1">
        <f t="shared" si="17"/>
        <v>17.237113402061858</v>
      </c>
      <c r="P36" s="30">
        <f t="shared" si="18"/>
        <v>6.5292096219931275E-2</v>
      </c>
    </row>
    <row r="37" spans="1:20" x14ac:dyDescent="0.25">
      <c r="A37" s="52" t="s">
        <v>29</v>
      </c>
      <c r="B37" s="14" t="s">
        <v>41</v>
      </c>
      <c r="C37" s="29"/>
      <c r="D37" s="14">
        <v>15</v>
      </c>
      <c r="E37" s="15">
        <f t="shared" si="19"/>
        <v>1.5833333333333333</v>
      </c>
      <c r="F37" s="15">
        <f t="shared" si="20"/>
        <v>6.333333333333333</v>
      </c>
      <c r="G37" s="15">
        <v>19</v>
      </c>
      <c r="H37" s="15">
        <v>19</v>
      </c>
      <c r="I37" s="16" t="s">
        <v>37</v>
      </c>
      <c r="J37" s="28">
        <v>55200</v>
      </c>
      <c r="K37" s="43">
        <f t="shared" si="13"/>
        <v>87400</v>
      </c>
      <c r="L37" s="43">
        <f t="shared" si="14"/>
        <v>1660600</v>
      </c>
      <c r="M37" s="2"/>
      <c r="N37" s="2"/>
      <c r="O37" s="1">
        <f t="shared" si="17"/>
        <v>18.14432989690722</v>
      </c>
      <c r="P37" s="30">
        <f t="shared" si="18"/>
        <v>6.8728522336769765E-2</v>
      </c>
    </row>
    <row r="38" spans="1:20" x14ac:dyDescent="0.25">
      <c r="A38" s="52" t="s">
        <v>30</v>
      </c>
      <c r="B38" s="14" t="s">
        <v>41</v>
      </c>
      <c r="C38" s="29"/>
      <c r="D38" s="14">
        <v>15</v>
      </c>
      <c r="E38" s="15">
        <f t="shared" si="19"/>
        <v>1.6666666666666667</v>
      </c>
      <c r="F38" s="15">
        <f t="shared" si="20"/>
        <v>6.666666666666667</v>
      </c>
      <c r="G38" s="15">
        <v>20</v>
      </c>
      <c r="H38" s="15">
        <v>20</v>
      </c>
      <c r="I38" s="16" t="s">
        <v>37</v>
      </c>
      <c r="J38" s="28">
        <v>55200</v>
      </c>
      <c r="K38" s="43">
        <f t="shared" si="13"/>
        <v>92000</v>
      </c>
      <c r="L38" s="43">
        <f t="shared" si="14"/>
        <v>1840000</v>
      </c>
      <c r="M38" s="2"/>
      <c r="N38" s="2"/>
      <c r="P38" s="30"/>
    </row>
    <row r="39" spans="1:20" x14ac:dyDescent="0.25">
      <c r="A39" s="53" t="s">
        <v>44</v>
      </c>
      <c r="B39" s="80"/>
      <c r="C39" s="29"/>
      <c r="D39" s="14">
        <v>15</v>
      </c>
      <c r="E39" s="15">
        <f t="shared" ref="E39:E47" si="21">((C39-B39)*(D39/30))</f>
        <v>0</v>
      </c>
      <c r="F39" s="15">
        <f t="shared" ref="F39:F47" si="22">((B39*D39)/30)+E39</f>
        <v>0</v>
      </c>
      <c r="G39" s="15">
        <f t="shared" ref="G39:G47" si="23">B39+E39+((B39*D39)/30)</f>
        <v>0</v>
      </c>
      <c r="H39" s="15">
        <v>40</v>
      </c>
      <c r="I39" s="16" t="s">
        <v>8</v>
      </c>
      <c r="J39" s="28">
        <v>2700</v>
      </c>
      <c r="K39" s="43">
        <f t="shared" si="13"/>
        <v>0</v>
      </c>
      <c r="L39" s="43">
        <f t="shared" si="14"/>
        <v>0</v>
      </c>
      <c r="M39" s="2"/>
      <c r="N39" s="2"/>
    </row>
    <row r="40" spans="1:20" x14ac:dyDescent="0.25">
      <c r="A40" s="52" t="s">
        <v>35</v>
      </c>
      <c r="B40" s="78"/>
      <c r="C40" s="19"/>
      <c r="D40" s="14">
        <v>15</v>
      </c>
      <c r="E40" s="15">
        <f t="shared" si="21"/>
        <v>0</v>
      </c>
      <c r="F40" s="15">
        <f t="shared" si="22"/>
        <v>0</v>
      </c>
      <c r="G40" s="15">
        <f t="shared" si="23"/>
        <v>0</v>
      </c>
      <c r="H40" s="15">
        <v>195</v>
      </c>
      <c r="I40" s="16" t="s">
        <v>37</v>
      </c>
      <c r="J40" s="28">
        <v>6225</v>
      </c>
      <c r="K40" s="43">
        <f t="shared" si="13"/>
        <v>0</v>
      </c>
      <c r="L40" s="43">
        <f t="shared" si="14"/>
        <v>0</v>
      </c>
      <c r="M40" s="2"/>
      <c r="N40" s="2"/>
    </row>
    <row r="41" spans="1:20" x14ac:dyDescent="0.25">
      <c r="A41" s="52" t="s">
        <v>36</v>
      </c>
      <c r="B41" s="78"/>
      <c r="C41" s="19"/>
      <c r="D41" s="14">
        <v>15</v>
      </c>
      <c r="E41" s="15">
        <f t="shared" si="21"/>
        <v>0</v>
      </c>
      <c r="F41" s="15">
        <f t="shared" si="22"/>
        <v>0</v>
      </c>
      <c r="G41" s="15">
        <f t="shared" si="23"/>
        <v>0</v>
      </c>
      <c r="H41" s="15">
        <v>4</v>
      </c>
      <c r="I41" s="16" t="s">
        <v>37</v>
      </c>
      <c r="J41" s="28">
        <v>9857</v>
      </c>
      <c r="K41" s="43">
        <f t="shared" si="13"/>
        <v>0</v>
      </c>
      <c r="L41" s="43">
        <f t="shared" si="14"/>
        <v>0</v>
      </c>
      <c r="M41" s="2"/>
      <c r="N41" s="2"/>
    </row>
    <row r="42" spans="1:20" x14ac:dyDescent="0.25">
      <c r="A42" s="52" t="s">
        <v>33</v>
      </c>
      <c r="B42" s="78"/>
      <c r="C42" s="19"/>
      <c r="D42" s="14">
        <v>15</v>
      </c>
      <c r="E42" s="15">
        <f t="shared" si="21"/>
        <v>0</v>
      </c>
      <c r="F42" s="15">
        <f t="shared" si="22"/>
        <v>0</v>
      </c>
      <c r="G42" s="15">
        <f t="shared" si="23"/>
        <v>0</v>
      </c>
      <c r="H42" s="15">
        <v>25</v>
      </c>
      <c r="I42" s="16" t="s">
        <v>37</v>
      </c>
      <c r="J42" s="28">
        <v>6200</v>
      </c>
      <c r="K42" s="43">
        <f t="shared" si="13"/>
        <v>0</v>
      </c>
      <c r="L42" s="43">
        <f t="shared" si="14"/>
        <v>0</v>
      </c>
    </row>
    <row r="43" spans="1:20" x14ac:dyDescent="0.25">
      <c r="A43" s="52" t="s">
        <v>34</v>
      </c>
      <c r="B43" s="78"/>
      <c r="C43" s="19"/>
      <c r="D43" s="14">
        <v>15</v>
      </c>
      <c r="E43" s="15">
        <f t="shared" si="21"/>
        <v>0</v>
      </c>
      <c r="F43" s="15">
        <f t="shared" si="22"/>
        <v>0</v>
      </c>
      <c r="G43" s="15">
        <f t="shared" si="23"/>
        <v>0</v>
      </c>
      <c r="H43" s="15">
        <v>30</v>
      </c>
      <c r="I43" s="16" t="s">
        <v>8</v>
      </c>
      <c r="J43" s="28">
        <v>10000</v>
      </c>
      <c r="K43" s="43">
        <f t="shared" si="13"/>
        <v>0</v>
      </c>
      <c r="L43" s="43">
        <f t="shared" si="14"/>
        <v>0</v>
      </c>
    </row>
    <row r="44" spans="1:20" x14ac:dyDescent="0.25">
      <c r="A44" s="52" t="s">
        <v>31</v>
      </c>
      <c r="B44" s="78"/>
      <c r="C44" s="19"/>
      <c r="D44" s="14">
        <v>15</v>
      </c>
      <c r="E44" s="15">
        <f t="shared" si="21"/>
        <v>0</v>
      </c>
      <c r="F44" s="15">
        <f t="shared" si="22"/>
        <v>0</v>
      </c>
      <c r="G44" s="15">
        <f t="shared" si="23"/>
        <v>0</v>
      </c>
      <c r="H44" s="15">
        <v>60</v>
      </c>
      <c r="I44" s="16" t="s">
        <v>37</v>
      </c>
      <c r="J44" s="28">
        <v>5300</v>
      </c>
      <c r="K44" s="43">
        <f t="shared" si="13"/>
        <v>0</v>
      </c>
      <c r="L44" s="43">
        <f t="shared" si="14"/>
        <v>0</v>
      </c>
      <c r="R44" s="1" t="s">
        <v>49</v>
      </c>
    </row>
    <row r="45" spans="1:20" x14ac:dyDescent="0.25">
      <c r="A45" s="53" t="s">
        <v>45</v>
      </c>
      <c r="B45" s="78"/>
      <c r="C45" s="19"/>
      <c r="D45" s="14">
        <v>15</v>
      </c>
      <c r="E45" s="15">
        <f t="shared" si="21"/>
        <v>0</v>
      </c>
      <c r="F45" s="15">
        <f t="shared" si="22"/>
        <v>0</v>
      </c>
      <c r="G45" s="15">
        <f t="shared" si="23"/>
        <v>0</v>
      </c>
      <c r="H45" s="15">
        <v>10</v>
      </c>
      <c r="I45" s="16" t="s">
        <v>8</v>
      </c>
      <c r="J45" s="28">
        <v>40000</v>
      </c>
      <c r="K45" s="43">
        <f t="shared" si="13"/>
        <v>0</v>
      </c>
      <c r="L45" s="43">
        <f t="shared" si="14"/>
        <v>0</v>
      </c>
    </row>
    <row r="46" spans="1:20" x14ac:dyDescent="0.25">
      <c r="A46" s="52" t="s">
        <v>32</v>
      </c>
      <c r="B46" s="78"/>
      <c r="C46" s="19"/>
      <c r="D46" s="14">
        <v>15</v>
      </c>
      <c r="E46" s="15">
        <f t="shared" si="21"/>
        <v>0</v>
      </c>
      <c r="F46" s="15">
        <f t="shared" si="22"/>
        <v>0</v>
      </c>
      <c r="G46" s="15">
        <f t="shared" si="23"/>
        <v>0</v>
      </c>
      <c r="H46" s="15">
        <v>450</v>
      </c>
      <c r="I46" s="16" t="s">
        <v>8</v>
      </c>
      <c r="J46" s="28">
        <v>200</v>
      </c>
      <c r="K46" s="43">
        <f t="shared" si="13"/>
        <v>0</v>
      </c>
      <c r="L46" s="43">
        <f t="shared" si="14"/>
        <v>0</v>
      </c>
    </row>
    <row r="47" spans="1:20" x14ac:dyDescent="0.25">
      <c r="A47" s="52" t="s">
        <v>38</v>
      </c>
      <c r="B47" s="78"/>
      <c r="C47" s="19"/>
      <c r="D47" s="14">
        <v>3</v>
      </c>
      <c r="E47" s="15">
        <f t="shared" si="21"/>
        <v>0</v>
      </c>
      <c r="F47" s="15">
        <f t="shared" si="22"/>
        <v>0</v>
      </c>
      <c r="G47" s="15">
        <f t="shared" si="23"/>
        <v>0</v>
      </c>
      <c r="H47" s="15">
        <v>40</v>
      </c>
      <c r="I47" s="16" t="s">
        <v>37</v>
      </c>
      <c r="J47" s="28">
        <v>10000</v>
      </c>
      <c r="K47" s="43">
        <f t="shared" si="13"/>
        <v>0</v>
      </c>
      <c r="L47" s="43">
        <f t="shared" si="14"/>
        <v>0</v>
      </c>
    </row>
    <row r="48" spans="1:20" ht="15.75" thickBot="1" x14ac:dyDescent="0.3">
      <c r="A48" s="54" t="s">
        <v>39</v>
      </c>
      <c r="B48" s="81"/>
      <c r="C48" s="35"/>
      <c r="D48" s="36">
        <v>3</v>
      </c>
      <c r="E48" s="37">
        <f t="shared" ref="E48" si="24">((C48-B48)*(D48/30))</f>
        <v>0</v>
      </c>
      <c r="F48" s="37">
        <f t="shared" ref="F48" si="25">((B48*D48)/30)+E48</f>
        <v>0</v>
      </c>
      <c r="G48" s="37">
        <f t="shared" ref="G48" si="26">B48+E48+((B48*D48)/30)</f>
        <v>0</v>
      </c>
      <c r="H48" s="37">
        <v>30</v>
      </c>
      <c r="I48" s="38" t="s">
        <v>37</v>
      </c>
      <c r="J48" s="28"/>
      <c r="K48" s="43"/>
      <c r="L48" s="43"/>
    </row>
    <row r="49" spans="1:12" ht="15.75" thickBot="1" x14ac:dyDescent="0.3">
      <c r="A49" s="54"/>
      <c r="B49" s="81"/>
      <c r="C49" s="35"/>
      <c r="D49" s="36"/>
      <c r="E49" s="37"/>
      <c r="F49" s="37"/>
      <c r="G49" s="37"/>
      <c r="H49" s="37"/>
      <c r="I49" s="38"/>
      <c r="J49" s="39">
        <v>10000</v>
      </c>
      <c r="K49" s="47">
        <f t="shared" si="13"/>
        <v>0</v>
      </c>
      <c r="L49" s="47">
        <f t="shared" si="14"/>
        <v>0</v>
      </c>
    </row>
    <row r="50" spans="1:12" ht="15.75" thickBot="1" x14ac:dyDescent="0.3">
      <c r="K50" s="49">
        <f>SUM((K3:K8),K12,K16,K19:K49)</f>
        <v>3087276.9333333336</v>
      </c>
      <c r="L50" s="50">
        <f>SUM((L3:L8),L12,L16,L19:L49)</f>
        <v>156480681</v>
      </c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abSelected="1" workbookViewId="0">
      <selection activeCell="E4" sqref="E4"/>
    </sheetView>
  </sheetViews>
  <sheetFormatPr baseColWidth="10" defaultRowHeight="15" x14ac:dyDescent="0.25"/>
  <cols>
    <col min="1" max="1" width="40.7109375" style="1" customWidth="1"/>
    <col min="2" max="2" width="10.7109375" style="31" customWidth="1"/>
    <col min="3" max="3" width="11.140625" style="1" customWidth="1"/>
    <col min="4" max="4" width="12.42578125" style="31" customWidth="1"/>
    <col min="5" max="5" width="11.42578125" style="31"/>
    <col min="6" max="6" width="14.42578125" style="31" customWidth="1"/>
    <col min="7" max="7" width="16.140625" style="31" customWidth="1"/>
    <col min="8" max="8" width="15.140625" style="1" customWidth="1"/>
    <col min="9" max="9" width="26.28515625" style="1" hidden="1" customWidth="1"/>
    <col min="10" max="10" width="31.5703125" style="1" hidden="1" customWidth="1"/>
    <col min="11" max="16384" width="11.42578125" style="1"/>
  </cols>
  <sheetData>
    <row r="1" spans="1:10" ht="15.75" thickBot="1" x14ac:dyDescent="0.3">
      <c r="A1" s="12" t="s">
        <v>58</v>
      </c>
      <c r="B1" s="73" t="s">
        <v>74</v>
      </c>
      <c r="C1" s="74" t="s">
        <v>71</v>
      </c>
      <c r="D1" s="75" t="s">
        <v>57</v>
      </c>
      <c r="E1" s="76" t="s">
        <v>72</v>
      </c>
      <c r="F1" s="77" t="s">
        <v>73</v>
      </c>
      <c r="G1" s="84" t="s">
        <v>59</v>
      </c>
      <c r="H1" s="42" t="s">
        <v>68</v>
      </c>
      <c r="I1" s="12" t="s">
        <v>69</v>
      </c>
      <c r="J1" s="12" t="s">
        <v>70</v>
      </c>
    </row>
    <row r="2" spans="1:10" x14ac:dyDescent="0.25">
      <c r="A2" s="55" t="s">
        <v>0</v>
      </c>
      <c r="B2" s="88">
        <v>40</v>
      </c>
      <c r="C2" s="59"/>
      <c r="D2" s="60">
        <f>B2+C2</f>
        <v>40</v>
      </c>
      <c r="E2" s="72">
        <v>15</v>
      </c>
      <c r="F2" s="70">
        <f t="shared" ref="F2:F47" si="0">D2-E2</f>
        <v>25</v>
      </c>
      <c r="G2" s="64" t="str">
        <f>((IF(F2&lt;VLOOKUP(A2,'Articles strat'!$A$3:$F$50,6),"DA à lancer"," ")))</f>
        <v xml:space="preserve"> </v>
      </c>
      <c r="H2" s="61" t="str">
        <f>IF(G2="DA à lancer",ABS('Articles strat'!H3-'suivi Art Strat'!F2)," ")</f>
        <v xml:space="preserve"> </v>
      </c>
      <c r="I2" s="55"/>
      <c r="J2" s="55"/>
    </row>
    <row r="3" spans="1:10" x14ac:dyDescent="0.25">
      <c r="A3" s="56" t="s">
        <v>1</v>
      </c>
      <c r="B3" s="89">
        <v>20</v>
      </c>
      <c r="C3" s="62">
        <v>10</v>
      </c>
      <c r="D3" s="63">
        <f>B3+C3</f>
        <v>30</v>
      </c>
      <c r="E3" s="64">
        <v>20</v>
      </c>
      <c r="F3" s="70">
        <f t="shared" si="0"/>
        <v>10</v>
      </c>
      <c r="G3" s="64" t="str">
        <f>((IF(F3&lt;VLOOKUP(A3,'Articles strat'!$A$3:$F$50,6),"DA à lancer"," ")))</f>
        <v xml:space="preserve"> </v>
      </c>
      <c r="H3" s="64" t="str">
        <f>IF(G3="DA à lancer",ABS('Articles strat'!H4-'suivi Art Strat'!F3)," ")</f>
        <v xml:space="preserve"> </v>
      </c>
      <c r="I3" s="56"/>
      <c r="J3" s="56"/>
    </row>
    <row r="4" spans="1:10" x14ac:dyDescent="0.25">
      <c r="A4" s="56" t="s">
        <v>2</v>
      </c>
      <c r="B4" s="89"/>
      <c r="C4" s="62"/>
      <c r="D4" s="63">
        <f t="shared" ref="D4:D47" si="1">B4+C4</f>
        <v>0</v>
      </c>
      <c r="E4" s="64"/>
      <c r="F4" s="70">
        <f t="shared" si="0"/>
        <v>0</v>
      </c>
      <c r="G4" s="64" t="str">
        <f>((IF(F4&lt;VLOOKUP(A4,'Articles strat'!$A$3:$F$50,6),"DA à lancer"," ")))</f>
        <v xml:space="preserve"> </v>
      </c>
      <c r="H4" s="64" t="str">
        <f>IF(G4="DA à lancer",ABS('Articles strat'!H5-'suivi Art Strat'!F4)," ")</f>
        <v xml:space="preserve"> </v>
      </c>
      <c r="I4" s="56"/>
      <c r="J4" s="56"/>
    </row>
    <row r="5" spans="1:10" x14ac:dyDescent="0.25">
      <c r="A5" s="56" t="s">
        <v>3</v>
      </c>
      <c r="B5" s="89"/>
      <c r="C5" s="62"/>
      <c r="D5" s="63">
        <f t="shared" si="1"/>
        <v>0</v>
      </c>
      <c r="E5" s="64"/>
      <c r="F5" s="70">
        <f t="shared" si="0"/>
        <v>0</v>
      </c>
      <c r="G5" s="64" t="str">
        <f>((IF(F5&lt;VLOOKUP(A5,'Articles strat'!$A$3:$F$50,6),"DA à lancer"," ")))</f>
        <v xml:space="preserve"> </v>
      </c>
      <c r="H5" s="64" t="str">
        <f>IF(G5="DA à lancer",ABS('Articles strat'!H6-'suivi Art Strat'!F5)," ")</f>
        <v xml:space="preserve"> </v>
      </c>
      <c r="I5" s="56"/>
      <c r="J5" s="56"/>
    </row>
    <row r="6" spans="1:10" x14ac:dyDescent="0.25">
      <c r="A6" s="56" t="s">
        <v>4</v>
      </c>
      <c r="B6" s="89"/>
      <c r="C6" s="62"/>
      <c r="D6" s="63">
        <f t="shared" si="1"/>
        <v>0</v>
      </c>
      <c r="E6" s="64"/>
      <c r="F6" s="70">
        <f t="shared" si="0"/>
        <v>0</v>
      </c>
      <c r="G6" s="64" t="str">
        <f>((IF(F6&lt;VLOOKUP(A6,'Articles strat'!$A$3:$F$50,6),"DA à lancer"," ")))</f>
        <v xml:space="preserve"> </v>
      </c>
      <c r="H6" s="64" t="str">
        <f>IF(G6="DA à lancer",ABS('Articles strat'!H7-'suivi Art Strat'!F6)," ")</f>
        <v xml:space="preserve"> </v>
      </c>
      <c r="I6" s="56"/>
      <c r="J6" s="56"/>
    </row>
    <row r="7" spans="1:10" x14ac:dyDescent="0.25">
      <c r="A7" s="56" t="s">
        <v>54</v>
      </c>
      <c r="B7" s="89"/>
      <c r="C7" s="62"/>
      <c r="D7" s="63"/>
      <c r="E7" s="64"/>
      <c r="F7" s="70">
        <f t="shared" si="0"/>
        <v>0</v>
      </c>
      <c r="G7" s="64" t="str">
        <f>((IF(F7&lt;VLOOKUP(A7,'Articles strat'!$A$3:$F$50,6),"DA à lancer"," ")))</f>
        <v xml:space="preserve"> </v>
      </c>
      <c r="H7" s="64" t="str">
        <f>IF(G7="DA à lancer",ABS('Articles strat'!H8-'suivi Art Strat'!F7)," ")</f>
        <v xml:space="preserve"> </v>
      </c>
      <c r="I7" s="56"/>
      <c r="J7" s="56"/>
    </row>
    <row r="8" spans="1:10" x14ac:dyDescent="0.25">
      <c r="A8" s="68" t="s">
        <v>60</v>
      </c>
      <c r="B8" s="89"/>
      <c r="C8" s="62"/>
      <c r="D8" s="63">
        <f t="shared" si="1"/>
        <v>0</v>
      </c>
      <c r="E8" s="64"/>
      <c r="F8" s="70">
        <f t="shared" si="0"/>
        <v>0</v>
      </c>
      <c r="G8" s="64" t="str">
        <f>((IF(F8&lt;VLOOKUP(A8,'Articles strat'!$A$3:$F$50,6),"DA à lancer"," ")))</f>
        <v xml:space="preserve"> </v>
      </c>
      <c r="H8" s="64" t="str">
        <f>IF(G8="DA à lancer",ABS('Articles strat'!H9-'suivi Art Strat'!F8)," ")</f>
        <v xml:space="preserve"> </v>
      </c>
      <c r="I8" s="56"/>
      <c r="J8" s="56"/>
    </row>
    <row r="9" spans="1:10" x14ac:dyDescent="0.25">
      <c r="A9" s="68" t="s">
        <v>62</v>
      </c>
      <c r="B9" s="89"/>
      <c r="C9" s="62"/>
      <c r="D9" s="63">
        <f t="shared" si="1"/>
        <v>0</v>
      </c>
      <c r="E9" s="64"/>
      <c r="F9" s="70">
        <f t="shared" si="0"/>
        <v>0</v>
      </c>
      <c r="G9" s="64" t="str">
        <f>((IF(F9&lt;VLOOKUP(A9,'Articles strat'!$A$3:$F$50,6),"DA à lancer"," ")))</f>
        <v>DA à lancer</v>
      </c>
      <c r="H9" s="64">
        <f>IF(G9="DA à lancer",ABS('Articles strat'!H10-'suivi Art Strat'!F9)," ")</f>
        <v>20</v>
      </c>
      <c r="I9" s="56"/>
      <c r="J9" s="56"/>
    </row>
    <row r="10" spans="1:10" x14ac:dyDescent="0.25">
      <c r="A10" s="68" t="s">
        <v>61</v>
      </c>
      <c r="B10" s="89"/>
      <c r="C10" s="62"/>
      <c r="D10" s="63">
        <f t="shared" si="1"/>
        <v>0</v>
      </c>
      <c r="E10" s="64"/>
      <c r="F10" s="70">
        <f t="shared" si="0"/>
        <v>0</v>
      </c>
      <c r="G10" s="64" t="str">
        <f>((IF(F10&lt;VLOOKUP(A10,'Articles strat'!$A$3:$F$50,6),"DA à lancer"," ")))</f>
        <v xml:space="preserve"> </v>
      </c>
      <c r="H10" s="64" t="str">
        <f>IF(G10="DA à lancer",ABS('Articles strat'!H11-'suivi Art Strat'!F10)," ")</f>
        <v xml:space="preserve"> </v>
      </c>
      <c r="I10" s="56"/>
      <c r="J10" s="56"/>
    </row>
    <row r="11" spans="1:10" x14ac:dyDescent="0.25">
      <c r="A11" s="56" t="s">
        <v>56</v>
      </c>
      <c r="B11" s="89"/>
      <c r="C11" s="62"/>
      <c r="D11" s="63"/>
      <c r="E11" s="64"/>
      <c r="F11" s="70"/>
      <c r="G11" s="64" t="str">
        <f>((IF(F11&lt;VLOOKUP(A11,'Articles strat'!$A$3:$F$50,6),"DA à lancer"," ")))</f>
        <v xml:space="preserve"> </v>
      </c>
      <c r="H11" s="64" t="str">
        <f>IF(G11="DA à lancer",ABS('Articles strat'!H12-'suivi Art Strat'!F11)," ")</f>
        <v xml:space="preserve"> </v>
      </c>
      <c r="I11" s="56"/>
      <c r="J11" s="56"/>
    </row>
    <row r="12" spans="1:10" x14ac:dyDescent="0.25">
      <c r="A12" s="69" t="s">
        <v>63</v>
      </c>
      <c r="B12" s="89"/>
      <c r="C12" s="62"/>
      <c r="D12" s="63">
        <f t="shared" si="1"/>
        <v>0</v>
      </c>
      <c r="E12" s="64"/>
      <c r="F12" s="70">
        <f t="shared" si="0"/>
        <v>0</v>
      </c>
      <c r="G12" s="64" t="str">
        <f>((IF(F12&lt;VLOOKUP(A12,'Articles strat'!$A$3:$F$50,6),"DA à lancer"," ")))</f>
        <v>DA à lancer</v>
      </c>
      <c r="H12" s="64">
        <f>IF(G12="DA à lancer",ABS('Articles strat'!H13-'suivi Art Strat'!F12)," ")</f>
        <v>35</v>
      </c>
      <c r="I12" s="56"/>
      <c r="J12" s="56"/>
    </row>
    <row r="13" spans="1:10" x14ac:dyDescent="0.25">
      <c r="A13" s="69" t="s">
        <v>64</v>
      </c>
      <c r="B13" s="89"/>
      <c r="C13" s="62"/>
      <c r="D13" s="63">
        <f t="shared" si="1"/>
        <v>0</v>
      </c>
      <c r="E13" s="64"/>
      <c r="F13" s="70">
        <f t="shared" si="0"/>
        <v>0</v>
      </c>
      <c r="G13" s="64" t="str">
        <f>((IF(F13&lt;VLOOKUP(A13,'Articles strat'!$A$3:$F$50,6),"DA à lancer"," ")))</f>
        <v>DA à lancer</v>
      </c>
      <c r="H13" s="64">
        <f>IF(G13="DA à lancer",ABS('Articles strat'!H14-'suivi Art Strat'!F13)," ")</f>
        <v>20</v>
      </c>
      <c r="I13" s="56"/>
      <c r="J13" s="56"/>
    </row>
    <row r="14" spans="1:10" x14ac:dyDescent="0.25">
      <c r="A14" s="69" t="s">
        <v>65</v>
      </c>
      <c r="B14" s="89"/>
      <c r="C14" s="62"/>
      <c r="D14" s="63">
        <f t="shared" si="1"/>
        <v>0</v>
      </c>
      <c r="E14" s="64"/>
      <c r="F14" s="70">
        <f t="shared" si="0"/>
        <v>0</v>
      </c>
      <c r="G14" s="64" t="str">
        <f>((IF(F14&lt;VLOOKUP(A14,'Articles strat'!$A$3:$F$50,6),"DA à lancer"," ")))</f>
        <v xml:space="preserve"> </v>
      </c>
      <c r="H14" s="64" t="str">
        <f>IF(G14="DA à lancer",ABS('Articles strat'!H15-'suivi Art Strat'!F14)," ")</f>
        <v xml:space="preserve"> </v>
      </c>
      <c r="I14" s="56"/>
      <c r="J14" s="56"/>
    </row>
    <row r="15" spans="1:10" x14ac:dyDescent="0.25">
      <c r="A15" s="56" t="s">
        <v>55</v>
      </c>
      <c r="B15" s="89"/>
      <c r="C15" s="62"/>
      <c r="D15" s="63"/>
      <c r="E15" s="64"/>
      <c r="F15" s="70"/>
      <c r="G15" s="64" t="str">
        <f>((IF(F15&lt;VLOOKUP(A15,'Articles strat'!$A$3:$F$50,6),"DA à lancer"," ")))</f>
        <v xml:space="preserve"> </v>
      </c>
      <c r="H15" s="64" t="str">
        <f>IF(G15="DA à lancer",ABS('Articles strat'!H16-'suivi Art Strat'!F15)," ")</f>
        <v xml:space="preserve"> </v>
      </c>
      <c r="I15" s="56"/>
      <c r="J15" s="56"/>
    </row>
    <row r="16" spans="1:10" x14ac:dyDescent="0.25">
      <c r="A16" s="68" t="s">
        <v>66</v>
      </c>
      <c r="B16" s="89"/>
      <c r="C16" s="62"/>
      <c r="D16" s="63">
        <f t="shared" si="1"/>
        <v>0</v>
      </c>
      <c r="E16" s="64"/>
      <c r="F16" s="70">
        <f t="shared" si="0"/>
        <v>0</v>
      </c>
      <c r="G16" s="64" t="str">
        <f>((IF(F16&lt;VLOOKUP(A16,'Articles strat'!$A$3:$F$50,6),"DA à lancer"," ")))</f>
        <v xml:space="preserve"> </v>
      </c>
      <c r="H16" s="64" t="str">
        <f>IF(G16="DA à lancer",ABS('Articles strat'!H17-'suivi Art Strat'!F16)," ")</f>
        <v xml:space="preserve"> </v>
      </c>
      <c r="I16" s="56"/>
      <c r="J16" s="56"/>
    </row>
    <row r="17" spans="1:10" x14ac:dyDescent="0.25">
      <c r="A17" s="68" t="s">
        <v>67</v>
      </c>
      <c r="B17" s="89"/>
      <c r="C17" s="62"/>
      <c r="D17" s="63">
        <f t="shared" si="1"/>
        <v>0</v>
      </c>
      <c r="E17" s="64"/>
      <c r="F17" s="70">
        <f t="shared" si="0"/>
        <v>0</v>
      </c>
      <c r="G17" s="64" t="str">
        <f>((IF(F17&lt;VLOOKUP(A17,'Articles strat'!$A$3:$F$50,6),"DA à lancer"," ")))</f>
        <v xml:space="preserve"> </v>
      </c>
      <c r="H17" s="64" t="str">
        <f>IF(G17="DA à lancer",ABS('Articles strat'!H18-'suivi Art Strat'!F17)," ")</f>
        <v xml:space="preserve"> </v>
      </c>
      <c r="I17" s="56"/>
      <c r="J17" s="56"/>
    </row>
    <row r="18" spans="1:10" x14ac:dyDescent="0.25">
      <c r="A18" s="56" t="s">
        <v>6</v>
      </c>
      <c r="B18" s="89"/>
      <c r="C18" s="62"/>
      <c r="D18" s="63">
        <f t="shared" si="1"/>
        <v>0</v>
      </c>
      <c r="E18" s="64"/>
      <c r="F18" s="70">
        <f t="shared" si="0"/>
        <v>0</v>
      </c>
      <c r="G18" s="64" t="str">
        <f>((IF(F18&lt;VLOOKUP(A18,'Articles strat'!$A$3:$F$50,6),"DA à lancer"," ")))</f>
        <v xml:space="preserve"> </v>
      </c>
      <c r="H18" s="64" t="str">
        <f>IF(G18="DA à lancer",ABS('Articles strat'!H19-'suivi Art Strat'!F18)," ")</f>
        <v xml:space="preserve"> </v>
      </c>
      <c r="I18" s="56"/>
      <c r="J18" s="56"/>
    </row>
    <row r="19" spans="1:10" x14ac:dyDescent="0.25">
      <c r="A19" s="57" t="s">
        <v>11</v>
      </c>
      <c r="B19" s="89"/>
      <c r="C19" s="62"/>
      <c r="D19" s="63">
        <f t="shared" si="1"/>
        <v>0</v>
      </c>
      <c r="E19" s="64"/>
      <c r="F19" s="70">
        <f t="shared" si="0"/>
        <v>0</v>
      </c>
      <c r="G19" s="64" t="str">
        <f>((IF(F19&lt;VLOOKUP(A19,'Articles strat'!$A$3:$F$50,6),"DA à lancer"," ")))</f>
        <v xml:space="preserve"> </v>
      </c>
      <c r="H19" s="64" t="str">
        <f>IF(G19="DA à lancer",ABS('Articles strat'!H20-'suivi Art Strat'!F19)," ")</f>
        <v xml:space="preserve"> </v>
      </c>
      <c r="I19" s="56"/>
      <c r="J19" s="56"/>
    </row>
    <row r="20" spans="1:10" x14ac:dyDescent="0.25">
      <c r="A20" s="57" t="s">
        <v>13</v>
      </c>
      <c r="B20" s="89"/>
      <c r="C20" s="62"/>
      <c r="D20" s="63">
        <f t="shared" si="1"/>
        <v>0</v>
      </c>
      <c r="E20" s="64"/>
      <c r="F20" s="70">
        <f t="shared" si="0"/>
        <v>0</v>
      </c>
      <c r="G20" s="64" t="str">
        <f>((IF(F20&lt;VLOOKUP(A20,'Articles strat'!$A$3:$F$50,6),"DA à lancer"," ")))</f>
        <v xml:space="preserve"> </v>
      </c>
      <c r="H20" s="64" t="str">
        <f>IF(G20="DA à lancer",ABS('Articles strat'!H21-'suivi Art Strat'!F20)," ")</f>
        <v xml:space="preserve"> </v>
      </c>
      <c r="I20" s="56"/>
      <c r="J20" s="56"/>
    </row>
    <row r="21" spans="1:10" x14ac:dyDescent="0.25">
      <c r="A21" s="57" t="s">
        <v>14</v>
      </c>
      <c r="B21" s="89"/>
      <c r="C21" s="62"/>
      <c r="D21" s="63">
        <f t="shared" si="1"/>
        <v>0</v>
      </c>
      <c r="E21" s="64"/>
      <c r="F21" s="70">
        <f t="shared" si="0"/>
        <v>0</v>
      </c>
      <c r="G21" s="64" t="str">
        <f>((IF(F21&lt;VLOOKUP(A21,'Articles strat'!$A$3:$F$50,6),"DA à lancer"," ")))</f>
        <v xml:space="preserve"> </v>
      </c>
      <c r="H21" s="64" t="str">
        <f>IF(G21="DA à lancer",ABS('Articles strat'!H22-'suivi Art Strat'!F21)," ")</f>
        <v xml:space="preserve"> </v>
      </c>
      <c r="I21" s="56"/>
      <c r="J21" s="56"/>
    </row>
    <row r="22" spans="1:10" x14ac:dyDescent="0.25">
      <c r="A22" s="57" t="s">
        <v>15</v>
      </c>
      <c r="B22" s="89"/>
      <c r="C22" s="62"/>
      <c r="D22" s="63">
        <f t="shared" si="1"/>
        <v>0</v>
      </c>
      <c r="E22" s="64"/>
      <c r="F22" s="70">
        <f t="shared" si="0"/>
        <v>0</v>
      </c>
      <c r="G22" s="64" t="str">
        <f>((IF(F22&lt;VLOOKUP(A22,'Articles strat'!$A$3:$F$50,6),"DA à lancer"," ")))</f>
        <v xml:space="preserve"> </v>
      </c>
      <c r="H22" s="64" t="str">
        <f>IF(G22="DA à lancer",ABS('Articles strat'!H23-'suivi Art Strat'!F22)," ")</f>
        <v xml:space="preserve"> </v>
      </c>
      <c r="I22" s="56"/>
      <c r="J22" s="56"/>
    </row>
    <row r="23" spans="1:10" x14ac:dyDescent="0.25">
      <c r="A23" s="57" t="s">
        <v>16</v>
      </c>
      <c r="B23" s="89"/>
      <c r="C23" s="62"/>
      <c r="D23" s="63">
        <f t="shared" si="1"/>
        <v>0</v>
      </c>
      <c r="E23" s="64"/>
      <c r="F23" s="70">
        <f t="shared" si="0"/>
        <v>0</v>
      </c>
      <c r="G23" s="64" t="str">
        <f>((IF(F23&lt;VLOOKUP(A23,'Articles strat'!$A$3:$F$50,6),"DA à lancer"," ")))</f>
        <v xml:space="preserve"> </v>
      </c>
      <c r="H23" s="64" t="str">
        <f>IF(G23="DA à lancer",ABS('Articles strat'!H24-'suivi Art Strat'!F23)," ")</f>
        <v xml:space="preserve"> </v>
      </c>
      <c r="I23" s="56"/>
      <c r="J23" s="56"/>
    </row>
    <row r="24" spans="1:10" x14ac:dyDescent="0.25">
      <c r="A24" s="57" t="s">
        <v>17</v>
      </c>
      <c r="B24" s="89"/>
      <c r="C24" s="62"/>
      <c r="D24" s="63">
        <f t="shared" si="1"/>
        <v>0</v>
      </c>
      <c r="E24" s="64"/>
      <c r="F24" s="70">
        <f t="shared" si="0"/>
        <v>0</v>
      </c>
      <c r="G24" s="64" t="str">
        <f>((IF(F24&lt;VLOOKUP(A24,'Articles strat'!$A$3:$F$50,6),"DA à lancer"," ")))</f>
        <v xml:space="preserve"> </v>
      </c>
      <c r="H24" s="64" t="str">
        <f>IF(G24="DA à lancer",ABS('Articles strat'!H25-'suivi Art Strat'!F24)," ")</f>
        <v xml:space="preserve"> </v>
      </c>
      <c r="I24" s="56"/>
      <c r="J24" s="56"/>
    </row>
    <row r="25" spans="1:10" x14ac:dyDescent="0.25">
      <c r="A25" s="56" t="s">
        <v>18</v>
      </c>
      <c r="B25" s="89"/>
      <c r="C25" s="62"/>
      <c r="D25" s="63">
        <f t="shared" si="1"/>
        <v>0</v>
      </c>
      <c r="E25" s="64"/>
      <c r="F25" s="70">
        <f t="shared" si="0"/>
        <v>0</v>
      </c>
      <c r="G25" s="64" t="str">
        <f>((IF(F25&lt;VLOOKUP(A25,'Articles strat'!$A$3:$F$50,6),"DA à lancer"," ")))</f>
        <v>DA à lancer</v>
      </c>
      <c r="H25" s="64">
        <f>IF(G25="DA à lancer",ABS('Articles strat'!H26-'suivi Art Strat'!F25)," ")</f>
        <v>55</v>
      </c>
      <c r="I25" s="56"/>
      <c r="J25" s="56"/>
    </row>
    <row r="26" spans="1:10" x14ac:dyDescent="0.25">
      <c r="A26" s="56" t="s">
        <v>19</v>
      </c>
      <c r="B26" s="89"/>
      <c r="C26" s="62"/>
      <c r="D26" s="63">
        <f t="shared" si="1"/>
        <v>0</v>
      </c>
      <c r="E26" s="64"/>
      <c r="F26" s="70">
        <f t="shared" si="0"/>
        <v>0</v>
      </c>
      <c r="G26" s="64" t="str">
        <f>((IF(F26&lt;VLOOKUP(A26,'Articles strat'!$A$3:$F$50,6),"DA à lancer"," ")))</f>
        <v xml:space="preserve"> </v>
      </c>
      <c r="H26" s="64" t="str">
        <f>IF(G26="DA à lancer",ABS('Articles strat'!H27-'suivi Art Strat'!F26)," ")</f>
        <v xml:space="preserve"> </v>
      </c>
      <c r="I26" s="56"/>
      <c r="J26" s="56"/>
    </row>
    <row r="27" spans="1:10" x14ac:dyDescent="0.25">
      <c r="A27" s="56" t="s">
        <v>20</v>
      </c>
      <c r="B27" s="89"/>
      <c r="C27" s="62"/>
      <c r="D27" s="63">
        <f t="shared" si="1"/>
        <v>0</v>
      </c>
      <c r="E27" s="64"/>
      <c r="F27" s="70">
        <f t="shared" si="0"/>
        <v>0</v>
      </c>
      <c r="G27" s="64" t="str">
        <f>((IF(F27&lt;VLOOKUP(A27,'Articles strat'!$A$3:$F$50,6),"DA à lancer"," ")))</f>
        <v xml:space="preserve"> </v>
      </c>
      <c r="H27" s="64" t="str">
        <f>IF(G27="DA à lancer",ABS('Articles strat'!H28-'suivi Art Strat'!F27)," ")</f>
        <v xml:space="preserve"> </v>
      </c>
      <c r="I27" s="56"/>
      <c r="J27" s="56"/>
    </row>
    <row r="28" spans="1:10" x14ac:dyDescent="0.25">
      <c r="A28" s="56" t="s">
        <v>21</v>
      </c>
      <c r="B28" s="89"/>
      <c r="C28" s="62"/>
      <c r="D28" s="63">
        <f t="shared" si="1"/>
        <v>0</v>
      </c>
      <c r="E28" s="64"/>
      <c r="F28" s="70">
        <f t="shared" si="0"/>
        <v>0</v>
      </c>
      <c r="G28" s="64" t="str">
        <f>((IF(F28&lt;VLOOKUP(A28,'Articles strat'!$A$3:$F$50,6),"DA à lancer"," ")))</f>
        <v xml:space="preserve"> </v>
      </c>
      <c r="H28" s="64" t="str">
        <f>IF(G28="DA à lancer",ABS('Articles strat'!H29-'suivi Art Strat'!F28)," ")</f>
        <v xml:space="preserve"> </v>
      </c>
      <c r="I28" s="56"/>
      <c r="J28" s="56"/>
    </row>
    <row r="29" spans="1:10" x14ac:dyDescent="0.25">
      <c r="A29" s="56" t="s">
        <v>22</v>
      </c>
      <c r="B29" s="89"/>
      <c r="C29" s="62"/>
      <c r="D29" s="63">
        <f t="shared" si="1"/>
        <v>0</v>
      </c>
      <c r="E29" s="64"/>
      <c r="F29" s="70">
        <f t="shared" si="0"/>
        <v>0</v>
      </c>
      <c r="G29" s="64" t="str">
        <f>((IF(F29&lt;VLOOKUP(A29,'Articles strat'!$A$3:$F$50,6),"DA à lancer"," ")))</f>
        <v xml:space="preserve"> </v>
      </c>
      <c r="H29" s="64" t="str">
        <f>IF(G29="DA à lancer",ABS('Articles strat'!H30-'suivi Art Strat'!F29)," ")</f>
        <v xml:space="preserve"> </v>
      </c>
      <c r="I29" s="56"/>
      <c r="J29" s="56"/>
    </row>
    <row r="30" spans="1:10" x14ac:dyDescent="0.25">
      <c r="A30" s="56" t="s">
        <v>23</v>
      </c>
      <c r="B30" s="89"/>
      <c r="C30" s="62"/>
      <c r="D30" s="63">
        <f t="shared" si="1"/>
        <v>0</v>
      </c>
      <c r="E30" s="64"/>
      <c r="F30" s="70">
        <f t="shared" si="0"/>
        <v>0</v>
      </c>
      <c r="G30" s="64" t="str">
        <f>((IF(F30&lt;VLOOKUP(A30,'Articles strat'!$A$3:$F$50,6),"DA à lancer"," ")))</f>
        <v xml:space="preserve"> </v>
      </c>
      <c r="H30" s="64" t="str">
        <f>IF(G30="DA à lancer",ABS('Articles strat'!H31-'suivi Art Strat'!F30)," ")</f>
        <v xml:space="preserve"> </v>
      </c>
      <c r="I30" s="56"/>
      <c r="J30" s="56"/>
    </row>
    <row r="31" spans="1:10" x14ac:dyDescent="0.25">
      <c r="A31" s="56" t="s">
        <v>25</v>
      </c>
      <c r="B31" s="89"/>
      <c r="C31" s="62"/>
      <c r="D31" s="63">
        <f t="shared" si="1"/>
        <v>0</v>
      </c>
      <c r="E31" s="64"/>
      <c r="F31" s="70">
        <f t="shared" si="0"/>
        <v>0</v>
      </c>
      <c r="G31" s="64" t="str">
        <f>((IF(F31&lt;VLOOKUP(A31,'Articles strat'!$A$3:$F$50,6),"DA à lancer"," ")))</f>
        <v xml:space="preserve"> </v>
      </c>
      <c r="H31" s="64" t="str">
        <f>IF(G31="DA à lancer",ABS('Articles strat'!H32-'suivi Art Strat'!F31)," ")</f>
        <v xml:space="preserve"> </v>
      </c>
      <c r="I31" s="56"/>
      <c r="J31" s="56"/>
    </row>
    <row r="32" spans="1:10" x14ac:dyDescent="0.25">
      <c r="A32" s="56" t="s">
        <v>26</v>
      </c>
      <c r="B32" s="89"/>
      <c r="C32" s="62"/>
      <c r="D32" s="63">
        <f t="shared" si="1"/>
        <v>0</v>
      </c>
      <c r="E32" s="64"/>
      <c r="F32" s="70">
        <f t="shared" si="0"/>
        <v>0</v>
      </c>
      <c r="G32" s="64" t="str">
        <f>((IF(F32&lt;VLOOKUP(A32,'Articles strat'!$A$3:$F$50,6),"DA à lancer"," ")))</f>
        <v xml:space="preserve"> </v>
      </c>
      <c r="H32" s="64" t="str">
        <f>IF(G32="DA à lancer",ABS('Articles strat'!H33-'suivi Art Strat'!F32)," ")</f>
        <v xml:space="preserve"> </v>
      </c>
      <c r="I32" s="56"/>
      <c r="J32" s="56"/>
    </row>
    <row r="33" spans="1:10" x14ac:dyDescent="0.25">
      <c r="A33" s="56" t="s">
        <v>24</v>
      </c>
      <c r="B33" s="89"/>
      <c r="C33" s="62"/>
      <c r="D33" s="63">
        <f t="shared" si="1"/>
        <v>0</v>
      </c>
      <c r="E33" s="64"/>
      <c r="F33" s="70">
        <f t="shared" si="0"/>
        <v>0</v>
      </c>
      <c r="G33" s="64" t="str">
        <f>((IF(F33&lt;VLOOKUP(A33,'Articles strat'!$A$3:$F$50,6),"DA à lancer"," ")))</f>
        <v xml:space="preserve"> </v>
      </c>
      <c r="H33" s="64" t="str">
        <f>IF(G33="DA à lancer",ABS('Articles strat'!H34-'suivi Art Strat'!F33)," ")</f>
        <v xml:space="preserve"> </v>
      </c>
      <c r="I33" s="56"/>
      <c r="J33" s="56"/>
    </row>
    <row r="34" spans="1:10" x14ac:dyDescent="0.25">
      <c r="A34" s="56" t="s">
        <v>27</v>
      </c>
      <c r="B34" s="89"/>
      <c r="C34" s="62"/>
      <c r="D34" s="63">
        <f t="shared" si="1"/>
        <v>0</v>
      </c>
      <c r="E34" s="64"/>
      <c r="F34" s="70">
        <f t="shared" si="0"/>
        <v>0</v>
      </c>
      <c r="G34" s="64" t="str">
        <f>((IF(F34&lt;VLOOKUP(A34,'Articles strat'!$A$3:$F$50,6),"DA à lancer"," ")))</f>
        <v xml:space="preserve"> </v>
      </c>
      <c r="H34" s="64" t="str">
        <f>IF(G34="DA à lancer",ABS('Articles strat'!H35-'suivi Art Strat'!F34)," ")</f>
        <v xml:space="preserve"> </v>
      </c>
      <c r="I34" s="56"/>
      <c r="J34" s="56"/>
    </row>
    <row r="35" spans="1:10" x14ac:dyDescent="0.25">
      <c r="A35" s="56" t="s">
        <v>28</v>
      </c>
      <c r="B35" s="89"/>
      <c r="C35" s="62"/>
      <c r="D35" s="63">
        <f t="shared" si="1"/>
        <v>0</v>
      </c>
      <c r="E35" s="64"/>
      <c r="F35" s="70">
        <f t="shared" si="0"/>
        <v>0</v>
      </c>
      <c r="G35" s="64" t="str">
        <f>((IF(F35&lt;VLOOKUP(A35,'Articles strat'!$A$3:$F$50,6),"DA à lancer"," ")))</f>
        <v xml:space="preserve"> </v>
      </c>
      <c r="H35" s="64" t="str">
        <f>IF(G35="DA à lancer",ABS('Articles strat'!H36-'suivi Art Strat'!F35)," ")</f>
        <v xml:space="preserve"> </v>
      </c>
      <c r="I35" s="56"/>
      <c r="J35" s="56"/>
    </row>
    <row r="36" spans="1:10" x14ac:dyDescent="0.25">
      <c r="A36" s="56" t="s">
        <v>29</v>
      </c>
      <c r="B36" s="89"/>
      <c r="C36" s="62"/>
      <c r="D36" s="63">
        <f t="shared" si="1"/>
        <v>0</v>
      </c>
      <c r="E36" s="64"/>
      <c r="F36" s="70">
        <f t="shared" si="0"/>
        <v>0</v>
      </c>
      <c r="G36" s="64" t="str">
        <f>((IF(F36&lt;VLOOKUP(A36,'Articles strat'!$A$3:$F$50,6),"DA à lancer"," ")))</f>
        <v xml:space="preserve"> </v>
      </c>
      <c r="H36" s="64" t="str">
        <f>IF(G36="DA à lancer",ABS('Articles strat'!H37-'suivi Art Strat'!F36)," ")</f>
        <v xml:space="preserve"> </v>
      </c>
      <c r="I36" s="56"/>
      <c r="J36" s="56"/>
    </row>
    <row r="37" spans="1:10" x14ac:dyDescent="0.25">
      <c r="A37" s="56" t="s">
        <v>30</v>
      </c>
      <c r="B37" s="89"/>
      <c r="C37" s="62"/>
      <c r="D37" s="63">
        <f t="shared" si="1"/>
        <v>0</v>
      </c>
      <c r="E37" s="64"/>
      <c r="F37" s="70">
        <f t="shared" si="0"/>
        <v>0</v>
      </c>
      <c r="G37" s="64" t="str">
        <f>((IF(F37&lt;VLOOKUP(A37,'Articles strat'!$A$3:$F$50,6),"DA à lancer"," ")))</f>
        <v xml:space="preserve"> </v>
      </c>
      <c r="H37" s="64" t="str">
        <f>IF(G37="DA à lancer",ABS('Articles strat'!H38-'suivi Art Strat'!F37)," ")</f>
        <v xml:space="preserve"> </v>
      </c>
      <c r="I37" s="56"/>
      <c r="J37" s="56"/>
    </row>
    <row r="38" spans="1:10" x14ac:dyDescent="0.25">
      <c r="A38" s="57" t="s">
        <v>44</v>
      </c>
      <c r="B38" s="89"/>
      <c r="C38" s="62"/>
      <c r="D38" s="63">
        <f t="shared" si="1"/>
        <v>0</v>
      </c>
      <c r="E38" s="64"/>
      <c r="F38" s="70">
        <f t="shared" si="0"/>
        <v>0</v>
      </c>
      <c r="G38" s="64" t="str">
        <f>((IF(F38&lt;VLOOKUP(A38,'Articles strat'!$A$3:$F$50,6),"DA à lancer"," ")))</f>
        <v xml:space="preserve"> </v>
      </c>
      <c r="H38" s="64" t="str">
        <f>IF(G38="DA à lancer",ABS('Articles strat'!H39-'suivi Art Strat'!F38)," ")</f>
        <v xml:space="preserve"> </v>
      </c>
      <c r="I38" s="56"/>
      <c r="J38" s="56"/>
    </row>
    <row r="39" spans="1:10" x14ac:dyDescent="0.25">
      <c r="A39" s="56" t="s">
        <v>35</v>
      </c>
      <c r="B39" s="89"/>
      <c r="C39" s="62"/>
      <c r="D39" s="63">
        <f t="shared" si="1"/>
        <v>0</v>
      </c>
      <c r="E39" s="64"/>
      <c r="F39" s="70">
        <f t="shared" si="0"/>
        <v>0</v>
      </c>
      <c r="G39" s="64" t="str">
        <f>((IF(F39&lt;VLOOKUP(A39,'Articles strat'!$A$3:$F$50,6),"DA à lancer"," ")))</f>
        <v xml:space="preserve"> </v>
      </c>
      <c r="H39" s="64" t="str">
        <f>IF(G39="DA à lancer",ABS('Articles strat'!H40-'suivi Art Strat'!F39)," ")</f>
        <v xml:space="preserve"> </v>
      </c>
      <c r="I39" s="56"/>
      <c r="J39" s="56"/>
    </row>
    <row r="40" spans="1:10" x14ac:dyDescent="0.25">
      <c r="A40" s="56" t="s">
        <v>36</v>
      </c>
      <c r="B40" s="89"/>
      <c r="C40" s="62"/>
      <c r="D40" s="63">
        <f t="shared" si="1"/>
        <v>0</v>
      </c>
      <c r="E40" s="64"/>
      <c r="F40" s="70">
        <f t="shared" si="0"/>
        <v>0</v>
      </c>
      <c r="G40" s="64" t="str">
        <f>((IF(F40&lt;VLOOKUP(A40,'Articles strat'!$A$3:$F$50,6),"DA à lancer"," ")))</f>
        <v xml:space="preserve"> </v>
      </c>
      <c r="H40" s="64" t="str">
        <f>IF(G40="DA à lancer",ABS('Articles strat'!H41-'suivi Art Strat'!F40)," ")</f>
        <v xml:space="preserve"> </v>
      </c>
      <c r="I40" s="56"/>
      <c r="J40" s="56"/>
    </row>
    <row r="41" spans="1:10" x14ac:dyDescent="0.25">
      <c r="A41" s="56" t="s">
        <v>33</v>
      </c>
      <c r="B41" s="89"/>
      <c r="C41" s="62"/>
      <c r="D41" s="63">
        <f t="shared" si="1"/>
        <v>0</v>
      </c>
      <c r="E41" s="64"/>
      <c r="F41" s="70">
        <f t="shared" si="0"/>
        <v>0</v>
      </c>
      <c r="G41" s="64" t="str">
        <f>((IF(F41&lt;VLOOKUP(A41,'Articles strat'!$A$3:$F$50,6),"DA à lancer"," ")))</f>
        <v xml:space="preserve"> </v>
      </c>
      <c r="H41" s="64" t="str">
        <f>IF(G41="DA à lancer",ABS('Articles strat'!H42-'suivi Art Strat'!F41)," ")</f>
        <v xml:space="preserve"> </v>
      </c>
      <c r="I41" s="56"/>
      <c r="J41" s="56"/>
    </row>
    <row r="42" spans="1:10" x14ac:dyDescent="0.25">
      <c r="A42" s="56" t="s">
        <v>34</v>
      </c>
      <c r="B42" s="89"/>
      <c r="C42" s="62"/>
      <c r="D42" s="63">
        <f t="shared" si="1"/>
        <v>0</v>
      </c>
      <c r="E42" s="64"/>
      <c r="F42" s="70">
        <f t="shared" si="0"/>
        <v>0</v>
      </c>
      <c r="G42" s="64" t="str">
        <f>((IF(F42&lt;VLOOKUP(A42,'Articles strat'!$A$3:$F$50,6),"DA à lancer"," ")))</f>
        <v xml:space="preserve"> </v>
      </c>
      <c r="H42" s="64" t="str">
        <f>IF(G42="DA à lancer",ABS('Articles strat'!H43-'suivi Art Strat'!F42)," ")</f>
        <v xml:space="preserve"> </v>
      </c>
      <c r="I42" s="56"/>
      <c r="J42" s="56"/>
    </row>
    <row r="43" spans="1:10" x14ac:dyDescent="0.25">
      <c r="A43" s="56" t="s">
        <v>31</v>
      </c>
      <c r="B43" s="89"/>
      <c r="C43" s="62"/>
      <c r="D43" s="63">
        <f t="shared" si="1"/>
        <v>0</v>
      </c>
      <c r="E43" s="64"/>
      <c r="F43" s="70">
        <f t="shared" si="0"/>
        <v>0</v>
      </c>
      <c r="G43" s="64" t="str">
        <f>((IF(F43&lt;VLOOKUP(A43,'Articles strat'!$A$3:$F$50,6),"DA à lancer"," ")))</f>
        <v xml:space="preserve"> </v>
      </c>
      <c r="H43" s="64" t="str">
        <f>IF(G43="DA à lancer",ABS('Articles strat'!H44-'suivi Art Strat'!F43)," ")</f>
        <v xml:space="preserve"> </v>
      </c>
      <c r="I43" s="56"/>
      <c r="J43" s="56"/>
    </row>
    <row r="44" spans="1:10" x14ac:dyDescent="0.25">
      <c r="A44" s="57" t="s">
        <v>45</v>
      </c>
      <c r="B44" s="89"/>
      <c r="C44" s="62"/>
      <c r="D44" s="63">
        <f t="shared" si="1"/>
        <v>0</v>
      </c>
      <c r="E44" s="64"/>
      <c r="F44" s="70">
        <f t="shared" si="0"/>
        <v>0</v>
      </c>
      <c r="G44" s="64" t="str">
        <f>((IF(F44&lt;VLOOKUP(A44,'Articles strat'!$A$3:$F$50,6),"DA à lancer"," ")))</f>
        <v xml:space="preserve"> </v>
      </c>
      <c r="H44" s="64" t="str">
        <f>IF(G44="DA à lancer",ABS('Articles strat'!H45-'suivi Art Strat'!F44)," ")</f>
        <v xml:space="preserve"> </v>
      </c>
      <c r="I44" s="56"/>
      <c r="J44" s="56"/>
    </row>
    <row r="45" spans="1:10" x14ac:dyDescent="0.25">
      <c r="A45" s="56" t="s">
        <v>32</v>
      </c>
      <c r="B45" s="89"/>
      <c r="C45" s="62"/>
      <c r="D45" s="63">
        <f t="shared" si="1"/>
        <v>0</v>
      </c>
      <c r="E45" s="64"/>
      <c r="F45" s="70">
        <f t="shared" si="0"/>
        <v>0</v>
      </c>
      <c r="G45" s="64" t="str">
        <f>((IF(F45&lt;VLOOKUP(A45,'Articles strat'!$A$3:$F$50,6),"DA à lancer"," ")))</f>
        <v xml:space="preserve"> </v>
      </c>
      <c r="H45" s="64" t="str">
        <f>IF(G45="DA à lancer",ABS('Articles strat'!H46-'suivi Art Strat'!F45)," ")</f>
        <v xml:space="preserve"> </v>
      </c>
      <c r="I45" s="56"/>
      <c r="J45" s="56"/>
    </row>
    <row r="46" spans="1:10" x14ac:dyDescent="0.25">
      <c r="A46" s="56" t="s">
        <v>38</v>
      </c>
      <c r="B46" s="89"/>
      <c r="C46" s="62"/>
      <c r="D46" s="63">
        <f t="shared" si="1"/>
        <v>0</v>
      </c>
      <c r="E46" s="64"/>
      <c r="F46" s="70">
        <f t="shared" si="0"/>
        <v>0</v>
      </c>
      <c r="G46" s="64" t="str">
        <f>((IF(F46&lt;VLOOKUP(A46,'Articles strat'!$A$3:$F$50,6),"DA à lancer"," ")))</f>
        <v xml:space="preserve"> </v>
      </c>
      <c r="H46" s="64" t="str">
        <f>IF(G46="DA à lancer",ABS('Articles strat'!H47-'suivi Art Strat'!F46)," ")</f>
        <v xml:space="preserve"> </v>
      </c>
      <c r="I46" s="56"/>
      <c r="J46" s="56"/>
    </row>
    <row r="47" spans="1:10" ht="15.75" thickBot="1" x14ac:dyDescent="0.3">
      <c r="A47" s="58" t="s">
        <v>39</v>
      </c>
      <c r="B47" s="90"/>
      <c r="C47" s="65"/>
      <c r="D47" s="66">
        <f t="shared" si="1"/>
        <v>0</v>
      </c>
      <c r="E47" s="67"/>
      <c r="F47" s="71">
        <f t="shared" si="0"/>
        <v>0</v>
      </c>
      <c r="G47" s="64" t="str">
        <f>((IF(F47&lt;VLOOKUP(A47,'Articles strat'!$A$3:$F$50,6),"DA à lancer"," ")))</f>
        <v xml:space="preserve"> </v>
      </c>
      <c r="H47" s="67" t="str">
        <f>IF(G47="DA à lancer",ABS('Articles strat'!H49-'suivi Art Strat'!F47)," ")</f>
        <v xml:space="preserve"> </v>
      </c>
      <c r="I47" s="58"/>
      <c r="J47" s="58"/>
    </row>
  </sheetData>
  <conditionalFormatting sqref="G2:G47">
    <cfRule type="containsText" dxfId="1" priority="2" operator="containsText" text="DA à lancer">
      <formula>NOT(ISERROR(SEARCH("DA à lancer",G2)))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Articles strat</vt:lpstr>
      <vt:lpstr>suivi Art Strat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2015-01-19T12:31:02Z</dcterms:created>
  <dcterms:modified xsi:type="dcterms:W3CDTF">2015-04-24T08:41:11Z</dcterms:modified>
</cp:coreProperties>
</file>