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REMYG\Desktop\"/>
    </mc:Choice>
  </mc:AlternateContent>
  <bookViews>
    <workbookView xWindow="0" yWindow="0" windowWidth="21600" windowHeight="8835" tabRatio="800" activeTab="1"/>
  </bookViews>
  <sheets>
    <sheet name="Liste des surveillances 1" sheetId="5" r:id="rId1"/>
    <sheet name="Liste des surveillances" sheetId="1" r:id="rId2"/>
    <sheet name="Planning des surveillances" sheetId="2" r:id="rId3"/>
    <sheet name="Feuille données graph" sheetId="3" state="hidden" r:id="rId4"/>
    <sheet name="Graphiques" sheetId="4" r:id="rId5"/>
  </sheets>
  <externalReferences>
    <externalReference r:id="rId6"/>
  </externalReferences>
  <definedNames>
    <definedName name="_xlnm._FilterDatabase" localSheetId="1" hidden="1">'Liste des surveillances'!$A$13:$S$18</definedName>
    <definedName name="AVANCEMENT">[1]Table!$C$2:$C$8</definedName>
    <definedName name="Origine">'[1]LEGENDE ET DEFINITIONS'!$C$6:$C$12</definedName>
    <definedName name="POSTE">[1]Table!$A$2:$A$20</definedName>
    <definedName name="RESPONSABLE">[1]Table!$E$2:$E$18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5" l="1"/>
  <c r="R19" i="5"/>
  <c r="P19" i="5"/>
  <c r="N19" i="5"/>
  <c r="L19" i="5"/>
  <c r="I19" i="5"/>
  <c r="G19" i="5"/>
  <c r="E19" i="5"/>
  <c r="R18" i="5"/>
  <c r="P18" i="5"/>
  <c r="N18" i="5"/>
  <c r="L18" i="5"/>
  <c r="I18" i="5"/>
  <c r="G18" i="5"/>
  <c r="E18" i="5"/>
  <c r="R17" i="5"/>
  <c r="P17" i="5"/>
  <c r="N17" i="5"/>
  <c r="L17" i="5"/>
  <c r="I17" i="5"/>
  <c r="G17" i="5"/>
  <c r="E17" i="5"/>
  <c r="R16" i="5"/>
  <c r="P16" i="5"/>
  <c r="N16" i="5"/>
  <c r="L16" i="5"/>
  <c r="I16" i="5"/>
  <c r="G16" i="5"/>
  <c r="E16" i="5"/>
  <c r="R15" i="5"/>
  <c r="P15" i="5"/>
  <c r="N15" i="5"/>
  <c r="L15" i="5"/>
  <c r="I15" i="5"/>
  <c r="G15" i="5"/>
  <c r="E15" i="5"/>
  <c r="R14" i="5"/>
  <c r="P14" i="5"/>
  <c r="N14" i="5"/>
  <c r="L14" i="5"/>
  <c r="I14" i="5"/>
  <c r="G14" i="5"/>
  <c r="E14" i="5"/>
  <c r="E20" i="1" l="1"/>
  <c r="H22" i="3" l="1"/>
  <c r="H23" i="3"/>
  <c r="H24" i="3"/>
  <c r="H25" i="3"/>
  <c r="H26" i="3"/>
  <c r="H21" i="3"/>
  <c r="C22" i="3"/>
  <c r="C23" i="3"/>
  <c r="C24" i="3"/>
  <c r="C25" i="3"/>
  <c r="C26" i="3"/>
  <c r="C21" i="3"/>
  <c r="C12" i="3"/>
  <c r="E16" i="3"/>
  <c r="E15" i="3"/>
  <c r="E14" i="3"/>
  <c r="E13" i="3"/>
  <c r="E12" i="3"/>
  <c r="E11" i="3"/>
  <c r="E10" i="3"/>
  <c r="E9" i="3"/>
  <c r="E8" i="3"/>
  <c r="E7" i="3"/>
  <c r="E6" i="3"/>
  <c r="E5" i="3"/>
  <c r="D16" i="3"/>
  <c r="D15" i="3"/>
  <c r="D14" i="3"/>
  <c r="D13" i="3"/>
  <c r="D12" i="3"/>
  <c r="D11" i="3"/>
  <c r="D10" i="3"/>
  <c r="D9" i="3"/>
  <c r="D8" i="3"/>
  <c r="D7" i="3"/>
  <c r="D6" i="3"/>
  <c r="D5" i="3"/>
  <c r="C16" i="3"/>
  <c r="C15" i="3"/>
  <c r="C14" i="3"/>
  <c r="C13" i="3"/>
  <c r="C11" i="3"/>
  <c r="C10" i="3"/>
  <c r="C9" i="3"/>
  <c r="C8" i="3"/>
  <c r="C7" i="3"/>
  <c r="C6" i="3"/>
  <c r="C5" i="3"/>
  <c r="B22" i="2"/>
  <c r="R19" i="1"/>
  <c r="P19" i="1"/>
  <c r="N19" i="1"/>
  <c r="L19" i="1"/>
  <c r="I19" i="1"/>
  <c r="G19" i="1"/>
  <c r="E19" i="1"/>
  <c r="R15" i="1"/>
  <c r="R16" i="1"/>
  <c r="R17" i="1"/>
  <c r="R18" i="1"/>
  <c r="R14" i="1"/>
  <c r="P18" i="1"/>
  <c r="N18" i="1"/>
  <c r="L18" i="1"/>
  <c r="P17" i="1"/>
  <c r="N17" i="1"/>
  <c r="L17" i="1"/>
  <c r="P16" i="1"/>
  <c r="N16" i="1"/>
  <c r="L16" i="1"/>
  <c r="P15" i="1"/>
  <c r="N15" i="1"/>
  <c r="L15" i="1"/>
  <c r="P14" i="1"/>
  <c r="N14" i="1"/>
  <c r="L14" i="1"/>
  <c r="I15" i="1"/>
  <c r="I16" i="1"/>
  <c r="I17" i="1"/>
  <c r="I18" i="1"/>
  <c r="G15" i="1"/>
  <c r="G16" i="1"/>
  <c r="G17" i="1"/>
  <c r="G18" i="1"/>
  <c r="I14" i="1"/>
  <c r="G14" i="1"/>
  <c r="F7" i="3" l="1"/>
  <c r="F11" i="3"/>
  <c r="F15" i="3"/>
  <c r="F8" i="3"/>
  <c r="F12" i="3"/>
  <c r="F16" i="3"/>
  <c r="F5" i="3"/>
  <c r="F9" i="3"/>
  <c r="F13" i="3"/>
  <c r="F6" i="3"/>
  <c r="F10" i="3"/>
  <c r="F14" i="3"/>
  <c r="B17" i="2"/>
  <c r="B18" i="2"/>
  <c r="B19" i="2"/>
  <c r="B20" i="2"/>
  <c r="B21" i="2"/>
  <c r="A17" i="2" l="1"/>
  <c r="E18" i="1"/>
  <c r="E16" i="1"/>
  <c r="E17" i="1"/>
  <c r="E14" i="1"/>
  <c r="E15" i="1"/>
  <c r="I5" i="3" l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E17" i="3"/>
  <c r="C27" i="3" l="1"/>
  <c r="D22" i="3" l="1"/>
  <c r="D24" i="3"/>
  <c r="D26" i="3"/>
  <c r="D25" i="3"/>
  <c r="D21" i="3"/>
  <c r="D23" i="3"/>
  <c r="C17" i="3"/>
  <c r="G6" i="3" l="1"/>
  <c r="G10" i="3"/>
  <c r="G14" i="3"/>
  <c r="G7" i="3"/>
  <c r="G11" i="3"/>
  <c r="G15" i="3"/>
  <c r="G8" i="3"/>
  <c r="G12" i="3"/>
  <c r="G16" i="3"/>
  <c r="G9" i="3"/>
  <c r="G13" i="3"/>
  <c r="G5" i="3"/>
  <c r="H5" i="3" s="1"/>
  <c r="H6" i="3" l="1"/>
  <c r="H7" i="3" s="1"/>
  <c r="H8" i="3" s="1"/>
  <c r="H9" i="3" s="1"/>
  <c r="H10" i="3" s="1"/>
  <c r="H11" i="3" s="1"/>
  <c r="H12" i="3" s="1"/>
  <c r="H13" i="3" s="1"/>
  <c r="H14" i="3" s="1"/>
  <c r="H15" i="3" s="1"/>
  <c r="H16" i="3" s="1"/>
</calcChain>
</file>

<file path=xl/comments1.xml><?xml version="1.0" encoding="utf-8"?>
<comments xmlns="http://schemas.openxmlformats.org/spreadsheetml/2006/main">
  <authors>
    <author>Jeremy Guillet</author>
  </authors>
  <commentList>
    <comment ref="E13" authorId="0" shapeId="0">
      <text>
        <r>
          <rPr>
            <b/>
            <sz val="9"/>
            <color indexed="81"/>
            <rFont val="Tahoma"/>
            <family val="2"/>
          </rPr>
          <t>Jeremy Guillet:</t>
        </r>
        <r>
          <rPr>
            <sz val="9"/>
            <color indexed="81"/>
            <rFont val="Tahoma"/>
            <family val="2"/>
          </rPr>
          <t xml:space="preserve">
A ne pas toucher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>Jeremy Guillet:</t>
        </r>
        <r>
          <rPr>
            <sz val="9"/>
            <color indexed="81"/>
            <rFont val="Tahoma"/>
            <family val="2"/>
          </rPr>
          <t xml:space="preserve">
A ne pas toucher</t>
        </r>
      </text>
    </comment>
  </commentList>
</comments>
</file>

<file path=xl/comments2.xml><?xml version="1.0" encoding="utf-8"?>
<comments xmlns="http://schemas.openxmlformats.org/spreadsheetml/2006/main">
  <authors>
    <author>Jeremy Guillet</author>
  </authors>
  <commentList>
    <comment ref="E13" authorId="0" shapeId="0">
      <text>
        <r>
          <rPr>
            <b/>
            <sz val="9"/>
            <color indexed="81"/>
            <rFont val="Tahoma"/>
            <family val="2"/>
          </rPr>
          <t>Jeremy Guillet:</t>
        </r>
        <r>
          <rPr>
            <sz val="9"/>
            <color indexed="81"/>
            <rFont val="Tahoma"/>
            <family val="2"/>
          </rPr>
          <t xml:space="preserve">
A ne pas toucher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>Jeremy Guillet:</t>
        </r>
        <r>
          <rPr>
            <sz val="9"/>
            <color indexed="81"/>
            <rFont val="Tahoma"/>
            <family val="2"/>
          </rPr>
          <t xml:space="preserve">
A ne pas toucher</t>
        </r>
      </text>
    </comment>
  </commentList>
</comments>
</file>

<file path=xl/sharedStrings.xml><?xml version="1.0" encoding="utf-8"?>
<sst xmlns="http://schemas.openxmlformats.org/spreadsheetml/2006/main" count="145" uniqueCount="62">
  <si>
    <t>Prestation</t>
  </si>
  <si>
    <t>Thématique</t>
  </si>
  <si>
    <t>Poste</t>
  </si>
  <si>
    <t>Procédé</t>
  </si>
  <si>
    <t>FOD</t>
  </si>
  <si>
    <t>HSE</t>
  </si>
  <si>
    <t>Auditeur</t>
  </si>
  <si>
    <t>JJG</t>
  </si>
  <si>
    <t>Thomas</t>
  </si>
  <si>
    <t>Date planifiée</t>
  </si>
  <si>
    <t>Delta</t>
  </si>
  <si>
    <t>Réalisée</t>
  </si>
  <si>
    <t>Plan d'action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</si>
  <si>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</si>
  <si>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</si>
  <si>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</si>
  <si>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</si>
  <si>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</si>
  <si>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</si>
  <si>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</si>
  <si>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</si>
  <si>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</si>
  <si>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</si>
  <si>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</si>
  <si>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</si>
  <si>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semaine</t>
  </si>
  <si>
    <t>Légende</t>
  </si>
  <si>
    <t>Presta X</t>
  </si>
  <si>
    <t>Nombre de surveillance / mois</t>
  </si>
  <si>
    <t>Janv</t>
  </si>
  <si>
    <t>Fev</t>
  </si>
  <si>
    <t>Juil</t>
  </si>
  <si>
    <t>Aout</t>
  </si>
  <si>
    <t>Sept</t>
  </si>
  <si>
    <t>Oct</t>
  </si>
  <si>
    <t>Nov</t>
  </si>
  <si>
    <t>Dec</t>
  </si>
  <si>
    <t>Mois</t>
  </si>
  <si>
    <t>Surveillances prévues</t>
  </si>
  <si>
    <t>Surveillances réalisées</t>
  </si>
  <si>
    <t>% réalisé</t>
  </si>
  <si>
    <t>Total</t>
  </si>
  <si>
    <t>% réalisé sur total</t>
  </si>
  <si>
    <t>%cumulé réalisé sur total</t>
  </si>
  <si>
    <t>objectif</t>
  </si>
  <si>
    <t>Note par thématique</t>
  </si>
  <si>
    <t>Objectif</t>
  </si>
  <si>
    <t>Note obtenue</t>
  </si>
  <si>
    <t>Date replanifiée</t>
  </si>
  <si>
    <t>N°semaine</t>
  </si>
  <si>
    <t>Date réalisée</t>
  </si>
  <si>
    <t>Planifiée</t>
  </si>
  <si>
    <t>Replanifiée</t>
  </si>
  <si>
    <t>DQ506</t>
  </si>
  <si>
    <t>Surveillance 1</t>
  </si>
  <si>
    <t>Surveillance 2</t>
  </si>
  <si>
    <t>Traçabilité</t>
  </si>
  <si>
    <t>Autre</t>
  </si>
  <si>
    <t>Surveillance replanifiée</t>
  </si>
  <si>
    <t>Nombre surveillance réalisée par thématique</t>
  </si>
  <si>
    <t>% surveillance réalisée sur total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</si>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</sst>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 tint="4.9989318521683403E-2"/>
      <name val="Century Gothic"/>
      <family val="1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363636"/>
      <name val="Segoe UI"/>
      <family val="2"/>
    </font>
    <font>
      <sz val="10"/>
      <name val="Arial"/>
      <family val="2"/>
    </font>
    <font>
      <sz val="11"/>
      <color rgb="FF00CCFF"/>
      <name val="Calibri"/>
      <family val="2"/>
    </font>
    <font>
      <sz val="11"/>
      <color rgb="FFFF6600"/>
      <name val="Calibri"/>
      <family val="2"/>
    </font>
    <font>
      <sz val="11"/>
      <color rgb="FF008000"/>
      <name val="Calibri"/>
      <family val="2"/>
    </font>
    <font>
      <sz val="11"/>
      <color rgb="FF30303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lightGrid"/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1" fillId="0" borderId="0"/>
    <xf numFmtId="0" fontId="11" fillId="0" borderId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4" borderId="9" xfId="1" applyFill="1" applyBorder="1"/>
    <xf numFmtId="0" fontId="0" fillId="5" borderId="9" xfId="0" applyFill="1" applyBorder="1"/>
    <xf numFmtId="0" fontId="0" fillId="3" borderId="9" xfId="0" applyFill="1" applyBorder="1"/>
    <xf numFmtId="0" fontId="0" fillId="6" borderId="9" xfId="0" applyFill="1" applyBorder="1"/>
    <xf numFmtId="0" fontId="0" fillId="0" borderId="9" xfId="0" applyBorder="1"/>
    <xf numFmtId="0" fontId="0" fillId="0" borderId="3" xfId="0" applyBorder="1"/>
    <xf numFmtId="14" fontId="0" fillId="0" borderId="1" xfId="0" applyNumberFormat="1" applyBorder="1"/>
    <xf numFmtId="14" fontId="0" fillId="0" borderId="4" xfId="0" applyNumberFormat="1" applyBorder="1"/>
    <xf numFmtId="14" fontId="0" fillId="0" borderId="8" xfId="0" applyNumberFormat="1" applyBorder="1"/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2" borderId="20" xfId="0" applyFont="1" applyFill="1" applyBorder="1" applyAlignment="1">
      <alignment horizontal="center" vertical="center"/>
    </xf>
    <xf numFmtId="0" fontId="0" fillId="0" borderId="2" xfId="0" applyBorder="1"/>
    <xf numFmtId="0" fontId="0" fillId="0" borderId="10" xfId="0" applyBorder="1"/>
    <xf numFmtId="1" fontId="0" fillId="0" borderId="9" xfId="0" applyNumberForma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9" xfId="0" applyNumberFormat="1" applyBorder="1"/>
    <xf numFmtId="0" fontId="0" fillId="0" borderId="19" xfId="0" applyBorder="1"/>
    <xf numFmtId="0" fontId="0" fillId="0" borderId="21" xfId="0" applyBorder="1"/>
    <xf numFmtId="0" fontId="0" fillId="0" borderId="19" xfId="0" applyBorder="1" applyAlignment="1">
      <alignment horizontal="center"/>
    </xf>
    <xf numFmtId="0" fontId="10" fillId="0" borderId="22" xfId="0" applyFont="1" applyBorder="1"/>
    <xf numFmtId="0" fontId="0" fillId="0" borderId="22" xfId="0" applyBorder="1"/>
    <xf numFmtId="2" fontId="0" fillId="0" borderId="22" xfId="0" applyNumberFormat="1" applyBorder="1"/>
    <xf numFmtId="0" fontId="0" fillId="0" borderId="6" xfId="0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8" xfId="0" applyBorder="1"/>
    <xf numFmtId="0" fontId="1" fillId="2" borderId="20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9" borderId="9" xfId="0" applyFill="1" applyBorder="1"/>
    <xf numFmtId="0" fontId="0" fillId="0" borderId="2" xfId="0" applyNumberFormat="1" applyBorder="1" applyAlignment="1">
      <alignment horizontal="center"/>
    </xf>
    <xf numFmtId="0" fontId="0" fillId="11" borderId="0" xfId="0" applyFill="1" applyBorder="1"/>
    <xf numFmtId="0" fontId="0" fillId="0" borderId="0" xfId="0" applyFill="1" applyBorder="1"/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0" fillId="0" borderId="26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2" fillId="4" borderId="12" xfId="1" applyFill="1" applyBorder="1"/>
    <xf numFmtId="0" fontId="0" fillId="5" borderId="13" xfId="0" applyFill="1" applyBorder="1"/>
    <xf numFmtId="0" fontId="0" fillId="3" borderId="13" xfId="0" applyFill="1" applyBorder="1"/>
    <xf numFmtId="0" fontId="0" fillId="6" borderId="13" xfId="0" applyFill="1" applyBorder="1"/>
    <xf numFmtId="0" fontId="0" fillId="9" borderId="13" xfId="0" applyFill="1" applyBorder="1"/>
    <xf numFmtId="0" fontId="0" fillId="11" borderId="8" xfId="0" applyFill="1" applyBorder="1"/>
    <xf numFmtId="0" fontId="0" fillId="0" borderId="2" xfId="0" applyNumberFormat="1" applyBorder="1" applyAlignment="1">
      <alignment vertical="center"/>
    </xf>
    <xf numFmtId="0" fontId="0" fillId="0" borderId="24" xfId="0" applyNumberFormat="1" applyBorder="1" applyAlignment="1">
      <alignment vertical="center"/>
    </xf>
    <xf numFmtId="0" fontId="0" fillId="0" borderId="35" xfId="0" applyNumberFormat="1" applyBorder="1" applyAlignment="1">
      <alignment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/>
    <xf numFmtId="0" fontId="0" fillId="0" borderId="0" xfId="0" applyNumberFormat="1" applyFill="1" applyBorder="1" applyAlignment="1">
      <alignment horizontal="center"/>
    </xf>
    <xf numFmtId="0" fontId="2" fillId="4" borderId="23" xfId="1" applyFill="1" applyBorder="1"/>
    <xf numFmtId="0" fontId="0" fillId="5" borderId="24" xfId="0" applyFill="1" applyBorder="1"/>
    <xf numFmtId="0" fontId="0" fillId="3" borderId="24" xfId="0" applyFill="1" applyBorder="1"/>
    <xf numFmtId="0" fontId="0" fillId="6" borderId="24" xfId="0" applyFill="1" applyBorder="1"/>
    <xf numFmtId="0" fontId="0" fillId="9" borderId="24" xfId="0" applyFill="1" applyBorder="1"/>
    <xf numFmtId="0" fontId="0" fillId="11" borderId="11" xfId="0" applyFill="1" applyBorder="1"/>
    <xf numFmtId="0" fontId="15" fillId="0" borderId="9" xfId="0" applyFont="1" applyBorder="1"/>
    <xf numFmtId="0" fontId="1" fillId="2" borderId="4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1" borderId="9" xfId="0" applyFill="1" applyBorder="1"/>
    <xf numFmtId="0" fontId="0" fillId="8" borderId="9" xfId="0" applyFill="1" applyBorder="1"/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 wrapText="1"/>
    </xf>
    <xf numFmtId="0" fontId="3" fillId="5" borderId="45" xfId="0" applyFont="1" applyFill="1" applyBorder="1" applyAlignment="1">
      <alignment horizontal="center" vertical="center" wrapText="1"/>
    </xf>
    <xf numFmtId="0" fontId="3" fillId="5" borderId="4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</cellXfs>
  <cellStyles count="4">
    <cellStyle name="Lien hypertexte" xfId="1" builtinId="8"/>
    <cellStyle name="Normal" xfId="0" builtinId="0"/>
    <cellStyle name="Normal 2" xfId="2"/>
    <cellStyle name="Standard_COMPOSITE - COASA RISK REGISTER" xfId="3"/>
  </cellStyles>
  <dxfs count="38">
    <dxf>
      <fill>
        <patternFill>
          <bgColor theme="0" tint="-0.34998626667073579"/>
        </patternFill>
      </fill>
    </dxf>
    <dxf>
      <fill>
        <patternFill patternType="gray125">
          <bgColor theme="0" tint="-0.34998626667073579"/>
        </patternFill>
      </fill>
    </dxf>
    <dxf>
      <fill>
        <patternFill patternType="lightGrid"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gray125">
          <bgColor theme="0" tint="-0.34998626667073579"/>
        </patternFill>
      </fill>
    </dxf>
    <dxf>
      <fill>
        <patternFill patternType="lightGrid">
          <bgColor theme="0" tint="-0.34998626667073579"/>
        </patternFill>
      </fill>
    </dxf>
    <dxf>
      <fill>
        <patternFill>
          <bgColor theme="5"/>
        </patternFill>
      </fill>
    </dxf>
    <dxf>
      <fill>
        <patternFill patternType="gray125">
          <bgColor theme="5"/>
        </patternFill>
      </fill>
    </dxf>
    <dxf>
      <fill>
        <patternFill patternType="lightGrid">
          <bgColor theme="5"/>
        </patternFill>
      </fill>
    </dxf>
    <dxf>
      <fill>
        <patternFill>
          <bgColor theme="5"/>
        </patternFill>
      </fill>
    </dxf>
    <dxf>
      <fill>
        <patternFill patternType="gray125">
          <bgColor theme="5"/>
        </patternFill>
      </fill>
    </dxf>
    <dxf>
      <fill>
        <patternFill patternType="lightGrid">
          <bgColor theme="5"/>
        </patternFill>
      </fill>
    </dxf>
    <dxf>
      <fill>
        <patternFill>
          <bgColor theme="9"/>
        </patternFill>
      </fill>
    </dxf>
    <dxf>
      <fill>
        <patternFill patternType="gray125">
          <bgColor theme="9"/>
        </patternFill>
      </fill>
    </dxf>
    <dxf>
      <fill>
        <patternFill patternType="lightGrid">
          <bgColor theme="9"/>
        </patternFill>
      </fill>
    </dxf>
    <dxf>
      <fill>
        <patternFill>
          <bgColor theme="9"/>
        </patternFill>
      </fill>
    </dxf>
    <dxf>
      <fill>
        <patternFill patternType="gray125">
          <bgColor theme="9"/>
        </patternFill>
      </fill>
    </dxf>
    <dxf>
      <fill>
        <patternFill patternType="lightGrid">
          <bgColor theme="9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lightGrid">
          <bgColor rgb="FFFF000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lightGrid">
          <bgColor rgb="FFFF0000"/>
        </patternFill>
      </fill>
    </dxf>
    <dxf>
      <fill>
        <patternFill>
          <bgColor rgb="FFFFFF00"/>
        </patternFill>
      </fill>
    </dxf>
    <dxf>
      <fill>
        <patternFill patternType="gray125">
          <bgColor rgb="FFFFFF00"/>
        </patternFill>
      </fill>
    </dxf>
    <dxf>
      <fill>
        <patternFill patternType="lightGrid">
          <bgColor rgb="FFFFFF00"/>
        </patternFill>
      </fill>
    </dxf>
    <dxf>
      <fill>
        <patternFill>
          <bgColor rgb="FFFFFF00"/>
        </patternFill>
      </fill>
    </dxf>
    <dxf>
      <fill>
        <patternFill patternType="gray125">
          <bgColor rgb="FFFFFF00"/>
        </patternFill>
      </fill>
    </dxf>
    <dxf>
      <fill>
        <patternFill patternType="lightGrid">
          <bgColor rgb="FFFFFF00"/>
        </patternFill>
      </fill>
    </dxf>
    <dxf>
      <fill>
        <patternFill>
          <bgColor rgb="FF00B0F0"/>
        </patternFill>
      </fill>
    </dxf>
    <dxf>
      <fill>
        <patternFill patternType="gray0625">
          <bgColor rgb="FF00B0F0"/>
        </patternFill>
      </fill>
    </dxf>
    <dxf>
      <fill>
        <patternFill patternType="lightGrid">
          <bgColor rgb="FF00B0F0"/>
        </patternFill>
      </fill>
      <border>
        <bottom/>
        <vertical/>
        <horizontal/>
      </border>
    </dxf>
    <dxf>
      <fill>
        <patternFill>
          <bgColor rgb="FF00B0F0"/>
        </patternFill>
      </fill>
    </dxf>
    <dxf>
      <fill>
        <patternFill patternType="gray125">
          <bgColor rgb="FF00B0F0"/>
        </patternFill>
      </fill>
    </dxf>
    <dxf>
      <fill>
        <patternFill patternType="lightGrid">
          <bgColor rgb="FF00B0F0"/>
        </patternFill>
      </fill>
    </dxf>
    <dxf>
      <fill>
        <patternFill>
          <bgColor rgb="FFFF7D7D"/>
        </patternFill>
      </fill>
    </dxf>
    <dxf>
      <fill>
        <patternFill>
          <bgColor rgb="FFFF7D7D"/>
        </patternFill>
      </fill>
    </dxf>
  </dxfs>
  <tableStyles count="0" defaultTableStyle="TableStyleMedium2" defaultPivotStyle="PivotStyleLight16"/>
  <colors>
    <mruColors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de surveillances planifiées / mois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'Feuille données graph'!$C$4</c:f>
              <c:strCache>
                <c:ptCount val="1"/>
                <c:pt idx="0">
                  <c:v>Surveillances prévues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'Feuille données graph'!$B$5:$B$16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'Feuille données graph'!$C$5:$C$16</c:f>
              <c:numCache>
                <c:formatCode>General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'Feuille données graph'!$E$4</c:f>
              <c:strCache>
                <c:ptCount val="1"/>
                <c:pt idx="0">
                  <c:v>Surveillances réalisées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'Feuille données graph'!$E$5:$E$16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32598352"/>
        <c:axId val="132598912"/>
      </c:barChart>
      <c:catAx>
        <c:axId val="132598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Année 2015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598912"/>
        <c:crosses val="autoZero"/>
        <c:auto val="1"/>
        <c:lblAlgn val="ctr"/>
        <c:lblOffset val="100"/>
        <c:noMultiLvlLbl val="0"/>
      </c:catAx>
      <c:valAx>
        <c:axId val="13259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 de surveillances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598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surveillance annuel.</a:t>
            </a:r>
            <a:r>
              <a:rPr lang="fr-FR" baseline="0"/>
              <a:t> </a:t>
            </a:r>
          </a:p>
          <a:p>
            <a:pPr>
              <a:defRPr/>
            </a:pPr>
            <a:r>
              <a:rPr lang="fr-FR" baseline="0"/>
              <a:t>Objectif : 80%</a:t>
            </a:r>
          </a:p>
          <a:p>
            <a:pPr>
              <a:defRPr/>
            </a:pPr>
            <a:endParaRPr lang="fr-FR"/>
          </a:p>
        </c:rich>
      </c:tx>
      <c:layout>
        <c:manualLayout>
          <c:xMode val="edge"/>
          <c:yMode val="edge"/>
          <c:x val="0.2940971128608924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548381452318461"/>
          <c:y val="0.17171296296296296"/>
          <c:w val="0.64079265091863513"/>
          <c:h val="0.61345691163604554"/>
        </c:manualLayout>
      </c:layout>
      <c:lineChart>
        <c:grouping val="standard"/>
        <c:varyColors val="0"/>
        <c:ser>
          <c:idx val="0"/>
          <c:order val="0"/>
          <c:tx>
            <c:strRef>
              <c:f>'Feuille données graph'!$H$4</c:f>
              <c:strCache>
                <c:ptCount val="1"/>
                <c:pt idx="0">
                  <c:v>%cumulé réalisé sur 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'Feuille données graph'!$B$5:$B$16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'Feuille données graph'!$H$5:$H$16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'Feuille données graph'!$I$4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'Feuille données graph'!$B$5:$B$16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'Feuille données graph'!$I$5:$I$16</c:f>
              <c:numCache>
                <c:formatCode>0.00</c:formatCode>
                <c:ptCount val="12"/>
                <c:pt idx="0">
                  <c:v>6.666666666666667</c:v>
                </c:pt>
                <c:pt idx="1">
                  <c:v>13.333333333333334</c:v>
                </c:pt>
                <c:pt idx="2">
                  <c:v>20</c:v>
                </c:pt>
                <c:pt idx="3">
                  <c:v>26.666666666666668</c:v>
                </c:pt>
                <c:pt idx="4">
                  <c:v>33.333333333333336</c:v>
                </c:pt>
                <c:pt idx="5">
                  <c:v>40</c:v>
                </c:pt>
                <c:pt idx="6">
                  <c:v>46.666666666666664</c:v>
                </c:pt>
                <c:pt idx="7">
                  <c:v>53.333333333333329</c:v>
                </c:pt>
                <c:pt idx="8">
                  <c:v>59.999999999999993</c:v>
                </c:pt>
                <c:pt idx="9">
                  <c:v>66.666666666666657</c:v>
                </c:pt>
                <c:pt idx="10">
                  <c:v>73.333333333333329</c:v>
                </c:pt>
                <c:pt idx="11">
                  <c:v>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0711008"/>
        <c:axId val="240711568"/>
      </c:lineChart>
      <c:catAx>
        <c:axId val="2407110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Année 2015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711568"/>
        <c:crosses val="autoZero"/>
        <c:auto val="1"/>
        <c:lblAlgn val="ctr"/>
        <c:lblOffset val="100"/>
        <c:noMultiLvlLbl val="0"/>
      </c:catAx>
      <c:valAx>
        <c:axId val="24071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Pourcentage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711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183202099737525"/>
          <c:y val="4.245297462817145E-2"/>
          <c:w val="0.18650131233595799"/>
          <c:h val="0.596065908428113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surveillance par thématique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'Feuille données graph'!$C$19:$C$20</c:f>
              <c:strCache>
                <c:ptCount val="2"/>
                <c:pt idx="0">
                  <c:v>Nombre surveillance réalisée par thématique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'Feuille données graph'!$B$21:$B$26</c:f>
              <c:strCache>
                <c:ptCount val="6"/>
                <c:pt idx="0">
                  <c:v>Poste</c:v>
                </c:pt>
                <c:pt idx="1">
                  <c:v>Procédé</c:v>
                </c:pt>
                <c:pt idx="2">
                  <c:v>Traçabilité</c:v>
                </c:pt>
                <c:pt idx="3">
                  <c:v>FOD</c:v>
                </c:pt>
                <c:pt idx="4">
                  <c:v>HSE</c:v>
                </c:pt>
                <c:pt idx="5">
                  <c:v>Autre</c:v>
                </c:pt>
              </c:strCache>
            </c:strRef>
          </c:cat>
          <c:val>
            <c:numRef>
              <c:f>'Feuille données graph'!$C$21:$C$26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Moyenne</a:t>
            </a:r>
            <a:r>
              <a:rPr lang="fr-FR" baseline="0"/>
              <a:t> notes par thématiques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données graph'!$H$20</c:f>
              <c:strCache>
                <c:ptCount val="1"/>
                <c:pt idx="0">
                  <c:v>Note par thématique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'Feuille données graph'!$G$21:$G$26</c:f>
              <c:strCache>
                <c:ptCount val="6"/>
                <c:pt idx="0">
                  <c:v>Poste</c:v>
                </c:pt>
                <c:pt idx="1">
                  <c:v>Procédé</c:v>
                </c:pt>
                <c:pt idx="2">
                  <c:v>Traçabilité</c:v>
                </c:pt>
                <c:pt idx="3">
                  <c:v>FOD</c:v>
                </c:pt>
                <c:pt idx="4">
                  <c:v>HSE</c:v>
                </c:pt>
                <c:pt idx="5">
                  <c:v>Autre</c:v>
                </c:pt>
              </c:strCache>
            </c:strRef>
          </c:cat>
          <c:val>
            <c:numRef>
              <c:f>'Feuille données graph'!$H$21:$H$26</c:f>
              <c:numCache>
                <c:formatCode>0</c:formatCode>
                <c:ptCount val="6"/>
                <c:pt idx="0">
                  <c:v>81</c:v>
                </c:pt>
                <c:pt idx="1">
                  <c:v>83.5</c:v>
                </c:pt>
                <c:pt idx="2">
                  <c:v>91.5</c:v>
                </c:pt>
                <c:pt idx="3">
                  <c:v>86</c:v>
                </c:pt>
                <c:pt idx="4">
                  <c:v>72</c:v>
                </c:pt>
                <c:pt idx="5">
                  <c:v>81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'Feuille données graph'!$I$20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val>
            <c:numRef>
              <c:f>'Feuille données graph'!$I$21:$I$26</c:f>
              <c:numCache>
                <c:formatCode>General</c:formatCode>
                <c:ptCount val="6"/>
                <c:pt idx="0">
                  <c:v>80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0716608"/>
        <c:axId val="241200944"/>
      </c:lineChart>
      <c:catAx>
        <c:axId val="240716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200944"/>
        <c:crosses val="autoZero"/>
        <c:auto val="1"/>
        <c:lblAlgn val="ctr"/>
        <c:lblOffset val="100"/>
        <c:noMultiLvlLbl val="0"/>
      </c:catAx>
      <c:valAx>
        <c:axId val="241200944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716608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1">
            <a:lumMod val="0"/>
            <a:lumOff val="100000"/>
          </a:schemeClr>
        </a:gs>
        <a:gs pos="35000">
          <a:schemeClr val="accent1">
            <a:lumMod val="0"/>
            <a:lumOff val="100000"/>
          </a:schemeClr>
        </a:gs>
        <a:gs pos="100000">
          <a:schemeClr val="accent1">
            <a:lumMod val="100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142874</xdr:rowOff>
    </xdr:from>
    <xdr:to>
      <xdr:col>12</xdr:col>
      <xdr:colOff>38100</xdr:colOff>
      <xdr:row>5</xdr:row>
      <xdr:rowOff>171450</xdr:rowOff>
    </xdr:to>
    <xdr:sp macro="" textlink="">
      <xdr:nvSpPr>
        <xdr:cNvPr id="2" name="Title" descr="Liste de tâches" title="Titre de modèle"/>
        <xdr:cNvSpPr txBox="1"/>
      </xdr:nvSpPr>
      <xdr:spPr>
        <a:xfrm>
          <a:off x="66675" y="142874"/>
          <a:ext cx="8610600" cy="981076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DES</a:t>
          </a:r>
          <a:r>
            <a:rPr lang="en-US" sz="3200" baseline="0">
              <a:solidFill>
                <a:schemeClr val="bg1"/>
              </a:solidFill>
            </a:rPr>
            <a:t> SURVEILLANCES</a:t>
          </a:r>
          <a:endParaRPr lang="en-US" sz="32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742948</xdr:colOff>
      <xdr:row>0</xdr:row>
      <xdr:rowOff>0</xdr:rowOff>
    </xdr:from>
    <xdr:to>
      <xdr:col>11</xdr:col>
      <xdr:colOff>1428748</xdr:colOff>
      <xdr:row>5</xdr:row>
      <xdr:rowOff>99060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8639173" y="0"/>
          <a:ext cx="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9525</xdr:rowOff>
        </xdr:from>
        <xdr:to>
          <xdr:col>5</xdr:col>
          <xdr:colOff>723900</xdr:colOff>
          <xdr:row>10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CCFF"/>
                  </a:solidFill>
                  <a:latin typeface="Calibri"/>
                </a:rPr>
                <a:t>Afficher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762000</xdr:colOff>
          <xdr:row>8</xdr:row>
          <xdr:rowOff>9525</xdr:rowOff>
        </xdr:from>
        <xdr:to>
          <xdr:col>10</xdr:col>
          <xdr:colOff>209550</xdr:colOff>
          <xdr:row>9</xdr:row>
          <xdr:rowOff>180975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</a:rPr>
                <a:t>Afficher graphiques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138112</xdr:colOff>
      <xdr:row>0</xdr:row>
      <xdr:rowOff>0</xdr:rowOff>
    </xdr:from>
    <xdr:to>
      <xdr:col>7</xdr:col>
      <xdr:colOff>823912</xdr:colOff>
      <xdr:row>6</xdr:row>
      <xdr:rowOff>99060</xdr:rowOff>
    </xdr:to>
    <xdr:sp macro="" textlink="">
      <xdr:nvSpPr>
        <xdr:cNvPr id="6" name="To Do Year" descr="Contient l’année de la liste de tâches (2014, par exemple)" title="Année de la liste de tâches"/>
        <xdr:cNvSpPr/>
      </xdr:nvSpPr>
      <xdr:spPr>
        <a:xfrm>
          <a:off x="5738812" y="0"/>
          <a:ext cx="685800" cy="12420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142874</xdr:rowOff>
    </xdr:from>
    <xdr:to>
      <xdr:col>12</xdr:col>
      <xdr:colOff>38100</xdr:colOff>
      <xdr:row>5</xdr:row>
      <xdr:rowOff>171450</xdr:rowOff>
    </xdr:to>
    <xdr:sp macro="" textlink="">
      <xdr:nvSpPr>
        <xdr:cNvPr id="2" name="Title" descr="Liste de tâches" title="Titre de modèle"/>
        <xdr:cNvSpPr txBox="1"/>
      </xdr:nvSpPr>
      <xdr:spPr>
        <a:xfrm>
          <a:off x="66675" y="142874"/>
          <a:ext cx="15344775" cy="981076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DES</a:t>
          </a:r>
          <a:r>
            <a:rPr lang="en-US" sz="3200" baseline="0">
              <a:solidFill>
                <a:schemeClr val="bg1"/>
              </a:solidFill>
            </a:rPr>
            <a:t> SURVEILLANCES</a:t>
          </a:r>
          <a:endParaRPr lang="en-US" sz="32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742948</xdr:colOff>
      <xdr:row>0</xdr:row>
      <xdr:rowOff>0</xdr:rowOff>
    </xdr:from>
    <xdr:to>
      <xdr:col>11</xdr:col>
      <xdr:colOff>1428748</xdr:colOff>
      <xdr:row>5</xdr:row>
      <xdr:rowOff>99060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2268198" y="0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9525</xdr:rowOff>
        </xdr:from>
        <xdr:to>
          <xdr:col>5</xdr:col>
          <xdr:colOff>723900</xdr:colOff>
          <xdr:row>10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CCFF"/>
                  </a:solidFill>
                  <a:latin typeface="Calibri"/>
                </a:rPr>
                <a:t>Afficher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762000</xdr:colOff>
          <xdr:row>8</xdr:row>
          <xdr:rowOff>9525</xdr:rowOff>
        </xdr:from>
        <xdr:to>
          <xdr:col>10</xdr:col>
          <xdr:colOff>209550</xdr:colOff>
          <xdr:row>9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</a:rPr>
                <a:t>Afficher graphiques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138112</xdr:colOff>
      <xdr:row>0</xdr:row>
      <xdr:rowOff>0</xdr:rowOff>
    </xdr:from>
    <xdr:to>
      <xdr:col>7</xdr:col>
      <xdr:colOff>823912</xdr:colOff>
      <xdr:row>6</xdr:row>
      <xdr:rowOff>99060</xdr:rowOff>
    </xdr:to>
    <xdr:sp macro="" textlink="">
      <xdr:nvSpPr>
        <xdr:cNvPr id="6" name="To Do Year" descr="Contient l’année de la liste de tâches (2014, par exemple)" title="Année de la liste de tâches"/>
        <xdr:cNvSpPr/>
      </xdr:nvSpPr>
      <xdr:spPr>
        <a:xfrm>
          <a:off x="5745956" y="0"/>
          <a:ext cx="685800" cy="12420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154780</xdr:rowOff>
    </xdr:from>
    <xdr:to>
      <xdr:col>54</xdr:col>
      <xdr:colOff>35718</xdr:colOff>
      <xdr:row>7</xdr:row>
      <xdr:rowOff>63340</xdr:rowOff>
    </xdr:to>
    <xdr:sp macro="" textlink="">
      <xdr:nvSpPr>
        <xdr:cNvPr id="2" name="Title" descr="Liste de tâches" title="Titre de modèle"/>
        <xdr:cNvSpPr txBox="1"/>
      </xdr:nvSpPr>
      <xdr:spPr>
        <a:xfrm>
          <a:off x="3810000" y="154780"/>
          <a:ext cx="41112281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PLANNING DES</a:t>
          </a:r>
          <a:r>
            <a:rPr lang="en-US" sz="3200" baseline="0">
              <a:solidFill>
                <a:schemeClr val="bg1"/>
              </a:solidFill>
            </a:rPr>
            <a:t> SURVEILLANCES</a:t>
          </a:r>
          <a:endParaRPr lang="en-US" sz="32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588960</xdr:colOff>
      <xdr:row>0</xdr:row>
      <xdr:rowOff>51593</xdr:rowOff>
    </xdr:from>
    <xdr:to>
      <xdr:col>10</xdr:col>
      <xdr:colOff>512760</xdr:colOff>
      <xdr:row>6</xdr:row>
      <xdr:rowOff>150653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447335" y="51593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10</xdr:row>
          <xdr:rowOff>104775</xdr:rowOff>
        </xdr:from>
        <xdr:to>
          <xdr:col>1</xdr:col>
          <xdr:colOff>857250</xdr:colOff>
          <xdr:row>12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8000"/>
                  </a:solidFill>
                  <a:latin typeface="Calibri"/>
                </a:rPr>
                <a:t>Afficher Liste des surveillances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6</xdr:row>
      <xdr:rowOff>138112</xdr:rowOff>
    </xdr:from>
    <xdr:to>
      <xdr:col>6</xdr:col>
      <xdr:colOff>476250</xdr:colOff>
      <xdr:row>21</xdr:row>
      <xdr:rowOff>23812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38100</xdr:colOff>
      <xdr:row>6</xdr:row>
      <xdr:rowOff>138112</xdr:rowOff>
    </xdr:from>
    <xdr:to>
      <xdr:col>13</xdr:col>
      <xdr:colOff>38100</xdr:colOff>
      <xdr:row>21</xdr:row>
      <xdr:rowOff>23812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490537</xdr:colOff>
      <xdr:row>22</xdr:row>
      <xdr:rowOff>138112</xdr:rowOff>
    </xdr:from>
    <xdr:to>
      <xdr:col>6</xdr:col>
      <xdr:colOff>490537</xdr:colOff>
      <xdr:row>37</xdr:row>
      <xdr:rowOff>23812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476250</xdr:colOff>
      <xdr:row>0</xdr:row>
      <xdr:rowOff>119062</xdr:rowOff>
    </xdr:from>
    <xdr:to>
      <xdr:col>13</xdr:col>
      <xdr:colOff>28575</xdr:colOff>
      <xdr:row>4</xdr:row>
      <xdr:rowOff>85725</xdr:rowOff>
    </xdr:to>
    <xdr:sp macro="" textlink="">
      <xdr:nvSpPr>
        <xdr:cNvPr id="7" name="Title" descr="Liste de tâches" title="Titre de modèle"/>
        <xdr:cNvSpPr txBox="1"/>
      </xdr:nvSpPr>
      <xdr:spPr>
        <a:xfrm>
          <a:off x="476250" y="119062"/>
          <a:ext cx="9458325" cy="728663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Graphiques</a:t>
          </a:r>
        </a:p>
      </xdr:txBody>
    </xdr:sp>
    <xdr:clientData/>
  </xdr:twoCellAnchor>
  <xdr:twoCellAnchor>
    <xdr:from>
      <xdr:col>9</xdr:col>
      <xdr:colOff>149383</xdr:colOff>
      <xdr:row>0</xdr:row>
      <xdr:rowOff>0</xdr:rowOff>
    </xdr:from>
    <xdr:to>
      <xdr:col>10</xdr:col>
      <xdr:colOff>73817</xdr:colOff>
      <xdr:row>3</xdr:row>
      <xdr:rowOff>157163</xdr:rowOff>
    </xdr:to>
    <xdr:sp macro="" textlink="">
      <xdr:nvSpPr>
        <xdr:cNvPr id="8" name="To Do Year" descr="Contient l’année de la liste de tâches (2014, par exemple)" title="Année de la liste de tâches"/>
        <xdr:cNvSpPr/>
      </xdr:nvSpPr>
      <xdr:spPr>
        <a:xfrm>
          <a:off x="7007383" y="0"/>
          <a:ext cx="686434" cy="728663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  <xdr:twoCellAnchor>
    <xdr:from>
      <xdr:col>7</xdr:col>
      <xdr:colOff>47625</xdr:colOff>
      <xdr:row>22</xdr:row>
      <xdr:rowOff>157162</xdr:rowOff>
    </xdr:from>
    <xdr:to>
      <xdr:col>13</xdr:col>
      <xdr:colOff>47625</xdr:colOff>
      <xdr:row>37</xdr:row>
      <xdr:rowOff>42862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476250</xdr:colOff>
          <xdr:row>4</xdr:row>
          <xdr:rowOff>142875</xdr:rowOff>
        </xdr:from>
        <xdr:to>
          <xdr:col>3</xdr:col>
          <xdr:colOff>85725</xdr:colOff>
          <xdr:row>6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8000"/>
                  </a:solidFill>
                  <a:latin typeface="Calibri"/>
                </a:rPr>
                <a:t>Afficher Liste des surveillances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3%20-%20Plans%20surveillance\5%20-%20Nord\2%20-%20Thomas%20-%20M&#233;aulte\Plan%20d'Am&#233;liorations%20Op&#233;rationnel%20PAO%20ME%200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O ME 001"/>
      <sheetName val="LEGENDE ET DEFINITIONS"/>
      <sheetName val="Table"/>
    </sheetNames>
    <sheetDataSet>
      <sheetData sheetId="0"/>
      <sheetData sheetId="1">
        <row r="6">
          <cell r="C6" t="str">
            <v>NC</v>
          </cell>
        </row>
        <row r="7">
          <cell r="C7" t="str">
            <v>NCF</v>
          </cell>
        </row>
        <row r="8">
          <cell r="C8" t="str">
            <v>RC</v>
          </cell>
        </row>
        <row r="9">
          <cell r="C9" t="str">
            <v>SURV</v>
          </cell>
        </row>
        <row r="10">
          <cell r="C10" t="str">
            <v>PROC RH</v>
          </cell>
        </row>
        <row r="11">
          <cell r="C11" t="str">
            <v>RET</v>
          </cell>
        </row>
        <row r="12">
          <cell r="C12" t="str">
            <v>AUT</v>
          </cell>
        </row>
      </sheetData>
      <sheetData sheetId="2">
        <row r="2">
          <cell r="A2" t="str">
            <v>B.AR TR15 LR - Finition</v>
          </cell>
          <cell r="C2">
            <v>0</v>
          </cell>
          <cell r="E2" t="str">
            <v>D. BALDIN</v>
          </cell>
        </row>
        <row r="3">
          <cell r="A3" t="str">
            <v>B.AV TR15 LR - Structure</v>
          </cell>
          <cell r="C3">
            <v>0.25</v>
          </cell>
          <cell r="E3" t="str">
            <v>G. CARBONNIER</v>
          </cell>
        </row>
        <row r="4">
          <cell r="A4" t="str">
            <v>B.AV TR15 LR- Finition</v>
          </cell>
          <cell r="C4">
            <v>0.33</v>
          </cell>
          <cell r="E4" t="str">
            <v>C. CAZADE</v>
          </cell>
        </row>
        <row r="5">
          <cell r="A5" t="str">
            <v>Cadre 24 SA</v>
          </cell>
          <cell r="C5">
            <v>0.5</v>
          </cell>
          <cell r="E5" t="str">
            <v>R. CHEVALIER</v>
          </cell>
        </row>
        <row r="6">
          <cell r="A6" t="str">
            <v>Cintres B13-14 SA</v>
          </cell>
          <cell r="C6">
            <v>0.66</v>
          </cell>
          <cell r="E6" t="str">
            <v>F. GUILBERT</v>
          </cell>
        </row>
        <row r="7">
          <cell r="A7" t="str">
            <v>EPC SA</v>
          </cell>
          <cell r="C7">
            <v>0.75</v>
          </cell>
          <cell r="E7" t="str">
            <v>S. GOBLET</v>
          </cell>
        </row>
        <row r="8">
          <cell r="A8" t="str">
            <v>EPP TR12 SA - Cabine</v>
          </cell>
          <cell r="C8">
            <v>1</v>
          </cell>
          <cell r="E8" t="str">
            <v>J.L. VARLET</v>
          </cell>
        </row>
        <row r="9">
          <cell r="A9" t="str">
            <v>EPP TR12 SA - Finition</v>
          </cell>
          <cell r="E9" t="str">
            <v>D. BALDIN / J.L. VARLET</v>
          </cell>
        </row>
        <row r="10">
          <cell r="A10" t="str">
            <v>Pan. Inf. B13-14 SA - Finition</v>
          </cell>
          <cell r="E10" t="str">
            <v>S. GOBLET / F.  GUILBERT</v>
          </cell>
        </row>
        <row r="11">
          <cell r="A11" t="str">
            <v>Pan. Inf. B13-14 SA - Structure</v>
          </cell>
          <cell r="E11" t="str">
            <v>I. LEGAY</v>
          </cell>
        </row>
        <row r="12">
          <cell r="A12" t="str">
            <v>Pan. Lat. B13-14 SA - Finition</v>
          </cell>
          <cell r="E12" t="str">
            <v>J.J. GRULOIS</v>
          </cell>
        </row>
        <row r="13">
          <cell r="A13" t="str">
            <v>Pan. Lat. B13-14 SA - Structure</v>
          </cell>
          <cell r="E13" t="str">
            <v>D. HUART</v>
          </cell>
        </row>
        <row r="14">
          <cell r="A14" t="str">
            <v>Parachèvement</v>
          </cell>
          <cell r="E14" t="str">
            <v>J.C. OLGARD</v>
          </cell>
        </row>
        <row r="15">
          <cell r="A15" t="str">
            <v>Pavillon TR12 LR - Finition</v>
          </cell>
          <cell r="E15" t="str">
            <v>L. VALVERDE</v>
          </cell>
        </row>
        <row r="16">
          <cell r="A16" t="str">
            <v>Pavillon TR12 LR - Structure</v>
          </cell>
          <cell r="E16" t="str">
            <v>T. VERWAERDE</v>
          </cell>
        </row>
        <row r="17">
          <cell r="A17" t="str">
            <v>Plan B</v>
          </cell>
        </row>
        <row r="18">
          <cell r="A18" t="str">
            <v>Inspection mécanique</v>
          </cell>
        </row>
        <row r="19">
          <cell r="A19" t="str">
            <v>Préparation</v>
          </cell>
        </row>
        <row r="20">
          <cell r="A20" t="str">
            <v>Surveillance Qualité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file:///\\A380\groupe\QUALITE\OFFICIEL%20-%20SMQ%20AAA%20GROUP\DQ%20s&#233;rie%20400\DQ401-GRP.xls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file:///\\A380\groupe\QUALITE\OFFICIEL%20-%20SMQ%20AAA%20GROUP\DQ%20s&#233;rie%20400\DQ401-GRP.xls" TargetMode="External"/><Relationship Id="rId1" Type="http://schemas.openxmlformats.org/officeDocument/2006/relationships/hyperlink" Target="http://extranet.aaa-aero.com/Qualite/DQ/5/DQ506-GRP.xls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hyperlink" Target="file:///\\A380\groupe\QUALITE\OFFICIEL%20-%20SMQ%20AAA%20GROUP\DQ%20s&#233;rie%20400\DQ401-GRP.xls" TargetMode="External"/><Relationship Id="rId7" Type="http://schemas.openxmlformats.org/officeDocument/2006/relationships/ctrlProp" Target="../ctrlProps/ctrlProp3.xml"/><Relationship Id="rId2" Type="http://schemas.openxmlformats.org/officeDocument/2006/relationships/hyperlink" Target="file:///\\A380\groupe\QUALITE\OFFICIEL%20-%20SMQ%20AAA%20GROUP\DQ%20s&#233;rie%20400\DQ401-GRP.xls" TargetMode="External"/><Relationship Id="rId1" Type="http://schemas.openxmlformats.org/officeDocument/2006/relationships/hyperlink" Target="http://extranet.aaa-aero.com/Qualite/DQ/5/DQ506-GRP.xls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hyperlink" Target="file:///\\A380\groupe\QUALITE\OFFICIEL%20-%20SMQ%20AAA%20GROUP\DQ%20s&#233;rie%20400\DQ401-GRP.xls" TargetMode="Externa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file:///\\A380\groupe\QUALITE\OFFICIEL%20-%20SMQ%20AAA%20GROUP\DQ%20s&#233;rie%20400\DQ401-GRP.xls" TargetMode="External"/><Relationship Id="rId1" Type="http://schemas.openxmlformats.org/officeDocument/2006/relationships/hyperlink" Target="file:///\\A380\groupe\QUALITE\OFFICIEL%20-%20SMQ%20AAA%20GROUP\DQ%20s&#233;rie%20400\DQ401-GRP.xls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20"/>
  <sheetViews>
    <sheetView zoomScale="80" zoomScaleNormal="80" workbookViewId="0">
      <selection activeCell="C26" sqref="C26"/>
    </sheetView>
  </sheetViews>
  <sheetFormatPr baseColWidth="10" defaultRowHeight="15" x14ac:dyDescent="0.25"/>
  <cols>
    <col min="4" max="4" width="14.85546875" bestFit="1" customWidth="1"/>
    <col min="5" max="5" width="0.7109375" customWidth="1"/>
    <col min="6" max="6" width="16.5703125" bestFit="1" customWidth="1"/>
    <col min="7" max="7" width="0.5703125" customWidth="1"/>
    <col min="8" max="8" width="13.7109375" bestFit="1" customWidth="1"/>
    <col min="9" max="9" width="0.85546875" customWidth="1"/>
    <col min="10" max="11" width="14.85546875" bestFit="1" customWidth="1"/>
    <col min="12" max="12" width="0.140625" customWidth="1"/>
    <col min="13" max="13" width="16.5703125" bestFit="1" customWidth="1"/>
    <col min="14" max="14" width="0.140625" customWidth="1"/>
    <col min="15" max="15" width="13.7109375" bestFit="1" customWidth="1"/>
    <col min="16" max="16" width="0.5703125" customWidth="1"/>
    <col min="17" max="17" width="14.85546875" bestFit="1" customWidth="1"/>
    <col min="19" max="19" width="14.140625" bestFit="1" customWidth="1"/>
  </cols>
  <sheetData>
    <row r="1" spans="1:19" x14ac:dyDescent="0.25">
      <c r="K1" s="2"/>
    </row>
    <row r="2" spans="1:19" x14ac:dyDescent="0.25">
      <c r="K2" s="2"/>
      <c r="O2" s="3" t="s">
        <v>2</v>
      </c>
    </row>
    <row r="3" spans="1:19" x14ac:dyDescent="0.25">
      <c r="K3" s="2"/>
      <c r="O3" s="4" t="s">
        <v>3</v>
      </c>
    </row>
    <row r="4" spans="1:19" x14ac:dyDescent="0.25">
      <c r="K4" s="2"/>
      <c r="O4" s="5" t="s">
        <v>56</v>
      </c>
    </row>
    <row r="5" spans="1:19" x14ac:dyDescent="0.25">
      <c r="K5" s="2"/>
      <c r="O5" s="6" t="s">
        <v>4</v>
      </c>
    </row>
    <row r="6" spans="1:19" x14ac:dyDescent="0.25">
      <c r="K6" s="2"/>
      <c r="O6" s="41" t="s">
        <v>5</v>
      </c>
    </row>
    <row r="7" spans="1:19" x14ac:dyDescent="0.25">
      <c r="K7" s="2"/>
      <c r="O7" s="43" t="s">
        <v>57</v>
      </c>
    </row>
    <row r="8" spans="1:19" x14ac:dyDescent="0.25">
      <c r="K8" s="2"/>
      <c r="O8" s="44"/>
    </row>
    <row r="9" spans="1:19" x14ac:dyDescent="0.25">
      <c r="K9" s="2"/>
    </row>
    <row r="10" spans="1:19" x14ac:dyDescent="0.25">
      <c r="K10" s="2"/>
    </row>
    <row r="11" spans="1:19" ht="15.75" thickBot="1" x14ac:dyDescent="0.3">
      <c r="K11" s="2"/>
    </row>
    <row r="12" spans="1:19" ht="15.75" thickBot="1" x14ac:dyDescent="0.3">
      <c r="D12" s="85" t="s">
        <v>54</v>
      </c>
      <c r="E12" s="86"/>
      <c r="F12" s="86"/>
      <c r="G12" s="86"/>
      <c r="H12" s="86"/>
      <c r="I12" s="86"/>
      <c r="J12" s="87"/>
      <c r="K12" s="85" t="s">
        <v>55</v>
      </c>
      <c r="L12" s="86"/>
      <c r="M12" s="86"/>
      <c r="N12" s="86"/>
      <c r="O12" s="86"/>
      <c r="P12" s="86"/>
      <c r="Q12" s="87"/>
    </row>
    <row r="13" spans="1:19" ht="122.25" thickBot="1" x14ac:dyDescent="0.3">
      <c r="A13" s="12" t="s">
        <v>0</v>
      </c>
      <c r="B13" s="13" t="s">
        <v>1</v>
      </c>
      <c r="C13" s="13" t="s">
        <v>6</v>
      </c>
      <c r="D13" s="13" t="s">
        <v>9</v>
      </c>
      <c r="E13" s="35" t="s">
        <v>25</v>
      </c>
      <c r="F13" s="17" t="s">
        <v>48</v>
      </c>
      <c r="G13" s="35" t="s">
        <v>49</v>
      </c>
      <c r="H13" s="17" t="s">
        <v>50</v>
      </c>
      <c r="I13" s="35" t="s">
        <v>49</v>
      </c>
      <c r="J13" s="17" t="s">
        <v>47</v>
      </c>
      <c r="K13" s="13" t="s">
        <v>9</v>
      </c>
      <c r="L13" s="35" t="s">
        <v>25</v>
      </c>
      <c r="M13" s="17" t="s">
        <v>48</v>
      </c>
      <c r="N13" s="35" t="s">
        <v>49</v>
      </c>
      <c r="O13" s="17" t="s">
        <v>50</v>
      </c>
      <c r="P13" s="35" t="s">
        <v>49</v>
      </c>
      <c r="Q13" s="17" t="s">
        <v>47</v>
      </c>
      <c r="R13" s="81" t="s">
        <v>10</v>
      </c>
      <c r="S13" s="82" t="s">
        <v>12</v>
      </c>
    </row>
    <row r="14" spans="1:19" x14ac:dyDescent="0.25">
      <c r="A14" s="88" t="s">
        <v>27</v>
      </c>
      <c r="B14" s="53" t="s">
        <v>2</v>
      </c>
      <c r="C14" s="14" t="s">
        <v>7</v>
      </c>
      <c r="D14" s="9">
        <v>42023</v>
      </c>
      <c r="E14" s="51">
        <f>IF(D14&lt;&gt;"",WEEKNUM(D14),"")</f>
        <v>4</v>
      </c>
      <c r="F14" s="36"/>
      <c r="G14" s="51" t="str">
        <f>IF(F14&lt;&gt;"",WEEKNUM(F14),"")</f>
        <v/>
      </c>
      <c r="H14" s="36"/>
      <c r="I14" s="51" t="str">
        <f>IF(H14&lt;&gt;"",WEEKNUM(H14),"")</f>
        <v/>
      </c>
      <c r="J14" s="32">
        <v>79</v>
      </c>
      <c r="K14" s="9"/>
      <c r="L14" s="51" t="str">
        <f>IF(K14&lt;&gt;"",WEEKNUM(K14),"")</f>
        <v/>
      </c>
      <c r="M14" s="36"/>
      <c r="N14" s="51" t="str">
        <f>IF(M14&lt;&gt;"",WEEKNUM(M14),"")</f>
        <v/>
      </c>
      <c r="O14" s="36"/>
      <c r="P14" s="51" t="str">
        <f>IF(O14&lt;&gt;"",WEEKNUM(O14),"")</f>
        <v/>
      </c>
      <c r="Q14" s="32">
        <v>83</v>
      </c>
      <c r="R14" s="42" t="str">
        <f t="shared" ref="R14:R19" si="0">IF(H14&lt;&gt;"",H14-D14,"")</f>
        <v/>
      </c>
      <c r="S14" s="91" t="s">
        <v>53</v>
      </c>
    </row>
    <row r="15" spans="1:19" x14ac:dyDescent="0.25">
      <c r="A15" s="89"/>
      <c r="B15" s="54" t="s">
        <v>3</v>
      </c>
      <c r="C15" s="15" t="s">
        <v>7</v>
      </c>
      <c r="D15" s="10">
        <v>42022</v>
      </c>
      <c r="E15" s="40">
        <f>IF(D15&lt;&gt;"",WEEKNUM(D15),"")</f>
        <v>4</v>
      </c>
      <c r="F15" s="37"/>
      <c r="G15" s="40" t="str">
        <f t="shared" ref="G15:G19" si="1">IF(F15&lt;&gt;"",WEEKNUM(F15),"")</f>
        <v/>
      </c>
      <c r="H15" s="37"/>
      <c r="I15" s="40" t="str">
        <f t="shared" ref="I15:I19" si="2">IF(H15&lt;&gt;"",WEEKNUM(H15),"")</f>
        <v/>
      </c>
      <c r="J15" s="33">
        <v>95</v>
      </c>
      <c r="K15" s="10"/>
      <c r="L15" s="40" t="str">
        <f>IF(K15&lt;&gt;"",WEEKNUM(K15),"")</f>
        <v/>
      </c>
      <c r="M15" s="37"/>
      <c r="N15" s="40" t="str">
        <f t="shared" ref="N15:N19" si="3">IF(M15&lt;&gt;"",WEEKNUM(M15),"")</f>
        <v/>
      </c>
      <c r="O15" s="37"/>
      <c r="P15" s="40" t="str">
        <f t="shared" ref="P15:P19" si="4">IF(O15&lt;&gt;"",WEEKNUM(O15),"")</f>
        <v/>
      </c>
      <c r="Q15" s="33">
        <v>72</v>
      </c>
      <c r="R15" s="38" t="str">
        <f t="shared" si="0"/>
        <v/>
      </c>
      <c r="S15" s="92"/>
    </row>
    <row r="16" spans="1:19" x14ac:dyDescent="0.25">
      <c r="A16" s="89"/>
      <c r="B16" s="55" t="s">
        <v>56</v>
      </c>
      <c r="C16" s="15" t="s">
        <v>8</v>
      </c>
      <c r="D16" s="10">
        <v>42113</v>
      </c>
      <c r="E16" s="40">
        <f t="shared" ref="E16:E20" si="5">IF(D16&lt;&gt;"",WEEKNUM(D16),"")</f>
        <v>17</v>
      </c>
      <c r="F16" s="37"/>
      <c r="G16" s="40" t="str">
        <f t="shared" si="1"/>
        <v/>
      </c>
      <c r="H16" s="37"/>
      <c r="I16" s="40" t="str">
        <f t="shared" si="2"/>
        <v/>
      </c>
      <c r="J16" s="33">
        <v>95</v>
      </c>
      <c r="K16" s="10"/>
      <c r="L16" s="40" t="str">
        <f t="shared" ref="L16:L19" si="6">IF(K16&lt;&gt;"",WEEKNUM(K16),"")</f>
        <v/>
      </c>
      <c r="M16" s="37"/>
      <c r="N16" s="40" t="str">
        <f t="shared" si="3"/>
        <v/>
      </c>
      <c r="O16" s="37"/>
      <c r="P16" s="40" t="str">
        <f t="shared" si="4"/>
        <v/>
      </c>
      <c r="Q16" s="33">
        <v>88</v>
      </c>
      <c r="R16" s="38" t="str">
        <f t="shared" si="0"/>
        <v/>
      </c>
      <c r="S16" s="92"/>
    </row>
    <row r="17" spans="1:19" x14ac:dyDescent="0.25">
      <c r="A17" s="89"/>
      <c r="B17" s="56" t="s">
        <v>4</v>
      </c>
      <c r="C17" s="15" t="s">
        <v>8</v>
      </c>
      <c r="D17" s="10">
        <v>42177</v>
      </c>
      <c r="E17" s="40">
        <f t="shared" si="5"/>
        <v>26</v>
      </c>
      <c r="F17" s="37"/>
      <c r="G17" s="40" t="str">
        <f t="shared" si="1"/>
        <v/>
      </c>
      <c r="H17" s="37"/>
      <c r="I17" s="40" t="str">
        <f t="shared" si="2"/>
        <v/>
      </c>
      <c r="J17" s="33">
        <v>88</v>
      </c>
      <c r="K17" s="10"/>
      <c r="L17" s="40" t="str">
        <f t="shared" si="6"/>
        <v/>
      </c>
      <c r="M17" s="37"/>
      <c r="N17" s="40" t="str">
        <f t="shared" si="3"/>
        <v/>
      </c>
      <c r="O17" s="37"/>
      <c r="P17" s="40" t="str">
        <f t="shared" si="4"/>
        <v/>
      </c>
      <c r="Q17" s="33">
        <v>84</v>
      </c>
      <c r="R17" s="38" t="str">
        <f t="shared" si="0"/>
        <v/>
      </c>
      <c r="S17" s="92"/>
    </row>
    <row r="18" spans="1:19" x14ac:dyDescent="0.25">
      <c r="A18" s="89"/>
      <c r="B18" s="57" t="s">
        <v>5</v>
      </c>
      <c r="C18" s="15" t="s">
        <v>7</v>
      </c>
      <c r="D18" s="10">
        <v>42259</v>
      </c>
      <c r="E18" s="40">
        <f t="shared" si="5"/>
        <v>37</v>
      </c>
      <c r="F18" s="37"/>
      <c r="G18" s="40" t="str">
        <f t="shared" si="1"/>
        <v/>
      </c>
      <c r="H18" s="37"/>
      <c r="I18" s="40" t="str">
        <f t="shared" si="2"/>
        <v/>
      </c>
      <c r="J18" s="33">
        <v>68</v>
      </c>
      <c r="K18" s="10"/>
      <c r="L18" s="40" t="str">
        <f t="shared" si="6"/>
        <v/>
      </c>
      <c r="M18" s="37"/>
      <c r="N18" s="40" t="str">
        <f t="shared" si="3"/>
        <v/>
      </c>
      <c r="O18" s="37"/>
      <c r="P18" s="40" t="str">
        <f t="shared" si="4"/>
        <v/>
      </c>
      <c r="Q18" s="33">
        <v>76</v>
      </c>
      <c r="R18" s="38" t="str">
        <f t="shared" si="0"/>
        <v/>
      </c>
      <c r="S18" s="92"/>
    </row>
    <row r="19" spans="1:19" ht="15.75" thickBot="1" x14ac:dyDescent="0.3">
      <c r="A19" s="90"/>
      <c r="B19" s="58" t="s">
        <v>57</v>
      </c>
      <c r="C19" s="16" t="s">
        <v>7</v>
      </c>
      <c r="D19" s="11">
        <v>42330</v>
      </c>
      <c r="E19" s="40">
        <f t="shared" si="5"/>
        <v>48</v>
      </c>
      <c r="F19" s="52"/>
      <c r="G19" s="40" t="str">
        <f t="shared" si="1"/>
        <v/>
      </c>
      <c r="H19" s="52"/>
      <c r="I19" s="40" t="str">
        <f t="shared" si="2"/>
        <v/>
      </c>
      <c r="J19" s="34">
        <v>81</v>
      </c>
      <c r="K19" s="11"/>
      <c r="L19" s="40" t="str">
        <f t="shared" si="6"/>
        <v/>
      </c>
      <c r="M19" s="52"/>
      <c r="N19" s="40" t="str">
        <f t="shared" si="3"/>
        <v/>
      </c>
      <c r="O19" s="52"/>
      <c r="P19" s="40" t="str">
        <f t="shared" si="4"/>
        <v/>
      </c>
      <c r="Q19" s="34"/>
      <c r="R19" s="39" t="str">
        <f t="shared" si="0"/>
        <v/>
      </c>
      <c r="S19" s="93"/>
    </row>
    <row r="20" spans="1:19" x14ac:dyDescent="0.25">
      <c r="D20" s="72"/>
      <c r="E20" s="73" t="str">
        <f t="shared" si="5"/>
        <v/>
      </c>
      <c r="K20" s="2"/>
    </row>
  </sheetData>
  <mergeCells count="4">
    <mergeCell ref="D12:J12"/>
    <mergeCell ref="K12:Q12"/>
    <mergeCell ref="A14:A19"/>
    <mergeCell ref="S14:S19"/>
  </mergeCells>
  <conditionalFormatting sqref="S14">
    <cfRule type="cellIs" dxfId="37" priority="3" operator="between">
      <formula>1</formula>
      <formula>79</formula>
    </cfRule>
  </conditionalFormatting>
  <hyperlinks>
    <hyperlink ref="S14" r:id="rId1"/>
    <hyperlink ref="O2" r:id="rId2"/>
    <hyperlink ref="B14" r:id="rId3"/>
  </hyperlinks>
  <pageMargins left="0.7" right="0.7" top="0.75" bottom="0.75" header="0.3" footer="0.3"/>
  <pageSetup paperSize="9" orientation="portrait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7" name="Button 1">
              <controlPr defaultSize="0" print="0" autoFill="0" autoPict="0" macro="[0]!Bouton5_Cliquer">
                <anchor moveWithCells="1" sizeWithCells="1">
                  <from>
                    <xdr:col>3</xdr:col>
                    <xdr:colOff>9525</xdr:colOff>
                    <xdr:row>8</xdr:row>
                    <xdr:rowOff>9525</xdr:rowOff>
                  </from>
                  <to>
                    <xdr:col>5</xdr:col>
                    <xdr:colOff>723900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8" name="Button 2">
              <controlPr defaultSize="0" print="0" autoFill="0" autoPict="0" macro="[0]!Bouton6_Cliquer">
                <anchor moveWithCells="1" sizeWithCells="1">
                  <from>
                    <xdr:col>5</xdr:col>
                    <xdr:colOff>762000</xdr:colOff>
                    <xdr:row>8</xdr:row>
                    <xdr:rowOff>9525</xdr:rowOff>
                  </from>
                  <to>
                    <xdr:col>10</xdr:col>
                    <xdr:colOff>209550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CD741CC-A20F-4FC3-AEB9-FEE4BFF84349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>
                <xm:f>80</xm:f>
              </x14:cfvo>
              <x14:cfIcon iconSet="3TrafficLights2" iconId="0"/>
              <x14:cfIcon iconSet="3TrafficLights2" iconId="0"/>
              <x14:cfIcon iconSet="3TrafficLights2" iconId="2"/>
            </x14:iconSet>
          </x14:cfRule>
          <xm:sqref>J13:J19</xm:sqref>
        </x14:conditionalFormatting>
        <x14:conditionalFormatting xmlns:xm="http://schemas.microsoft.com/office/excel/2006/main">
          <x14:cfRule type="iconSet" priority="1" id="{C0C33468-8F4C-4374-A2C7-94690EA98CBE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>
                <xm:f>80</xm:f>
              </x14:cfvo>
              <x14:cfIcon iconSet="3TrafficLights2" iconId="0"/>
              <x14:cfIcon iconSet="3TrafficLights2" iconId="0"/>
              <x14:cfIcon iconSet="3TrafficLights2" iconId="2"/>
            </x14:iconSet>
          </x14:cfRule>
          <xm:sqref>Q13:Q19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2:S20"/>
  <sheetViews>
    <sheetView tabSelected="1" zoomScale="80" zoomScaleNormal="80" workbookViewId="0">
      <pane xSplit="1" ySplit="13" topLeftCell="B14" activePane="bottomRight" state="frozen"/>
      <selection pane="topRight" activeCell="C1" sqref="C1"/>
      <selection pane="bottomLeft" activeCell="A10" sqref="A10"/>
      <selection pane="bottomRight" activeCell="C24" sqref="C24"/>
    </sheetView>
  </sheetViews>
  <sheetFormatPr baseColWidth="10" defaultRowHeight="15" x14ac:dyDescent="0.25"/>
  <cols>
    <col min="1" max="1" width="16" customWidth="1"/>
    <col min="2" max="2" width="16.42578125" customWidth="1"/>
    <col min="3" max="3" width="19.42578125" customWidth="1"/>
    <col min="4" max="4" width="14.85546875" bestFit="1" customWidth="1"/>
    <col min="5" max="5" width="0.42578125" customWidth="1"/>
    <col min="6" max="6" width="16.5703125" bestFit="1" customWidth="1"/>
    <col min="7" max="7" width="0.28515625" customWidth="1"/>
    <col min="8" max="8" width="13.7109375" customWidth="1"/>
    <col min="9" max="9" width="0.42578125" customWidth="1"/>
    <col min="10" max="10" width="16.28515625" customWidth="1"/>
    <col min="11" max="11" width="14.85546875" style="2" customWidth="1"/>
    <col min="12" max="12" width="0.28515625" customWidth="1"/>
    <col min="13" max="13" width="16.42578125" customWidth="1"/>
    <col min="14" max="14" width="0.42578125" customWidth="1"/>
    <col min="15" max="15" width="13.7109375" bestFit="1" customWidth="1"/>
    <col min="16" max="16" width="0.140625" customWidth="1"/>
    <col min="17" max="17" width="14.85546875" bestFit="1" customWidth="1"/>
    <col min="19" max="19" width="14.140625" bestFit="1" customWidth="1"/>
    <col min="20" max="20" width="13.85546875" bestFit="1" customWidth="1"/>
    <col min="22" max="22" width="14.85546875" bestFit="1" customWidth="1"/>
  </cols>
  <sheetData>
    <row r="2" spans="1:19" x14ac:dyDescent="0.25">
      <c r="O2" s="3" t="s">
        <v>2</v>
      </c>
    </row>
    <row r="3" spans="1:19" x14ac:dyDescent="0.25">
      <c r="O3" s="4" t="s">
        <v>3</v>
      </c>
    </row>
    <row r="4" spans="1:19" x14ac:dyDescent="0.25">
      <c r="O4" s="5" t="s">
        <v>56</v>
      </c>
    </row>
    <row r="5" spans="1:19" x14ac:dyDescent="0.25">
      <c r="O5" s="6" t="s">
        <v>4</v>
      </c>
    </row>
    <row r="6" spans="1:19" x14ac:dyDescent="0.25">
      <c r="O6" s="41" t="s">
        <v>5</v>
      </c>
    </row>
    <row r="7" spans="1:19" x14ac:dyDescent="0.25">
      <c r="O7" s="43" t="s">
        <v>57</v>
      </c>
    </row>
    <row r="8" spans="1:19" x14ac:dyDescent="0.25">
      <c r="O8" s="44"/>
    </row>
    <row r="11" spans="1:19" ht="15.75" thickBot="1" x14ac:dyDescent="0.3"/>
    <row r="12" spans="1:19" ht="15.75" thickBot="1" x14ac:dyDescent="0.3">
      <c r="D12" s="85" t="s">
        <v>54</v>
      </c>
      <c r="E12" s="86"/>
      <c r="F12" s="86"/>
      <c r="G12" s="86"/>
      <c r="H12" s="86"/>
      <c r="I12" s="86"/>
      <c r="J12" s="87"/>
      <c r="K12" s="85" t="s">
        <v>55</v>
      </c>
      <c r="L12" s="86"/>
      <c r="M12" s="86"/>
      <c r="N12" s="86"/>
      <c r="O12" s="86"/>
      <c r="P12" s="86"/>
      <c r="Q12" s="87"/>
    </row>
    <row r="13" spans="1:19" ht="122.25" thickBot="1" x14ac:dyDescent="0.3">
      <c r="A13" s="12" t="s">
        <v>0</v>
      </c>
      <c r="B13" s="13" t="s">
        <v>1</v>
      </c>
      <c r="C13" s="13" t="s">
        <v>6</v>
      </c>
      <c r="D13" s="13" t="s">
        <v>9</v>
      </c>
      <c r="E13" s="35" t="s">
        <v>25</v>
      </c>
      <c r="F13" s="17" t="s">
        <v>48</v>
      </c>
      <c r="G13" s="35" t="s">
        <v>49</v>
      </c>
      <c r="H13" s="17" t="s">
        <v>50</v>
      </c>
      <c r="I13" s="35" t="s">
        <v>49</v>
      </c>
      <c r="J13" s="17" t="s">
        <v>47</v>
      </c>
      <c r="K13" s="13" t="s">
        <v>9</v>
      </c>
      <c r="L13" s="35" t="s">
        <v>25</v>
      </c>
      <c r="M13" s="17" t="s">
        <v>48</v>
      </c>
      <c r="N13" s="35" t="s">
        <v>49</v>
      </c>
      <c r="O13" s="17" t="s">
        <v>50</v>
      </c>
      <c r="P13" s="35" t="s">
        <v>49</v>
      </c>
      <c r="Q13" s="17" t="s">
        <v>47</v>
      </c>
      <c r="R13" s="81" t="s">
        <v>10</v>
      </c>
      <c r="S13" s="82" t="s">
        <v>12</v>
      </c>
    </row>
    <row r="14" spans="1:19" x14ac:dyDescent="0.25">
      <c r="A14" s="88" t="s">
        <v>27</v>
      </c>
      <c r="B14" s="53" t="s">
        <v>2</v>
      </c>
      <c r="C14" s="14" t="s">
        <v>7</v>
      </c>
      <c r="D14" s="9">
        <v>42005</v>
      </c>
      <c r="E14" s="51">
        <f>IF(D14&lt;&gt;"",WEEKNUM(D14),"")</f>
        <v>1</v>
      </c>
      <c r="F14" s="36"/>
      <c r="G14" s="51" t="str">
        <f>IF(F14&lt;&gt;"",WEEKNUM(F14),"")</f>
        <v/>
      </c>
      <c r="H14" s="36"/>
      <c r="I14" s="51" t="str">
        <f>IF(H14&lt;&gt;"",WEEKNUM(H14),"")</f>
        <v/>
      </c>
      <c r="J14" s="32">
        <v>79</v>
      </c>
      <c r="K14" s="9"/>
      <c r="L14" s="51" t="str">
        <f>IF(K14&lt;&gt;"",WEEKNUM(K14),"")</f>
        <v/>
      </c>
      <c r="M14" s="36"/>
      <c r="N14" s="51" t="str">
        <f>IF(M14&lt;&gt;"",WEEKNUM(M14),"")</f>
        <v/>
      </c>
      <c r="O14" s="36"/>
      <c r="P14" s="51" t="str">
        <f>IF(O14&lt;&gt;"",WEEKNUM(O14),"")</f>
        <v/>
      </c>
      <c r="Q14" s="32">
        <v>83</v>
      </c>
      <c r="R14" s="42" t="str">
        <f t="shared" ref="R14:R19" si="0">IF(H14&lt;&gt;"",H14-D14,"")</f>
        <v/>
      </c>
      <c r="S14" s="91" t="s">
        <v>53</v>
      </c>
    </row>
    <row r="15" spans="1:19" x14ac:dyDescent="0.25">
      <c r="A15" s="89"/>
      <c r="B15" s="54" t="s">
        <v>3</v>
      </c>
      <c r="C15" s="15" t="s">
        <v>7</v>
      </c>
      <c r="D15" s="10"/>
      <c r="E15" s="40" t="str">
        <f>IF(D15&lt;&gt;"",WEEKNUM(D15),"")</f>
        <v/>
      </c>
      <c r="F15" s="37">
        <v>42289</v>
      </c>
      <c r="G15" s="40">
        <f t="shared" ref="G15:G19" si="1">IF(F15&lt;&gt;"",WEEKNUM(F15),"")</f>
        <v>42</v>
      </c>
      <c r="H15" s="37"/>
      <c r="I15" s="40" t="str">
        <f t="shared" ref="I15:I19" si="2">IF(H15&lt;&gt;"",WEEKNUM(H15),"")</f>
        <v/>
      </c>
      <c r="J15" s="33">
        <v>95</v>
      </c>
      <c r="K15" s="10"/>
      <c r="L15" s="40" t="str">
        <f>IF(K15&lt;&gt;"",WEEKNUM(K15),"")</f>
        <v/>
      </c>
      <c r="M15" s="37"/>
      <c r="N15" s="40" t="str">
        <f t="shared" ref="N15:N19" si="3">IF(M15&lt;&gt;"",WEEKNUM(M15),"")</f>
        <v/>
      </c>
      <c r="O15" s="37"/>
      <c r="P15" s="40" t="str">
        <f t="shared" ref="P15:P19" si="4">IF(O15&lt;&gt;"",WEEKNUM(O15),"")</f>
        <v/>
      </c>
      <c r="Q15" s="33">
        <v>72</v>
      </c>
      <c r="R15" s="38" t="str">
        <f t="shared" si="0"/>
        <v/>
      </c>
      <c r="S15" s="92"/>
    </row>
    <row r="16" spans="1:19" x14ac:dyDescent="0.25">
      <c r="A16" s="89"/>
      <c r="B16" s="55" t="s">
        <v>56</v>
      </c>
      <c r="C16" s="15" t="s">
        <v>8</v>
      </c>
      <c r="D16" s="10">
        <v>42113</v>
      </c>
      <c r="E16" s="40">
        <f t="shared" ref="E16:E18" si="5">IF(D16&lt;&gt;"",WEEKNUM(D16),"")</f>
        <v>17</v>
      </c>
      <c r="F16" s="37"/>
      <c r="G16" s="40" t="str">
        <f t="shared" si="1"/>
        <v/>
      </c>
      <c r="H16" s="37"/>
      <c r="I16" s="40" t="str">
        <f t="shared" si="2"/>
        <v/>
      </c>
      <c r="J16" s="33">
        <v>95</v>
      </c>
      <c r="K16" s="10"/>
      <c r="L16" s="40" t="str">
        <f t="shared" ref="L16:L18" si="6">IF(K16&lt;&gt;"",WEEKNUM(K16),"")</f>
        <v/>
      </c>
      <c r="M16" s="37"/>
      <c r="N16" s="40" t="str">
        <f t="shared" si="3"/>
        <v/>
      </c>
      <c r="O16" s="37"/>
      <c r="P16" s="40" t="str">
        <f t="shared" si="4"/>
        <v/>
      </c>
      <c r="Q16" s="33">
        <v>88</v>
      </c>
      <c r="R16" s="38" t="str">
        <f t="shared" si="0"/>
        <v/>
      </c>
      <c r="S16" s="92"/>
    </row>
    <row r="17" spans="1:19" x14ac:dyDescent="0.25">
      <c r="A17" s="89"/>
      <c r="B17" s="56" t="s">
        <v>4</v>
      </c>
      <c r="C17" s="15" t="s">
        <v>8</v>
      </c>
      <c r="D17" s="10">
        <v>42177</v>
      </c>
      <c r="E17" s="40">
        <f t="shared" si="5"/>
        <v>26</v>
      </c>
      <c r="F17" s="37"/>
      <c r="G17" s="40" t="str">
        <f t="shared" si="1"/>
        <v/>
      </c>
      <c r="H17" s="37"/>
      <c r="I17" s="40" t="str">
        <f t="shared" si="2"/>
        <v/>
      </c>
      <c r="J17" s="33">
        <v>88</v>
      </c>
      <c r="K17" s="10"/>
      <c r="L17" s="40" t="str">
        <f t="shared" si="6"/>
        <v/>
      </c>
      <c r="M17" s="37"/>
      <c r="N17" s="40" t="str">
        <f t="shared" si="3"/>
        <v/>
      </c>
      <c r="O17" s="37"/>
      <c r="P17" s="40" t="str">
        <f t="shared" si="4"/>
        <v/>
      </c>
      <c r="Q17" s="33">
        <v>84</v>
      </c>
      <c r="R17" s="38" t="str">
        <f t="shared" si="0"/>
        <v/>
      </c>
      <c r="S17" s="92"/>
    </row>
    <row r="18" spans="1:19" x14ac:dyDescent="0.25">
      <c r="A18" s="89"/>
      <c r="B18" s="57" t="s">
        <v>5</v>
      </c>
      <c r="C18" s="15" t="s">
        <v>7</v>
      </c>
      <c r="D18" s="10">
        <v>42259</v>
      </c>
      <c r="E18" s="40">
        <f t="shared" si="5"/>
        <v>37</v>
      </c>
      <c r="F18" s="37"/>
      <c r="G18" s="40" t="str">
        <f t="shared" si="1"/>
        <v/>
      </c>
      <c r="H18" s="37"/>
      <c r="I18" s="40" t="str">
        <f t="shared" si="2"/>
        <v/>
      </c>
      <c r="J18" s="33">
        <v>68</v>
      </c>
      <c r="K18" s="10"/>
      <c r="L18" s="40" t="str">
        <f t="shared" si="6"/>
        <v/>
      </c>
      <c r="M18" s="37"/>
      <c r="N18" s="40" t="str">
        <f t="shared" si="3"/>
        <v/>
      </c>
      <c r="O18" s="37"/>
      <c r="P18" s="40" t="str">
        <f t="shared" si="4"/>
        <v/>
      </c>
      <c r="Q18" s="33">
        <v>76</v>
      </c>
      <c r="R18" s="38" t="str">
        <f t="shared" si="0"/>
        <v/>
      </c>
      <c r="S18" s="92"/>
    </row>
    <row r="19" spans="1:19" ht="15.75" thickBot="1" x14ac:dyDescent="0.3">
      <c r="A19" s="90"/>
      <c r="B19" s="58" t="s">
        <v>61</v>
      </c>
      <c r="C19" s="16" t="s">
        <v>7</v>
      </c>
      <c r="D19" s="11">
        <v>42330</v>
      </c>
      <c r="E19" s="40">
        <f t="shared" ref="E19:E20" si="7">IF(D19&lt;&gt;"",WEEKNUM(D19),"")</f>
        <v>48</v>
      </c>
      <c r="F19" s="52"/>
      <c r="G19" s="40" t="str">
        <f t="shared" si="1"/>
        <v/>
      </c>
      <c r="H19" s="52"/>
      <c r="I19" s="40" t="str">
        <f t="shared" si="2"/>
        <v/>
      </c>
      <c r="J19" s="34">
        <v>81</v>
      </c>
      <c r="K19" s="11"/>
      <c r="L19" s="40" t="str">
        <f t="shared" ref="L19" si="8">IF(K19&lt;&gt;"",WEEKNUM(K19),"")</f>
        <v/>
      </c>
      <c r="M19" s="52"/>
      <c r="N19" s="40" t="str">
        <f t="shared" si="3"/>
        <v/>
      </c>
      <c r="O19" s="52"/>
      <c r="P19" s="40" t="str">
        <f t="shared" si="4"/>
        <v/>
      </c>
      <c r="Q19" s="34"/>
      <c r="R19" s="39" t="str">
        <f t="shared" si="0"/>
        <v/>
      </c>
      <c r="S19" s="93"/>
    </row>
    <row r="20" spans="1:19" x14ac:dyDescent="0.25">
      <c r="D20" s="72"/>
      <c r="E20" s="73" t="str">
        <f t="shared" si="7"/>
        <v/>
      </c>
    </row>
  </sheetData>
  <mergeCells count="4">
    <mergeCell ref="A14:A19"/>
    <mergeCell ref="S14:S19"/>
    <mergeCell ref="D12:J12"/>
    <mergeCell ref="K12:Q12"/>
  </mergeCells>
  <conditionalFormatting sqref="S14">
    <cfRule type="cellIs" dxfId="36" priority="22" operator="between">
      <formula>1</formula>
      <formula>79</formula>
    </cfRule>
  </conditionalFormatting>
  <hyperlinks>
    <hyperlink ref="S14" r:id="rId1"/>
    <hyperlink ref="O2" r:id="rId2"/>
    <hyperlink ref="B14" r:id="rId3"/>
  </hyperlinks>
  <pageMargins left="0.7" right="0.7" top="0.75" bottom="0.75" header="0.3" footer="0.3"/>
  <pageSetup paperSize="9" orientation="portrait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Bouton5_Cliquer">
                <anchor moveWithCells="1" sizeWithCells="1">
                  <from>
                    <xdr:col>3</xdr:col>
                    <xdr:colOff>9525</xdr:colOff>
                    <xdr:row>8</xdr:row>
                    <xdr:rowOff>9525</xdr:rowOff>
                  </from>
                  <to>
                    <xdr:col>5</xdr:col>
                    <xdr:colOff>723900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762000</xdr:colOff>
                    <xdr:row>8</xdr:row>
                    <xdr:rowOff>9525</xdr:rowOff>
                  </from>
                  <to>
                    <xdr:col>10</xdr:col>
                    <xdr:colOff>209550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CAF09B3A-3170-4861-8FED-DEE656FEBADC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>
                <xm:f>80</xm:f>
              </x14:cfvo>
              <x14:cfIcon iconSet="3TrafficLights2" iconId="0"/>
              <x14:cfIcon iconSet="3TrafficLights2" iconId="0"/>
              <x14:cfIcon iconSet="3TrafficLights2" iconId="2"/>
            </x14:iconSet>
          </x14:cfRule>
          <xm:sqref>T1:T12 T20:T1048576 J13:J19</xm:sqref>
        </x14:conditionalFormatting>
        <x14:conditionalFormatting xmlns:xm="http://schemas.microsoft.com/office/excel/2006/main">
          <x14:cfRule type="iconSet" priority="2" id="{9DCABEAA-3B29-46D6-94E2-459A864729C6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>
                <xm:f>80</xm:f>
              </x14:cfvo>
              <x14:cfIcon iconSet="3TrafficLights2" iconId="0"/>
              <x14:cfIcon iconSet="3TrafficLights2" iconId="0"/>
              <x14:cfIcon iconSet="3TrafficLights2" iconId="2"/>
            </x14:iconSet>
          </x14:cfRule>
          <xm:sqref>Q13:Q19</xm:sqref>
        </x14:conditionalFormatting>
        <x14:conditionalFormatting xmlns:xm="http://schemas.microsoft.com/office/excel/2006/main">
          <x14:cfRule type="expression" priority="1" stopIfTrue="1" id="{64908BE3-C134-4BA2-890F-5EBDF0CCB333}">
            <xm:f>IF('Liste des surveillances 1'!D14&lt;&gt;"",'Liste des surveillances 1'!D14,"")</xm:f>
            <x14:dxf/>
          </x14:cfRule>
          <xm:sqref>D14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F0"/>
  </sheetPr>
  <dimension ref="A2:BB22"/>
  <sheetViews>
    <sheetView showGridLines="0" zoomScale="80" zoomScaleNormal="80" workbookViewId="0">
      <pane xSplit="2" ySplit="16" topLeftCell="C17" activePane="bottomRight" state="frozen"/>
      <selection pane="topRight" activeCell="D1" sqref="D1"/>
      <selection pane="bottomLeft" activeCell="A11" sqref="A11"/>
      <selection pane="bottomRight" activeCell="B19" sqref="B19"/>
    </sheetView>
  </sheetViews>
  <sheetFormatPr baseColWidth="10" defaultRowHeight="15" x14ac:dyDescent="0.25"/>
  <cols>
    <col min="1" max="1" width="15.5703125" bestFit="1" customWidth="1"/>
    <col min="2" max="2" width="13" customWidth="1"/>
  </cols>
  <sheetData>
    <row r="2" spans="1:54" x14ac:dyDescent="0.25">
      <c r="A2" s="103" t="s">
        <v>26</v>
      </c>
      <c r="B2" s="3" t="s">
        <v>2</v>
      </c>
    </row>
    <row r="3" spans="1:54" x14ac:dyDescent="0.25">
      <c r="A3" s="103"/>
      <c r="B3" s="4" t="s">
        <v>3</v>
      </c>
    </row>
    <row r="4" spans="1:54" x14ac:dyDescent="0.25">
      <c r="A4" s="103"/>
      <c r="B4" s="5" t="s">
        <v>56</v>
      </c>
    </row>
    <row r="5" spans="1:54" x14ac:dyDescent="0.25">
      <c r="A5" s="103"/>
      <c r="B5" s="6" t="s">
        <v>4</v>
      </c>
    </row>
    <row r="6" spans="1:54" x14ac:dyDescent="0.25">
      <c r="A6" s="103"/>
      <c r="B6" s="41" t="s">
        <v>5</v>
      </c>
    </row>
    <row r="7" spans="1:54" x14ac:dyDescent="0.25">
      <c r="A7" s="104"/>
      <c r="B7" s="43" t="s">
        <v>57</v>
      </c>
    </row>
    <row r="8" spans="1:54" x14ac:dyDescent="0.25">
      <c r="A8" s="7"/>
      <c r="B8" s="7" t="s">
        <v>51</v>
      </c>
    </row>
    <row r="9" spans="1:54" x14ac:dyDescent="0.25">
      <c r="A9" s="83"/>
      <c r="B9" s="7" t="s">
        <v>52</v>
      </c>
    </row>
    <row r="10" spans="1:54" x14ac:dyDescent="0.25">
      <c r="A10" s="84"/>
      <c r="B10" s="7" t="s">
        <v>11</v>
      </c>
    </row>
    <row r="13" spans="1:54" ht="15.75" thickBot="1" x14ac:dyDescent="0.3"/>
    <row r="14" spans="1:54" ht="28.5" customHeight="1" thickBot="1" x14ac:dyDescent="0.3">
      <c r="A14" s="105" t="s">
        <v>0</v>
      </c>
      <c r="B14" s="97" t="s">
        <v>6</v>
      </c>
      <c r="C14" s="108">
        <v>2015</v>
      </c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  <c r="BA14" s="109"/>
      <c r="BB14" s="110"/>
    </row>
    <row r="15" spans="1:54" ht="18.75" customHeight="1" thickBot="1" x14ac:dyDescent="0.3">
      <c r="A15" s="106"/>
      <c r="B15" s="98"/>
      <c r="C15" s="94" t="s">
        <v>13</v>
      </c>
      <c r="D15" s="95"/>
      <c r="E15" s="95"/>
      <c r="F15" s="95"/>
      <c r="G15" s="96"/>
      <c r="H15" s="94" t="s">
        <v>14</v>
      </c>
      <c r="I15" s="95"/>
      <c r="J15" s="95"/>
      <c r="K15" s="96"/>
      <c r="L15" s="94" t="s">
        <v>15</v>
      </c>
      <c r="M15" s="95"/>
      <c r="N15" s="95"/>
      <c r="O15" s="96"/>
      <c r="P15" s="94" t="s">
        <v>16</v>
      </c>
      <c r="Q15" s="95"/>
      <c r="R15" s="95"/>
      <c r="S15" s="95"/>
      <c r="T15" s="96"/>
      <c r="U15" s="94" t="s">
        <v>17</v>
      </c>
      <c r="V15" s="95"/>
      <c r="W15" s="95"/>
      <c r="X15" s="96"/>
      <c r="Y15" s="94" t="s">
        <v>18</v>
      </c>
      <c r="Z15" s="95"/>
      <c r="AA15" s="95"/>
      <c r="AB15" s="96"/>
      <c r="AC15" s="94" t="s">
        <v>19</v>
      </c>
      <c r="AD15" s="95"/>
      <c r="AE15" s="95"/>
      <c r="AF15" s="95"/>
      <c r="AG15" s="96"/>
      <c r="AH15" s="94" t="s">
        <v>20</v>
      </c>
      <c r="AI15" s="95"/>
      <c r="AJ15" s="95"/>
      <c r="AK15" s="96"/>
      <c r="AL15" s="94" t="s">
        <v>21</v>
      </c>
      <c r="AM15" s="95"/>
      <c r="AN15" s="95"/>
      <c r="AO15" s="95"/>
      <c r="AP15" s="96"/>
      <c r="AQ15" s="94" t="s">
        <v>22</v>
      </c>
      <c r="AR15" s="95"/>
      <c r="AS15" s="95"/>
      <c r="AT15" s="96"/>
      <c r="AU15" s="94" t="s">
        <v>23</v>
      </c>
      <c r="AV15" s="95"/>
      <c r="AW15" s="95"/>
      <c r="AX15" s="96"/>
      <c r="AY15" s="94" t="s">
        <v>24</v>
      </c>
      <c r="AZ15" s="95"/>
      <c r="BA15" s="95"/>
      <c r="BB15" s="96"/>
    </row>
    <row r="16" spans="1:54" ht="15.75" customHeight="1" thickBot="1" x14ac:dyDescent="0.3">
      <c r="A16" s="107"/>
      <c r="B16" s="99"/>
      <c r="C16" s="68">
        <v>1</v>
      </c>
      <c r="D16" s="69">
        <v>2</v>
      </c>
      <c r="E16" s="69">
        <v>3</v>
      </c>
      <c r="F16" s="69">
        <v>4</v>
      </c>
      <c r="G16" s="69">
        <v>5</v>
      </c>
      <c r="H16" s="69">
        <v>6</v>
      </c>
      <c r="I16" s="69">
        <v>7</v>
      </c>
      <c r="J16" s="69">
        <v>8</v>
      </c>
      <c r="K16" s="69">
        <v>9</v>
      </c>
      <c r="L16" s="69">
        <v>10</v>
      </c>
      <c r="M16" s="69">
        <v>11</v>
      </c>
      <c r="N16" s="69">
        <v>12</v>
      </c>
      <c r="O16" s="69">
        <v>13</v>
      </c>
      <c r="P16" s="69">
        <v>14</v>
      </c>
      <c r="Q16" s="69">
        <v>15</v>
      </c>
      <c r="R16" s="69">
        <v>16</v>
      </c>
      <c r="S16" s="69">
        <v>17</v>
      </c>
      <c r="T16" s="69">
        <v>18</v>
      </c>
      <c r="U16" s="69">
        <v>19</v>
      </c>
      <c r="V16" s="69">
        <v>20</v>
      </c>
      <c r="W16" s="69">
        <v>21</v>
      </c>
      <c r="X16" s="69">
        <v>22</v>
      </c>
      <c r="Y16" s="69">
        <v>23</v>
      </c>
      <c r="Z16" s="69">
        <v>24</v>
      </c>
      <c r="AA16" s="69">
        <v>25</v>
      </c>
      <c r="AB16" s="69">
        <v>26</v>
      </c>
      <c r="AC16" s="69">
        <v>27</v>
      </c>
      <c r="AD16" s="69">
        <v>28</v>
      </c>
      <c r="AE16" s="69">
        <v>29</v>
      </c>
      <c r="AF16" s="69">
        <v>30</v>
      </c>
      <c r="AG16" s="69">
        <v>31</v>
      </c>
      <c r="AH16" s="69">
        <v>32</v>
      </c>
      <c r="AI16" s="69">
        <v>33</v>
      </c>
      <c r="AJ16" s="69">
        <v>34</v>
      </c>
      <c r="AK16" s="69">
        <v>35</v>
      </c>
      <c r="AL16" s="69">
        <v>36</v>
      </c>
      <c r="AM16" s="69">
        <v>37</v>
      </c>
      <c r="AN16" s="69">
        <v>38</v>
      </c>
      <c r="AO16" s="69">
        <v>39</v>
      </c>
      <c r="AP16" s="69">
        <v>40</v>
      </c>
      <c r="AQ16" s="69">
        <v>41</v>
      </c>
      <c r="AR16" s="69">
        <v>42</v>
      </c>
      <c r="AS16" s="69">
        <v>43</v>
      </c>
      <c r="AT16" s="69">
        <v>44</v>
      </c>
      <c r="AU16" s="69">
        <v>45</v>
      </c>
      <c r="AV16" s="69">
        <v>46</v>
      </c>
      <c r="AW16" s="69">
        <v>47</v>
      </c>
      <c r="AX16" s="69">
        <v>48</v>
      </c>
      <c r="AY16" s="69">
        <v>49</v>
      </c>
      <c r="AZ16" s="69">
        <v>50</v>
      </c>
      <c r="BA16" s="69">
        <v>51</v>
      </c>
      <c r="BB16" s="70">
        <v>52</v>
      </c>
    </row>
    <row r="17" spans="1:54" x14ac:dyDescent="0.25">
      <c r="A17" s="100" t="str">
        <f>IF('Liste des surveillances'!A14&lt;&gt;"",'Liste des surveillances'!A14,"")</f>
        <v>Presta X</v>
      </c>
      <c r="B17" s="59" t="str">
        <f>IF('Liste des surveillances'!C14&lt;&gt;"",'Liste des surveillances'!C14,"")</f>
        <v>JJG</v>
      </c>
      <c r="C17" s="62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4"/>
    </row>
    <row r="18" spans="1:54" x14ac:dyDescent="0.25">
      <c r="A18" s="101"/>
      <c r="B18" s="60" t="str">
        <f>IF('Liste des surveillances'!C15&lt;&gt;"",'Liste des surveillances'!C15,"")</f>
        <v>JJG</v>
      </c>
      <c r="C18" s="65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8"/>
    </row>
    <row r="19" spans="1:54" x14ac:dyDescent="0.25">
      <c r="A19" s="101"/>
      <c r="B19" s="60" t="str">
        <f>IF('Liste des surveillances'!C16&lt;&gt;"",'Liste des surveillances'!C16,"")</f>
        <v>Thomas</v>
      </c>
      <c r="C19" s="65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8"/>
    </row>
    <row r="20" spans="1:54" x14ac:dyDescent="0.25">
      <c r="A20" s="101"/>
      <c r="B20" s="60" t="str">
        <f>IF('Liste des surveillances'!C17&lt;&gt;"",'Liste des surveillances'!C17,"")</f>
        <v>Thomas</v>
      </c>
      <c r="C20" s="66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6"/>
    </row>
    <row r="21" spans="1:54" x14ac:dyDescent="0.25">
      <c r="A21" s="101"/>
      <c r="B21" s="60" t="str">
        <f>IF('Liste des surveillances'!C18&lt;&gt;"",'Liste des surveillances'!C18,"")</f>
        <v>JJG</v>
      </c>
      <c r="C21" s="65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8"/>
    </row>
    <row r="22" spans="1:54" ht="15.75" thickBot="1" x14ac:dyDescent="0.3">
      <c r="A22" s="102"/>
      <c r="B22" s="61" t="str">
        <f>IF('Liste des surveillances'!C19&lt;&gt;"",'Liste des surveillances'!C19,"")</f>
        <v>JJG</v>
      </c>
      <c r="C22" s="67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50"/>
    </row>
  </sheetData>
  <mergeCells count="17">
    <mergeCell ref="AQ15:AT15"/>
    <mergeCell ref="AU15:AX15"/>
    <mergeCell ref="AY15:BB15"/>
    <mergeCell ref="B14:B16"/>
    <mergeCell ref="A17:A22"/>
    <mergeCell ref="A2:A7"/>
    <mergeCell ref="A14:A16"/>
    <mergeCell ref="C14:BB14"/>
    <mergeCell ref="C15:G15"/>
    <mergeCell ref="H15:K15"/>
    <mergeCell ref="L15:O15"/>
    <mergeCell ref="P15:T15"/>
    <mergeCell ref="U15:X15"/>
    <mergeCell ref="Y15:AB15"/>
    <mergeCell ref="AC15:AG15"/>
    <mergeCell ref="AH15:AK15"/>
    <mergeCell ref="AL15:AP15"/>
  </mergeCells>
  <hyperlinks>
    <hyperlink ref="B2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66675</xdr:colOff>
                    <xdr:row>10</xdr:row>
                    <xdr:rowOff>104775</xdr:rowOff>
                  </from>
                  <to>
                    <xdr:col>1</xdr:col>
                    <xdr:colOff>857250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" stopIfTrue="1" id="{8DCE2FEB-DB25-488A-9B6A-5DBE1C62FC8A}">
            <xm:f>AND('Liste des surveillances'!$P14&lt;&gt;"",'Liste des surveillances'!$P14=C$16)</xm:f>
            <x14:dxf>
              <fill>
                <patternFill patternType="lightGrid">
                  <bgColor rgb="FF00B0F0"/>
                </patternFill>
              </fill>
            </x14:dxf>
          </x14:cfRule>
          <x14:cfRule type="expression" priority="20" stopIfTrue="1" id="{9E05959D-6DF7-4323-B227-A5A57DEB8A82}">
            <xm:f>AND('Liste des surveillances'!$N14&lt;&gt;"",'Liste des surveillances'!$N14=C$16)</xm:f>
            <x14:dxf>
              <fill>
                <patternFill patternType="gray125">
                  <bgColor rgb="FF00B0F0"/>
                </patternFill>
              </fill>
            </x14:dxf>
          </x14:cfRule>
          <x14:cfRule type="expression" priority="21" stopIfTrue="1" id="{A26EE7EE-2FA0-4EC9-AC9E-F64756C7BAE3}">
            <xm:f>AND('Liste des surveillances'!$L14&lt;&gt;"",'Liste des surveillances'!$L14=C$16)</xm:f>
            <x14:dxf>
              <fill>
                <patternFill>
                  <bgColor rgb="FF00B0F0"/>
                </patternFill>
              </fill>
            </x14:dxf>
          </x14:cfRule>
          <x14:cfRule type="expression" priority="32" stopIfTrue="1" id="{27A85E73-2062-4FA8-A0B2-535EC251D2B1}">
            <xm:f>AND('Liste des surveillances'!$I14&lt;&gt;"",'Liste des surveillances'!$I14=C$16)</xm:f>
            <x14:dxf>
              <fill>
                <patternFill patternType="lightGrid">
                  <bgColor rgb="FF00B0F0"/>
                </patternFill>
              </fill>
              <border>
                <bottom/>
                <vertical/>
                <horizontal/>
              </border>
            </x14:dxf>
          </x14:cfRule>
          <x14:cfRule type="expression" priority="33" stopIfTrue="1" id="{219D9871-ED28-4F22-AEB4-F120FF2AD844}">
            <xm:f>AND('Liste des surveillances'!$G14&lt;&gt;"",'Liste des surveillances'!$G14=C$16)</xm:f>
            <x14:dxf>
              <fill>
                <patternFill patternType="gray0625">
                  <bgColor rgb="FF00B0F0"/>
                </patternFill>
              </fill>
            </x14:dxf>
          </x14:cfRule>
          <x14:cfRule type="expression" priority="93" stopIfTrue="1" id="{7F03ADC6-1A01-41A6-9378-639BDFF4C65A}">
            <xm:f>AND('Liste des surveillances'!$E14&lt;&gt;"",'Liste des surveillances'!$E14=C$16)</xm:f>
            <x14:dxf>
              <fill>
                <patternFill>
                  <bgColor rgb="FF00B0F0"/>
                </patternFill>
              </fill>
            </x14:dxf>
          </x14:cfRule>
          <xm:sqref>C17:BB17</xm:sqref>
        </x14:conditionalFormatting>
        <x14:conditionalFormatting xmlns:xm="http://schemas.microsoft.com/office/excel/2006/main">
          <x14:cfRule type="expression" priority="16" stopIfTrue="1" id="{6D390D41-D647-4D1D-A8A1-DEB3ACFAF11A}">
            <xm:f>AND('Liste des surveillances'!$P15&lt;&gt;"",'Liste des surveillances'!$P15=C$16)</xm:f>
            <x14:dxf>
              <fill>
                <patternFill patternType="lightGrid">
                  <bgColor rgb="FFFFFF00"/>
                </patternFill>
              </fill>
            </x14:dxf>
          </x14:cfRule>
          <x14:cfRule type="expression" priority="17" stopIfTrue="1" id="{5BB12020-A57D-4FB0-8896-4EF9D26EB75F}">
            <xm:f>AND('Liste des surveillances'!$N15&lt;&gt;"",'Liste des surveillances'!$N15=C$16)</xm:f>
            <x14:dxf>
              <fill>
                <patternFill patternType="gray125">
                  <bgColor rgb="FFFFFF00"/>
                </patternFill>
              </fill>
            </x14:dxf>
          </x14:cfRule>
          <x14:cfRule type="expression" priority="18" stopIfTrue="1" id="{68C7F685-F1DE-4F39-817C-46DCA6CC0E49}">
            <xm:f>AND('Liste des surveillances'!$L15&lt;&gt;"",'Liste des surveillances'!$L15=C$16)</xm:f>
            <x14:dxf>
              <fill>
                <patternFill>
                  <bgColor rgb="FFFFFF00"/>
                </patternFill>
              </fill>
            </x14:dxf>
          </x14:cfRule>
          <x14:cfRule type="expression" priority="28" stopIfTrue="1" id="{095A7369-CCD8-4736-84F6-7E8275E290E8}">
            <xm:f>AND('Liste des surveillances'!$I15&lt;&gt;"",'Liste des surveillances'!$I15=C$16)</xm:f>
            <x14:dxf>
              <fill>
                <patternFill patternType="lightGrid">
                  <bgColor rgb="FFFFFF00"/>
                </patternFill>
              </fill>
            </x14:dxf>
          </x14:cfRule>
          <x14:cfRule type="expression" priority="31" stopIfTrue="1" id="{9D6815E8-CC8A-4EF2-B889-D3BCB44DFD5A}">
            <xm:f>AND('Liste des surveillances'!$G15&lt;&gt;"",'Liste des surveillances'!$G15=C$16)</xm:f>
            <x14:dxf>
              <fill>
                <patternFill patternType="gray125">
                  <bgColor rgb="FFFFFF00"/>
                </patternFill>
              </fill>
            </x14:dxf>
          </x14:cfRule>
          <x14:cfRule type="expression" priority="92" stopIfTrue="1" id="{1781FCB7-4D82-4842-A675-A5C4BDB5DDCD}">
            <xm:f>AND('Liste des surveillances'!$E15&lt;&gt;"",'Liste des surveillances'!$E15=C$16)</xm:f>
            <x14:dxf>
              <fill>
                <patternFill>
                  <bgColor rgb="FFFFFF00"/>
                </patternFill>
              </fill>
            </x14:dxf>
          </x14:cfRule>
          <xm:sqref>C18:BB18</xm:sqref>
        </x14:conditionalFormatting>
        <x14:conditionalFormatting xmlns:xm="http://schemas.microsoft.com/office/excel/2006/main">
          <x14:cfRule type="expression" priority="13" id="{1F3371E6-54AD-4F1B-8029-97543A1C96DD}">
            <xm:f>AND('Liste des surveillances'!$P16&lt;&gt;"",'Liste des surveillances'!$P16=C$16)</xm:f>
            <x14:dxf>
              <fill>
                <patternFill patternType="lightGrid">
                  <bgColor rgb="FFFF0000"/>
                </patternFill>
              </fill>
            </x14:dxf>
          </x14:cfRule>
          <x14:cfRule type="expression" priority="14" id="{C3296BE9-1133-45FF-A54B-06EDFAB33A87}">
            <xm:f>AND('Liste des surveillances'!$N16&lt;&gt;"",'Liste des surveillances'!$N16=C$16)</xm:f>
            <x14:dxf>
              <fill>
                <patternFill patternType="gray125">
                  <bgColor rgb="FFFF0000"/>
                </patternFill>
              </fill>
            </x14:dxf>
          </x14:cfRule>
          <x14:cfRule type="expression" priority="15" id="{A18692FD-1181-47EA-A781-4EF9DD54C798}">
            <xm:f>AND('Liste des surveillances'!$L16&lt;&gt;"",'Liste des surveillances'!$L16=C$16)</xm:f>
            <x14:dxf>
              <fill>
                <patternFill>
                  <bgColor rgb="FFFF0000"/>
                </patternFill>
              </fill>
            </x14:dxf>
          </x14:cfRule>
          <x14:cfRule type="expression" priority="26" stopIfTrue="1" id="{B0F330FA-4618-467A-92E4-EF693E5DAFEA}">
            <xm:f>AND('Liste des surveillances'!$I16&lt;&gt;"",'Liste des surveillances'!$I16=C$16)</xm:f>
            <x14:dxf>
              <fill>
                <patternFill patternType="lightGrid">
                  <bgColor rgb="FFFF0000"/>
                </patternFill>
              </fill>
            </x14:dxf>
          </x14:cfRule>
          <x14:cfRule type="expression" priority="27" stopIfTrue="1" id="{5FBF7978-3E49-4F40-8616-898E7804CDFB}">
            <xm:f>AND('Liste des surveillances'!$G16&lt;&gt;"",'Liste des surveillances'!$G16=C$16)</xm:f>
            <x14:dxf>
              <fill>
                <patternFill patternType="gray125">
                  <bgColor rgb="FFFF0000"/>
                </patternFill>
              </fill>
            </x14:dxf>
          </x14:cfRule>
          <x14:cfRule type="expression" priority="91" stopIfTrue="1" id="{87F7A83D-EE58-4CE3-A901-F16ED246DC6D}">
            <xm:f>AND('Liste des surveillances'!$E16&lt;&gt;"",'Liste des surveillances'!$E16=C$16)</xm:f>
            <x14:dxf>
              <fill>
                <patternFill>
                  <bgColor rgb="FFFF0000"/>
                </patternFill>
              </fill>
            </x14:dxf>
          </x14:cfRule>
          <xm:sqref>C19:BB19</xm:sqref>
        </x14:conditionalFormatting>
        <x14:conditionalFormatting xmlns:xm="http://schemas.microsoft.com/office/excel/2006/main">
          <x14:cfRule type="expression" priority="10" id="{584F5756-67A9-46D7-9137-C0792DC9BFFA}">
            <xm:f>AND('Liste des surveillances'!$P17&lt;&gt;"",'Liste des surveillances'!$P17=C$16)</xm:f>
            <x14:dxf>
              <fill>
                <patternFill patternType="lightGrid">
                  <bgColor theme="9"/>
                </patternFill>
              </fill>
            </x14:dxf>
          </x14:cfRule>
          <x14:cfRule type="expression" priority="11" id="{4684C399-60BA-4C5C-8013-2B766E53AE6B}">
            <xm:f>AND('Liste des surveillances'!$N17&lt;&gt;"",'Liste des surveillances'!$N17=C$16)</xm:f>
            <x14:dxf>
              <fill>
                <patternFill patternType="gray125">
                  <bgColor theme="9"/>
                </patternFill>
              </fill>
            </x14:dxf>
          </x14:cfRule>
          <x14:cfRule type="expression" priority="12" id="{A8C337FC-C3DB-46D3-946A-5497C3DF14AC}">
            <xm:f>AND('Liste des surveillances'!$L17&lt;&gt;"",'Liste des surveillances'!$L17=C$16)</xm:f>
            <x14:dxf>
              <fill>
                <patternFill>
                  <bgColor theme="9"/>
                </patternFill>
              </fill>
            </x14:dxf>
          </x14:cfRule>
          <x14:cfRule type="expression" priority="24" stopIfTrue="1" id="{C601446A-5D93-48C4-95CE-38240002CF53}">
            <xm:f>AND('Liste des surveillances'!$I17&lt;&gt;"",'Liste des surveillances'!$I17=C$16)</xm:f>
            <x14:dxf>
              <fill>
                <patternFill patternType="lightGrid">
                  <bgColor theme="9"/>
                </patternFill>
              </fill>
            </x14:dxf>
          </x14:cfRule>
          <x14:cfRule type="expression" priority="25" stopIfTrue="1" id="{0A9F574E-D73B-4A8B-A157-31D8FBD71CE3}">
            <xm:f>AND('Liste des surveillances'!$G17&lt;&gt;"",'Liste des surveillances'!$G17=C$16)</xm:f>
            <x14:dxf>
              <fill>
                <patternFill patternType="gray125">
                  <bgColor theme="9"/>
                </patternFill>
              </fill>
            </x14:dxf>
          </x14:cfRule>
          <x14:cfRule type="expression" priority="88" stopIfTrue="1" id="{342D60EB-A34E-4CE1-B84F-71B563BB711A}">
            <xm:f>AND('Liste des surveillances'!$E17&lt;&gt;"",'Liste des surveillances'!$E17=C$16)</xm:f>
            <x14:dxf>
              <fill>
                <patternFill>
                  <bgColor theme="9"/>
                </patternFill>
              </fill>
            </x14:dxf>
          </x14:cfRule>
          <xm:sqref>C20:BB20</xm:sqref>
        </x14:conditionalFormatting>
        <x14:conditionalFormatting xmlns:xm="http://schemas.microsoft.com/office/excel/2006/main">
          <x14:cfRule type="expression" priority="7" stopIfTrue="1" id="{095C3652-EBED-4AD0-9DAE-4055E25F3DB0}">
            <xm:f>AND('Liste des surveillances'!$P18&lt;&gt;"",'Liste des surveillances'!$P18=C$16)</xm:f>
            <x14:dxf>
              <fill>
                <patternFill patternType="lightGrid">
                  <bgColor theme="5"/>
                </patternFill>
              </fill>
            </x14:dxf>
          </x14:cfRule>
          <x14:cfRule type="expression" priority="8" stopIfTrue="1" id="{298764D8-6F98-4D85-848D-90402D722398}">
            <xm:f>AND('Liste des surveillances'!$N18&lt;&gt;"",'Liste des surveillances'!$N18=C$16)</xm:f>
            <x14:dxf>
              <fill>
                <patternFill patternType="gray125">
                  <bgColor theme="5"/>
                </patternFill>
              </fill>
            </x14:dxf>
          </x14:cfRule>
          <x14:cfRule type="expression" priority="9" stopIfTrue="1" id="{A5D62A4B-1411-44A2-A787-BA2920183056}">
            <xm:f>AND('Liste des surveillances'!$L18&lt;&gt;"",'Liste des surveillances'!$L18=C$16)</xm:f>
            <x14:dxf>
              <fill>
                <patternFill>
                  <bgColor theme="5"/>
                </patternFill>
              </fill>
            </x14:dxf>
          </x14:cfRule>
          <x14:cfRule type="expression" priority="22" stopIfTrue="1" id="{1B217D6A-BD1C-4D03-B65F-114E101B2EB9}">
            <xm:f>AND('Liste des surveillances'!$I18&lt;&gt;"",'Liste des surveillances'!$I18=C$16)</xm:f>
            <x14:dxf>
              <fill>
                <patternFill patternType="lightGrid">
                  <bgColor theme="5"/>
                </patternFill>
              </fill>
            </x14:dxf>
          </x14:cfRule>
          <x14:cfRule type="expression" priority="23" stopIfTrue="1" id="{882CF20A-0DFD-4A65-9A35-A448C50A4B5A}">
            <xm:f>AND('Liste des surveillances'!$G18&lt;&gt;"",'Liste des surveillances'!$G18=C$16)</xm:f>
            <x14:dxf>
              <fill>
                <patternFill patternType="gray125">
                  <bgColor theme="5"/>
                </patternFill>
              </fill>
            </x14:dxf>
          </x14:cfRule>
          <x14:cfRule type="expression" priority="94" stopIfTrue="1" id="{EBBDF2F4-EA00-48B2-8B71-2153AFCDA77E}">
            <xm:f>AND('Liste des surveillances'!$E18&lt;&gt;"",'Liste des surveillances'!$E18=C$16)</xm:f>
            <x14:dxf>
              <fill>
                <patternFill>
                  <bgColor theme="5"/>
                </patternFill>
              </fill>
            </x14:dxf>
          </x14:cfRule>
          <xm:sqref>C21:BB21</xm:sqref>
        </x14:conditionalFormatting>
        <x14:conditionalFormatting xmlns:xm="http://schemas.microsoft.com/office/excel/2006/main">
          <x14:cfRule type="expression" priority="1" id="{B3896500-2750-4E4A-8016-A51E38D1FA04}">
            <xm:f>AND('Liste des surveillances'!$P19&lt;&gt;"",'Liste des surveillances'!$P19=C$16)</xm:f>
            <x14:dxf>
              <fill>
                <patternFill patternType="lightGrid">
                  <bgColor theme="0" tint="-0.34998626667073579"/>
                </patternFill>
              </fill>
            </x14:dxf>
          </x14:cfRule>
          <x14:cfRule type="expression" priority="2" id="{919EFC43-BD54-4D57-9BA5-C816F9F2FB8E}">
            <xm:f>AND('Liste des surveillances'!$N19&lt;&gt;"",'Liste des surveillances'!$N19=C$16)</xm:f>
            <x14:dxf>
              <fill>
                <patternFill patternType="gray125">
                  <bgColor theme="0" tint="-0.34998626667073579"/>
                </patternFill>
              </fill>
            </x14:dxf>
          </x14:cfRule>
          <x14:cfRule type="expression" priority="3" id="{2B434D07-0DF9-413B-B55C-0B4C2E3846F0}">
            <xm:f>AND('Liste des surveillances'!$L19&lt;&gt;"",'Liste des surveillances'!$L19=C$16)</xm:f>
            <x14:dxf>
              <fill>
                <patternFill>
                  <bgColor theme="0" tint="-0.34998626667073579"/>
                </patternFill>
              </fill>
            </x14:dxf>
          </x14:cfRule>
          <x14:cfRule type="expression" priority="4" stopIfTrue="1" id="{4B02D7C2-5A80-41A8-B636-A62170957E0A}">
            <xm:f>AND('Liste des surveillances'!$I19&lt;&gt;"",'Liste des surveillances'!$I19=C$16)</xm:f>
            <x14:dxf>
              <fill>
                <patternFill patternType="lightGrid">
                  <bgColor theme="0" tint="-0.34998626667073579"/>
                </patternFill>
              </fill>
            </x14:dxf>
          </x14:cfRule>
          <x14:cfRule type="expression" priority="5" stopIfTrue="1" id="{D6007375-471B-44A3-92A1-2BB76488C9AD}">
            <xm:f>AND('Liste des surveillances'!$G19&lt;&gt;"",'Liste des surveillances'!$G19=C$16)</xm:f>
            <x14:dxf>
              <fill>
                <patternFill patternType="gray125">
                  <bgColor theme="0" tint="-0.34998626667073579"/>
                </patternFill>
              </fill>
            </x14:dxf>
          </x14:cfRule>
          <x14:cfRule type="expression" priority="6" stopIfTrue="1" id="{54D50392-D7BD-4D6C-8832-6D14CC08C14C}">
            <xm:f>AND('Liste des surveillances'!$E19&lt;&gt;"",'Liste des surveillances'!$E19=C$16)</xm:f>
            <x14:dxf>
              <fill>
                <patternFill>
                  <bgColor theme="0" tint="-0.34998626667073579"/>
                </patternFill>
              </fill>
            </x14:dxf>
          </x14:cfRule>
          <xm:sqref>C22:BB22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J27"/>
  <sheetViews>
    <sheetView topLeftCell="B4" workbookViewId="0">
      <selection activeCell="H28" sqref="H28"/>
    </sheetView>
  </sheetViews>
  <sheetFormatPr baseColWidth="10" defaultRowHeight="15" x14ac:dyDescent="0.25"/>
  <cols>
    <col min="2" max="2" width="34.140625" bestFit="1" customWidth="1"/>
    <col min="3" max="3" width="24" customWidth="1"/>
    <col min="4" max="4" width="22.42578125" bestFit="1" customWidth="1"/>
    <col min="5" max="5" width="21.42578125" bestFit="1" customWidth="1"/>
    <col min="7" max="7" width="19.7109375" bestFit="1" customWidth="1"/>
    <col min="8" max="8" width="23.5703125" bestFit="1" customWidth="1"/>
    <col min="9" max="9" width="12.5703125" bestFit="1" customWidth="1"/>
    <col min="10" max="10" width="16.7109375" bestFit="1" customWidth="1"/>
  </cols>
  <sheetData>
    <row r="2" spans="2:10" ht="15.75" thickBot="1" x14ac:dyDescent="0.3"/>
    <row r="3" spans="2:10" ht="15.75" thickBot="1" x14ac:dyDescent="0.3">
      <c r="B3" s="111" t="s">
        <v>28</v>
      </c>
      <c r="C3" s="112"/>
      <c r="D3" s="112"/>
      <c r="E3" s="113"/>
    </row>
    <row r="4" spans="2:10" ht="15.75" thickBot="1" x14ac:dyDescent="0.3">
      <c r="B4" s="27" t="s">
        <v>37</v>
      </c>
      <c r="C4" s="21" t="s">
        <v>38</v>
      </c>
      <c r="D4" s="31" t="s">
        <v>58</v>
      </c>
      <c r="E4" s="22" t="s">
        <v>39</v>
      </c>
      <c r="F4" s="22" t="s">
        <v>40</v>
      </c>
      <c r="G4" s="22" t="s">
        <v>42</v>
      </c>
      <c r="H4" s="22" t="s">
        <v>43</v>
      </c>
      <c r="I4" s="23" t="s">
        <v>44</v>
      </c>
      <c r="J4" s="1"/>
    </row>
    <row r="5" spans="2:10" ht="16.5" x14ac:dyDescent="0.3">
      <c r="B5" s="18" t="s">
        <v>29</v>
      </c>
      <c r="C5" s="28">
        <f>COUNTIFS('Liste des surveillances'!D:D,"&lt;=31/01/2015",'Liste des surveillances'!D:D,"&gt;=01/01/2015")+COUNTIFS('Liste des surveillances'!K:K,"&lt;=31/01/2015",'Liste des surveillances'!K:K,"&gt;=01/01/2015")</f>
        <v>1</v>
      </c>
      <c r="D5" s="28">
        <f>COUNTIFS('Liste des surveillances'!F:F,"&lt;=31/01/2015",'Liste des surveillances'!F:F,"&gt;=01/01/2015")+COUNTIFS('Liste des surveillances'!M:M,"&lt;=31/01/2015",'Liste des surveillances'!M:M,"&gt;=01/01/2015")</f>
        <v>0</v>
      </c>
      <c r="E5" s="28">
        <f>COUNTIFS('Liste des surveillances'!H:H,"&lt;=31/01/2015",'Liste des surveillances'!H:H,"&gt;=01/01/2015")+COUNTIFS('Liste des surveillances'!O:O,"&lt;=31/01/2015",'Liste des surveillances'!O:O,"&gt;=01/01/2015")</f>
        <v>0</v>
      </c>
      <c r="F5" s="20">
        <f>(E5/C5)*100</f>
        <v>0</v>
      </c>
      <c r="G5" s="29">
        <f>(E5/C$17)*100</f>
        <v>0</v>
      </c>
      <c r="H5" s="29">
        <f>G5</f>
        <v>0</v>
      </c>
      <c r="I5" s="30">
        <f>80/12</f>
        <v>6.666666666666667</v>
      </c>
    </row>
    <row r="6" spans="2:10" ht="16.5" x14ac:dyDescent="0.3">
      <c r="B6" s="19" t="s">
        <v>30</v>
      </c>
      <c r="C6" s="28">
        <f>COUNTIFS('Liste des surveillances'!D:D,"&lt;=28/02/2015",'Liste des surveillances'!D:D,"&gt;=01/02/2015")+COUNTIFS('Liste des surveillances'!K:K,"&lt;=28/02/2015",'Liste des surveillances'!K:K,"&gt;=01/02/2015")</f>
        <v>0</v>
      </c>
      <c r="D6" s="28">
        <f>COUNTIFS('Liste des surveillances'!F:F,"&lt;=28/02/2015",'Liste des surveillances'!F:F,"&gt;=01/02/2015")+COUNTIFS('Liste des surveillances'!M:M,"&lt;=28/02/2015",'Liste des surveillances'!M:M,"&gt;=01/02/2015")</f>
        <v>0</v>
      </c>
      <c r="E6" s="28">
        <f>COUNTIFS('Liste des surveillances'!H:H,"&lt;=28/02/2015",'Liste des surveillances'!H:H,"&gt;=01/02/2015")+COUNTIFS('Liste des surveillances'!O:O,"&lt;=28/02/2015",'Liste des surveillances'!O:O,"&gt;=01/02/2015")</f>
        <v>0</v>
      </c>
      <c r="F6" s="20" t="e">
        <f t="shared" ref="F6:F16" si="0">(E6/C6)*100</f>
        <v>#DIV/0!</v>
      </c>
      <c r="G6" s="7">
        <f t="shared" ref="G6:G16" si="1">(E6/C$17)*100</f>
        <v>0</v>
      </c>
      <c r="H6" s="7">
        <f>H5+G6</f>
        <v>0</v>
      </c>
      <c r="I6" s="24">
        <f>I5+(80/12)</f>
        <v>13.333333333333334</v>
      </c>
    </row>
    <row r="7" spans="2:10" ht="16.5" x14ac:dyDescent="0.3">
      <c r="B7" s="19" t="s">
        <v>15</v>
      </c>
      <c r="C7" s="28">
        <f>COUNTIFS('Liste des surveillances'!$D:$D,"&lt;=31/03/2015",'Liste des surveillances'!$D:$D,"&gt;=01/03/2015")+COUNTIFS('Liste des surveillances'!$K:$K,"&lt;=31/03/2015",'Liste des surveillances'!$K:$K,"&gt;=01/03/2015")</f>
        <v>0</v>
      </c>
      <c r="D7" s="28">
        <f>COUNTIFS('Liste des surveillances'!$F:$F,"&lt;=31/03/2015",'Liste des surveillances'!$F:$F,"&gt;=01/03/2015")+COUNTIFS('Liste des surveillances'!$M:$M,"&lt;=31/03/2015",'Liste des surveillances'!$M:$M,"&gt;=01/03/2015")</f>
        <v>0</v>
      </c>
      <c r="E7" s="28">
        <f>COUNTIFS('Liste des surveillances'!$H:$H,"&lt;=31/03/2015",'Liste des surveillances'!$H:$H,"&gt;=01/03/2015")+COUNTIFS('Liste des surveillances'!$O:$O,"&lt;=31/03/2015",'Liste des surveillances'!$O:$O,"&gt;=01/03/2015")</f>
        <v>0</v>
      </c>
      <c r="F7" s="20" t="e">
        <f t="shared" si="0"/>
        <v>#DIV/0!</v>
      </c>
      <c r="G7" s="7">
        <f t="shared" si="1"/>
        <v>0</v>
      </c>
      <c r="H7" s="7">
        <f t="shared" ref="H7:H16" si="2">H6+G7</f>
        <v>0</v>
      </c>
      <c r="I7" s="24">
        <f t="shared" ref="I7:I15" si="3">I6+(80/12)</f>
        <v>20</v>
      </c>
    </row>
    <row r="8" spans="2:10" ht="16.5" x14ac:dyDescent="0.3">
      <c r="B8" s="19" t="s">
        <v>16</v>
      </c>
      <c r="C8" s="28">
        <f>COUNTIFS('Liste des surveillances'!$D:$D,"&lt;=30/04/2015",'Liste des surveillances'!$D:$D,"&gt;=01/04/2015")+COUNTIFS('Liste des surveillances'!$K:$K,"&lt;=30/04/2015",'Liste des surveillances'!$K:$K,"&gt;=01/04/2015")</f>
        <v>1</v>
      </c>
      <c r="D8" s="28">
        <f>COUNTIFS('Liste des surveillances'!$F:$F,"&lt;=30/04/2015",'Liste des surveillances'!$F:$F,"&gt;=01/04/2015")+COUNTIFS('Liste des surveillances'!$M:$M,"&lt;=30/04/2015",'Liste des surveillances'!$M:$M,"&gt;=01/04/2015")</f>
        <v>0</v>
      </c>
      <c r="E8" s="28">
        <f>COUNTIFS('Liste des surveillances'!$H:$H,"&lt;=30/04/2015",'Liste des surveillances'!$H:$H,"&gt;=01/04/2015")+COUNTIFS('Liste des surveillances'!$O:$O,"&lt;=30/04/2015",'Liste des surveillances'!$O:$O,"&gt;=01/04/2015")</f>
        <v>0</v>
      </c>
      <c r="F8" s="20">
        <f t="shared" si="0"/>
        <v>0</v>
      </c>
      <c r="G8" s="7">
        <f t="shared" si="1"/>
        <v>0</v>
      </c>
      <c r="H8" s="7">
        <f t="shared" si="2"/>
        <v>0</v>
      </c>
      <c r="I8" s="24">
        <f t="shared" si="3"/>
        <v>26.666666666666668</v>
      </c>
    </row>
    <row r="9" spans="2:10" ht="16.5" x14ac:dyDescent="0.3">
      <c r="B9" s="19" t="s">
        <v>17</v>
      </c>
      <c r="C9" s="28">
        <f>COUNTIFS('Liste des surveillances'!$D:$D,"&lt;=31/05/2015",'Liste des surveillances'!$D:$D,"&gt;=01/05/2015")+COUNTIFS('Liste des surveillances'!$K:$K,"&lt;=31/05/2015",'Liste des surveillances'!$K:$K,"&gt;=01/05/2015")</f>
        <v>0</v>
      </c>
      <c r="D9" s="28">
        <f>COUNTIFS('Liste des surveillances'!$F:$F,"&lt;=31/05/2015",'Liste des surveillances'!$F:$F,"&gt;=01/05/2015")+COUNTIFS('Liste des surveillances'!$M:$M,"&lt;=31/05/2015",'Liste des surveillances'!$M:$M,"&gt;=01/05/2015")</f>
        <v>0</v>
      </c>
      <c r="E9" s="28">
        <f>COUNTIFS('Liste des surveillances'!$H:$H,"&lt;=31/05/2015",'Liste des surveillances'!$H:$H,"&gt;=01/05/2015")+COUNTIFS('Liste des surveillances'!$O:$O,"&lt;=31/05/2015",'Liste des surveillances'!$O:$O,"&gt;=01/05/2015")</f>
        <v>0</v>
      </c>
      <c r="F9" s="20" t="e">
        <f t="shared" si="0"/>
        <v>#DIV/0!</v>
      </c>
      <c r="G9" s="7">
        <f t="shared" si="1"/>
        <v>0</v>
      </c>
      <c r="H9" s="7">
        <f t="shared" si="2"/>
        <v>0</v>
      </c>
      <c r="I9" s="24">
        <f t="shared" si="3"/>
        <v>33.333333333333336</v>
      </c>
    </row>
    <row r="10" spans="2:10" ht="16.5" x14ac:dyDescent="0.3">
      <c r="B10" s="19" t="s">
        <v>18</v>
      </c>
      <c r="C10" s="28">
        <f>COUNTIFS('Liste des surveillances'!$D:$D,"&lt;=30/06/2015",'Liste des surveillances'!$D:$D,"&gt;=01/06/2015")+COUNTIFS('Liste des surveillances'!$K:$K,"&lt;=30/06/2015",'Liste des surveillances'!$K:$K,"&gt;=01/06/2015")</f>
        <v>1</v>
      </c>
      <c r="D10" s="28">
        <f>COUNTIFS('Liste des surveillances'!$F:$F,"&lt;=30/06/2015",'Liste des surveillances'!$F:$F,"&gt;=01/06/2015")+COUNTIFS('Liste des surveillances'!$M:$M,"&lt;=30/06/2015",'Liste des surveillances'!$M:$M,"&gt;=01/06/2015")</f>
        <v>0</v>
      </c>
      <c r="E10" s="28">
        <f>COUNTIFS('Liste des surveillances'!$H:$H,"&lt;=30/06/2015",'Liste des surveillances'!$H:$H,"&gt;=01/06/2015")+COUNTIFS('Liste des surveillances'!$O:$O,"&lt;=30/06/2015",'Liste des surveillances'!$O:$O,"&gt;=01/06/2015")</f>
        <v>0</v>
      </c>
      <c r="F10" s="20">
        <f t="shared" si="0"/>
        <v>0</v>
      </c>
      <c r="G10" s="7">
        <f t="shared" si="1"/>
        <v>0</v>
      </c>
      <c r="H10" s="7">
        <f t="shared" si="2"/>
        <v>0</v>
      </c>
      <c r="I10" s="24">
        <f t="shared" si="3"/>
        <v>40</v>
      </c>
    </row>
    <row r="11" spans="2:10" ht="16.5" x14ac:dyDescent="0.3">
      <c r="B11" s="19" t="s">
        <v>31</v>
      </c>
      <c r="C11" s="28">
        <f>COUNTIFS('Liste des surveillances'!$D:$D,"&lt;=31/07/2015",'Liste des surveillances'!$D:$D,"&gt;=01/07/2015")+COUNTIFS('Liste des surveillances'!$K:$K,"&lt;=31/07/2015",'Liste des surveillances'!$K:$K,"&gt;=01/07/2015")</f>
        <v>0</v>
      </c>
      <c r="D11" s="28">
        <f>COUNTIFS('Liste des surveillances'!$F:$F,"&lt;=31/07/2015",'Liste des surveillances'!$F:$F,"&gt;=01/07/2015")+COUNTIFS('Liste des surveillances'!$M:$M,"&lt;=31/07/2015",'Liste des surveillances'!$M:$M,"&gt;=01/07/2015")</f>
        <v>0</v>
      </c>
      <c r="E11" s="28">
        <f>COUNTIFS('Liste des surveillances'!$H:$H,"&lt;=31/07/2015",'Liste des surveillances'!$H:$H,"&gt;=01/07/2015")+COUNTIFS('Liste des surveillances'!$O:$O,"&lt;=31/07/2015",'Liste des surveillances'!$O:$O,"&gt;=01/07/2015")</f>
        <v>0</v>
      </c>
      <c r="F11" s="20" t="e">
        <f t="shared" si="0"/>
        <v>#DIV/0!</v>
      </c>
      <c r="G11" s="7">
        <f t="shared" si="1"/>
        <v>0</v>
      </c>
      <c r="H11" s="7">
        <f t="shared" si="2"/>
        <v>0</v>
      </c>
      <c r="I11" s="24">
        <f t="shared" si="3"/>
        <v>46.666666666666664</v>
      </c>
    </row>
    <row r="12" spans="2:10" ht="16.5" x14ac:dyDescent="0.3">
      <c r="B12" s="19" t="s">
        <v>32</v>
      </c>
      <c r="C12" s="28">
        <f>COUNTIFS('Liste des surveillances'!$D:$D,"&lt;=31/08/2015",'Liste des surveillances'!$D:$D,"&gt;=01/08/2015")+COUNTIFS('Liste des surveillances'!$K:$K,"&lt;=31/08/2015",'Liste des surveillances'!$K:$K,"&gt;=01/08/2015")</f>
        <v>0</v>
      </c>
      <c r="D12" s="28">
        <f>COUNTIFS('Liste des surveillances'!$F:$F,"&lt;=31/08/2015",'Liste des surveillances'!$F:$F,"&gt;=01/08/2015")+COUNTIFS('Liste des surveillances'!$M:$M,"&lt;=31/08/2015",'Liste des surveillances'!$M:$M,"&gt;=01/08/2015")</f>
        <v>0</v>
      </c>
      <c r="E12" s="28">
        <f>COUNTIFS('Liste des surveillances'!$H:$H,"&lt;=31/08/2015",'Liste des surveillances'!$H:$H,"&gt;=01/08/2015")+COUNTIFS('Liste des surveillances'!$O:$O,"&lt;=31/08/2015",'Liste des surveillances'!$O:$O,"&gt;=01/08/2015")</f>
        <v>0</v>
      </c>
      <c r="F12" s="20" t="e">
        <f t="shared" si="0"/>
        <v>#DIV/0!</v>
      </c>
      <c r="G12" s="7">
        <f t="shared" si="1"/>
        <v>0</v>
      </c>
      <c r="H12" s="7">
        <f t="shared" si="2"/>
        <v>0</v>
      </c>
      <c r="I12" s="24">
        <f t="shared" si="3"/>
        <v>53.333333333333329</v>
      </c>
    </row>
    <row r="13" spans="2:10" ht="16.5" x14ac:dyDescent="0.3">
      <c r="B13" s="19" t="s">
        <v>33</v>
      </c>
      <c r="C13" s="28">
        <f>COUNTIFS('Liste des surveillances'!$D:$D,"&lt;=30/09/2015",'Liste des surveillances'!$D:$D,"&gt;=01/09/2015")+COUNTIFS('Liste des surveillances'!$K:$K,"&lt;=30/09/2015",'Liste des surveillances'!$K:$K,"&gt;=01/09/2015")</f>
        <v>1</v>
      </c>
      <c r="D13" s="28">
        <f>COUNTIFS('Liste des surveillances'!$F:$F,"&lt;=30/09/2015",'Liste des surveillances'!$F:$F,"&gt;=01/09/2015")+COUNTIFS('Liste des surveillances'!$M:$M,"&lt;=30/09/2015",'Liste des surveillances'!$M:$M,"&gt;=01/09/2015")</f>
        <v>0</v>
      </c>
      <c r="E13" s="28">
        <f>COUNTIFS('Liste des surveillances'!$H:$H,"&lt;=30/09/2015",'Liste des surveillances'!$H:$H,"&gt;=01/09/2015")+COUNTIFS('Liste des surveillances'!$O:$O,"&lt;=30/09/2015",'Liste des surveillances'!$O:$O,"&gt;=01/09/2015")</f>
        <v>0</v>
      </c>
      <c r="F13" s="20">
        <f t="shared" si="0"/>
        <v>0</v>
      </c>
      <c r="G13" s="7">
        <f t="shared" si="1"/>
        <v>0</v>
      </c>
      <c r="H13" s="7">
        <f t="shared" si="2"/>
        <v>0</v>
      </c>
      <c r="I13" s="24">
        <f t="shared" si="3"/>
        <v>59.999999999999993</v>
      </c>
    </row>
    <row r="14" spans="2:10" ht="16.5" x14ac:dyDescent="0.3">
      <c r="B14" s="19" t="s">
        <v>34</v>
      </c>
      <c r="C14" s="28">
        <f>COUNTIFS('Liste des surveillances'!$D:$D,"&lt;=31/10/2015",'Liste des surveillances'!$D:$D,"&gt;=01/10/2015")+COUNTIFS('Liste des surveillances'!$K:$K,"&lt;=31/10/2015",'Liste des surveillances'!$K:$K,"&gt;=01/10/2015")</f>
        <v>0</v>
      </c>
      <c r="D14" s="28">
        <f>COUNTIFS('Liste des surveillances'!$F:$F,"&lt;=31/10/2015",'Liste des surveillances'!$F:$F,"&gt;=01/10/2015")+COUNTIFS('Liste des surveillances'!$M:$M,"&lt;=31/10/2015",'Liste des surveillances'!$M:$M,"&gt;=01/10/2015")</f>
        <v>1</v>
      </c>
      <c r="E14" s="28">
        <f>COUNTIFS('Liste des surveillances'!$H:$H,"&lt;=31/10/2015",'Liste des surveillances'!$H:$H,"&gt;=01/10/2015")+COUNTIFS('Liste des surveillances'!$O:$O,"&lt;=31/10/2015",'Liste des surveillances'!$O:$O,"&gt;=01/10/2015")</f>
        <v>0</v>
      </c>
      <c r="F14" s="20" t="e">
        <f t="shared" si="0"/>
        <v>#DIV/0!</v>
      </c>
      <c r="G14" s="7">
        <f t="shared" si="1"/>
        <v>0</v>
      </c>
      <c r="H14" s="7">
        <f t="shared" si="2"/>
        <v>0</v>
      </c>
      <c r="I14" s="24">
        <f t="shared" si="3"/>
        <v>66.666666666666657</v>
      </c>
    </row>
    <row r="15" spans="2:10" ht="16.5" x14ac:dyDescent="0.3">
      <c r="B15" s="19" t="s">
        <v>35</v>
      </c>
      <c r="C15" s="28">
        <f>COUNTIFS('Liste des surveillances'!$D:$D,"&lt;=30/10/2015",'Liste des surveillances'!$D:$D,"&gt;=01/10/2015")+COUNTIFS('Liste des surveillances'!$K:$K,"&lt;=30/10/2015",'Liste des surveillances'!$K:$K,"&gt;=01/10/2015")</f>
        <v>0</v>
      </c>
      <c r="D15" s="28">
        <f>COUNTIFS('Liste des surveillances'!$F:$F,"&lt;=30/10/2015",'Liste des surveillances'!$F:$F,"&gt;=01/10/2015")+COUNTIFS('Liste des surveillances'!$M:$M,"&lt;=30/10/2015",'Liste des surveillances'!$M:$M,"&gt;=01/10/2015")</f>
        <v>1</v>
      </c>
      <c r="E15" s="28">
        <f>COUNTIFS('Liste des surveillances'!$H:$H,"&lt;=30/10/2015",'Liste des surveillances'!$H:$H,"&gt;=01/10/2015")+COUNTIFS('Liste des surveillances'!$O:$O,"&lt;=30/10/2015",'Liste des surveillances'!$O:$O,"&gt;=01/10/2015")</f>
        <v>0</v>
      </c>
      <c r="F15" s="20" t="e">
        <f t="shared" si="0"/>
        <v>#DIV/0!</v>
      </c>
      <c r="G15" s="7">
        <f t="shared" si="1"/>
        <v>0</v>
      </c>
      <c r="H15" s="7">
        <f t="shared" si="2"/>
        <v>0</v>
      </c>
      <c r="I15" s="24">
        <f t="shared" si="3"/>
        <v>73.333333333333329</v>
      </c>
    </row>
    <row r="16" spans="2:10" ht="17.25" thickBot="1" x14ac:dyDescent="0.35">
      <c r="B16" s="19" t="s">
        <v>36</v>
      </c>
      <c r="C16" s="28">
        <f>COUNTIFS('Liste des surveillances'!$D:$D,"&lt;=31/12/2015",'Liste des surveillances'!$D:$D,"&gt;=01/12/2015")+COUNTIFS('Liste des surveillances'!$K:$K,"&lt;=31/12/2015",'Liste des surveillances'!$K:$K,"&gt;=01/12/2015")</f>
        <v>0</v>
      </c>
      <c r="D16" s="28">
        <f>COUNTIFS('Liste des surveillances'!$F:$F,"&lt;=31/12/2015",'Liste des surveillances'!$F:$F,"&gt;=01/12/2015")+COUNTIFS('Liste des surveillances'!$M:$M,"&lt;=31/12/2015",'Liste des surveillances'!$M:$M,"&gt;=01/12/2015")</f>
        <v>0</v>
      </c>
      <c r="E16" s="28">
        <f>COUNTIFS('Liste des surveillances'!$H:$H,"&lt;=31/12/2015",'Liste des surveillances'!$H:$H,"&gt;=01/12/2015")+COUNTIFS('Liste des surveillances'!$O:$O,"&lt;=31/12/2015",'Liste des surveillances'!$O:$O,"&gt;=01/12/2015")</f>
        <v>0</v>
      </c>
      <c r="F16" s="20" t="e">
        <f t="shared" si="0"/>
        <v>#DIV/0!</v>
      </c>
      <c r="G16" s="7">
        <f t="shared" si="1"/>
        <v>0</v>
      </c>
      <c r="H16" s="7">
        <f t="shared" si="2"/>
        <v>0</v>
      </c>
      <c r="I16" s="24">
        <f>I15+(80/12)</f>
        <v>80</v>
      </c>
    </row>
    <row r="17" spans="2:9" ht="15.75" thickBot="1" x14ac:dyDescent="0.3">
      <c r="B17" s="25" t="s">
        <v>41</v>
      </c>
      <c r="C17" s="26">
        <f>SUM(C5:C16)</f>
        <v>4</v>
      </c>
      <c r="D17" s="26"/>
      <c r="E17" s="7">
        <f>SUM(E5:E16)</f>
        <v>0</v>
      </c>
      <c r="F17" s="7"/>
      <c r="G17" s="7"/>
      <c r="H17" s="7"/>
      <c r="I17" s="7"/>
    </row>
    <row r="18" spans="2:9" ht="15.75" thickBot="1" x14ac:dyDescent="0.3"/>
    <row r="19" spans="2:9" ht="15.75" thickBot="1" x14ac:dyDescent="0.3">
      <c r="C19" s="114" t="s">
        <v>59</v>
      </c>
      <c r="D19" s="114" t="s">
        <v>60</v>
      </c>
    </row>
    <row r="20" spans="2:9" ht="15.75" thickBot="1" x14ac:dyDescent="0.3">
      <c r="C20" s="115"/>
      <c r="D20" s="115"/>
      <c r="H20" s="18" t="s">
        <v>45</v>
      </c>
      <c r="I20" s="8" t="s">
        <v>46</v>
      </c>
    </row>
    <row r="21" spans="2:9" x14ac:dyDescent="0.25">
      <c r="B21" s="74" t="s">
        <v>2</v>
      </c>
      <c r="C21" s="80">
        <f>COUNTA('Liste des surveillances'!H14,'Liste des surveillances'!O14)</f>
        <v>0</v>
      </c>
      <c r="D21" s="29" t="e">
        <f>(C21/C$27)*100</f>
        <v>#DIV/0!</v>
      </c>
      <c r="G21" s="74" t="s">
        <v>2</v>
      </c>
      <c r="H21" s="20">
        <f>AVERAGE('Liste des surveillances'!J14,'Liste des surveillances'!Q14)</f>
        <v>81</v>
      </c>
      <c r="I21" s="7">
        <v>80</v>
      </c>
    </row>
    <row r="22" spans="2:9" x14ac:dyDescent="0.25">
      <c r="B22" s="75" t="s">
        <v>3</v>
      </c>
      <c r="C22" s="80">
        <f>COUNTA('Liste des surveillances'!H15,'Liste des surveillances'!O15)</f>
        <v>0</v>
      </c>
      <c r="D22" s="7" t="e">
        <f>(C22/C$27)*100</f>
        <v>#DIV/0!</v>
      </c>
      <c r="G22" s="75" t="s">
        <v>3</v>
      </c>
      <c r="H22" s="20">
        <f>AVERAGE('Liste des surveillances'!J15,'Liste des surveillances'!Q15)</f>
        <v>83.5</v>
      </c>
      <c r="I22" s="7">
        <v>80</v>
      </c>
    </row>
    <row r="23" spans="2:9" x14ac:dyDescent="0.25">
      <c r="B23" s="76" t="s">
        <v>56</v>
      </c>
      <c r="C23" s="80">
        <f>COUNTA('Liste des surveillances'!H16,'Liste des surveillances'!O16)</f>
        <v>0</v>
      </c>
      <c r="D23" s="7" t="e">
        <f>(C23/C$27)*100</f>
        <v>#DIV/0!</v>
      </c>
      <c r="G23" s="76" t="s">
        <v>56</v>
      </c>
      <c r="H23" s="20">
        <f>AVERAGE('Liste des surveillances'!J16,'Liste des surveillances'!Q16)</f>
        <v>91.5</v>
      </c>
      <c r="I23" s="7">
        <v>80</v>
      </c>
    </row>
    <row r="24" spans="2:9" x14ac:dyDescent="0.25">
      <c r="B24" s="77" t="s">
        <v>4</v>
      </c>
      <c r="C24" s="80">
        <f>COUNTA('Liste des surveillances'!H17,'Liste des surveillances'!O17)</f>
        <v>0</v>
      </c>
      <c r="D24" s="7" t="e">
        <f t="shared" ref="D24:D26" si="4">(C24/C$27)*100</f>
        <v>#DIV/0!</v>
      </c>
      <c r="G24" s="77" t="s">
        <v>4</v>
      </c>
      <c r="H24" s="20">
        <f>AVERAGE('Liste des surveillances'!J17,'Liste des surveillances'!Q17)</f>
        <v>86</v>
      </c>
      <c r="I24" s="7">
        <v>80</v>
      </c>
    </row>
    <row r="25" spans="2:9" x14ac:dyDescent="0.25">
      <c r="B25" s="78" t="s">
        <v>5</v>
      </c>
      <c r="C25" s="80">
        <f>COUNTA('Liste des surveillances'!H18,'Liste des surveillances'!O18)</f>
        <v>0</v>
      </c>
      <c r="D25" s="7" t="e">
        <f t="shared" si="4"/>
        <v>#DIV/0!</v>
      </c>
      <c r="G25" s="78" t="s">
        <v>5</v>
      </c>
      <c r="H25" s="20">
        <f>AVERAGE('Liste des surveillances'!J18,'Liste des surveillances'!Q18)</f>
        <v>72</v>
      </c>
      <c r="I25" s="7">
        <v>80</v>
      </c>
    </row>
    <row r="26" spans="2:9" ht="15.75" thickBot="1" x14ac:dyDescent="0.3">
      <c r="B26" s="79" t="s">
        <v>57</v>
      </c>
      <c r="C26" s="80">
        <f>COUNTA('Liste des surveillances'!H19,'Liste des surveillances'!O19)</f>
        <v>0</v>
      </c>
      <c r="D26" s="7" t="e">
        <f t="shared" si="4"/>
        <v>#DIV/0!</v>
      </c>
      <c r="G26" s="79" t="s">
        <v>57</v>
      </c>
      <c r="H26" s="20">
        <f>AVERAGE('Liste des surveillances'!J19,'Liste des surveillances'!Q19)</f>
        <v>81</v>
      </c>
      <c r="I26" s="7">
        <v>80</v>
      </c>
    </row>
    <row r="27" spans="2:9" x14ac:dyDescent="0.25">
      <c r="B27" s="7" t="s">
        <v>41</v>
      </c>
      <c r="C27" s="7">
        <f>SUM(C21:C26)</f>
        <v>0</v>
      </c>
      <c r="D27" s="71"/>
    </row>
  </sheetData>
  <mergeCells count="3">
    <mergeCell ref="B3:E3"/>
    <mergeCell ref="C19:C20"/>
    <mergeCell ref="D19:D20"/>
  </mergeCells>
  <hyperlinks>
    <hyperlink ref="B21" r:id="rId1"/>
    <hyperlink ref="G21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5"/>
  </sheetPr>
  <dimension ref="A1"/>
  <sheetViews>
    <sheetView showGridLines="0" workbookViewId="0">
      <selection activeCell="O26" sqref="O2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Graphiques_Bouton1_Cliquer">
                <anchor moveWithCells="1" sizeWithCells="1">
                  <from>
                    <xdr:col>0</xdr:col>
                    <xdr:colOff>476250</xdr:colOff>
                    <xdr:row>4</xdr:row>
                    <xdr:rowOff>142875</xdr:rowOff>
                  </from>
                  <to>
                    <xdr:col>3</xdr:col>
                    <xdr:colOff>85725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des surveillances 1</vt:lpstr>
      <vt:lpstr>Liste des surveillances</vt:lpstr>
      <vt:lpstr>Planning des surveillances</vt:lpstr>
      <vt:lpstr>Feuille données graph</vt:lpstr>
      <vt:lpstr>Graphiques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Guillet</dc:creator>
  <cp:lastModifiedBy>Jeremy Guillet</cp:lastModifiedBy>
  <dcterms:created xsi:type="dcterms:W3CDTF">2015-03-31T08:15:30Z</dcterms:created>
  <dcterms:modified xsi:type="dcterms:W3CDTF">2015-04-10T08:36:14Z</dcterms:modified>
</cp:coreProperties>
</file>