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spreadsheetml.styles+xml" PartName="/xl/styles.xml"/>
  <Override ContentType="application/vnd.openxmlformats-officedocument.drawingml.chart+xml" PartName="/xl/charts/chart1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Mise en service" sheetId="1" r:id="rId4"/>
  </sheets>
  <definedNames>
    <definedName name="MoisMES">'Mise en service'!$A$29:$A$100</definedName>
  </definedNames>
  <calcPr/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3">
    <numFmt numFmtId="164" formatCode="#,##0.00 &quot;kWc&quot;"/>
    <numFmt numFmtId="165" formatCode="mmmm&quot;-&quot;yy"/>
    <numFmt numFmtId="166" formatCode="#,##0 &quot;kWc&quot;"/>
  </numFmts>
  <fonts count="2">
    <font>
      <sz val="10.0"/>
      <color rgb="FF000000"/>
      <name val="Arial"/>
      <scheme val="minor"/>
    </font>
    <font>
      <color theme="1"/>
      <name val="Arial"/>
      <scheme val="minor"/>
    </font>
  </fonts>
  <fills count="2">
    <fill>
      <patternFill patternType="none"/>
    </fill>
    <fill>
      <patternFill patternType="lightGray"/>
    </fill>
  </fills>
  <borders count="1">
    <border/>
  </borders>
  <cellStyleXfs count="1">
    <xf borderId="0" fillId="0" fontId="0" numFmtId="0" applyAlignment="1" applyFont="1"/>
  </cellStyleXfs>
  <cellXfs count="6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0" fillId="0" fontId="1" numFmtId="164" xfId="0" applyFont="1" applyNumberFormat="1"/>
    <xf borderId="0" fillId="0" fontId="1" numFmtId="165" xfId="0" applyFont="1" applyNumberFormat="1"/>
    <xf borderId="0" fillId="0" fontId="1" numFmtId="166" xfId="0" applyFont="1" applyNumberFormat="1"/>
    <xf borderId="0" fillId="0" fontId="1" numFmtId="3" xfId="0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charts/chart1.xml><?xml version="1.0" encoding="utf-8"?>
<c:chartSpace xmlns:a="http://schemas.openxmlformats.org/drawingml/2006/main" xmlns:c="http://schemas.openxmlformats.org/drawingml/2006/chart" xmlns:r="http://schemas.openxmlformats.org/officeDocument/2006/relationships" xmlns:mc="http://schemas.openxmlformats.org/markup-compatibility/2006" xmlns:mv="urn:schemas-microsoft-com:mac:vml" xmlns:c14="http://schemas.microsoft.com/office/drawing/2007/8/2/chart">
  <c:chart>
    <c:title>
      <c:tx>
        <c:rich>
          <a:bodyPr/>
          <a:lstStyle/>
          <a:p>
            <a:pPr lvl="0">
              <a:defRPr b="0">
                <a:solidFill>
                  <a:srgbClr val="757575"/>
                </a:solidFill>
                <a:latin typeface="+mn-lt"/>
              </a:defRPr>
            </a:pPr>
            <a:r>
              <a:rPr b="0">
                <a:solidFill>
                  <a:srgbClr val="757575"/>
                </a:solidFill>
                <a:latin typeface="+mn-lt"/>
              </a:rPr>
              <a:t>Mois de MES</a:t>
            </a:r>
          </a:p>
        </c:rich>
      </c:tx>
      <c:overlay val="0"/>
    </c:title>
    <c:plotArea>
      <c:layout/>
      <c:barChart>
        <c:barDir val="col"/>
        <c:ser>
          <c:idx val="0"/>
          <c:order val="0"/>
          <c:tx>
            <c:strRef>
              <c:f>'Mise en service'!$B$1:$B$2</c:f>
            </c:strRef>
          </c:tx>
          <c:spPr>
            <a:solidFill>
              <a:schemeClr val="accent1"/>
            </a:solidFill>
            <a:ln cmpd="sng">
              <a:solidFill>
                <a:srgbClr val="000000"/>
              </a:solidFill>
            </a:ln>
          </c:spPr>
          <c:cat>
            <c:strRef>
              <c:f>'Mise en service'!$A$3:$A$36</c:f>
            </c:strRef>
          </c:cat>
          <c:val>
            <c:numRef>
              <c:f>'Mise en service'!$B$3:$B$36</c:f>
              <c:numCache/>
            </c:numRef>
          </c:val>
        </c:ser>
        <c:axId val="854164902"/>
        <c:axId val="1090183268"/>
      </c:barChart>
      <c:lineChart>
        <c:ser>
          <c:idx val="1"/>
          <c:order val="1"/>
          <c:tx>
            <c:strRef>
              <c:f>'Mise en service'!$D$1:$D$2</c:f>
            </c:strRef>
          </c:tx>
          <c:spPr>
            <a:ln cmpd="sng">
              <a:solidFill>
                <a:srgbClr val="EA4335"/>
              </a:solidFill>
            </a:ln>
          </c:spPr>
          <c:marker>
            <c:symbol val="none"/>
          </c:marker>
          <c:cat>
            <c:strRef>
              <c:f>'Mise en service'!$A$3:$A$36</c:f>
            </c:strRef>
          </c:cat>
          <c:val>
            <c:numRef>
              <c:f>'Mise en service'!$D$3:$D$36</c:f>
              <c:numCache/>
            </c:numRef>
          </c:val>
          <c:smooth val="0"/>
        </c:ser>
        <c:ser>
          <c:idx val="2"/>
          <c:order val="2"/>
          <c:tx>
            <c:strRef>
              <c:f>'Mise en service'!$F$1:$F$2</c:f>
            </c:strRef>
          </c:tx>
          <c:spPr>
            <a:ln cmpd="sng">
              <a:solidFill>
                <a:srgbClr val="FBBC04"/>
              </a:solidFill>
            </a:ln>
          </c:spPr>
          <c:marker>
            <c:symbol val="none"/>
          </c:marker>
          <c:cat>
            <c:strRef>
              <c:f>'Mise en service'!$A$3:$A$36</c:f>
            </c:strRef>
          </c:cat>
          <c:val>
            <c:numRef>
              <c:f>'Mise en service'!$F$3:$F$36</c:f>
              <c:numCache/>
            </c:numRef>
          </c:val>
          <c:smooth val="0"/>
        </c:ser>
        <c:axId val="854164902"/>
        <c:axId val="1090183268"/>
      </c:lineChart>
      <c:catAx>
        <c:axId val="85416490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 lvl="0">
                  <a:defRPr b="0">
                    <a:solidFill>
                      <a:srgbClr val="000000"/>
                    </a:solidFill>
                    <a:latin typeface="+mn-lt"/>
                  </a:defRPr>
                </a:pPr>
                <a:r>
                  <a:rPr b="0">
                    <a:solidFill>
                      <a:srgbClr val="000000"/>
                    </a:solidFill>
                    <a:latin typeface="+mn-lt"/>
                  </a:rPr>
                  <a:t/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spPr/>
        <c:txPr>
          <a:bodyPr/>
          <a:lstStyle/>
          <a:p>
            <a:pPr lvl="0">
              <a:defRPr b="0">
                <a:solidFill>
                  <a:srgbClr val="000000"/>
                </a:solidFill>
                <a:latin typeface="+mn-lt"/>
              </a:defRPr>
            </a:pPr>
          </a:p>
        </c:txPr>
        <c:crossAx val="1090183268"/>
      </c:catAx>
      <c:valAx>
        <c:axId val="1090183268"/>
        <c:scaling>
          <c:orientation val="minMax"/>
        </c:scaling>
        <c:delete val="0"/>
        <c:axPos val="l"/>
        <c:majorGridlines>
          <c:spPr>
            <a:ln>
              <a:solidFill>
                <a:srgbClr val="B7B7B7"/>
              </a:solidFill>
            </a:ln>
          </c:spPr>
        </c:majorGridlines>
        <c:minorGridlines>
          <c:spPr>
            <a:ln>
              <a:solidFill>
                <a:srgbClr val="CCCCCC">
                  <a:alpha val="0"/>
                </a:srgbClr>
              </a:solidFill>
            </a:ln>
          </c:spPr>
        </c:minorGridlines>
        <c:title>
          <c:tx>
            <c:rich>
              <a:bodyPr/>
              <a:lstStyle/>
              <a:p>
                <a:pPr lvl="0">
                  <a:defRPr b="0">
                    <a:solidFill>
                      <a:srgbClr val="000000"/>
                    </a:solidFill>
                    <a:latin typeface="+mn-lt"/>
                  </a:defRPr>
                </a:pPr>
                <a:r>
                  <a:rPr b="0">
                    <a:solidFill>
                      <a:srgbClr val="000000"/>
                    </a:solidFill>
                    <a:latin typeface="+mn-lt"/>
                  </a:rPr>
                  <a:t>Mois de MES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spPr>
          <a:ln/>
        </c:spPr>
        <c:txPr>
          <a:bodyPr/>
          <a:lstStyle/>
          <a:p>
            <a:pPr lvl="0">
              <a:defRPr b="0">
                <a:solidFill>
                  <a:srgbClr val="000000"/>
                </a:solidFill>
                <a:latin typeface="+mn-lt"/>
              </a:defRPr>
            </a:pPr>
          </a:p>
        </c:txPr>
        <c:crossAx val="854164902"/>
      </c:valAx>
    </c:plotArea>
    <c:legend>
      <c:legendPos val="r"/>
      <c:overlay val="0"/>
      <c:txPr>
        <a:bodyPr/>
        <a:lstStyle/>
        <a:p>
          <a:pPr lvl="0">
            <a:defRPr b="0">
              <a:solidFill>
                <a:srgbClr val="1A1A1A"/>
              </a:solidFill>
              <a:latin typeface="+mn-lt"/>
            </a:defRPr>
          </a:pPr>
        </a:p>
      </c:txPr>
    </c:legend>
    <c:plotVisOnly val="1"/>
  </c:chart>
</c:chartSpace>
</file>

<file path=xl/drawings/_rels/drawing1.xml.rels><?xml version="1.0" encoding="UTF-8" standalone="yes"?>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>
  <xdr:oneCellAnchor>
    <xdr:from>
      <xdr:col>3</xdr:col>
      <xdr:colOff>542925</xdr:colOff>
      <xdr:row>8</xdr:row>
      <xdr:rowOff>9525</xdr:rowOff>
    </xdr:from>
    <xdr:ext cx="5715000" cy="3533775"/>
    <xdr:graphicFrame>
      <xdr:nvGraphicFramePr>
        <xdr:cNvPr id="1" name="Chart 1" title="Graphique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r:id="rId1"/>
        </a:graphicData>
      </a:graphic>
    </xdr:graphicFrame>
    <xdr:clientData fLocksWithSheet="0"/>
  </xdr:oneCellAnchor>
</xdr:wsDr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1" max="1" width="11.25"/>
    <col customWidth="1" min="2" max="2" width="13.38"/>
    <col customWidth="1" min="3" max="3" width="20.75"/>
    <col customWidth="1" min="4" max="4" width="29.0"/>
    <col customWidth="1" min="5" max="5" width="21.88"/>
    <col customWidth="1" min="6" max="6" width="29.0"/>
    <col customWidth="1" min="7" max="7" width="31.38"/>
  </cols>
  <sheetData>
    <row r="1">
      <c r="A1" s="1" t="str">
        <f>IFERROR(__xludf.DUMMYFUNCTION("IMPORTRANGE(""14azWwFbO4_y7FXiRLil36jclzBZgsFHxIRuqTTwBS34/edit#gid=630757361"",""Focus Parc!T6:AA41"")"),"")</f>
        <v/>
      </c>
      <c r="B1" s="1" t="str">
        <f>IFERROR(__xludf.DUMMYFUNCTION("""COMPUTED_VALUE"""),"Données réélles")</f>
        <v>Données réélles</v>
      </c>
      <c r="C1" s="1"/>
      <c r="D1" s="1"/>
      <c r="E1" s="1"/>
      <c r="F1" s="1" t="str">
        <f>IFERROR(__xludf.DUMMYFUNCTION("""COMPUTED_VALUE"""),"Données théoriques")</f>
        <v>Données théoriques</v>
      </c>
      <c r="G1" s="1"/>
      <c r="H1" s="1"/>
    </row>
    <row r="2">
      <c r="A2" s="1" t="str">
        <f>IFERROR(__xludf.DUMMYFUNCTION("""COMPUTED_VALUE"""),"Mois de MES")</f>
        <v>Mois de MES</v>
      </c>
      <c r="B2" s="1" t="str">
        <f>IFERROR(__xludf.DUMMYFUNCTION("""COMPUTED_VALUE"""),"Nombre de MES")</f>
        <v>Nombre de MES</v>
      </c>
      <c r="C2" s="2" t="str">
        <f>IFERROR(__xludf.DUMMYFUNCTION("""COMPUTED_VALUE"""),"Puissance mise en service")</f>
        <v>Puissance mise en service</v>
      </c>
      <c r="D2" s="2" t="str">
        <f>IFERROR(__xludf.DUMMYFUNCTION("""COMPUTED_VALUE"""),"Cumul de la puissance mis en service")</f>
        <v>Cumul de la puissance mis en service</v>
      </c>
      <c r="E2" s="2" t="str">
        <f>IFERROR(__xludf.DUMMYFUNCTION("""COMPUTED_VALUE"""),"Cumul des mises en service")</f>
        <v>Cumul des mises en service</v>
      </c>
      <c r="F2" s="2" t="str">
        <f>IFERROR(__xludf.DUMMYFUNCTION("""COMPUTED_VALUE"""),"Nb de mise en service prévisionnelles")</f>
        <v>Nb de mise en service prévisionnelles</v>
      </c>
      <c r="G2" s="2" t="str">
        <f>IFERROR(__xludf.DUMMYFUNCTION("""COMPUTED_VALUE"""),"Puissance mise en service prévisionnelle")</f>
        <v>Puissance mise en service prévisionnelle</v>
      </c>
      <c r="H2" s="1"/>
    </row>
    <row r="3">
      <c r="A3" s="3">
        <f>IFERROR(__xludf.DUMMYFUNCTION("""COMPUTED_VALUE"""),43770.0)</f>
        <v>43770</v>
      </c>
      <c r="B3" s="1">
        <f>IFERROR(__xludf.DUMMYFUNCTION("""COMPUTED_VALUE"""),1.0)</f>
        <v>1</v>
      </c>
      <c r="C3" s="4">
        <f>IFERROR(__xludf.DUMMYFUNCTION("""COMPUTED_VALUE"""),90.54)</f>
        <v>90.54</v>
      </c>
      <c r="D3" s="4">
        <f>IFERROR(__xludf.DUMMYFUNCTION("""COMPUTED_VALUE"""),90.54)</f>
        <v>90.54</v>
      </c>
      <c r="E3" s="5">
        <f>IFERROR(__xludf.DUMMYFUNCTION("""COMPUTED_VALUE"""),1.0)</f>
        <v>1</v>
      </c>
      <c r="F3" s="1">
        <f>IFERROR(__xludf.DUMMYFUNCTION("""COMPUTED_VALUE"""),6.0)</f>
        <v>6</v>
      </c>
      <c r="G3" s="4">
        <f>IFERROR(__xludf.DUMMYFUNCTION("""COMPUTED_VALUE"""),339.36960591133004)</f>
        <v>339.3696059</v>
      </c>
      <c r="H3" s="1"/>
    </row>
    <row r="4">
      <c r="A4" s="3">
        <f>IFERROR(__xludf.DUMMYFUNCTION("""COMPUTED_VALUE"""),43800.0)</f>
        <v>43800</v>
      </c>
      <c r="B4" s="1">
        <f>IFERROR(__xludf.DUMMYFUNCTION("""COMPUTED_VALUE"""),0.0)</f>
        <v>0</v>
      </c>
      <c r="C4" s="4">
        <f>IFERROR(__xludf.DUMMYFUNCTION("""COMPUTED_VALUE"""),0.0)</f>
        <v>0</v>
      </c>
      <c r="D4" s="4">
        <f>IFERROR(__xludf.DUMMYFUNCTION("""COMPUTED_VALUE"""),90.54)</f>
        <v>90.54</v>
      </c>
      <c r="E4" s="5">
        <f>IFERROR(__xludf.DUMMYFUNCTION("""COMPUTED_VALUE"""),1.0)</f>
        <v>1</v>
      </c>
      <c r="F4" s="1">
        <f>IFERROR(__xludf.DUMMYFUNCTION("""COMPUTED_VALUE"""),13.0)</f>
        <v>13</v>
      </c>
      <c r="G4" s="4">
        <f>IFERROR(__xludf.DUMMYFUNCTION("""COMPUTED_VALUE"""),735.3008128078818)</f>
        <v>735.3008128</v>
      </c>
      <c r="H4" s="1"/>
    </row>
    <row r="5">
      <c r="A5" s="3">
        <f>IFERROR(__xludf.DUMMYFUNCTION("""COMPUTED_VALUE"""),43831.0)</f>
        <v>43831</v>
      </c>
      <c r="B5" s="1">
        <f>IFERROR(__xludf.DUMMYFUNCTION("""COMPUTED_VALUE"""),0.0)</f>
        <v>0</v>
      </c>
      <c r="C5" s="4">
        <f>IFERROR(__xludf.DUMMYFUNCTION("""COMPUTED_VALUE"""),0.0)</f>
        <v>0</v>
      </c>
      <c r="D5" s="4">
        <f>IFERROR(__xludf.DUMMYFUNCTION("""COMPUTED_VALUE"""),90.54)</f>
        <v>90.54</v>
      </c>
      <c r="E5" s="5">
        <f>IFERROR(__xludf.DUMMYFUNCTION("""COMPUTED_VALUE"""),1.0)</f>
        <v>1</v>
      </c>
      <c r="F5" s="1">
        <f>IFERROR(__xludf.DUMMYFUNCTION("""COMPUTED_VALUE"""),20.0)</f>
        <v>20</v>
      </c>
      <c r="G5" s="4">
        <f>IFERROR(__xludf.DUMMYFUNCTION("""COMPUTED_VALUE"""),1131.2320197044335)</f>
        <v>1131.23202</v>
      </c>
      <c r="H5" s="1"/>
    </row>
    <row r="6">
      <c r="A6" s="3">
        <f>IFERROR(__xludf.DUMMYFUNCTION("""COMPUTED_VALUE"""),43862.0)</f>
        <v>43862</v>
      </c>
      <c r="B6" s="1">
        <f>IFERROR(__xludf.DUMMYFUNCTION("""COMPUTED_VALUE"""),0.0)</f>
        <v>0</v>
      </c>
      <c r="C6" s="4">
        <f>IFERROR(__xludf.DUMMYFUNCTION("""COMPUTED_VALUE"""),0.0)</f>
        <v>0</v>
      </c>
      <c r="D6" s="4">
        <f>IFERROR(__xludf.DUMMYFUNCTION("""COMPUTED_VALUE"""),90.54)</f>
        <v>90.54</v>
      </c>
      <c r="E6" s="5">
        <f>IFERROR(__xludf.DUMMYFUNCTION("""COMPUTED_VALUE"""),1.0)</f>
        <v>1</v>
      </c>
      <c r="F6" s="1">
        <f>IFERROR(__xludf.DUMMYFUNCTION("""COMPUTED_VALUE"""),27.0)</f>
        <v>27</v>
      </c>
      <c r="G6" s="4">
        <f>IFERROR(__xludf.DUMMYFUNCTION("""COMPUTED_VALUE"""),1527.163226600985)</f>
        <v>1527.163227</v>
      </c>
      <c r="H6" s="1"/>
    </row>
    <row r="7">
      <c r="A7" s="3">
        <f>IFERROR(__xludf.DUMMYFUNCTION("""COMPUTED_VALUE"""),43891.0)</f>
        <v>43891</v>
      </c>
      <c r="B7" s="1">
        <f>IFERROR(__xludf.DUMMYFUNCTION("""COMPUTED_VALUE"""),0.0)</f>
        <v>0</v>
      </c>
      <c r="C7" s="4">
        <f>IFERROR(__xludf.DUMMYFUNCTION("""COMPUTED_VALUE"""),0.0)</f>
        <v>0</v>
      </c>
      <c r="D7" s="4">
        <f>IFERROR(__xludf.DUMMYFUNCTION("""COMPUTED_VALUE"""),90.54)</f>
        <v>90.54</v>
      </c>
      <c r="E7" s="5">
        <f>IFERROR(__xludf.DUMMYFUNCTION("""COMPUTED_VALUE"""),1.0)</f>
        <v>1</v>
      </c>
      <c r="F7" s="1">
        <f>IFERROR(__xludf.DUMMYFUNCTION("""COMPUTED_VALUE"""),34.0)</f>
        <v>34</v>
      </c>
      <c r="G7" s="4">
        <f>IFERROR(__xludf.DUMMYFUNCTION("""COMPUTED_VALUE"""),1923.0944334975368)</f>
        <v>1923.094433</v>
      </c>
      <c r="H7" s="1"/>
    </row>
    <row r="8">
      <c r="A8" s="3">
        <f>IFERROR(__xludf.DUMMYFUNCTION("""COMPUTED_VALUE"""),43922.0)</f>
        <v>43922</v>
      </c>
      <c r="B8" s="1">
        <f>IFERROR(__xludf.DUMMYFUNCTION("""COMPUTED_VALUE"""),0.0)</f>
        <v>0</v>
      </c>
      <c r="C8" s="4">
        <f>IFERROR(__xludf.DUMMYFUNCTION("""COMPUTED_VALUE"""),0.0)</f>
        <v>0</v>
      </c>
      <c r="D8" s="4">
        <f>IFERROR(__xludf.DUMMYFUNCTION("""COMPUTED_VALUE"""),90.54)</f>
        <v>90.54</v>
      </c>
      <c r="E8" s="5">
        <f>IFERROR(__xludf.DUMMYFUNCTION("""COMPUTED_VALUE"""),1.0)</f>
        <v>1</v>
      </c>
      <c r="F8" s="1">
        <f>IFERROR(__xludf.DUMMYFUNCTION("""COMPUTED_VALUE"""),41.0)</f>
        <v>41</v>
      </c>
      <c r="G8" s="4">
        <f>IFERROR(__xludf.DUMMYFUNCTION("""COMPUTED_VALUE"""),2319.0256403940884)</f>
        <v>2319.02564</v>
      </c>
      <c r="H8" s="1"/>
    </row>
    <row r="9">
      <c r="A9" s="3">
        <f>IFERROR(__xludf.DUMMYFUNCTION("""COMPUTED_VALUE"""),43952.0)</f>
        <v>43952</v>
      </c>
      <c r="B9" s="1">
        <f>IFERROR(__xludf.DUMMYFUNCTION("""COMPUTED_VALUE"""),2.0)</f>
        <v>2</v>
      </c>
      <c r="C9" s="4">
        <f>IFERROR(__xludf.DUMMYFUNCTION("""COMPUTED_VALUE"""),139.58)</f>
        <v>139.58</v>
      </c>
      <c r="D9" s="4">
        <f>IFERROR(__xludf.DUMMYFUNCTION("""COMPUTED_VALUE"""),230.12)</f>
        <v>230.12</v>
      </c>
      <c r="E9" s="5">
        <f>IFERROR(__xludf.DUMMYFUNCTION("""COMPUTED_VALUE"""),3.0)</f>
        <v>3</v>
      </c>
      <c r="F9" s="1">
        <f>IFERROR(__xludf.DUMMYFUNCTION("""COMPUTED_VALUE"""),48.0)</f>
        <v>48</v>
      </c>
      <c r="G9" s="4">
        <f>IFERROR(__xludf.DUMMYFUNCTION("""COMPUTED_VALUE"""),2714.9568472906403)</f>
        <v>2714.956847</v>
      </c>
      <c r="H9" s="1"/>
    </row>
    <row r="10">
      <c r="A10" s="3">
        <f>IFERROR(__xludf.DUMMYFUNCTION("""COMPUTED_VALUE"""),43983.0)</f>
        <v>43983</v>
      </c>
      <c r="B10" s="1">
        <f>IFERROR(__xludf.DUMMYFUNCTION("""COMPUTED_VALUE"""),0.0)</f>
        <v>0</v>
      </c>
      <c r="C10" s="4">
        <f>IFERROR(__xludf.DUMMYFUNCTION("""COMPUTED_VALUE"""),0.0)</f>
        <v>0</v>
      </c>
      <c r="D10" s="4">
        <f>IFERROR(__xludf.DUMMYFUNCTION("""COMPUTED_VALUE"""),230.12)</f>
        <v>230.12</v>
      </c>
      <c r="E10" s="5">
        <f>IFERROR(__xludf.DUMMYFUNCTION("""COMPUTED_VALUE"""),3.0)</f>
        <v>3</v>
      </c>
      <c r="F10" s="1">
        <f>IFERROR(__xludf.DUMMYFUNCTION("""COMPUTED_VALUE"""),55.0)</f>
        <v>55</v>
      </c>
      <c r="G10" s="4">
        <f>IFERROR(__xludf.DUMMYFUNCTION("""COMPUTED_VALUE"""),3110.8880541871918)</f>
        <v>3110.888054</v>
      </c>
      <c r="H10" s="1"/>
    </row>
    <row r="11">
      <c r="A11" s="3">
        <f>IFERROR(__xludf.DUMMYFUNCTION("""COMPUTED_VALUE"""),44013.0)</f>
        <v>44013</v>
      </c>
      <c r="B11" s="1">
        <f>IFERROR(__xludf.DUMMYFUNCTION("""COMPUTED_VALUE"""),0.0)</f>
        <v>0</v>
      </c>
      <c r="C11" s="4">
        <f>IFERROR(__xludf.DUMMYFUNCTION("""COMPUTED_VALUE"""),0.0)</f>
        <v>0</v>
      </c>
      <c r="D11" s="4">
        <f>IFERROR(__xludf.DUMMYFUNCTION("""COMPUTED_VALUE"""),230.12)</f>
        <v>230.12</v>
      </c>
      <c r="E11" s="5">
        <f>IFERROR(__xludf.DUMMYFUNCTION("""COMPUTED_VALUE"""),3.0)</f>
        <v>3</v>
      </c>
      <c r="F11" s="1">
        <f>IFERROR(__xludf.DUMMYFUNCTION("""COMPUTED_VALUE"""),62.0)</f>
        <v>62</v>
      </c>
      <c r="G11" s="4">
        <f>IFERROR(__xludf.DUMMYFUNCTION("""COMPUTED_VALUE"""),3506.8192610837436)</f>
        <v>3506.819261</v>
      </c>
      <c r="H11" s="1"/>
    </row>
    <row r="12">
      <c r="A12" s="3">
        <f>IFERROR(__xludf.DUMMYFUNCTION("""COMPUTED_VALUE"""),44044.0)</f>
        <v>44044</v>
      </c>
      <c r="B12" s="1">
        <f>IFERROR(__xludf.DUMMYFUNCTION("""COMPUTED_VALUE"""),1.0)</f>
        <v>1</v>
      </c>
      <c r="C12" s="4">
        <f>IFERROR(__xludf.DUMMYFUNCTION("""COMPUTED_VALUE"""),39.68)</f>
        <v>39.68</v>
      </c>
      <c r="D12" s="4">
        <f>IFERROR(__xludf.DUMMYFUNCTION("""COMPUTED_VALUE"""),269.8)</f>
        <v>269.8</v>
      </c>
      <c r="E12" s="5">
        <f>IFERROR(__xludf.DUMMYFUNCTION("""COMPUTED_VALUE"""),4.0)</f>
        <v>4</v>
      </c>
      <c r="F12" s="1">
        <f>IFERROR(__xludf.DUMMYFUNCTION("""COMPUTED_VALUE"""),69.0)</f>
        <v>69</v>
      </c>
      <c r="G12" s="4">
        <f>IFERROR(__xludf.DUMMYFUNCTION("""COMPUTED_VALUE"""),3902.7504679802955)</f>
        <v>3902.750468</v>
      </c>
      <c r="H12" s="1"/>
    </row>
    <row r="13">
      <c r="A13" s="3">
        <f>IFERROR(__xludf.DUMMYFUNCTION("""COMPUTED_VALUE"""),44075.0)</f>
        <v>44075</v>
      </c>
      <c r="B13" s="1">
        <f>IFERROR(__xludf.DUMMYFUNCTION("""COMPUTED_VALUE"""),3.0)</f>
        <v>3</v>
      </c>
      <c r="C13" s="4">
        <f>IFERROR(__xludf.DUMMYFUNCTION("""COMPUTED_VALUE"""),299.46000000000004)</f>
        <v>299.46</v>
      </c>
      <c r="D13" s="4">
        <f>IFERROR(__xludf.DUMMYFUNCTION("""COMPUTED_VALUE"""),569.26)</f>
        <v>569.26</v>
      </c>
      <c r="E13" s="5">
        <f>IFERROR(__xludf.DUMMYFUNCTION("""COMPUTED_VALUE"""),7.0)</f>
        <v>7</v>
      </c>
      <c r="F13" s="1">
        <f>IFERROR(__xludf.DUMMYFUNCTION("""COMPUTED_VALUE"""),76.0)</f>
        <v>76</v>
      </c>
      <c r="G13" s="4">
        <f>IFERROR(__xludf.DUMMYFUNCTION("""COMPUTED_VALUE"""),4298.681674876847)</f>
        <v>4298.681675</v>
      </c>
      <c r="H13" s="1"/>
    </row>
    <row r="14">
      <c r="A14" s="3">
        <f>IFERROR(__xludf.DUMMYFUNCTION("""COMPUTED_VALUE"""),44105.0)</f>
        <v>44105</v>
      </c>
      <c r="B14" s="1">
        <f>IFERROR(__xludf.DUMMYFUNCTION("""COMPUTED_VALUE"""),5.0)</f>
        <v>5</v>
      </c>
      <c r="C14" s="4">
        <f>IFERROR(__xludf.DUMMYFUNCTION("""COMPUTED_VALUE"""),240.17999999999998)</f>
        <v>240.18</v>
      </c>
      <c r="D14" s="4">
        <f>IFERROR(__xludf.DUMMYFUNCTION("""COMPUTED_VALUE"""),809.4399999999999)</f>
        <v>809.44</v>
      </c>
      <c r="E14" s="5">
        <f>IFERROR(__xludf.DUMMYFUNCTION("""COMPUTED_VALUE"""),12.0)</f>
        <v>12</v>
      </c>
      <c r="F14" s="1">
        <f>IFERROR(__xludf.DUMMYFUNCTION("""COMPUTED_VALUE"""),83.0)</f>
        <v>83</v>
      </c>
      <c r="G14" s="4">
        <f>IFERROR(__xludf.DUMMYFUNCTION("""COMPUTED_VALUE"""),4694.612881773399)</f>
        <v>4694.612882</v>
      </c>
      <c r="H14" s="1"/>
    </row>
    <row r="15">
      <c r="A15" s="3">
        <f>IFERROR(__xludf.DUMMYFUNCTION("""COMPUTED_VALUE"""),44136.0)</f>
        <v>44136</v>
      </c>
      <c r="B15" s="1">
        <f>IFERROR(__xludf.DUMMYFUNCTION("""COMPUTED_VALUE"""),3.0)</f>
        <v>3</v>
      </c>
      <c r="C15" s="4">
        <f>IFERROR(__xludf.DUMMYFUNCTION("""COMPUTED_VALUE"""),248.14999999999998)</f>
        <v>248.15</v>
      </c>
      <c r="D15" s="4">
        <f>IFERROR(__xludf.DUMMYFUNCTION("""COMPUTED_VALUE"""),1057.59)</f>
        <v>1057.59</v>
      </c>
      <c r="E15" s="5">
        <f>IFERROR(__xludf.DUMMYFUNCTION("""COMPUTED_VALUE"""),15.0)</f>
        <v>15</v>
      </c>
      <c r="F15" s="1">
        <f>IFERROR(__xludf.DUMMYFUNCTION("""COMPUTED_VALUE"""),90.0)</f>
        <v>90</v>
      </c>
      <c r="G15" s="4">
        <f>IFERROR(__xludf.DUMMYFUNCTION("""COMPUTED_VALUE"""),5090.544088669951)</f>
        <v>5090.544089</v>
      </c>
      <c r="H15" s="1"/>
    </row>
    <row r="16">
      <c r="A16" s="3">
        <f>IFERROR(__xludf.DUMMYFUNCTION("""COMPUTED_VALUE"""),44166.0)</f>
        <v>44166</v>
      </c>
      <c r="B16" s="1">
        <f>IFERROR(__xludf.DUMMYFUNCTION("""COMPUTED_VALUE"""),4.0)</f>
        <v>4</v>
      </c>
      <c r="C16" s="4">
        <f>IFERROR(__xludf.DUMMYFUNCTION("""COMPUTED_VALUE"""),308.14)</f>
        <v>308.14</v>
      </c>
      <c r="D16" s="4">
        <f>IFERROR(__xludf.DUMMYFUNCTION("""COMPUTED_VALUE"""),1365.73)</f>
        <v>1365.73</v>
      </c>
      <c r="E16" s="5">
        <f>IFERROR(__xludf.DUMMYFUNCTION("""COMPUTED_VALUE"""),19.0)</f>
        <v>19</v>
      </c>
      <c r="F16" s="1">
        <f>IFERROR(__xludf.DUMMYFUNCTION("""COMPUTED_VALUE"""),97.0)</f>
        <v>97</v>
      </c>
      <c r="G16" s="4">
        <f>IFERROR(__xludf.DUMMYFUNCTION("""COMPUTED_VALUE"""),5486.475295566502)</f>
        <v>5486.475296</v>
      </c>
      <c r="H16" s="1"/>
    </row>
    <row r="17">
      <c r="A17" s="3">
        <f>IFERROR(__xludf.DUMMYFUNCTION("""COMPUTED_VALUE"""),44197.0)</f>
        <v>44197</v>
      </c>
      <c r="B17" s="1">
        <f>IFERROR(__xludf.DUMMYFUNCTION("""COMPUTED_VALUE"""),6.0)</f>
        <v>6</v>
      </c>
      <c r="C17" s="4">
        <f>IFERROR(__xludf.DUMMYFUNCTION("""COMPUTED_VALUE"""),259.505)</f>
        <v>259.505</v>
      </c>
      <c r="D17" s="4">
        <f>IFERROR(__xludf.DUMMYFUNCTION("""COMPUTED_VALUE"""),1625.2350000000001)</f>
        <v>1625.235</v>
      </c>
      <c r="E17" s="5">
        <f>IFERROR(__xludf.DUMMYFUNCTION("""COMPUTED_VALUE"""),25.0)</f>
        <v>25</v>
      </c>
      <c r="F17" s="1">
        <f>IFERROR(__xludf.DUMMYFUNCTION("""COMPUTED_VALUE"""),104.0)</f>
        <v>104</v>
      </c>
      <c r="G17" s="4">
        <f>IFERROR(__xludf.DUMMYFUNCTION("""COMPUTED_VALUE"""),5882.4065024630545)</f>
        <v>5882.406502</v>
      </c>
      <c r="H17" s="1"/>
    </row>
    <row r="18">
      <c r="A18" s="3">
        <f>IFERROR(__xludf.DUMMYFUNCTION("""COMPUTED_VALUE"""),44228.0)</f>
        <v>44228</v>
      </c>
      <c r="B18" s="1">
        <f>IFERROR(__xludf.DUMMYFUNCTION("""COMPUTED_VALUE"""),4.0)</f>
        <v>4</v>
      </c>
      <c r="C18" s="4">
        <f>IFERROR(__xludf.DUMMYFUNCTION("""COMPUTED_VALUE"""),267.25)</f>
        <v>267.25</v>
      </c>
      <c r="D18" s="4">
        <f>IFERROR(__xludf.DUMMYFUNCTION("""COMPUTED_VALUE"""),1892.4850000000001)</f>
        <v>1892.485</v>
      </c>
      <c r="E18" s="5">
        <f>IFERROR(__xludf.DUMMYFUNCTION("""COMPUTED_VALUE"""),29.0)</f>
        <v>29</v>
      </c>
      <c r="F18" s="1">
        <f>IFERROR(__xludf.DUMMYFUNCTION("""COMPUTED_VALUE"""),111.0)</f>
        <v>111</v>
      </c>
      <c r="G18" s="4">
        <f>IFERROR(__xludf.DUMMYFUNCTION("""COMPUTED_VALUE"""),6278.3377093596055)</f>
        <v>6278.337709</v>
      </c>
      <c r="H18" s="1"/>
    </row>
    <row r="19">
      <c r="A19" s="3">
        <f>IFERROR(__xludf.DUMMYFUNCTION("""COMPUTED_VALUE"""),44256.0)</f>
        <v>44256</v>
      </c>
      <c r="B19" s="1">
        <f>IFERROR(__xludf.DUMMYFUNCTION("""COMPUTED_VALUE"""),14.0)</f>
        <v>14</v>
      </c>
      <c r="C19" s="4">
        <f>IFERROR(__xludf.DUMMYFUNCTION("""COMPUTED_VALUE"""),655.7799999999999)</f>
        <v>655.78</v>
      </c>
      <c r="D19" s="4">
        <f>IFERROR(__xludf.DUMMYFUNCTION("""COMPUTED_VALUE"""),2548.265)</f>
        <v>2548.265</v>
      </c>
      <c r="E19" s="5">
        <f>IFERROR(__xludf.DUMMYFUNCTION("""COMPUTED_VALUE"""),43.0)</f>
        <v>43</v>
      </c>
      <c r="F19" s="1">
        <f>IFERROR(__xludf.DUMMYFUNCTION("""COMPUTED_VALUE"""),118.0)</f>
        <v>118</v>
      </c>
      <c r="G19" s="4">
        <f>IFERROR(__xludf.DUMMYFUNCTION("""COMPUTED_VALUE"""),6674.268916256157)</f>
        <v>6674.268916</v>
      </c>
      <c r="H19" s="1"/>
    </row>
    <row r="20">
      <c r="A20" s="3">
        <f>IFERROR(__xludf.DUMMYFUNCTION("""COMPUTED_VALUE"""),44287.0)</f>
        <v>44287</v>
      </c>
      <c r="B20" s="1">
        <f>IFERROR(__xludf.DUMMYFUNCTION("""COMPUTED_VALUE"""),17.0)</f>
        <v>17</v>
      </c>
      <c r="C20" s="4">
        <f>IFERROR(__xludf.DUMMYFUNCTION("""COMPUTED_VALUE"""),934.0600000000002)</f>
        <v>934.06</v>
      </c>
      <c r="D20" s="4">
        <f>IFERROR(__xludf.DUMMYFUNCTION("""COMPUTED_VALUE"""),3482.325)</f>
        <v>3482.325</v>
      </c>
      <c r="E20" s="5">
        <f>IFERROR(__xludf.DUMMYFUNCTION("""COMPUTED_VALUE"""),60.0)</f>
        <v>60</v>
      </c>
      <c r="F20" s="1">
        <f>IFERROR(__xludf.DUMMYFUNCTION("""COMPUTED_VALUE"""),125.0)</f>
        <v>125</v>
      </c>
      <c r="G20" s="4">
        <f>IFERROR(__xludf.DUMMYFUNCTION("""COMPUTED_VALUE"""),7070.200123152709)</f>
        <v>7070.200123</v>
      </c>
      <c r="H20" s="1"/>
    </row>
    <row r="21">
      <c r="A21" s="3">
        <f>IFERROR(__xludf.DUMMYFUNCTION("""COMPUTED_VALUE"""),44317.0)</f>
        <v>44317</v>
      </c>
      <c r="B21" s="1">
        <f>IFERROR(__xludf.DUMMYFUNCTION("""COMPUTED_VALUE"""),8.0)</f>
        <v>8</v>
      </c>
      <c r="C21" s="4">
        <f>IFERROR(__xludf.DUMMYFUNCTION("""COMPUTED_VALUE"""),331.25999999999993)</f>
        <v>331.26</v>
      </c>
      <c r="D21" s="4">
        <f>IFERROR(__xludf.DUMMYFUNCTION("""COMPUTED_VALUE"""),3813.5849999999996)</f>
        <v>3813.585</v>
      </c>
      <c r="E21" s="5">
        <f>IFERROR(__xludf.DUMMYFUNCTION("""COMPUTED_VALUE"""),68.0)</f>
        <v>68</v>
      </c>
      <c r="F21" s="1">
        <f>IFERROR(__xludf.DUMMYFUNCTION("""COMPUTED_VALUE"""),132.0)</f>
        <v>132</v>
      </c>
      <c r="G21" s="4">
        <f>IFERROR(__xludf.DUMMYFUNCTION("""COMPUTED_VALUE"""),7466.131330049261)</f>
        <v>7466.13133</v>
      </c>
      <c r="H21" s="1"/>
    </row>
    <row r="22">
      <c r="A22" s="3">
        <f>IFERROR(__xludf.DUMMYFUNCTION("""COMPUTED_VALUE"""),44348.0)</f>
        <v>44348</v>
      </c>
      <c r="B22" s="1">
        <f>IFERROR(__xludf.DUMMYFUNCTION("""COMPUTED_VALUE"""),24.0)</f>
        <v>24</v>
      </c>
      <c r="C22" s="4">
        <f>IFERROR(__xludf.DUMMYFUNCTION("""COMPUTED_VALUE"""),1157.5199999999998)</f>
        <v>1157.52</v>
      </c>
      <c r="D22" s="4">
        <f>IFERROR(__xludf.DUMMYFUNCTION("""COMPUTED_VALUE"""),4971.105)</f>
        <v>4971.105</v>
      </c>
      <c r="E22" s="5">
        <f>IFERROR(__xludf.DUMMYFUNCTION("""COMPUTED_VALUE"""),92.0)</f>
        <v>92</v>
      </c>
      <c r="F22" s="1">
        <f>IFERROR(__xludf.DUMMYFUNCTION("""COMPUTED_VALUE"""),139.0)</f>
        <v>139</v>
      </c>
      <c r="G22" s="4">
        <f>IFERROR(__xludf.DUMMYFUNCTION("""COMPUTED_VALUE"""),7862.062536945812)</f>
        <v>7862.062537</v>
      </c>
      <c r="H22" s="1"/>
    </row>
    <row r="23">
      <c r="A23" s="3">
        <f>IFERROR(__xludf.DUMMYFUNCTION("""COMPUTED_VALUE"""),44378.0)</f>
        <v>44378</v>
      </c>
      <c r="B23" s="1">
        <f>IFERROR(__xludf.DUMMYFUNCTION("""COMPUTED_VALUE"""),14.0)</f>
        <v>14</v>
      </c>
      <c r="C23" s="4">
        <f>IFERROR(__xludf.DUMMYFUNCTION("""COMPUTED_VALUE"""),962.155)</f>
        <v>962.155</v>
      </c>
      <c r="D23" s="4">
        <f>IFERROR(__xludf.DUMMYFUNCTION("""COMPUTED_VALUE"""),5933.259999999999)</f>
        <v>5933.26</v>
      </c>
      <c r="E23" s="5">
        <f>IFERROR(__xludf.DUMMYFUNCTION("""COMPUTED_VALUE"""),106.0)</f>
        <v>106</v>
      </c>
      <c r="F23" s="1">
        <f>IFERROR(__xludf.DUMMYFUNCTION("""COMPUTED_VALUE"""),146.0)</f>
        <v>146</v>
      </c>
      <c r="G23" s="4">
        <f>IFERROR(__xludf.DUMMYFUNCTION("""COMPUTED_VALUE"""),8257.993743842364)</f>
        <v>8257.993744</v>
      </c>
      <c r="H23" s="1"/>
    </row>
    <row r="24">
      <c r="A24" s="3">
        <f>IFERROR(__xludf.DUMMYFUNCTION("""COMPUTED_VALUE"""),44409.0)</f>
        <v>44409</v>
      </c>
      <c r="B24" s="1">
        <f>IFERROR(__xludf.DUMMYFUNCTION("""COMPUTED_VALUE"""),9.0)</f>
        <v>9</v>
      </c>
      <c r="C24" s="4">
        <f>IFERROR(__xludf.DUMMYFUNCTION("""COMPUTED_VALUE"""),510.1)</f>
        <v>510.1</v>
      </c>
      <c r="D24" s="4">
        <f>IFERROR(__xludf.DUMMYFUNCTION("""COMPUTED_VALUE"""),6443.36)</f>
        <v>6443.36</v>
      </c>
      <c r="E24" s="5">
        <f>IFERROR(__xludf.DUMMYFUNCTION("""COMPUTED_VALUE"""),115.0)</f>
        <v>115</v>
      </c>
      <c r="F24" s="1">
        <f>IFERROR(__xludf.DUMMYFUNCTION("""COMPUTED_VALUE"""),153.0)</f>
        <v>153</v>
      </c>
      <c r="G24" s="4">
        <f>IFERROR(__xludf.DUMMYFUNCTION("""COMPUTED_VALUE"""),8653.924950738916)</f>
        <v>8653.924951</v>
      </c>
      <c r="H24" s="1"/>
    </row>
    <row r="25">
      <c r="A25" s="3">
        <f>IFERROR(__xludf.DUMMYFUNCTION("""COMPUTED_VALUE"""),44440.0)</f>
        <v>44440</v>
      </c>
      <c r="B25" s="1">
        <f>IFERROR(__xludf.DUMMYFUNCTION("""COMPUTED_VALUE"""),6.0)</f>
        <v>6</v>
      </c>
      <c r="C25" s="4">
        <f>IFERROR(__xludf.DUMMYFUNCTION("""COMPUTED_VALUE"""),205.865)</f>
        <v>205.865</v>
      </c>
      <c r="D25" s="4">
        <f>IFERROR(__xludf.DUMMYFUNCTION("""COMPUTED_VALUE"""),6649.224999999999)</f>
        <v>6649.225</v>
      </c>
      <c r="E25" s="5">
        <f>IFERROR(__xludf.DUMMYFUNCTION("""COMPUTED_VALUE"""),121.0)</f>
        <v>121</v>
      </c>
      <c r="F25" s="1">
        <f>IFERROR(__xludf.DUMMYFUNCTION("""COMPUTED_VALUE"""),160.0)</f>
        <v>160</v>
      </c>
      <c r="G25" s="4">
        <f>IFERROR(__xludf.DUMMYFUNCTION("""COMPUTED_VALUE"""),9049.856157635468)</f>
        <v>9049.856158</v>
      </c>
      <c r="H25" s="1"/>
    </row>
    <row r="26">
      <c r="A26" s="3">
        <f>IFERROR(__xludf.DUMMYFUNCTION("""COMPUTED_VALUE"""),44470.0)</f>
        <v>44470</v>
      </c>
      <c r="B26" s="1">
        <f>IFERROR(__xludf.DUMMYFUNCTION("""COMPUTED_VALUE"""),6.0)</f>
        <v>6</v>
      </c>
      <c r="C26" s="4">
        <f>IFERROR(__xludf.DUMMYFUNCTION("""COMPUTED_VALUE"""),473.75)</f>
        <v>473.75</v>
      </c>
      <c r="D26" s="4">
        <f>IFERROR(__xludf.DUMMYFUNCTION("""COMPUTED_VALUE"""),7122.974999999999)</f>
        <v>7122.975</v>
      </c>
      <c r="E26" s="5">
        <f>IFERROR(__xludf.DUMMYFUNCTION("""COMPUTED_VALUE"""),127.0)</f>
        <v>127</v>
      </c>
      <c r="F26" s="1">
        <f>IFERROR(__xludf.DUMMYFUNCTION("""COMPUTED_VALUE"""),167.0)</f>
        <v>167</v>
      </c>
      <c r="G26" s="4">
        <f>IFERROR(__xludf.DUMMYFUNCTION("""COMPUTED_VALUE"""),9445.78736453202)</f>
        <v>9445.787365</v>
      </c>
      <c r="H26" s="1"/>
    </row>
    <row r="27">
      <c r="A27" s="3">
        <f>IFERROR(__xludf.DUMMYFUNCTION("""COMPUTED_VALUE"""),44501.0)</f>
        <v>44501</v>
      </c>
      <c r="B27" s="1">
        <f>IFERROR(__xludf.DUMMYFUNCTION("""COMPUTED_VALUE"""),7.0)</f>
        <v>7</v>
      </c>
      <c r="C27" s="4">
        <f>IFERROR(__xludf.DUMMYFUNCTION("""COMPUTED_VALUE"""),298.64)</f>
        <v>298.64</v>
      </c>
      <c r="D27" s="4">
        <f>IFERROR(__xludf.DUMMYFUNCTION("""COMPUTED_VALUE"""),7421.615)</f>
        <v>7421.615</v>
      </c>
      <c r="E27" s="5">
        <f>IFERROR(__xludf.DUMMYFUNCTION("""COMPUTED_VALUE"""),134.0)</f>
        <v>134</v>
      </c>
      <c r="F27" s="1">
        <f>IFERROR(__xludf.DUMMYFUNCTION("""COMPUTED_VALUE"""),174.0)</f>
        <v>174</v>
      </c>
      <c r="G27" s="4">
        <f>IFERROR(__xludf.DUMMYFUNCTION("""COMPUTED_VALUE"""),9841.718571428572)</f>
        <v>9841.718571</v>
      </c>
      <c r="H27" s="1"/>
    </row>
    <row r="28">
      <c r="A28" s="3">
        <f>IFERROR(__xludf.DUMMYFUNCTION("""COMPUTED_VALUE"""),44531.0)</f>
        <v>44531</v>
      </c>
      <c r="B28" s="1">
        <f>IFERROR(__xludf.DUMMYFUNCTION("""COMPUTED_VALUE"""),16.0)</f>
        <v>16</v>
      </c>
      <c r="C28" s="4">
        <f>IFERROR(__xludf.DUMMYFUNCTION("""COMPUTED_VALUE"""),652.1800000000001)</f>
        <v>652.18</v>
      </c>
      <c r="D28" s="4">
        <f>IFERROR(__xludf.DUMMYFUNCTION("""COMPUTED_VALUE"""),8073.795)</f>
        <v>8073.795</v>
      </c>
      <c r="E28" s="5">
        <f>IFERROR(__xludf.DUMMYFUNCTION("""COMPUTED_VALUE"""),150.0)</f>
        <v>150</v>
      </c>
      <c r="F28" s="1">
        <f>IFERROR(__xludf.DUMMYFUNCTION("""COMPUTED_VALUE"""),181.0)</f>
        <v>181</v>
      </c>
      <c r="G28" s="4">
        <f>IFERROR(__xludf.DUMMYFUNCTION("""COMPUTED_VALUE"""),10237.649778325122)</f>
        <v>10237.64978</v>
      </c>
      <c r="H28" s="1"/>
    </row>
    <row r="29">
      <c r="A29" s="3">
        <f>IFERROR(__xludf.DUMMYFUNCTION("""COMPUTED_VALUE"""),44562.0)</f>
        <v>44562</v>
      </c>
      <c r="B29" s="1">
        <f>IFERROR(__xludf.DUMMYFUNCTION("""COMPUTED_VALUE"""),6.0)</f>
        <v>6</v>
      </c>
      <c r="C29" s="4">
        <f>IFERROR(__xludf.DUMMYFUNCTION("""COMPUTED_VALUE"""),508.35)</f>
        <v>508.35</v>
      </c>
      <c r="D29" s="4">
        <f>IFERROR(__xludf.DUMMYFUNCTION("""COMPUTED_VALUE"""),8582.145)</f>
        <v>8582.145</v>
      </c>
      <c r="E29" s="5">
        <f>IFERROR(__xludf.DUMMYFUNCTION("""COMPUTED_VALUE"""),156.0)</f>
        <v>156</v>
      </c>
      <c r="F29" s="1">
        <f>IFERROR(__xludf.DUMMYFUNCTION("""COMPUTED_VALUE"""),188.0)</f>
        <v>188</v>
      </c>
      <c r="G29" s="4">
        <f>IFERROR(__xludf.DUMMYFUNCTION("""COMPUTED_VALUE"""),10633.580985221675)</f>
        <v>10633.58099</v>
      </c>
      <c r="H29" s="1"/>
    </row>
    <row r="30">
      <c r="A30" s="3">
        <f>IFERROR(__xludf.DUMMYFUNCTION("""COMPUTED_VALUE"""),44593.0)</f>
        <v>44593</v>
      </c>
      <c r="B30" s="1">
        <f>IFERROR(__xludf.DUMMYFUNCTION("""COMPUTED_VALUE"""),8.0)</f>
        <v>8</v>
      </c>
      <c r="C30" s="4">
        <f>IFERROR(__xludf.DUMMYFUNCTION("""COMPUTED_VALUE"""),469.2300000000001)</f>
        <v>469.23</v>
      </c>
      <c r="D30" s="4">
        <f>IFERROR(__xludf.DUMMYFUNCTION("""COMPUTED_VALUE"""),9051.375)</f>
        <v>9051.375</v>
      </c>
      <c r="E30" s="5">
        <f>IFERROR(__xludf.DUMMYFUNCTION("""COMPUTED_VALUE"""),164.0)</f>
        <v>164</v>
      </c>
      <c r="F30" s="1">
        <f>IFERROR(__xludf.DUMMYFUNCTION("""COMPUTED_VALUE"""),195.0)</f>
        <v>195</v>
      </c>
      <c r="G30" s="4">
        <f>IFERROR(__xludf.DUMMYFUNCTION("""COMPUTED_VALUE"""),11029.512192118225)</f>
        <v>11029.51219</v>
      </c>
      <c r="H30" s="1"/>
    </row>
    <row r="31">
      <c r="A31" s="3">
        <f>IFERROR(__xludf.DUMMYFUNCTION("""COMPUTED_VALUE"""),44621.0)</f>
        <v>44621</v>
      </c>
      <c r="B31" s="1">
        <f>IFERROR(__xludf.DUMMYFUNCTION("""COMPUTED_VALUE"""),12.0)</f>
        <v>12</v>
      </c>
      <c r="C31" s="4">
        <f>IFERROR(__xludf.DUMMYFUNCTION("""COMPUTED_VALUE"""),752.0400000000002)</f>
        <v>752.04</v>
      </c>
      <c r="D31" s="4">
        <f>IFERROR(__xludf.DUMMYFUNCTION("""COMPUTED_VALUE"""),9803.415)</f>
        <v>9803.415</v>
      </c>
      <c r="E31" s="5">
        <f>IFERROR(__xludf.DUMMYFUNCTION("""COMPUTED_VALUE"""),176.0)</f>
        <v>176</v>
      </c>
      <c r="F31" s="1">
        <f>IFERROR(__xludf.DUMMYFUNCTION("""COMPUTED_VALUE"""),202.0)</f>
        <v>202</v>
      </c>
      <c r="G31" s="4">
        <f>IFERROR(__xludf.DUMMYFUNCTION("""COMPUTED_VALUE"""),11425.443399014777)</f>
        <v>11425.4434</v>
      </c>
      <c r="H31" s="1"/>
    </row>
    <row r="32">
      <c r="A32" s="3">
        <f>IFERROR(__xludf.DUMMYFUNCTION("""COMPUTED_VALUE"""),44652.0)</f>
        <v>44652</v>
      </c>
      <c r="B32" s="1">
        <f>IFERROR(__xludf.DUMMYFUNCTION("""COMPUTED_VALUE"""),3.0)</f>
        <v>3</v>
      </c>
      <c r="C32" s="4">
        <f>IFERROR(__xludf.DUMMYFUNCTION("""COMPUTED_VALUE"""),104.21)</f>
        <v>104.21</v>
      </c>
      <c r="D32" s="4">
        <f>IFERROR(__xludf.DUMMYFUNCTION("""COMPUTED_VALUE"""),9907.625)</f>
        <v>9907.625</v>
      </c>
      <c r="E32" s="5">
        <f>IFERROR(__xludf.DUMMYFUNCTION("""COMPUTED_VALUE"""),179.0)</f>
        <v>179</v>
      </c>
      <c r="F32" s="1">
        <f>IFERROR(__xludf.DUMMYFUNCTION("""COMPUTED_VALUE"""),209.0)</f>
        <v>209</v>
      </c>
      <c r="G32" s="4">
        <f>IFERROR(__xludf.DUMMYFUNCTION("""COMPUTED_VALUE"""),11821.37460591133)</f>
        <v>11821.37461</v>
      </c>
      <c r="H32" s="1"/>
    </row>
    <row r="33">
      <c r="A33" s="3">
        <f>IFERROR(__xludf.DUMMYFUNCTION("""COMPUTED_VALUE"""),44682.0)</f>
        <v>44682</v>
      </c>
      <c r="B33" s="1">
        <f>IFERROR(__xludf.DUMMYFUNCTION("""COMPUTED_VALUE"""),11.0)</f>
        <v>11</v>
      </c>
      <c r="C33" s="4">
        <f>IFERROR(__xludf.DUMMYFUNCTION("""COMPUTED_VALUE"""),691.7099999999999)</f>
        <v>691.71</v>
      </c>
      <c r="D33" s="4">
        <f>IFERROR(__xludf.DUMMYFUNCTION("""COMPUTED_VALUE"""),10599.335)</f>
        <v>10599.335</v>
      </c>
      <c r="E33" s="5">
        <f>IFERROR(__xludf.DUMMYFUNCTION("""COMPUTED_VALUE"""),190.0)</f>
        <v>190</v>
      </c>
      <c r="F33" s="1">
        <f>IFERROR(__xludf.DUMMYFUNCTION("""COMPUTED_VALUE"""),216.0)</f>
        <v>216</v>
      </c>
      <c r="G33" s="4">
        <f>IFERROR(__xludf.DUMMYFUNCTION("""COMPUTED_VALUE"""),12217.30581280788)</f>
        <v>12217.30581</v>
      </c>
      <c r="H33" s="1"/>
    </row>
    <row r="34">
      <c r="A34" s="3">
        <f>IFERROR(__xludf.DUMMYFUNCTION("""COMPUTED_VALUE"""),44713.0)</f>
        <v>44713</v>
      </c>
      <c r="B34" s="1">
        <f>IFERROR(__xludf.DUMMYFUNCTION("""COMPUTED_VALUE"""),12.0)</f>
        <v>12</v>
      </c>
      <c r="C34" s="4">
        <f>IFERROR(__xludf.DUMMYFUNCTION("""COMPUTED_VALUE"""),854.67)</f>
        <v>854.67</v>
      </c>
      <c r="D34" s="4">
        <f>IFERROR(__xludf.DUMMYFUNCTION("""COMPUTED_VALUE"""),11454.005)</f>
        <v>11454.005</v>
      </c>
      <c r="E34" s="5">
        <f>IFERROR(__xludf.DUMMYFUNCTION("""COMPUTED_VALUE"""),202.0)</f>
        <v>202</v>
      </c>
      <c r="F34" s="1">
        <f>IFERROR(__xludf.DUMMYFUNCTION("""COMPUTED_VALUE"""),223.0)</f>
        <v>223</v>
      </c>
      <c r="G34" s="4">
        <f>IFERROR(__xludf.DUMMYFUNCTION("""COMPUTED_VALUE"""),12613.237019704433)</f>
        <v>12613.23702</v>
      </c>
      <c r="H34" s="1"/>
    </row>
    <row r="35">
      <c r="A35" s="3">
        <f>IFERROR(__xludf.DUMMYFUNCTION("""COMPUTED_VALUE"""),44743.0)</f>
        <v>44743</v>
      </c>
      <c r="B35" s="1">
        <f>IFERROR(__xludf.DUMMYFUNCTION("""COMPUTED_VALUE"""),1.0)</f>
        <v>1</v>
      </c>
      <c r="C35" s="4">
        <f>IFERROR(__xludf.DUMMYFUNCTION("""COMPUTED_VALUE"""),28.0)</f>
        <v>28</v>
      </c>
      <c r="D35" s="4">
        <f>IFERROR(__xludf.DUMMYFUNCTION("""COMPUTED_VALUE"""),11482.005)</f>
        <v>11482.005</v>
      </c>
      <c r="E35" s="5">
        <f>IFERROR(__xludf.DUMMYFUNCTION("""COMPUTED_VALUE"""),203.0)</f>
        <v>203</v>
      </c>
      <c r="F35" s="1">
        <f>IFERROR(__xludf.DUMMYFUNCTION("""COMPUTED_VALUE"""),230.0)</f>
        <v>230</v>
      </c>
      <c r="G35" s="4">
        <f>IFERROR(__xludf.DUMMYFUNCTION("""COMPUTED_VALUE"""),13009.168226600985)</f>
        <v>13009.16823</v>
      </c>
      <c r="H35" s="1"/>
    </row>
    <row r="36">
      <c r="A36" s="3">
        <f>IFERROR(__xludf.DUMMYFUNCTION("""COMPUTED_VALUE"""),44774.0)</f>
        <v>44774</v>
      </c>
      <c r="B36" s="1">
        <f>IFERROR(__xludf.DUMMYFUNCTION("""COMPUTED_VALUE"""),0.0)</f>
        <v>0</v>
      </c>
      <c r="C36" s="4">
        <f>IFERROR(__xludf.DUMMYFUNCTION("""COMPUTED_VALUE"""),0.0)</f>
        <v>0</v>
      </c>
      <c r="D36" s="4">
        <f>IFERROR(__xludf.DUMMYFUNCTION("""COMPUTED_VALUE"""),11482.005)</f>
        <v>11482.005</v>
      </c>
      <c r="E36" s="5">
        <f>IFERROR(__xludf.DUMMYFUNCTION("""COMPUTED_VALUE"""),203.0)</f>
        <v>203</v>
      </c>
      <c r="F36" s="1">
        <f>IFERROR(__xludf.DUMMYFUNCTION("""COMPUTED_VALUE"""),237.0)</f>
        <v>237</v>
      </c>
      <c r="G36" s="4">
        <f>IFERROR(__xludf.DUMMYFUNCTION("""COMPUTED_VALUE"""),13405.099433497535)</f>
        <v>13405.09943</v>
      </c>
      <c r="H36" s="1"/>
    </row>
  </sheetData>
  <drawing r:id="rId1"/>
</worksheet>
</file>