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465" windowWidth="20730" windowHeight="11760"/>
  </bookViews>
  <sheets>
    <sheet name="TEST 2" sheetId="19" r:id="rId1"/>
    <sheet name="Data" sheetId="13" r:id="rId2"/>
  </sheets>
  <definedNames>
    <definedName name="An">#REF!</definedName>
    <definedName name="Fer">Data!$G$2:$G$12</definedName>
    <definedName name="TUç">'TEST 2'!$D$8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9" i="19" l="1"/>
  <c r="H38" i="19"/>
  <c r="K38" i="19"/>
  <c r="H20" i="19"/>
  <c r="K20" i="19"/>
  <c r="H15" i="19"/>
  <c r="K15" i="19"/>
  <c r="H16" i="19"/>
  <c r="K16" i="19"/>
  <c r="H17" i="19"/>
  <c r="K17" i="19"/>
  <c r="B33" i="19"/>
  <c r="H33" i="19"/>
  <c r="K33" i="19"/>
  <c r="B34" i="19"/>
  <c r="H34" i="19"/>
  <c r="K34" i="19"/>
  <c r="B35" i="19"/>
  <c r="B36" i="19"/>
  <c r="B37" i="19"/>
  <c r="B38" i="19"/>
  <c r="H35" i="19"/>
  <c r="K35" i="19"/>
  <c r="H36" i="19"/>
  <c r="K36" i="19"/>
  <c r="H37" i="19"/>
  <c r="K37" i="19"/>
  <c r="B39" i="19"/>
  <c r="H39" i="19"/>
  <c r="K39" i="19"/>
  <c r="B40" i="19"/>
  <c r="H40" i="19"/>
  <c r="K40" i="19"/>
  <c r="H24" i="19"/>
  <c r="K24" i="19"/>
  <c r="H32" i="19"/>
  <c r="K32" i="19"/>
  <c r="B10" i="19"/>
  <c r="H10" i="19"/>
  <c r="N10" i="19"/>
  <c r="O10" i="19"/>
  <c r="Z10" i="19"/>
  <c r="T10" i="19"/>
  <c r="AE4" i="19"/>
  <c r="AG4" i="19"/>
  <c r="AE18" i="19"/>
  <c r="AE16" i="19"/>
  <c r="AE36" i="19"/>
  <c r="AE15" i="19"/>
  <c r="AE14" i="19"/>
  <c r="AE34" i="19"/>
  <c r="AE32" i="19"/>
  <c r="AE30" i="19"/>
  <c r="AE8" i="19"/>
  <c r="AE28" i="19"/>
  <c r="AE6" i="19"/>
  <c r="AE5" i="19"/>
  <c r="AE22" i="19"/>
  <c r="N9" i="19"/>
  <c r="O9" i="19"/>
  <c r="O8" i="19"/>
  <c r="P9" i="19"/>
  <c r="P8" i="19"/>
  <c r="P10" i="19"/>
  <c r="AA10" i="19"/>
  <c r="Y10" i="19"/>
  <c r="B11" i="19"/>
  <c r="H11" i="19"/>
  <c r="N11" i="19"/>
  <c r="O11" i="19"/>
  <c r="P11" i="19"/>
  <c r="Q9" i="19"/>
  <c r="Q8" i="19"/>
  <c r="Q11" i="19"/>
  <c r="R9" i="19"/>
  <c r="R8" i="19"/>
  <c r="R11" i="19"/>
  <c r="S9" i="19"/>
  <c r="S8" i="19"/>
  <c r="S11" i="19"/>
  <c r="AA11" i="19"/>
  <c r="Y11" i="19"/>
  <c r="B12" i="19"/>
  <c r="H12" i="19"/>
  <c r="N12" i="19"/>
  <c r="O12" i="19"/>
  <c r="P12" i="19"/>
  <c r="Q12" i="19"/>
  <c r="R12" i="19"/>
  <c r="S12" i="19"/>
  <c r="AA12" i="19"/>
  <c r="Y12" i="19"/>
  <c r="B13" i="19"/>
  <c r="H13" i="19"/>
  <c r="N13" i="19"/>
  <c r="O13" i="19"/>
  <c r="P13" i="19"/>
  <c r="Q13" i="19"/>
  <c r="R13" i="19"/>
  <c r="S13" i="19"/>
  <c r="AA13" i="19"/>
  <c r="Y13" i="19"/>
  <c r="B14" i="19"/>
  <c r="H14" i="19"/>
  <c r="N14" i="19"/>
  <c r="O14" i="19"/>
  <c r="P14" i="19"/>
  <c r="Q14" i="19"/>
  <c r="R14" i="19"/>
  <c r="S14" i="19"/>
  <c r="AA14" i="19"/>
  <c r="Y14" i="19"/>
  <c r="B15" i="19"/>
  <c r="N15" i="19"/>
  <c r="O15" i="19"/>
  <c r="P15" i="19"/>
  <c r="Q15" i="19"/>
  <c r="R15" i="19"/>
  <c r="S15" i="19"/>
  <c r="AA15" i="19"/>
  <c r="Y15" i="19"/>
  <c r="B16" i="19"/>
  <c r="N16" i="19"/>
  <c r="O16" i="19"/>
  <c r="P16" i="19"/>
  <c r="Q16" i="19"/>
  <c r="R16" i="19"/>
  <c r="S16" i="19"/>
  <c r="AA16" i="19"/>
  <c r="Y16" i="19"/>
  <c r="B17" i="19"/>
  <c r="N17" i="19"/>
  <c r="O17" i="19"/>
  <c r="P17" i="19"/>
  <c r="Q17" i="19"/>
  <c r="R17" i="19"/>
  <c r="S17" i="19"/>
  <c r="AA17" i="19"/>
  <c r="Y17" i="19"/>
  <c r="B18" i="19"/>
  <c r="H18" i="19"/>
  <c r="N18" i="19"/>
  <c r="O18" i="19"/>
  <c r="P18" i="19"/>
  <c r="Q18" i="19"/>
  <c r="R18" i="19"/>
  <c r="S18" i="19"/>
  <c r="AA18" i="19"/>
  <c r="Y18" i="19"/>
  <c r="B19" i="19"/>
  <c r="H19" i="19"/>
  <c r="N19" i="19"/>
  <c r="O19" i="19"/>
  <c r="P19" i="19"/>
  <c r="Q19" i="19"/>
  <c r="R19" i="19"/>
  <c r="S19" i="19"/>
  <c r="AA19" i="19"/>
  <c r="Y19" i="19"/>
  <c r="B20" i="19"/>
  <c r="N20" i="19"/>
  <c r="O20" i="19"/>
  <c r="P20" i="19"/>
  <c r="Q20" i="19"/>
  <c r="R20" i="19"/>
  <c r="S20" i="19"/>
  <c r="AA20" i="19"/>
  <c r="Y20" i="19"/>
  <c r="B21" i="19"/>
  <c r="H21" i="19"/>
  <c r="N21" i="19"/>
  <c r="O21" i="19"/>
  <c r="P21" i="19"/>
  <c r="Q21" i="19"/>
  <c r="R21" i="19"/>
  <c r="S21" i="19"/>
  <c r="AA21" i="19"/>
  <c r="Y21" i="19"/>
  <c r="B22" i="19"/>
  <c r="H22" i="19"/>
  <c r="N22" i="19"/>
  <c r="O22" i="19"/>
  <c r="P22" i="19"/>
  <c r="Q22" i="19"/>
  <c r="R22" i="19"/>
  <c r="S22" i="19"/>
  <c r="AA22" i="19"/>
  <c r="Y22" i="19"/>
  <c r="B23" i="19"/>
  <c r="H23" i="19"/>
  <c r="N23" i="19"/>
  <c r="O23" i="19"/>
  <c r="P23" i="19"/>
  <c r="Q23" i="19"/>
  <c r="R23" i="19"/>
  <c r="S23" i="19"/>
  <c r="AA23" i="19"/>
  <c r="Y23" i="19"/>
  <c r="B24" i="19"/>
  <c r="N24" i="19"/>
  <c r="O24" i="19"/>
  <c r="P24" i="19"/>
  <c r="Q24" i="19"/>
  <c r="R24" i="19"/>
  <c r="S24" i="19"/>
  <c r="AA24" i="19"/>
  <c r="Y24" i="19"/>
  <c r="B25" i="19"/>
  <c r="H25" i="19"/>
  <c r="N25" i="19"/>
  <c r="O25" i="19"/>
  <c r="P25" i="19"/>
  <c r="Q25" i="19"/>
  <c r="R25" i="19"/>
  <c r="S25" i="19"/>
  <c r="AA25" i="19"/>
  <c r="Y25" i="19"/>
  <c r="B26" i="19"/>
  <c r="H26" i="19"/>
  <c r="N26" i="19"/>
  <c r="O26" i="19"/>
  <c r="P26" i="19"/>
  <c r="Q26" i="19"/>
  <c r="R26" i="19"/>
  <c r="S26" i="19"/>
  <c r="AA26" i="19"/>
  <c r="Y26" i="19"/>
  <c r="B27" i="19"/>
  <c r="H27" i="19"/>
  <c r="N27" i="19"/>
  <c r="O27" i="19"/>
  <c r="P27" i="19"/>
  <c r="Q27" i="19"/>
  <c r="R27" i="19"/>
  <c r="S27" i="19"/>
  <c r="AA27" i="19"/>
  <c r="Y27" i="19"/>
  <c r="B28" i="19"/>
  <c r="H28" i="19"/>
  <c r="N28" i="19"/>
  <c r="O28" i="19"/>
  <c r="P28" i="19"/>
  <c r="Q28" i="19"/>
  <c r="R28" i="19"/>
  <c r="S28" i="19"/>
  <c r="AA28" i="19"/>
  <c r="Y28" i="19"/>
  <c r="B29" i="19"/>
  <c r="H29" i="19"/>
  <c r="N29" i="19"/>
  <c r="O29" i="19"/>
  <c r="P29" i="19"/>
  <c r="Q29" i="19"/>
  <c r="R29" i="19"/>
  <c r="S29" i="19"/>
  <c r="AA29" i="19"/>
  <c r="Y29" i="19"/>
  <c r="B30" i="19"/>
  <c r="H30" i="19"/>
  <c r="N30" i="19"/>
  <c r="O30" i="19"/>
  <c r="P30" i="19"/>
  <c r="Q30" i="19"/>
  <c r="R30" i="19"/>
  <c r="S30" i="19"/>
  <c r="AA30" i="19"/>
  <c r="Y30" i="19"/>
  <c r="B31" i="19"/>
  <c r="H31" i="19"/>
  <c r="N31" i="19"/>
  <c r="O31" i="19"/>
  <c r="P31" i="19"/>
  <c r="Q31" i="19"/>
  <c r="R31" i="19"/>
  <c r="S31" i="19"/>
  <c r="AA31" i="19"/>
  <c r="Y31" i="19"/>
  <c r="B32" i="19"/>
  <c r="N32" i="19"/>
  <c r="O32" i="19"/>
  <c r="P32" i="19"/>
  <c r="Q32" i="19"/>
  <c r="R32" i="19"/>
  <c r="S32" i="19"/>
  <c r="AA32" i="19"/>
  <c r="Y32" i="19"/>
  <c r="N33" i="19"/>
  <c r="O33" i="19"/>
  <c r="P33" i="19"/>
  <c r="Q33" i="19"/>
  <c r="R33" i="19"/>
  <c r="S33" i="19"/>
  <c r="AA33" i="19"/>
  <c r="Y33" i="19"/>
  <c r="N34" i="19"/>
  <c r="O34" i="19"/>
  <c r="P34" i="19"/>
  <c r="Q34" i="19"/>
  <c r="R34" i="19"/>
  <c r="S34" i="19"/>
  <c r="AA34" i="19"/>
  <c r="Y34" i="19"/>
  <c r="N35" i="19"/>
  <c r="O35" i="19"/>
  <c r="P35" i="19"/>
  <c r="Q35" i="19"/>
  <c r="R35" i="19"/>
  <c r="S35" i="19"/>
  <c r="AA35" i="19"/>
  <c r="Y35" i="19"/>
  <c r="N36" i="19"/>
  <c r="O36" i="19"/>
  <c r="P36" i="19"/>
  <c r="Q36" i="19"/>
  <c r="R36" i="19"/>
  <c r="S36" i="19"/>
  <c r="AA36" i="19"/>
  <c r="Y36" i="19"/>
  <c r="N37" i="19"/>
  <c r="O37" i="19"/>
  <c r="P37" i="19"/>
  <c r="Q37" i="19"/>
  <c r="R37" i="19"/>
  <c r="S37" i="19"/>
  <c r="AA37" i="19"/>
  <c r="Y37" i="19"/>
  <c r="N38" i="19"/>
  <c r="O38" i="19"/>
  <c r="P38" i="19"/>
  <c r="Q38" i="19"/>
  <c r="R38" i="19"/>
  <c r="S38" i="19"/>
  <c r="AA38" i="19"/>
  <c r="Y38" i="19"/>
  <c r="N39" i="19"/>
  <c r="O39" i="19"/>
  <c r="P39" i="19"/>
  <c r="Q39" i="19"/>
  <c r="R39" i="19"/>
  <c r="S39" i="19"/>
  <c r="AA39" i="19"/>
  <c r="Y39" i="19"/>
  <c r="N40" i="19"/>
  <c r="O40" i="19"/>
  <c r="P40" i="19"/>
  <c r="Q40" i="19"/>
  <c r="R40" i="19"/>
  <c r="S40" i="19"/>
  <c r="AA40" i="19"/>
  <c r="Y40" i="19"/>
  <c r="B41" i="19"/>
  <c r="H41" i="19"/>
  <c r="N41" i="19"/>
  <c r="O41" i="19"/>
  <c r="P41" i="19"/>
  <c r="Q41" i="19"/>
  <c r="R41" i="19"/>
  <c r="S41" i="19"/>
  <c r="AA41" i="19"/>
  <c r="Y41" i="19"/>
  <c r="B42" i="19"/>
  <c r="H42" i="19"/>
  <c r="N42" i="19"/>
  <c r="O42" i="19"/>
  <c r="P42" i="19"/>
  <c r="Q42" i="19"/>
  <c r="R42" i="19"/>
  <c r="S42" i="19"/>
  <c r="AA42" i="19"/>
  <c r="Y42" i="19"/>
  <c r="Y43" i="19"/>
  <c r="X10" i="19"/>
  <c r="Z11" i="19"/>
  <c r="X11" i="19"/>
  <c r="Z12" i="19"/>
  <c r="X12" i="19"/>
  <c r="Z13" i="19"/>
  <c r="X13" i="19"/>
  <c r="Z14" i="19"/>
  <c r="X14" i="19"/>
  <c r="Z15" i="19"/>
  <c r="X15" i="19"/>
  <c r="Z16" i="19"/>
  <c r="X16" i="19"/>
  <c r="Z17" i="19"/>
  <c r="X17" i="19"/>
  <c r="Z18" i="19"/>
  <c r="X18" i="19"/>
  <c r="Z19" i="19"/>
  <c r="X19" i="19"/>
  <c r="Z20" i="19"/>
  <c r="X20" i="19"/>
  <c r="Z21" i="19"/>
  <c r="X21" i="19"/>
  <c r="Z22" i="19"/>
  <c r="X22" i="19"/>
  <c r="Z23" i="19"/>
  <c r="X23" i="19"/>
  <c r="Z24" i="19"/>
  <c r="X24" i="19"/>
  <c r="Z25" i="19"/>
  <c r="X25" i="19"/>
  <c r="Z26" i="19"/>
  <c r="X26" i="19"/>
  <c r="Z27" i="19"/>
  <c r="X27" i="19"/>
  <c r="Z28" i="19"/>
  <c r="X28" i="19"/>
  <c r="Z29" i="19"/>
  <c r="X29" i="19"/>
  <c r="Z30" i="19"/>
  <c r="X30" i="19"/>
  <c r="Z31" i="19"/>
  <c r="X31" i="19"/>
  <c r="Z32" i="19"/>
  <c r="X32" i="19"/>
  <c r="Z33" i="19"/>
  <c r="X33" i="19"/>
  <c r="Z34" i="19"/>
  <c r="X34" i="19"/>
  <c r="Z35" i="19"/>
  <c r="X35" i="19"/>
  <c r="Z36" i="19"/>
  <c r="X36" i="19"/>
  <c r="Z37" i="19"/>
  <c r="X37" i="19"/>
  <c r="Z38" i="19"/>
  <c r="X38" i="19"/>
  <c r="Z39" i="19"/>
  <c r="X39" i="19"/>
  <c r="Z40" i="19"/>
  <c r="X40" i="19"/>
  <c r="Z41" i="19"/>
  <c r="X41" i="19"/>
  <c r="Z42" i="19"/>
  <c r="X42" i="19"/>
  <c r="X43" i="19"/>
  <c r="G43" i="19"/>
  <c r="F43" i="19"/>
  <c r="AA43" i="19"/>
  <c r="Z43" i="19"/>
  <c r="S43" i="19"/>
  <c r="R43" i="19"/>
  <c r="Q43" i="19"/>
  <c r="P43" i="19"/>
  <c r="O43" i="19"/>
  <c r="N43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K10" i="19"/>
  <c r="K11" i="19"/>
  <c r="K12" i="19"/>
  <c r="K13" i="19"/>
  <c r="K14" i="19"/>
  <c r="K18" i="19"/>
  <c r="K19" i="19"/>
  <c r="K21" i="19"/>
  <c r="K22" i="19"/>
  <c r="K23" i="19"/>
  <c r="K25" i="19"/>
  <c r="K26" i="19"/>
  <c r="K27" i="19"/>
  <c r="K28" i="19"/>
  <c r="K29" i="19"/>
  <c r="K30" i="19"/>
  <c r="K31" i="19"/>
  <c r="K41" i="19"/>
  <c r="K42" i="19"/>
  <c r="K43" i="19"/>
  <c r="J43" i="19"/>
  <c r="I43" i="19"/>
  <c r="H43" i="19"/>
  <c r="W42" i="19"/>
  <c r="V42" i="19"/>
  <c r="U42" i="19"/>
  <c r="T42" i="19"/>
  <c r="W41" i="19"/>
  <c r="V41" i="19"/>
  <c r="U41" i="19"/>
  <c r="T41" i="19"/>
  <c r="W40" i="19"/>
  <c r="V40" i="19"/>
  <c r="U40" i="19"/>
  <c r="T40" i="19"/>
  <c r="W39" i="19"/>
  <c r="V39" i="19"/>
  <c r="U39" i="19"/>
  <c r="T39" i="19"/>
  <c r="W38" i="19"/>
  <c r="V38" i="19"/>
  <c r="U38" i="19"/>
  <c r="T38" i="19"/>
  <c r="W37" i="19"/>
  <c r="V37" i="19"/>
  <c r="U37" i="19"/>
  <c r="T37" i="19"/>
  <c r="W36" i="19"/>
  <c r="V36" i="19"/>
  <c r="U36" i="19"/>
  <c r="T36" i="19"/>
  <c r="W35" i="19"/>
  <c r="V35" i="19"/>
  <c r="U35" i="19"/>
  <c r="T35" i="19"/>
  <c r="W34" i="19"/>
  <c r="V34" i="19"/>
  <c r="U34" i="19"/>
  <c r="T34" i="19"/>
  <c r="W33" i="19"/>
  <c r="V33" i="19"/>
  <c r="U33" i="19"/>
  <c r="T33" i="19"/>
  <c r="W32" i="19"/>
  <c r="V32" i="19"/>
  <c r="U32" i="19"/>
  <c r="T32" i="19"/>
  <c r="W31" i="19"/>
  <c r="V31" i="19"/>
  <c r="U31" i="19"/>
  <c r="T31" i="19"/>
  <c r="W30" i="19"/>
  <c r="V30" i="19"/>
  <c r="U30" i="19"/>
  <c r="T30" i="19"/>
  <c r="W29" i="19"/>
  <c r="V29" i="19"/>
  <c r="U29" i="19"/>
  <c r="T29" i="19"/>
  <c r="W28" i="19"/>
  <c r="V28" i="19"/>
  <c r="U28" i="19"/>
  <c r="T28" i="19"/>
  <c r="W27" i="19"/>
  <c r="V27" i="19"/>
  <c r="U27" i="19"/>
  <c r="T27" i="19"/>
  <c r="W26" i="19"/>
  <c r="V26" i="19"/>
  <c r="U26" i="19"/>
  <c r="T26" i="19"/>
  <c r="W25" i="19"/>
  <c r="V25" i="19"/>
  <c r="U25" i="19"/>
  <c r="T25" i="19"/>
  <c r="W24" i="19"/>
  <c r="V24" i="19"/>
  <c r="U24" i="19"/>
  <c r="T24" i="19"/>
  <c r="W23" i="19"/>
  <c r="V23" i="19"/>
  <c r="U23" i="19"/>
  <c r="T23" i="19"/>
  <c r="W22" i="19"/>
  <c r="V22" i="19"/>
  <c r="U22" i="19"/>
  <c r="T22" i="19"/>
  <c r="W21" i="19"/>
  <c r="V21" i="19"/>
  <c r="U21" i="19"/>
  <c r="T21" i="19"/>
  <c r="W20" i="19"/>
  <c r="V20" i="19"/>
  <c r="U20" i="19"/>
  <c r="T20" i="19"/>
  <c r="W19" i="19"/>
  <c r="V19" i="19"/>
  <c r="U19" i="19"/>
  <c r="T19" i="19"/>
  <c r="W18" i="19"/>
  <c r="V18" i="19"/>
  <c r="U18" i="19"/>
  <c r="T18" i="19"/>
  <c r="W17" i="19"/>
  <c r="V17" i="19"/>
  <c r="U17" i="19"/>
  <c r="T17" i="19"/>
  <c r="W16" i="19"/>
  <c r="V16" i="19"/>
  <c r="U16" i="19"/>
  <c r="T16" i="19"/>
  <c r="W15" i="19"/>
  <c r="V15" i="19"/>
  <c r="U15" i="19"/>
  <c r="T15" i="19"/>
  <c r="W14" i="19"/>
  <c r="V14" i="19"/>
  <c r="U14" i="19"/>
  <c r="T14" i="19"/>
  <c r="W13" i="19"/>
  <c r="V13" i="19"/>
  <c r="U13" i="19"/>
  <c r="T13" i="19"/>
  <c r="W12" i="19"/>
  <c r="V12" i="19"/>
  <c r="U12" i="19"/>
  <c r="T12" i="19"/>
  <c r="W11" i="19"/>
  <c r="V11" i="19"/>
  <c r="U11" i="19"/>
  <c r="T11" i="19"/>
  <c r="W10" i="19"/>
  <c r="V10" i="19"/>
  <c r="U10" i="19"/>
  <c r="V9" i="19"/>
  <c r="X9" i="19"/>
  <c r="Z9" i="19"/>
  <c r="W7" i="19"/>
  <c r="V7" i="19"/>
  <c r="Y7" i="19"/>
  <c r="X7" i="19"/>
  <c r="AA7" i="19"/>
  <c r="Z7" i="19"/>
  <c r="U7" i="19"/>
  <c r="T7" i="19"/>
  <c r="S7" i="19"/>
  <c r="R7" i="19"/>
  <c r="Q7" i="19"/>
  <c r="P7" i="19"/>
  <c r="O7" i="19"/>
  <c r="N7" i="19"/>
  <c r="M9" i="19"/>
  <c r="L9" i="19"/>
  <c r="V5" i="19"/>
  <c r="X5" i="19"/>
  <c r="Z5" i="19"/>
  <c r="T5" i="19"/>
  <c r="T43" i="19"/>
  <c r="U43" i="19"/>
  <c r="V43" i="19"/>
  <c r="W43" i="19"/>
</calcChain>
</file>

<file path=xl/sharedStrings.xml><?xml version="1.0" encoding="utf-8"?>
<sst xmlns="http://schemas.openxmlformats.org/spreadsheetml/2006/main" count="150" uniqueCount="114">
  <si>
    <t>TOTAL</t>
  </si>
  <si>
    <t>Commentaires</t>
  </si>
  <si>
    <t>Jours</t>
  </si>
  <si>
    <t>Total vacations</t>
  </si>
  <si>
    <t>Total jour(s) férié(s)</t>
  </si>
  <si>
    <t>Total dimanche(s)</t>
  </si>
  <si>
    <t>N°</t>
  </si>
  <si>
    <t>Mois</t>
  </si>
  <si>
    <t>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</si>
  <si>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</si>
  <si>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</si>
  <si>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</si>
  <si>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</si>
  <si>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</si>
  <si>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</si>
  <si>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</si>
  <si>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</si>
  <si>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</si>
  <si>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</si>
  <si>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</si>
  <si>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Formation</t>
  </si>
  <si>
    <t>Décembre</t>
  </si>
  <si>
    <t>Année</t>
  </si>
  <si>
    <t>Poste</t>
  </si>
  <si>
    <t>ADS</t>
  </si>
  <si>
    <t>SSIAP 1</t>
  </si>
  <si>
    <t>SSIAP 2</t>
  </si>
  <si>
    <t>SSIAP 3</t>
  </si>
  <si>
    <t>M.Chien</t>
  </si>
  <si>
    <t>Acompte :</t>
  </si>
  <si>
    <t>Total</t>
  </si>
  <si>
    <t>Date</t>
  </si>
  <si>
    <t>Chef de poste</t>
  </si>
  <si>
    <t>Site</t>
  </si>
  <si>
    <t>Autre</t>
  </si>
  <si>
    <t>Ms</t>
  </si>
  <si>
    <t>C4:D15</t>
  </si>
  <si>
    <t>Nomois</t>
  </si>
  <si>
    <t>D4:D15</t>
  </si>
  <si>
    <t>Fériés</t>
  </si>
  <si>
    <t>Nb vacations</t>
  </si>
  <si>
    <t>Jours travaillés</t>
  </si>
  <si>
    <t>Nb hr jour</t>
  </si>
  <si>
    <t>Nb hr travaillés</t>
  </si>
  <si>
    <t>Nb hr fériés</t>
  </si>
  <si>
    <t>Nb hr supp</t>
  </si>
  <si>
    <t>Nb hr nuit (10%)</t>
  </si>
  <si>
    <t>Nb hr dim/nuit (20%)</t>
  </si>
  <si>
    <t>Nb hr dim/jour (10%)</t>
  </si>
  <si>
    <t>Nb jour(s) férié(s) (100%)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</si>
  <si>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</si>
  <si>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</si>
  <si>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</si>
  <si>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</si>
  <si>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</si>
  <si>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</si>
  <si>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</si>
  <si>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</si>
  <si>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Nb de paniers repas</t>
  </si>
  <si>
    <t>Nb de primes chien</t>
  </si>
  <si>
    <t>Repos compensateur (1%)</t>
  </si>
  <si>
    <t>Code</t>
  </si>
  <si>
    <t>Fonction</t>
  </si>
  <si>
    <t>Chef de Poste</t>
  </si>
  <si>
    <t>Maitre chien</t>
  </si>
  <si>
    <t>Journée</t>
  </si>
  <si>
    <t>Soirée</t>
  </si>
  <si>
    <t>Nuit &amp; Matin</t>
  </si>
  <si>
    <t>Plage nommée Fer F2:F13</t>
  </si>
  <si>
    <t>Détails hrs de la vacation (jour même)</t>
  </si>
  <si>
    <t>Détails hrs de la vacation (lendemain)</t>
  </si>
  <si>
    <t>Hrs supp</t>
  </si>
  <si>
    <t>:: Planning travail Yann ::</t>
  </si>
  <si>
    <t>vacation</t>
  </si>
  <si>
    <t>Total hrs</t>
  </si>
  <si>
    <t>09.2017</t>
  </si>
  <si>
    <t>07.2006</t>
  </si>
  <si>
    <t>SST :</t>
  </si>
  <si>
    <t>Carte PRO :</t>
  </si>
  <si>
    <t>SSIAP 1 :</t>
  </si>
  <si>
    <t>¾</t>
  </si>
  <si>
    <t>Début</t>
  </si>
  <si>
    <t>Fin</t>
  </si>
  <si>
    <t>Début nuit :</t>
  </si>
  <si>
    <t>Fin nuit :</t>
  </si>
  <si>
    <t>Total heures mois</t>
  </si>
  <si>
    <t>MOIS :</t>
  </si>
  <si>
    <t>ANNEE :</t>
  </si>
  <si>
    <t>Date de validité</t>
  </si>
  <si>
    <t>Semaine J</t>
  </si>
  <si>
    <t>Semaine N</t>
  </si>
  <si>
    <t>Total heures semaine</t>
  </si>
  <si>
    <t>TEST</t>
  </si>
  <si>
    <t>Total heures fériés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</si>
  <si>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</si>
  <si>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</si>
  <si>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</si>
  <si>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</si>
  <si>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</si>
  <si>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</si>
  <si>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</si>
  <si>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</si>
  <si>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</si>
  <si>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Total hr dimanches</t>
  </si>
  <si>
    <t>Dimanche(s)</t>
  </si>
  <si>
    <t>Jour(s) férié(s)</t>
  </si>
  <si>
    <t>Semaine</t>
  </si>
  <si>
    <t>Mois entier</t>
  </si>
  <si>
    <t>Primes</t>
  </si>
  <si>
    <t>NE RIEN SUPPRIMER</t>
  </si>
  <si>
    <t>Site 1</t>
  </si>
  <si>
    <t>Site 2</t>
  </si>
  <si>
    <t>Site 3</t>
  </si>
  <si>
    <t>Site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</si>
</sst>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rgb="FFFFC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b/>
      <sz val="11"/>
      <color theme="1" tint="0.14999847407452621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5" tint="-0.249977111117893"/>
      <name val="Arial"/>
      <family val="2"/>
    </font>
    <font>
      <b/>
      <sz val="11"/>
      <color rgb="FF00579A"/>
      <name val="Arial"/>
      <family val="2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1"/>
      <name val="Calibri"/>
      <family val="2"/>
      <scheme val="minor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b/>
      <sz val="14"/>
      <color theme="9"/>
      <name val="Calibri"/>
      <family val="2"/>
      <scheme val="minor"/>
    </font>
    <font>
      <sz val="18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2"/>
      <color rgb="FFFFC000"/>
      <name val="Arial"/>
      <family val="2"/>
    </font>
    <font>
      <b/>
      <sz val="12"/>
      <color theme="1"/>
      <name val="Arial"/>
      <family val="2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C4A9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A2C45F"/>
        <bgColor indexed="64"/>
      </patternFill>
    </fill>
    <fill>
      <patternFill patternType="solid">
        <fgColor rgb="FF0087E8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6FDC3"/>
        <bgColor indexed="64"/>
      </patternFill>
    </fill>
  </fills>
  <borders count="136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/>
      <bottom style="medium">
        <color rgb="FF99E352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/>
      <diagonal/>
    </border>
    <border>
      <left style="thin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99E352"/>
      </left>
      <right style="medium">
        <color rgb="FF99E352"/>
      </right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medium">
        <color rgb="FFFF0000"/>
      </top>
      <bottom style="medium">
        <color rgb="FF99E352"/>
      </bottom>
      <diagonal/>
    </border>
    <border>
      <left/>
      <right style="medium">
        <color rgb="FF0087E8"/>
      </right>
      <top/>
      <bottom style="medium">
        <color rgb="FF0087E8"/>
      </bottom>
      <diagonal/>
    </border>
    <border>
      <left/>
      <right style="medium">
        <color rgb="FF0087E8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theme="0" tint="-4.9989318521683403E-2"/>
      </left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hair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medium">
        <color rgb="FF0087E8"/>
      </left>
      <right style="thin">
        <color theme="0" tint="-4.9989318521683403E-2"/>
      </right>
      <top style="thin">
        <color theme="0" tint="-4.9989318521683403E-2"/>
      </top>
      <bottom style="thin">
        <color theme="0"/>
      </bottom>
      <diagonal/>
    </border>
    <border>
      <left style="medium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medium">
        <color rgb="FF0087E8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rgb="FF0087E8"/>
      </left>
      <right style="medium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medium">
        <color rgb="FF0087E8"/>
      </bottom>
      <diagonal/>
    </border>
    <border>
      <left style="medium">
        <color rgb="FF0087E8"/>
      </left>
      <right style="thin">
        <color rgb="FF0087E8"/>
      </right>
      <top/>
      <bottom style="medium">
        <color rgb="FF0087E8"/>
      </bottom>
      <diagonal/>
    </border>
    <border>
      <left style="medium">
        <color rgb="FF00B050"/>
      </left>
      <right style="medium">
        <color rgb="FF00B050"/>
      </right>
      <top style="thin">
        <color theme="0" tint="-4.9989318521683403E-2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medium">
        <color rgb="FF0087E8"/>
      </bottom>
      <diagonal/>
    </border>
    <border>
      <left style="medium">
        <color rgb="FF0087E8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87E8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medium">
        <color rgb="FF00B050"/>
      </left>
      <right style="medium">
        <color theme="5" tint="0.59996337778862885"/>
      </right>
      <top style="thin">
        <color theme="0" tint="-4.9989318521683403E-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thin">
        <color theme="0" tint="-4.9989318521683403E-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hair">
        <color theme="5" tint="0.39994506668294322"/>
      </top>
      <bottom style="hair">
        <color theme="5" tint="0.39994506668294322"/>
      </bottom>
      <diagonal/>
    </border>
    <border>
      <left style="medium">
        <color theme="5" tint="0.59996337778862885"/>
      </left>
      <right style="medium">
        <color rgb="FF0087E8"/>
      </right>
      <top style="hair">
        <color theme="5" tint="0.39994506668294322"/>
      </top>
      <bottom style="medium">
        <color rgb="FF0087E8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 style="hair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rgb="FF0087E8"/>
      </right>
      <top/>
      <bottom/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/>
      <diagonal/>
    </border>
    <border>
      <left/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/>
      <diagonal/>
    </border>
    <border>
      <left style="medium">
        <color rgb="FF00B050"/>
      </left>
      <right style="thin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/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/>
      <diagonal/>
    </border>
    <border>
      <left/>
      <right style="thin">
        <color theme="0" tint="-4.9989318521683403E-2"/>
      </right>
      <top/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/>
      <diagonal/>
    </border>
    <border>
      <left style="medium">
        <color rgb="FF0087E8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/>
      <top style="medium">
        <color rgb="FF0087E8"/>
      </top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 style="medium">
        <color rgb="FFFF0000"/>
      </bottom>
      <diagonal/>
    </border>
    <border>
      <left/>
      <right/>
      <top style="medium">
        <color theme="1"/>
      </top>
      <bottom style="medium">
        <color rgb="FFFF0000"/>
      </bottom>
      <diagonal/>
    </border>
    <border>
      <left/>
      <right style="medium">
        <color theme="1"/>
      </right>
      <top style="medium">
        <color theme="1"/>
      </top>
      <bottom style="medium">
        <color rgb="FFFF0000"/>
      </bottom>
      <diagonal/>
    </border>
    <border>
      <left style="medium">
        <color theme="1"/>
      </left>
      <right/>
      <top style="medium">
        <color rgb="FFFF0000"/>
      </top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FF0000"/>
      </top>
      <bottom style="medium">
        <color rgb="FF99E352"/>
      </bottom>
      <diagonal/>
    </border>
    <border>
      <left style="medium">
        <color theme="1"/>
      </left>
      <right/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medium">
        <color theme="1"/>
      </bottom>
      <diagonal/>
    </border>
    <border>
      <left style="medium">
        <color theme="1"/>
      </left>
      <right/>
      <top/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/>
      <bottom style="medium">
        <color rgb="FF99E352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/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3">
    <xf numFmtId="0" fontId="0" fillId="0" borderId="0"/>
    <xf numFmtId="0" fontId="13" fillId="0" borderId="0"/>
    <xf numFmtId="166" fontId="14" fillId="0" borderId="0"/>
    <xf numFmtId="0" fontId="20" fillId="11" borderId="0" applyNumberFormat="0" applyBorder="0" applyAlignment="0" applyProtection="0"/>
    <xf numFmtId="0" fontId="21" fillId="12" borderId="3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250">
    <xf numFmtId="0" fontId="0" fillId="0" borderId="0" xfId="0"/>
    <xf numFmtId="14" fontId="0" fillId="0" borderId="0" xfId="0" applyNumberFormat="1"/>
    <xf numFmtId="0" fontId="8" fillId="5" borderId="3" xfId="0" applyFont="1" applyFill="1" applyBorder="1"/>
    <xf numFmtId="0" fontId="5" fillId="5" borderId="3" xfId="0" applyFont="1" applyFill="1" applyBorder="1"/>
    <xf numFmtId="0" fontId="9" fillId="5" borderId="3" xfId="0" applyFont="1" applyFill="1" applyBorder="1"/>
    <xf numFmtId="0" fontId="4" fillId="2" borderId="7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4" fillId="8" borderId="6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8" fillId="0" borderId="0" xfId="0" applyFont="1"/>
    <xf numFmtId="17" fontId="8" fillId="0" borderId="0" xfId="0" applyNumberFormat="1" applyFont="1"/>
    <xf numFmtId="20" fontId="0" fillId="0" borderId="0" xfId="0" applyNumberFormat="1"/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 vertical="center"/>
    </xf>
    <xf numFmtId="0" fontId="0" fillId="6" borderId="0" xfId="0" applyFill="1"/>
    <xf numFmtId="0" fontId="13" fillId="6" borderId="0" xfId="0" applyFont="1" applyFill="1"/>
    <xf numFmtId="0" fontId="15" fillId="6" borderId="0" xfId="0" applyFont="1" applyFill="1" applyBorder="1" applyAlignment="1" applyProtection="1">
      <alignment horizontal="center"/>
      <protection locked="0"/>
    </xf>
    <xf numFmtId="0" fontId="0" fillId="6" borderId="0" xfId="0" applyFill="1" applyBorder="1"/>
    <xf numFmtId="0" fontId="10" fillId="6" borderId="27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vertical="center"/>
    </xf>
    <xf numFmtId="0" fontId="0" fillId="6" borderId="26" xfId="0" applyFill="1" applyBorder="1"/>
    <xf numFmtId="0" fontId="13" fillId="0" borderId="16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0" fillId="0" borderId="19" xfId="0" applyBorder="1"/>
    <xf numFmtId="0" fontId="0" fillId="6" borderId="27" xfId="0" applyFill="1" applyBorder="1"/>
    <xf numFmtId="167" fontId="4" fillId="8" borderId="4" xfId="0" applyNumberFormat="1" applyFont="1" applyFill="1" applyBorder="1" applyAlignment="1">
      <alignment horizontal="center"/>
    </xf>
    <xf numFmtId="167" fontId="4" fillId="8" borderId="6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0" fillId="6" borderId="0" xfId="0" applyFill="1" applyBorder="1" applyAlignment="1"/>
    <xf numFmtId="0" fontId="8" fillId="0" borderId="16" xfId="0" applyFont="1" applyBorder="1"/>
    <xf numFmtId="0" fontId="0" fillId="0" borderId="22" xfId="0" applyBorder="1"/>
    <xf numFmtId="0" fontId="3" fillId="6" borderId="8" xfId="0" applyFont="1" applyFill="1" applyBorder="1" applyAlignment="1">
      <alignment horizontal="center" vertical="center"/>
    </xf>
    <xf numFmtId="0" fontId="31" fillId="6" borderId="21" xfId="0" applyFont="1" applyFill="1" applyBorder="1" applyAlignment="1">
      <alignment vertical="center"/>
    </xf>
    <xf numFmtId="0" fontId="19" fillId="13" borderId="46" xfId="0" applyFont="1" applyFill="1" applyBorder="1" applyAlignment="1">
      <alignment horizontal="center"/>
    </xf>
    <xf numFmtId="0" fontId="19" fillId="13" borderId="47" xfId="0" applyFont="1" applyFill="1" applyBorder="1" applyAlignment="1">
      <alignment horizontal="center"/>
    </xf>
    <xf numFmtId="0" fontId="0" fillId="6" borderId="44" xfId="0" applyFill="1" applyBorder="1"/>
    <xf numFmtId="0" fontId="6" fillId="6" borderId="48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32" fillId="15" borderId="0" xfId="0" applyFont="1" applyFill="1" applyBorder="1" applyAlignment="1">
      <alignment horizontal="center"/>
    </xf>
    <xf numFmtId="0" fontId="33" fillId="15" borderId="46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169" fontId="8" fillId="14" borderId="53" xfId="0" applyNumberFormat="1" applyFont="1" applyFill="1" applyBorder="1" applyAlignment="1">
      <alignment horizontal="center" vertical="center"/>
    </xf>
    <xf numFmtId="0" fontId="8" fillId="14" borderId="53" xfId="0" applyFont="1" applyFill="1" applyBorder="1" applyAlignment="1">
      <alignment horizontal="center" vertical="center"/>
    </xf>
    <xf numFmtId="20" fontId="35" fillId="6" borderId="53" xfId="0" applyNumberFormat="1" applyFont="1" applyFill="1" applyBorder="1" applyAlignment="1">
      <alignment horizontal="center" vertical="center"/>
    </xf>
    <xf numFmtId="169" fontId="35" fillId="6" borderId="53" xfId="0" applyNumberFormat="1" applyFont="1" applyFill="1" applyBorder="1" applyAlignment="1">
      <alignment horizontal="center" vertical="center"/>
    </xf>
    <xf numFmtId="0" fontId="0" fillId="6" borderId="0" xfId="0" applyFill="1" applyAlignment="1"/>
    <xf numFmtId="0" fontId="38" fillId="6" borderId="21" xfId="0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vertical="center"/>
    </xf>
    <xf numFmtId="0" fontId="36" fillId="6" borderId="0" xfId="0" applyFont="1" applyFill="1" applyBorder="1" applyAlignment="1">
      <alignment vertical="center"/>
    </xf>
    <xf numFmtId="49" fontId="37" fillId="19" borderId="46" xfId="0" applyNumberFormat="1" applyFont="1" applyFill="1" applyBorder="1" applyAlignment="1">
      <alignment horizontal="center" vertical="center"/>
    </xf>
    <xf numFmtId="0" fontId="37" fillId="19" borderId="47" xfId="0" applyNumberFormat="1" applyFont="1" applyFill="1" applyBorder="1" applyAlignment="1">
      <alignment horizontal="center" vertical="center"/>
    </xf>
    <xf numFmtId="0" fontId="37" fillId="19" borderId="46" xfId="0" applyNumberFormat="1" applyFont="1" applyFill="1" applyBorder="1" applyAlignment="1">
      <alignment horizontal="center" vertical="center"/>
    </xf>
    <xf numFmtId="49" fontId="39" fillId="6" borderId="0" xfId="0" applyNumberFormat="1" applyFont="1" applyFill="1" applyBorder="1" applyAlignment="1">
      <alignment horizontal="center" vertical="center"/>
    </xf>
    <xf numFmtId="0" fontId="39" fillId="6" borderId="0" xfId="0" applyNumberFormat="1" applyFont="1" applyFill="1" applyBorder="1" applyAlignment="1">
      <alignment horizontal="center" vertical="center"/>
    </xf>
    <xf numFmtId="0" fontId="16" fillId="19" borderId="28" xfId="0" applyFont="1" applyFill="1" applyBorder="1" applyAlignment="1">
      <alignment horizontal="center"/>
    </xf>
    <xf numFmtId="0" fontId="16" fillId="19" borderId="29" xfId="0" applyFont="1" applyFill="1" applyBorder="1" applyAlignment="1">
      <alignment horizontal="center"/>
    </xf>
    <xf numFmtId="0" fontId="12" fillId="0" borderId="79" xfId="0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20" fontId="16" fillId="19" borderId="78" xfId="0" applyNumberFormat="1" applyFont="1" applyFill="1" applyBorder="1" applyAlignment="1">
      <alignment horizontal="center" vertical="center"/>
    </xf>
    <xf numFmtId="20" fontId="16" fillId="19" borderId="80" xfId="0" applyNumberFormat="1" applyFont="1" applyFill="1" applyBorder="1" applyAlignment="1">
      <alignment horizontal="center" vertical="center"/>
    </xf>
    <xf numFmtId="0" fontId="0" fillId="5" borderId="84" xfId="0" applyFill="1" applyBorder="1" applyAlignment="1">
      <alignment vertical="center"/>
    </xf>
    <xf numFmtId="0" fontId="0" fillId="5" borderId="86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5" borderId="81" xfId="0" applyFill="1" applyBorder="1" applyAlignment="1">
      <alignment horizontal="center" vertical="center"/>
    </xf>
    <xf numFmtId="0" fontId="0" fillId="5" borderId="83" xfId="0" applyFill="1" applyBorder="1" applyAlignment="1">
      <alignment horizontal="center" vertical="center"/>
    </xf>
    <xf numFmtId="0" fontId="0" fillId="5" borderId="85" xfId="0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168" fontId="22" fillId="14" borderId="35" xfId="3" applyNumberFormat="1" applyFont="1" applyFill="1" applyBorder="1" applyAlignment="1">
      <alignment horizontal="center" vertical="center"/>
    </xf>
    <xf numFmtId="20" fontId="34" fillId="14" borderId="41" xfId="0" applyNumberFormat="1" applyFont="1" applyFill="1" applyBorder="1" applyAlignment="1">
      <alignment horizontal="center" vertical="center"/>
    </xf>
    <xf numFmtId="0" fontId="34" fillId="14" borderId="31" xfId="0" applyFont="1" applyFill="1" applyBorder="1" applyAlignment="1">
      <alignment horizontal="center" vertical="center"/>
    </xf>
    <xf numFmtId="20" fontId="34" fillId="14" borderId="31" xfId="0" applyNumberFormat="1" applyFont="1" applyFill="1" applyBorder="1" applyAlignment="1">
      <alignment horizontal="center" vertical="center"/>
    </xf>
    <xf numFmtId="0" fontId="34" fillId="14" borderId="45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6" borderId="49" xfId="0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169" fontId="2" fillId="0" borderId="15" xfId="0" applyNumberFormat="1" applyFont="1" applyBorder="1" applyAlignment="1">
      <alignment horizontal="center" vertical="center"/>
    </xf>
    <xf numFmtId="170" fontId="27" fillId="7" borderId="15" xfId="0" applyNumberFormat="1" applyFont="1" applyFill="1" applyBorder="1" applyAlignment="1">
      <alignment horizontal="center" vertical="center"/>
    </xf>
    <xf numFmtId="171" fontId="11" fillId="9" borderId="50" xfId="0" applyNumberFormat="1" applyFont="1" applyFill="1" applyBorder="1" applyAlignment="1">
      <alignment horizontal="center" vertical="center"/>
    </xf>
    <xf numFmtId="169" fontId="11" fillId="9" borderId="58" xfId="0" applyNumberFormat="1" applyFont="1" applyFill="1" applyBorder="1" applyAlignment="1">
      <alignment horizontal="center" vertical="center"/>
    </xf>
    <xf numFmtId="170" fontId="22" fillId="18" borderId="62" xfId="4" applyNumberFormat="1" applyFont="1" applyFill="1" applyBorder="1" applyAlignment="1">
      <alignment horizontal="center" vertical="center"/>
    </xf>
    <xf numFmtId="0" fontId="2" fillId="17" borderId="74" xfId="0" applyNumberFormat="1" applyFont="1" applyFill="1" applyBorder="1" applyAlignment="1">
      <alignment horizontal="center" vertical="center"/>
    </xf>
    <xf numFmtId="171" fontId="2" fillId="17" borderId="75" xfId="0" applyNumberFormat="1" applyFont="1" applyFill="1" applyBorder="1" applyAlignment="1">
      <alignment horizontal="center" vertical="center"/>
    </xf>
    <xf numFmtId="170" fontId="28" fillId="10" borderId="57" xfId="0" applyNumberFormat="1" applyFont="1" applyFill="1" applyBorder="1" applyAlignment="1">
      <alignment horizontal="center" vertical="center"/>
    </xf>
    <xf numFmtId="170" fontId="28" fillId="10" borderId="15" xfId="0" applyNumberFormat="1" applyFont="1" applyFill="1" applyBorder="1" applyAlignment="1">
      <alignment horizontal="center" vertical="center"/>
    </xf>
    <xf numFmtId="170" fontId="28" fillId="10" borderId="56" xfId="0" applyNumberFormat="1" applyFont="1" applyFill="1" applyBorder="1" applyAlignment="1">
      <alignment horizontal="center" vertical="center"/>
    </xf>
    <xf numFmtId="170" fontId="5" fillId="16" borderId="65" xfId="0" applyNumberFormat="1" applyFont="1" applyFill="1" applyBorder="1" applyAlignment="1">
      <alignment horizontal="center" vertical="center"/>
    </xf>
    <xf numFmtId="170" fontId="5" fillId="16" borderId="71" xfId="0" applyNumberFormat="1" applyFont="1" applyFill="1" applyBorder="1" applyAlignment="1">
      <alignment horizontal="center" vertical="center"/>
    </xf>
    <xf numFmtId="170" fontId="22" fillId="16" borderId="68" xfId="4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5" borderId="9" xfId="0" applyNumberFormat="1" applyFont="1" applyFill="1" applyBorder="1" applyAlignment="1">
      <alignment horizontal="center" vertical="center"/>
    </xf>
    <xf numFmtId="169" fontId="2" fillId="0" borderId="9" xfId="0" applyNumberFormat="1" applyFont="1" applyBorder="1" applyAlignment="1">
      <alignment horizontal="center" vertical="center"/>
    </xf>
    <xf numFmtId="170" fontId="27" fillId="7" borderId="9" xfId="0" applyNumberFormat="1" applyFont="1" applyFill="1" applyBorder="1" applyAlignment="1">
      <alignment horizontal="center" vertical="center"/>
    </xf>
    <xf numFmtId="171" fontId="11" fillId="9" borderId="51" xfId="0" applyNumberFormat="1" applyFont="1" applyFill="1" applyBorder="1" applyAlignment="1">
      <alignment horizontal="center" vertical="center"/>
    </xf>
    <xf numFmtId="169" fontId="11" fillId="9" borderId="59" xfId="0" applyNumberFormat="1" applyFont="1" applyFill="1" applyBorder="1" applyAlignment="1">
      <alignment horizontal="center" vertical="center"/>
    </xf>
    <xf numFmtId="170" fontId="22" fillId="18" borderId="63" xfId="4" applyNumberFormat="1" applyFont="1" applyFill="1" applyBorder="1" applyAlignment="1">
      <alignment horizontal="center" vertical="center"/>
    </xf>
    <xf numFmtId="171" fontId="2" fillId="17" borderId="76" xfId="0" applyNumberFormat="1" applyFont="1" applyFill="1" applyBorder="1" applyAlignment="1">
      <alignment horizontal="center" vertical="center"/>
    </xf>
    <xf numFmtId="170" fontId="28" fillId="10" borderId="49" xfId="0" applyNumberFormat="1" applyFont="1" applyFill="1" applyBorder="1" applyAlignment="1">
      <alignment horizontal="center" vertical="center"/>
    </xf>
    <xf numFmtId="170" fontId="28" fillId="10" borderId="10" xfId="0" applyNumberFormat="1" applyFont="1" applyFill="1" applyBorder="1" applyAlignment="1">
      <alignment horizontal="center" vertical="center"/>
    </xf>
    <xf numFmtId="170" fontId="28" fillId="10" borderId="8" xfId="0" applyNumberFormat="1" applyFont="1" applyFill="1" applyBorder="1" applyAlignment="1">
      <alignment horizontal="center" vertical="center"/>
    </xf>
    <xf numFmtId="170" fontId="28" fillId="10" borderId="9" xfId="0" applyNumberFormat="1" applyFont="1" applyFill="1" applyBorder="1" applyAlignment="1">
      <alignment horizontal="center" vertical="center"/>
    </xf>
    <xf numFmtId="170" fontId="5" fillId="16" borderId="66" xfId="0" applyNumberFormat="1" applyFont="1" applyFill="1" applyBorder="1" applyAlignment="1">
      <alignment horizontal="center" vertical="center"/>
    </xf>
    <xf numFmtId="170" fontId="5" fillId="16" borderId="72" xfId="0" applyNumberFormat="1" applyFont="1" applyFill="1" applyBorder="1" applyAlignment="1">
      <alignment horizontal="center" vertical="center"/>
    </xf>
    <xf numFmtId="170" fontId="22" fillId="16" borderId="69" xfId="4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9" fontId="2" fillId="0" borderId="12" xfId="0" applyNumberFormat="1" applyFont="1" applyBorder="1" applyAlignment="1">
      <alignment horizontal="center" vertical="center"/>
    </xf>
    <xf numFmtId="170" fontId="27" fillId="7" borderId="12" xfId="0" applyNumberFormat="1" applyFont="1" applyFill="1" applyBorder="1" applyAlignment="1">
      <alignment horizontal="center" vertical="center"/>
    </xf>
    <xf numFmtId="171" fontId="11" fillId="9" borderId="52" xfId="0" applyNumberFormat="1" applyFont="1" applyFill="1" applyBorder="1" applyAlignment="1">
      <alignment horizontal="center" vertical="center"/>
    </xf>
    <xf numFmtId="169" fontId="11" fillId="9" borderId="60" xfId="0" applyNumberFormat="1" applyFont="1" applyFill="1" applyBorder="1" applyAlignment="1">
      <alignment horizontal="center" vertical="center"/>
    </xf>
    <xf numFmtId="170" fontId="22" fillId="18" borderId="64" xfId="4" applyNumberFormat="1" applyFont="1" applyFill="1" applyBorder="1" applyAlignment="1">
      <alignment horizontal="center" vertical="center"/>
    </xf>
    <xf numFmtId="171" fontId="2" fillId="17" borderId="77" xfId="0" applyNumberFormat="1" applyFont="1" applyFill="1" applyBorder="1" applyAlignment="1">
      <alignment horizontal="center" vertical="center"/>
    </xf>
    <xf numFmtId="170" fontId="28" fillId="10" borderId="61" xfId="0" applyNumberFormat="1" applyFont="1" applyFill="1" applyBorder="1" applyAlignment="1">
      <alignment horizontal="center" vertical="center"/>
    </xf>
    <xf numFmtId="170" fontId="28" fillId="10" borderId="13" xfId="0" applyNumberFormat="1" applyFont="1" applyFill="1" applyBorder="1" applyAlignment="1">
      <alignment horizontal="center" vertical="center"/>
    </xf>
    <xf numFmtId="170" fontId="28" fillId="10" borderId="11" xfId="0" applyNumberFormat="1" applyFont="1" applyFill="1" applyBorder="1" applyAlignment="1">
      <alignment horizontal="center" vertical="center"/>
    </xf>
    <xf numFmtId="170" fontId="5" fillId="16" borderId="67" xfId="0" applyNumberFormat="1" applyFont="1" applyFill="1" applyBorder="1" applyAlignment="1">
      <alignment horizontal="center" vertical="center"/>
    </xf>
    <xf numFmtId="170" fontId="5" fillId="16" borderId="73" xfId="0" applyNumberFormat="1" applyFont="1" applyFill="1" applyBorder="1" applyAlignment="1">
      <alignment horizontal="center" vertical="center"/>
    </xf>
    <xf numFmtId="170" fontId="22" fillId="16" borderId="70" xfId="4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0" fillId="6" borderId="91" xfId="0" applyFill="1" applyBorder="1"/>
    <xf numFmtId="0" fontId="2" fillId="6" borderId="91" xfId="0" applyFont="1" applyFill="1" applyBorder="1"/>
    <xf numFmtId="0" fontId="5" fillId="6" borderId="91" xfId="0" applyFont="1" applyFill="1" applyBorder="1" applyAlignment="1">
      <alignment vertical="center"/>
    </xf>
    <xf numFmtId="0" fontId="0" fillId="5" borderId="82" xfId="0" applyNumberFormat="1" applyFill="1" applyBorder="1" applyAlignment="1">
      <alignment vertical="center"/>
    </xf>
    <xf numFmtId="169" fontId="22" fillId="14" borderId="35" xfId="0" applyNumberFormat="1" applyFont="1" applyFill="1" applyBorder="1" applyAlignment="1">
      <alignment horizontal="center" vertical="center"/>
    </xf>
    <xf numFmtId="170" fontId="22" fillId="16" borderId="71" xfId="4" applyNumberFormat="1" applyFont="1" applyFill="1" applyBorder="1" applyAlignment="1">
      <alignment horizontal="center" vertical="center"/>
    </xf>
    <xf numFmtId="170" fontId="22" fillId="16" borderId="72" xfId="4" applyNumberFormat="1" applyFont="1" applyFill="1" applyBorder="1" applyAlignment="1">
      <alignment horizontal="center" vertical="center"/>
    </xf>
    <xf numFmtId="170" fontId="22" fillId="16" borderId="92" xfId="4" applyNumberFormat="1" applyFont="1" applyFill="1" applyBorder="1" applyAlignment="1">
      <alignment horizontal="center" vertical="center"/>
    </xf>
    <xf numFmtId="170" fontId="22" fillId="16" borderId="93" xfId="4" applyNumberFormat="1" applyFont="1" applyFill="1" applyBorder="1" applyAlignment="1">
      <alignment horizontal="center" vertical="center"/>
    </xf>
    <xf numFmtId="170" fontId="22" fillId="16" borderId="94" xfId="4" applyNumberFormat="1" applyFont="1" applyFill="1" applyBorder="1" applyAlignment="1">
      <alignment horizontal="center" vertical="center"/>
    </xf>
    <xf numFmtId="170" fontId="22" fillId="16" borderId="95" xfId="4" applyNumberFormat="1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17" fillId="6" borderId="0" xfId="0" applyFont="1" applyFill="1" applyBorder="1" applyAlignment="1">
      <alignment vertical="center"/>
    </xf>
    <xf numFmtId="170" fontId="22" fillId="20" borderId="96" xfId="4" applyNumberFormat="1" applyFont="1" applyFill="1" applyBorder="1" applyAlignment="1">
      <alignment horizontal="center" vertical="center"/>
    </xf>
    <xf numFmtId="170" fontId="22" fillId="20" borderId="97" xfId="4" applyNumberFormat="1" applyFont="1" applyFill="1" applyBorder="1" applyAlignment="1">
      <alignment horizontal="center" vertical="center"/>
    </xf>
    <xf numFmtId="170" fontId="22" fillId="20" borderId="98" xfId="4" applyNumberFormat="1" applyFont="1" applyFill="1" applyBorder="1" applyAlignment="1">
      <alignment horizontal="center" vertical="center"/>
    </xf>
    <xf numFmtId="170" fontId="22" fillId="20" borderId="99" xfId="4" applyNumberFormat="1" applyFont="1" applyFill="1" applyBorder="1" applyAlignment="1">
      <alignment horizontal="center" vertical="center"/>
    </xf>
    <xf numFmtId="170" fontId="22" fillId="20" borderId="100" xfId="4" applyNumberFormat="1" applyFont="1" applyFill="1" applyBorder="1" applyAlignment="1">
      <alignment horizontal="center" vertical="center"/>
    </xf>
    <xf numFmtId="170" fontId="22" fillId="20" borderId="101" xfId="4" applyNumberFormat="1" applyFont="1" applyFill="1" applyBorder="1" applyAlignment="1">
      <alignment horizontal="center" vertical="center"/>
    </xf>
    <xf numFmtId="0" fontId="18" fillId="6" borderId="35" xfId="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0" fontId="2" fillId="5" borderId="102" xfId="0" applyFont="1" applyFill="1" applyBorder="1" applyAlignment="1">
      <alignment horizontal="center" vertical="center"/>
    </xf>
    <xf numFmtId="0" fontId="2" fillId="5" borderId="103" xfId="0" applyFont="1" applyFill="1" applyBorder="1" applyAlignment="1">
      <alignment horizontal="center" vertical="center"/>
    </xf>
    <xf numFmtId="0" fontId="2" fillId="5" borderId="10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6" fillId="6" borderId="47" xfId="0" applyNumberFormat="1" applyFont="1" applyFill="1" applyBorder="1" applyAlignment="1">
      <alignment horizontal="center" vertical="center"/>
    </xf>
    <xf numFmtId="0" fontId="0" fillId="14" borderId="41" xfId="0" applyFont="1" applyFill="1" applyBorder="1" applyAlignment="1">
      <alignment horizontal="center" vertical="center"/>
    </xf>
    <xf numFmtId="0" fontId="0" fillId="14" borderId="31" xfId="0" applyFont="1" applyFill="1" applyBorder="1" applyAlignment="1">
      <alignment horizontal="center" vertical="center"/>
    </xf>
    <xf numFmtId="0" fontId="0" fillId="14" borderId="45" xfId="0" applyFont="1" applyFill="1" applyBorder="1" applyAlignment="1">
      <alignment horizontal="center" vertical="center"/>
    </xf>
    <xf numFmtId="20" fontId="43" fillId="6" borderId="54" xfId="0" applyNumberFormat="1" applyFont="1" applyFill="1" applyBorder="1" applyAlignment="1">
      <alignment horizontal="center" vertical="center"/>
    </xf>
    <xf numFmtId="169" fontId="43" fillId="6" borderId="54" xfId="0" applyNumberFormat="1" applyFont="1" applyFill="1" applyBorder="1" applyAlignment="1">
      <alignment horizontal="center" vertical="center"/>
    </xf>
    <xf numFmtId="10" fontId="2" fillId="0" borderId="23" xfId="0" applyNumberFormat="1" applyFont="1" applyBorder="1" applyAlignment="1">
      <alignment horizontal="center"/>
    </xf>
    <xf numFmtId="167" fontId="2" fillId="0" borderId="23" xfId="0" applyNumberFormat="1" applyFont="1" applyBorder="1" applyAlignment="1">
      <alignment horizontal="center"/>
    </xf>
    <xf numFmtId="0" fontId="2" fillId="6" borderId="0" xfId="0" applyFont="1" applyFill="1" applyBorder="1"/>
    <xf numFmtId="0" fontId="4" fillId="6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vertical="center"/>
    </xf>
    <xf numFmtId="0" fontId="7" fillId="6" borderId="105" xfId="0" applyFont="1" applyFill="1" applyBorder="1" applyAlignment="1">
      <alignment horizontal="center" vertical="center"/>
    </xf>
    <xf numFmtId="0" fontId="4" fillId="6" borderId="106" xfId="0" applyFont="1" applyFill="1" applyBorder="1" applyAlignment="1">
      <alignment horizontal="center" vertical="center"/>
    </xf>
    <xf numFmtId="170" fontId="4" fillId="6" borderId="106" xfId="0" applyNumberFormat="1" applyFont="1" applyFill="1" applyBorder="1" applyAlignment="1">
      <alignment horizontal="center" vertical="center"/>
    </xf>
    <xf numFmtId="169" fontId="4" fillId="6" borderId="106" xfId="0" applyNumberFormat="1" applyFont="1" applyFill="1" applyBorder="1" applyAlignment="1">
      <alignment horizontal="center" vertical="center"/>
    </xf>
    <xf numFmtId="0" fontId="4" fillId="6" borderId="107" xfId="0" applyFont="1" applyFill="1" applyBorder="1" applyAlignment="1">
      <alignment horizontal="center" vertical="center"/>
    </xf>
    <xf numFmtId="167" fontId="2" fillId="0" borderId="24" xfId="0" applyNumberFormat="1" applyFont="1" applyBorder="1" applyAlignment="1">
      <alignment horizontal="center"/>
    </xf>
    <xf numFmtId="0" fontId="0" fillId="0" borderId="111" xfId="0" applyBorder="1" applyAlignment="1">
      <alignment horizontal="center"/>
    </xf>
    <xf numFmtId="0" fontId="4" fillId="2" borderId="112" xfId="0" applyFont="1" applyFill="1" applyBorder="1" applyAlignment="1">
      <alignment horizontal="center"/>
    </xf>
    <xf numFmtId="0" fontId="5" fillId="0" borderId="113" xfId="0" applyFont="1" applyBorder="1" applyAlignment="1"/>
    <xf numFmtId="167" fontId="2" fillId="0" borderId="114" xfId="0" applyNumberFormat="1" applyFont="1" applyBorder="1" applyAlignment="1">
      <alignment horizontal="center"/>
    </xf>
    <xf numFmtId="0" fontId="5" fillId="0" borderId="115" xfId="0" applyFont="1" applyBorder="1" applyAlignment="1"/>
    <xf numFmtId="0" fontId="2" fillId="0" borderId="116" xfId="0" applyFont="1" applyBorder="1" applyAlignment="1">
      <alignment horizontal="center"/>
    </xf>
    <xf numFmtId="0" fontId="8" fillId="0" borderId="115" xfId="0" applyFont="1" applyBorder="1" applyAlignment="1"/>
    <xf numFmtId="0" fontId="8" fillId="0" borderId="117" xfId="0" applyFont="1" applyBorder="1" applyAlignment="1"/>
    <xf numFmtId="0" fontId="2" fillId="0" borderId="118" xfId="0" applyFont="1" applyBorder="1" applyAlignment="1">
      <alignment horizontal="center"/>
    </xf>
    <xf numFmtId="0" fontId="2" fillId="0" borderId="119" xfId="0" applyFont="1" applyBorder="1" applyAlignment="1">
      <alignment horizontal="center"/>
    </xf>
    <xf numFmtId="0" fontId="0" fillId="0" borderId="120" xfId="0" applyBorder="1"/>
    <xf numFmtId="0" fontId="4" fillId="2" borderId="121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45" fillId="6" borderId="0" xfId="0" applyFont="1" applyFill="1"/>
    <xf numFmtId="0" fontId="42" fillId="6" borderId="0" xfId="0" applyFont="1" applyFill="1" applyBorder="1" applyAlignment="1">
      <alignment vertical="center"/>
    </xf>
    <xf numFmtId="0" fontId="29" fillId="13" borderId="43" xfId="0" applyFont="1" applyFill="1" applyBorder="1" applyAlignment="1">
      <alignment horizontal="center" vertical="center"/>
    </xf>
    <xf numFmtId="0" fontId="29" fillId="13" borderId="40" xfId="0" applyFont="1" applyFill="1" applyBorder="1" applyAlignment="1">
      <alignment horizontal="center" vertical="center"/>
    </xf>
    <xf numFmtId="0" fontId="23" fillId="13" borderId="87" xfId="0" applyFont="1" applyFill="1" applyBorder="1" applyAlignment="1">
      <alignment horizontal="center" vertical="center"/>
    </xf>
    <xf numFmtId="0" fontId="23" fillId="13" borderId="88" xfId="0" applyFont="1" applyFill="1" applyBorder="1" applyAlignment="1">
      <alignment horizontal="center" vertical="center"/>
    </xf>
    <xf numFmtId="0" fontId="23" fillId="13" borderId="89" xfId="0" applyFont="1" applyFill="1" applyBorder="1" applyAlignment="1">
      <alignment horizontal="center" vertical="center"/>
    </xf>
    <xf numFmtId="0" fontId="23" fillId="13" borderId="17" xfId="0" applyFont="1" applyFill="1" applyBorder="1" applyAlignment="1">
      <alignment horizontal="center" vertical="center"/>
    </xf>
    <xf numFmtId="0" fontId="23" fillId="13" borderId="135" xfId="0" applyFont="1" applyFill="1" applyBorder="1" applyAlignment="1">
      <alignment horizontal="center" vertical="center"/>
    </xf>
    <xf numFmtId="0" fontId="23" fillId="13" borderId="18" xfId="0" applyFont="1" applyFill="1" applyBorder="1" applyAlignment="1">
      <alignment horizontal="center" vertical="center"/>
    </xf>
    <xf numFmtId="0" fontId="4" fillId="4" borderId="108" xfId="0" applyFont="1" applyFill="1" applyBorder="1" applyAlignment="1">
      <alignment horizontal="center" vertical="center"/>
    </xf>
    <xf numFmtId="0" fontId="4" fillId="4" borderId="109" xfId="0" applyFont="1" applyFill="1" applyBorder="1" applyAlignment="1">
      <alignment horizontal="center" vertical="center"/>
    </xf>
    <xf numFmtId="0" fontId="4" fillId="4" borderId="11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169" fontId="22" fillId="14" borderId="43" xfId="3" applyNumberFormat="1" applyFont="1" applyFill="1" applyBorder="1" applyAlignment="1">
      <alignment horizontal="center" vertical="center"/>
    </xf>
    <xf numFmtId="169" fontId="22" fillId="14" borderId="40" xfId="3" applyNumberFormat="1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horizontal="center" vertical="center"/>
    </xf>
    <xf numFmtId="0" fontId="23" fillId="2" borderId="40" xfId="0" applyFont="1" applyFill="1" applyBorder="1" applyAlignment="1">
      <alignment horizontal="center" vertical="center"/>
    </xf>
    <xf numFmtId="0" fontId="40" fillId="6" borderId="46" xfId="0" applyFont="1" applyFill="1" applyBorder="1" applyAlignment="1">
      <alignment horizontal="center" vertical="center"/>
    </xf>
    <xf numFmtId="0" fontId="40" fillId="6" borderId="47" xfId="0" applyFont="1" applyFill="1" applyBorder="1" applyAlignment="1">
      <alignment horizontal="center" vertical="center"/>
    </xf>
    <xf numFmtId="0" fontId="41" fillId="14" borderId="36" xfId="0" applyNumberFormat="1" applyFont="1" applyFill="1" applyBorder="1" applyAlignment="1">
      <alignment horizontal="center" vertical="center"/>
    </xf>
    <xf numFmtId="0" fontId="41" fillId="14" borderId="37" xfId="0" applyNumberFormat="1" applyFont="1" applyFill="1" applyBorder="1" applyAlignment="1">
      <alignment horizontal="center" vertical="center"/>
    </xf>
    <xf numFmtId="0" fontId="22" fillId="14" borderId="35" xfId="3" applyFont="1" applyFill="1" applyBorder="1" applyAlignment="1">
      <alignment horizontal="center" vertical="center"/>
    </xf>
    <xf numFmtId="0" fontId="22" fillId="14" borderId="43" xfId="3" applyFont="1" applyFill="1" applyBorder="1" applyAlignment="1">
      <alignment horizontal="center" vertical="center"/>
    </xf>
    <xf numFmtId="0" fontId="22" fillId="14" borderId="40" xfId="3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horizontal="center" vertical="center"/>
    </xf>
    <xf numFmtId="0" fontId="36" fillId="6" borderId="0" xfId="0" applyFont="1" applyFill="1" applyBorder="1" applyAlignment="1">
      <alignment horizontal="center" vertical="center"/>
    </xf>
    <xf numFmtId="0" fontId="30" fillId="13" borderId="43" xfId="0" applyFont="1" applyFill="1" applyBorder="1" applyAlignment="1">
      <alignment horizontal="center" vertical="center"/>
    </xf>
    <xf numFmtId="0" fontId="30" fillId="13" borderId="40" xfId="0" applyFont="1" applyFill="1" applyBorder="1" applyAlignment="1">
      <alignment horizontal="center" vertical="center"/>
    </xf>
    <xf numFmtId="0" fontId="19" fillId="13" borderId="43" xfId="0" applyFont="1" applyFill="1" applyBorder="1" applyAlignment="1">
      <alignment horizontal="center" vertical="center"/>
    </xf>
    <xf numFmtId="0" fontId="19" fillId="13" borderId="40" xfId="0" applyFont="1" applyFill="1" applyBorder="1" applyAlignment="1">
      <alignment horizontal="center" vertical="center"/>
    </xf>
    <xf numFmtId="0" fontId="42" fillId="3" borderId="32" xfId="0" applyFont="1" applyFill="1" applyBorder="1" applyAlignment="1">
      <alignment horizontal="center" vertical="center"/>
    </xf>
    <xf numFmtId="0" fontId="42" fillId="3" borderId="130" xfId="0" applyFont="1" applyFill="1" applyBorder="1" applyAlignment="1">
      <alignment horizontal="center" vertical="center"/>
    </xf>
    <xf numFmtId="0" fontId="42" fillId="3" borderId="33" xfId="0" applyFont="1" applyFill="1" applyBorder="1" applyAlignment="1">
      <alignment horizontal="center" vertical="center"/>
    </xf>
    <xf numFmtId="0" fontId="42" fillId="3" borderId="30" xfId="0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 vertical="center"/>
    </xf>
    <xf numFmtId="0" fontId="42" fillId="3" borderId="131" xfId="0" applyFont="1" applyFill="1" applyBorder="1" applyAlignment="1">
      <alignment horizontal="center" vertical="center"/>
    </xf>
    <xf numFmtId="0" fontId="42" fillId="3" borderId="132" xfId="0" applyFont="1" applyFill="1" applyBorder="1" applyAlignment="1">
      <alignment horizontal="center" vertical="center"/>
    </xf>
    <xf numFmtId="0" fontId="42" fillId="3" borderId="133" xfId="0" applyFont="1" applyFill="1" applyBorder="1" applyAlignment="1">
      <alignment horizontal="center" vertical="center"/>
    </xf>
    <xf numFmtId="0" fontId="42" fillId="3" borderId="134" xfId="0" applyFont="1" applyFill="1" applyBorder="1" applyAlignment="1">
      <alignment horizontal="center" vertical="center"/>
    </xf>
    <xf numFmtId="0" fontId="23" fillId="13" borderId="42" xfId="0" applyFont="1" applyFill="1" applyBorder="1" applyAlignment="1">
      <alignment horizontal="center" vertical="center"/>
    </xf>
    <xf numFmtId="0" fontId="23" fillId="13" borderId="90" xfId="0" applyFont="1" applyFill="1" applyBorder="1" applyAlignment="1">
      <alignment horizontal="center" vertical="center"/>
    </xf>
    <xf numFmtId="169" fontId="22" fillId="14" borderId="39" xfId="0" applyNumberFormat="1" applyFont="1" applyFill="1" applyBorder="1" applyAlignment="1">
      <alignment horizontal="center" vertical="center"/>
    </xf>
    <xf numFmtId="0" fontId="22" fillId="14" borderId="38" xfId="0" applyFont="1" applyFill="1" applyBorder="1" applyAlignment="1">
      <alignment horizontal="center" vertical="center"/>
    </xf>
    <xf numFmtId="169" fontId="22" fillId="14" borderId="35" xfId="3" applyNumberFormat="1" applyFont="1" applyFill="1" applyBorder="1" applyAlignment="1">
      <alignment horizontal="center" vertical="center"/>
    </xf>
    <xf numFmtId="0" fontId="29" fillId="2" borderId="43" xfId="0" applyFont="1" applyFill="1" applyBorder="1" applyAlignment="1">
      <alignment horizontal="center" vertical="center"/>
    </xf>
    <xf numFmtId="0" fontId="29" fillId="2" borderId="40" xfId="0" applyFont="1" applyFill="1" applyBorder="1" applyAlignment="1">
      <alignment horizontal="center" vertical="center"/>
    </xf>
    <xf numFmtId="0" fontId="44" fillId="4" borderId="122" xfId="0" applyFont="1" applyFill="1" applyBorder="1" applyAlignment="1">
      <alignment horizontal="center" vertical="center"/>
    </xf>
    <xf numFmtId="0" fontId="44" fillId="4" borderId="123" xfId="0" applyFont="1" applyFill="1" applyBorder="1" applyAlignment="1">
      <alignment horizontal="center" vertical="center"/>
    </xf>
    <xf numFmtId="0" fontId="44" fillId="4" borderId="124" xfId="0" applyFont="1" applyFill="1" applyBorder="1" applyAlignment="1">
      <alignment horizontal="center" vertical="center"/>
    </xf>
    <xf numFmtId="0" fontId="44" fillId="4" borderId="125" xfId="0" applyFont="1" applyFill="1" applyBorder="1" applyAlignment="1">
      <alignment horizontal="center" vertical="center"/>
    </xf>
    <xf numFmtId="0" fontId="44" fillId="4" borderId="0" xfId="0" applyFont="1" applyFill="1" applyBorder="1" applyAlignment="1">
      <alignment horizontal="center" vertical="center"/>
    </xf>
    <xf numFmtId="0" fontId="44" fillId="4" borderId="126" xfId="0" applyFont="1" applyFill="1" applyBorder="1" applyAlignment="1">
      <alignment horizontal="center" vertical="center"/>
    </xf>
    <xf numFmtId="0" fontId="44" fillId="4" borderId="127" xfId="0" applyFont="1" applyFill="1" applyBorder="1" applyAlignment="1">
      <alignment horizontal="center" vertical="center"/>
    </xf>
    <xf numFmtId="0" fontId="44" fillId="4" borderId="128" xfId="0" applyFont="1" applyFill="1" applyBorder="1" applyAlignment="1">
      <alignment horizontal="center" vertical="center"/>
    </xf>
    <xf numFmtId="0" fontId="44" fillId="4" borderId="129" xfId="0" applyFont="1" applyFill="1" applyBorder="1" applyAlignment="1">
      <alignment horizontal="center" vertical="center"/>
    </xf>
  </cellXfs>
  <cellStyles count="13">
    <cellStyle name="Excel Built-in Normal" xfId="2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eutral" xfId="3" builtinId="28"/>
    <cellStyle name="Normal" xfId="0" builtinId="0"/>
    <cellStyle name="Normal 2" xfId="1"/>
    <cellStyle name="Output" xfId="4" builtinId="21"/>
  </cellStyles>
  <dxfs count="24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6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</dxfs>
  <tableStyles count="0" defaultTableStyle="TableStyleMedium9" defaultPivotStyle="PivotStyleLight16"/>
  <colors>
    <mruColors>
      <color rgb="FF0087E8"/>
      <color rgb="FFC6FDC3"/>
      <color rgb="FFD2FDCC"/>
      <color rgb="FFA2C45F"/>
      <color rgb="FFBFE771"/>
      <color rgb="FFB0FCBB"/>
      <color rgb="FF96FCB2"/>
      <color rgb="FFD0FC7C"/>
      <color rgb="FF99E352"/>
      <color rgb="FFAEFB8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107950</xdr:colOff>
      <xdr:row>0</xdr:row>
      <xdr:rowOff>262371</xdr:rowOff>
    </xdr:from>
    <xdr:to>
      <xdr:col>2</xdr:col>
      <xdr:colOff>1758950</xdr:colOff>
      <xdr:row>5</xdr:row>
      <xdr:rowOff>28575</xdr:rowOff>
    </xdr:to>
    <xdr:sp macro="[0]!Reset" textlink="">
      <xdr:nvSpPr>
        <xdr:cNvPr id="2" name="Plaque 1"/>
        <xdr:cNvSpPr/>
      </xdr:nvSpPr>
      <xdr:spPr>
        <a:xfrm>
          <a:off x="641350" y="262371"/>
          <a:ext cx="1651000" cy="960004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 de remise à zero du tableau</a:t>
          </a:r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45"/>
  <sheetViews>
    <sheetView tabSelected="1" topLeftCell="A3" zoomScale="88" zoomScaleNormal="88" zoomScalePageLayoutView="88" workbookViewId="0">
      <selection activeCell="T9" sqref="T9:U9"/>
    </sheetView>
  </sheetViews>
  <sheetFormatPr defaultColWidth="11.42578125" defaultRowHeight="15"/>
  <cols>
    <col min="1" max="1" width="6.85546875" customWidth="1"/>
    <col min="2" max="2" width="10.28515625" customWidth="1"/>
    <col min="3" max="3" width="28.5703125" bestFit="1" customWidth="1"/>
    <col min="4" max="4" width="11.28515625" customWidth="1"/>
    <col min="5" max="5" width="9.28515625" customWidth="1"/>
    <col min="6" max="8" width="7.28515625" customWidth="1"/>
    <col min="9" max="10" width="7.85546875" customWidth="1"/>
    <col min="11" max="11" width="8.28515625" customWidth="1"/>
    <col min="12" max="13" width="6.85546875" customWidth="1"/>
    <col min="14" max="19" width="11.85546875" customWidth="1"/>
    <col min="20" max="25" width="8.85546875" customWidth="1"/>
    <col min="26" max="27" width="9.85546875" customWidth="1"/>
    <col min="28" max="28" width="35.28515625" customWidth="1"/>
    <col min="29" max="29" width="2.85546875" customWidth="1"/>
    <col min="30" max="30" width="23.140625" customWidth="1"/>
    <col min="31" max="31" width="13.140625" customWidth="1"/>
    <col min="32" max="32" width="12.42578125" customWidth="1"/>
    <col min="33" max="33" width="9.42578125" customWidth="1"/>
    <col min="34" max="34" width="16.28515625" customWidth="1"/>
    <col min="35" max="35" width="2.85546875" customWidth="1"/>
    <col min="41" max="41" width="4.7109375" customWidth="1"/>
  </cols>
  <sheetData>
    <row r="1" spans="1:41" ht="24" thickBot="1">
      <c r="A1" s="60"/>
      <c r="B1" s="60"/>
      <c r="C1" s="60"/>
      <c r="D1" s="60"/>
      <c r="E1" s="60"/>
      <c r="F1" s="59"/>
      <c r="G1" s="45"/>
      <c r="H1" s="45"/>
      <c r="I1" s="45"/>
      <c r="J1" s="45"/>
      <c r="K1" s="219" t="s">
        <v>72</v>
      </c>
      <c r="L1" s="219"/>
      <c r="M1" s="219"/>
      <c r="N1" s="219"/>
      <c r="O1" s="219"/>
      <c r="P1" s="26"/>
      <c r="Q1" s="26"/>
      <c r="R1" s="45"/>
      <c r="S1" s="45"/>
      <c r="T1" s="45"/>
      <c r="U1" s="45"/>
      <c r="V1" s="45"/>
      <c r="W1" s="45"/>
      <c r="X1" s="45"/>
      <c r="Y1" s="45"/>
      <c r="Z1" s="145"/>
      <c r="AA1" s="146"/>
      <c r="AB1" s="146"/>
      <c r="AC1" s="14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</row>
    <row r="2" spans="1:41" ht="17.100000000000001" customHeight="1" thickBot="1">
      <c r="A2" s="61"/>
      <c r="B2" s="61"/>
      <c r="C2" s="61"/>
      <c r="D2" s="61"/>
      <c r="E2" s="198" t="s">
        <v>88</v>
      </c>
      <c r="F2" s="199"/>
      <c r="G2" s="199"/>
      <c r="H2" s="200"/>
      <c r="I2" s="58"/>
      <c r="J2" s="26"/>
      <c r="K2" s="220"/>
      <c r="L2" s="220"/>
      <c r="M2" s="220"/>
      <c r="N2" s="220"/>
      <c r="O2" s="220"/>
      <c r="P2" s="26"/>
      <c r="Q2" s="191"/>
      <c r="R2" s="51"/>
      <c r="S2" s="25"/>
      <c r="T2" s="26"/>
      <c r="U2" s="25"/>
      <c r="V2" s="26"/>
      <c r="W2" s="26"/>
      <c r="X2" s="26"/>
      <c r="Y2" s="26"/>
      <c r="Z2" s="26"/>
      <c r="AA2" s="26"/>
      <c r="AB2" s="30"/>
      <c r="AC2" s="25"/>
      <c r="AD2" s="201" t="s">
        <v>51</v>
      </c>
      <c r="AE2" s="202"/>
      <c r="AF2" s="202"/>
      <c r="AG2" s="203"/>
      <c r="AH2" s="26"/>
      <c r="AI2" s="26"/>
      <c r="AJ2" s="26"/>
      <c r="AK2" s="26"/>
      <c r="AL2" s="26"/>
      <c r="AM2" s="26"/>
      <c r="AN2" s="26"/>
      <c r="AO2" s="26"/>
    </row>
    <row r="3" spans="1:41" ht="17.100000000000001" customHeight="1" thickBot="1">
      <c r="A3" s="25"/>
      <c r="B3" s="25"/>
      <c r="C3" s="26"/>
      <c r="D3" s="26"/>
      <c r="E3" s="67" t="s">
        <v>83</v>
      </c>
      <c r="F3" s="71">
        <v>0.875</v>
      </c>
      <c r="G3" s="76" t="s">
        <v>77</v>
      </c>
      <c r="H3" s="137" t="s">
        <v>75</v>
      </c>
      <c r="I3" s="26"/>
      <c r="J3" s="225" t="s">
        <v>92</v>
      </c>
      <c r="K3" s="226"/>
      <c r="L3" s="227"/>
      <c r="M3" s="192"/>
      <c r="N3" s="26"/>
      <c r="O3" s="26"/>
      <c r="P3" s="26"/>
      <c r="Q3" s="26"/>
      <c r="R3" s="25"/>
      <c r="S3" s="25"/>
      <c r="T3" s="221" t="s">
        <v>104</v>
      </c>
      <c r="U3" s="222"/>
      <c r="V3" s="223" t="s">
        <v>105</v>
      </c>
      <c r="W3" s="224"/>
      <c r="X3" s="223" t="s">
        <v>106</v>
      </c>
      <c r="Y3" s="224"/>
      <c r="Z3" s="223" t="s">
        <v>107</v>
      </c>
      <c r="AA3" s="224"/>
      <c r="AB3" s="30"/>
      <c r="AC3" s="25"/>
      <c r="AD3" s="178"/>
      <c r="AE3" s="24" t="s">
        <v>8</v>
      </c>
      <c r="AF3" s="24" t="s">
        <v>57</v>
      </c>
      <c r="AG3" s="179" t="s">
        <v>30</v>
      </c>
      <c r="AH3" s="26"/>
      <c r="AI3" s="26"/>
      <c r="AJ3" s="26"/>
      <c r="AK3" s="26"/>
      <c r="AL3" s="26"/>
      <c r="AM3" s="26"/>
      <c r="AN3" s="26"/>
      <c r="AO3" s="26"/>
    </row>
    <row r="4" spans="1:41" ht="15.95" customHeight="1" thickBot="1">
      <c r="A4" s="26"/>
      <c r="B4" s="26"/>
      <c r="C4" s="26"/>
      <c r="D4" s="26"/>
      <c r="E4" s="68" t="s">
        <v>84</v>
      </c>
      <c r="F4" s="72">
        <v>0.25</v>
      </c>
      <c r="G4" s="77" t="s">
        <v>78</v>
      </c>
      <c r="H4" s="73" t="s">
        <v>76</v>
      </c>
      <c r="I4" s="26"/>
      <c r="J4" s="228"/>
      <c r="K4" s="229"/>
      <c r="L4" s="230"/>
      <c r="M4" s="192"/>
      <c r="N4" s="26"/>
      <c r="O4" s="26"/>
      <c r="P4" s="26"/>
      <c r="Q4" s="26"/>
      <c r="R4" s="26"/>
      <c r="S4" s="26"/>
      <c r="T4" s="239" t="s">
        <v>103</v>
      </c>
      <c r="U4" s="240"/>
      <c r="V4" s="210" t="s">
        <v>93</v>
      </c>
      <c r="W4" s="211"/>
      <c r="X4" s="210" t="s">
        <v>91</v>
      </c>
      <c r="Y4" s="211"/>
      <c r="Z4" s="210" t="s">
        <v>85</v>
      </c>
      <c r="AA4" s="211"/>
      <c r="AB4" s="31"/>
      <c r="AC4" s="26"/>
      <c r="AD4" s="180" t="s">
        <v>2</v>
      </c>
      <c r="AE4" s="168" t="e">
        <f>#REF!</f>
        <v>#REF!</v>
      </c>
      <c r="AF4" s="167">
        <v>9.9400000000000002E-2</v>
      </c>
      <c r="AG4" s="181" t="e">
        <f>AE4*AF4</f>
        <v>#REF!</v>
      </c>
      <c r="AH4" s="26"/>
      <c r="AI4" s="26"/>
      <c r="AJ4" s="26"/>
      <c r="AK4" s="26"/>
      <c r="AL4" s="26"/>
      <c r="AM4" s="26"/>
      <c r="AN4" s="26"/>
      <c r="AO4" s="26"/>
    </row>
    <row r="5" spans="1:41" ht="20.100000000000001" customHeight="1" thickBot="1">
      <c r="A5" s="26"/>
      <c r="B5" s="26"/>
      <c r="C5" s="65"/>
      <c r="D5" s="65"/>
      <c r="E5" s="69" t="s">
        <v>29</v>
      </c>
      <c r="F5" s="70"/>
      <c r="G5" s="78" t="s">
        <v>79</v>
      </c>
      <c r="H5" s="74"/>
      <c r="I5" s="26"/>
      <c r="J5" s="231"/>
      <c r="K5" s="232"/>
      <c r="L5" s="233"/>
      <c r="M5" s="192"/>
      <c r="N5" s="195" t="s">
        <v>69</v>
      </c>
      <c r="O5" s="196"/>
      <c r="P5" s="197"/>
      <c r="Q5" s="234" t="s">
        <v>70</v>
      </c>
      <c r="R5" s="196"/>
      <c r="S5" s="235"/>
      <c r="T5" s="236">
        <f>SUM(T7+U7)</f>
        <v>0.99999999999999989</v>
      </c>
      <c r="U5" s="237"/>
      <c r="V5" s="205">
        <f>SUM(V7+W7)</f>
        <v>0.99999999999999989</v>
      </c>
      <c r="W5" s="206"/>
      <c r="X5" s="205">
        <f>SUM(X7+Y7)</f>
        <v>0.49999999999999994</v>
      </c>
      <c r="Y5" s="206"/>
      <c r="Z5" s="238">
        <f>SUMPRODUCT((MONTH($C$10:$C$42=$D$8)*($B$10:$B$42&lt;&gt;"")*($Z$10:$AA$42)))</f>
        <v>2.4999999999999996</v>
      </c>
      <c r="AA5" s="238"/>
      <c r="AB5" s="31"/>
      <c r="AC5" s="26"/>
      <c r="AD5" s="182" t="s">
        <v>52</v>
      </c>
      <c r="AE5" s="177" t="e">
        <f>#REF!</f>
        <v>#REF!</v>
      </c>
      <c r="AF5" s="23"/>
      <c r="AG5" s="183"/>
      <c r="AH5" s="26"/>
      <c r="AI5" s="26"/>
      <c r="AJ5" s="26"/>
      <c r="AK5" s="26"/>
      <c r="AL5" s="26"/>
      <c r="AM5" s="26"/>
      <c r="AN5" s="26"/>
      <c r="AO5" s="26"/>
    </row>
    <row r="6" spans="1:41" ht="19.5" thickBot="1">
      <c r="A6" s="27"/>
      <c r="B6" s="28"/>
      <c r="C6" s="66"/>
      <c r="D6" s="66"/>
      <c r="E6" s="26"/>
      <c r="F6" s="26"/>
      <c r="G6" s="26"/>
      <c r="H6" s="26"/>
      <c r="I6" s="75"/>
      <c r="J6" s="26"/>
      <c r="K6" s="26"/>
      <c r="L6" s="26"/>
      <c r="M6" s="26"/>
      <c r="N6" s="162" t="s">
        <v>67</v>
      </c>
      <c r="O6" s="163" t="s">
        <v>65</v>
      </c>
      <c r="P6" s="163" t="s">
        <v>66</v>
      </c>
      <c r="Q6" s="163" t="s">
        <v>67</v>
      </c>
      <c r="R6" s="163" t="s">
        <v>65</v>
      </c>
      <c r="S6" s="164" t="s">
        <v>66</v>
      </c>
      <c r="T6" s="79" t="s">
        <v>101</v>
      </c>
      <c r="U6" s="79" t="s">
        <v>102</v>
      </c>
      <c r="V6" s="80" t="s">
        <v>94</v>
      </c>
      <c r="W6" s="80" t="s">
        <v>95</v>
      </c>
      <c r="X6" s="80" t="s">
        <v>89</v>
      </c>
      <c r="Y6" s="80" t="s">
        <v>90</v>
      </c>
      <c r="Z6" s="80" t="s">
        <v>2</v>
      </c>
      <c r="AA6" s="80" t="s">
        <v>52</v>
      </c>
      <c r="AB6" s="32"/>
      <c r="AC6" s="26"/>
      <c r="AD6" s="182" t="s">
        <v>54</v>
      </c>
      <c r="AE6" s="177" t="e">
        <f>#REF!</f>
        <v>#REF!</v>
      </c>
      <c r="AF6" s="23"/>
      <c r="AG6" s="183"/>
      <c r="AH6" s="26"/>
      <c r="AI6" s="26"/>
      <c r="AJ6" s="26"/>
      <c r="AK6" s="26"/>
      <c r="AL6" s="26"/>
      <c r="AM6" s="26"/>
      <c r="AN6" s="26"/>
      <c r="AO6" s="26"/>
    </row>
    <row r="7" spans="1:41" ht="18.95">
      <c r="A7" s="27"/>
      <c r="B7" s="28"/>
      <c r="C7" s="62" t="s">
        <v>86</v>
      </c>
      <c r="D7" s="64">
        <v>12</v>
      </c>
      <c r="E7" s="26"/>
      <c r="F7" s="26"/>
      <c r="G7" s="41"/>
      <c r="H7" s="41"/>
      <c r="I7" s="26"/>
      <c r="J7" s="26"/>
      <c r="K7" s="26"/>
      <c r="L7" s="193" t="s">
        <v>108</v>
      </c>
      <c r="M7" s="194"/>
      <c r="N7" s="82" t="str">
        <f>TEXT(N8,"[hh]:mm")&amp;"h"&amp;" à "&amp;TEXT(N9,"[hh]:mm")&amp;"h"</f>
        <v>00:00h à 06:00h</v>
      </c>
      <c r="O7" s="83" t="str">
        <f>TEXT(O8,"[hh]:mm")&amp;"h"&amp;" à "&amp;TEXT(O9,"[hh]:mm")&amp;"h"</f>
        <v>06:00h à 21:00h</v>
      </c>
      <c r="P7" s="83" t="str">
        <f>TEXT(P8,"[hh]:mm")&amp;"h"&amp;" à "&amp;TEXT(P9,"[hh]:mm")&amp;"h"</f>
        <v>21:00h à 24:00h</v>
      </c>
      <c r="Q7" s="84" t="str">
        <f>TEXT(Q8,"[hh]:mm")&amp;"h"&amp;" à "&amp;TEXT(Q9,"hh:mm")&amp;"h"</f>
        <v>24:00h à 06:00h</v>
      </c>
      <c r="R7" s="83" t="str">
        <f>TEXT(R8,"hh:mm")&amp;"h"&amp;" à "&amp;TEXT(R9,"hh:mm")&amp;"h"</f>
        <v>06:00h à 21:00h</v>
      </c>
      <c r="S7" s="85" t="str">
        <f>TEXT(S8,"hh:mm")&amp;"h"&amp;" à "&amp;TEXT(S9-24/24,"[hh]:mm")&amp;"h"</f>
        <v>21:00h à 24:00h</v>
      </c>
      <c r="T7" s="138">
        <f>SUMPRODUCT(($B$10:$B$42="dim")*($Z$10:$Z$42))</f>
        <v>0.99999999999999989</v>
      </c>
      <c r="U7" s="138">
        <f>SUMPRODUCT(($B$10:$B$42="dim")*($AA$10:$AA$42))</f>
        <v>0</v>
      </c>
      <c r="V7" s="81">
        <f>SUMPRODUCT(($B$10:$B$42="férié")*($V$10:$V$42))</f>
        <v>0.99999999999999989</v>
      </c>
      <c r="W7" s="81">
        <f>SUMPRODUCT(($B$10:$B$42="férié")*($W$10:$W$42))</f>
        <v>0</v>
      </c>
      <c r="X7" s="81">
        <f>SUMIF(C10:C42,"&gt;0",X10:X42)</f>
        <v>0.49999999999999994</v>
      </c>
      <c r="Y7" s="81">
        <f>SUMIF(C10:C42,"&gt;0",Y10:Y42)</f>
        <v>0</v>
      </c>
      <c r="Z7" s="81">
        <f>SUMIF(C10:C42,"&gt;0",Z10:Z42)</f>
        <v>2.4999999999999996</v>
      </c>
      <c r="AA7" s="81">
        <f>SUMIF(C10:C42,"&gt;0",AA10:AA42)</f>
        <v>0</v>
      </c>
      <c r="AB7" s="37"/>
      <c r="AC7" s="26"/>
      <c r="AD7" s="182" t="s">
        <v>53</v>
      </c>
      <c r="AE7" s="23"/>
      <c r="AF7" s="23"/>
      <c r="AG7" s="183"/>
      <c r="AH7" s="26"/>
      <c r="AI7" s="26"/>
      <c r="AJ7" s="26"/>
      <c r="AK7" s="26"/>
      <c r="AL7" s="26"/>
      <c r="AM7" s="26"/>
      <c r="AN7" s="26"/>
      <c r="AO7" s="26"/>
    </row>
    <row r="8" spans="1:41" ht="19.5">
      <c r="A8" s="26"/>
      <c r="B8" s="26"/>
      <c r="C8" s="63" t="s">
        <v>87</v>
      </c>
      <c r="D8" s="63">
        <v>2015</v>
      </c>
      <c r="E8" s="48"/>
      <c r="F8" s="52" t="s">
        <v>80</v>
      </c>
      <c r="G8" s="52" t="s">
        <v>80</v>
      </c>
      <c r="H8" s="52" t="s">
        <v>80</v>
      </c>
      <c r="I8" s="52" t="s">
        <v>80</v>
      </c>
      <c r="J8" s="52" t="s">
        <v>80</v>
      </c>
      <c r="K8" s="46" t="s">
        <v>74</v>
      </c>
      <c r="L8" s="86" t="s">
        <v>99</v>
      </c>
      <c r="M8" s="86" t="s">
        <v>100</v>
      </c>
      <c r="N8" s="165">
        <v>0</v>
      </c>
      <c r="O8" s="165">
        <f>IF(ISBLANK(F4),0/24,N9)</f>
        <v>0.25</v>
      </c>
      <c r="P8" s="165">
        <f>O9</f>
        <v>0.875</v>
      </c>
      <c r="Q8" s="166">
        <f>P9</f>
        <v>1</v>
      </c>
      <c r="R8" s="166">
        <f>Q9</f>
        <v>1.25</v>
      </c>
      <c r="S8" s="166">
        <f>R9</f>
        <v>1.875</v>
      </c>
      <c r="T8" s="207" t="s">
        <v>5</v>
      </c>
      <c r="U8" s="208"/>
      <c r="V8" s="210" t="s">
        <v>4</v>
      </c>
      <c r="W8" s="211"/>
      <c r="X8" s="210" t="s">
        <v>96</v>
      </c>
      <c r="Y8" s="211"/>
      <c r="Z8" s="209" t="s">
        <v>3</v>
      </c>
      <c r="AA8" s="209"/>
      <c r="AB8" s="212" t="s">
        <v>1</v>
      </c>
      <c r="AC8" s="29"/>
      <c r="AD8" s="182" t="s">
        <v>55</v>
      </c>
      <c r="AE8" s="177" t="e">
        <f>#REF!</f>
        <v>#REF!</v>
      </c>
      <c r="AF8" s="23"/>
      <c r="AG8" s="183"/>
      <c r="AH8" s="26"/>
      <c r="AI8" s="26"/>
      <c r="AJ8" s="26"/>
      <c r="AK8" s="26"/>
      <c r="AL8" s="26"/>
      <c r="AM8" s="26"/>
      <c r="AN8" s="26"/>
      <c r="AO8" s="26"/>
    </row>
    <row r="9" spans="1:41" ht="15.75">
      <c r="A9" s="49" t="s">
        <v>6</v>
      </c>
      <c r="B9" s="153" t="s">
        <v>61</v>
      </c>
      <c r="C9" s="50" t="s">
        <v>31</v>
      </c>
      <c r="D9" s="50" t="s">
        <v>23</v>
      </c>
      <c r="E9" s="50" t="s">
        <v>33</v>
      </c>
      <c r="F9" s="53" t="s">
        <v>81</v>
      </c>
      <c r="G9" s="53" t="s">
        <v>82</v>
      </c>
      <c r="H9" s="161" t="s">
        <v>30</v>
      </c>
      <c r="I9" s="53" t="s">
        <v>97</v>
      </c>
      <c r="J9" s="53" t="s">
        <v>98</v>
      </c>
      <c r="K9" s="47" t="s">
        <v>73</v>
      </c>
      <c r="L9" s="55">
        <f>SUM(L10:L42)</f>
        <v>5</v>
      </c>
      <c r="M9" s="54">
        <f>SUM(M10:M42)</f>
        <v>0</v>
      </c>
      <c r="N9" s="56">
        <f>IF(ISBLANK(F4),"",F4)</f>
        <v>0.25</v>
      </c>
      <c r="O9" s="56">
        <f>F3</f>
        <v>0.875</v>
      </c>
      <c r="P9" s="57">
        <f>24/24</f>
        <v>1</v>
      </c>
      <c r="Q9" s="57">
        <f>IF(ISBLANK(F4),O9+24/24,IF(N9=0/24,O9+24/24,N9+24/24))</f>
        <v>1.25</v>
      </c>
      <c r="R9" s="57">
        <f>O9+24/24</f>
        <v>1.875</v>
      </c>
      <c r="S9" s="57">
        <f>P9+24/24</f>
        <v>2</v>
      </c>
      <c r="T9" s="214">
        <f>SUMPRODUCT(((WEEKDAY($C$10:$C$42)=1)+($B$10:$B$42="Férié"))*($K$10:$K$42&gt;0))</f>
        <v>5</v>
      </c>
      <c r="U9" s="215"/>
      <c r="V9" s="217">
        <f>SUMPRODUCT(($B$10:$B$42="férié")*($K$10:$K$42&gt;0))</f>
        <v>2</v>
      </c>
      <c r="W9" s="218"/>
      <c r="X9" s="217">
        <f>SUMPRODUCT(($B$10:$B$42="se")*($K$10:$K$42&gt;0))</f>
        <v>1</v>
      </c>
      <c r="Y9" s="218"/>
      <c r="Z9" s="216">
        <f>COUNTA(F10:F42)</f>
        <v>5</v>
      </c>
      <c r="AA9" s="216"/>
      <c r="AB9" s="213"/>
      <c r="AC9" s="29"/>
      <c r="AD9" s="184" t="s">
        <v>56</v>
      </c>
      <c r="AE9" s="23"/>
      <c r="AF9" s="23"/>
      <c r="AG9" s="183"/>
      <c r="AH9" s="26"/>
      <c r="AI9" s="26"/>
      <c r="AJ9" s="26"/>
      <c r="AK9" s="26"/>
      <c r="AL9" s="26"/>
      <c r="AM9" s="26"/>
      <c r="AN9" s="26"/>
      <c r="AO9" s="26"/>
    </row>
    <row r="10" spans="1:41" ht="17.100000000000001" thickBot="1">
      <c r="A10" s="88">
        <v>1</v>
      </c>
      <c r="B10" s="89" t="str">
        <f t="shared" ref="B10:B40" si="0">IF(C10="","",IF(COUNTIF(Fer,C10)&gt;0,"Férié",IF(WEEKDAY(C10,2)&lt;=6,"Se","Dim")))</f>
        <v>Férié</v>
      </c>
      <c r="C10" s="89">
        <v>42309</v>
      </c>
      <c r="D10" s="90" t="s">
        <v>24</v>
      </c>
      <c r="E10" s="90" t="s">
        <v>110</v>
      </c>
      <c r="F10" s="91">
        <v>0.35416666666666702</v>
      </c>
      <c r="G10" s="91">
        <v>0.85416666666666696</v>
      </c>
      <c r="H10" s="92">
        <f t="shared" ref="H10:H42" si="1">IF(OR(C10="",F10="",G10=""),"",IF(COUNT(F$3:F$4)=1,"",IF(G10&gt;F10,G10-F10,MOD(G10+24/24-F10,1))))</f>
        <v>0.49999999999999994</v>
      </c>
      <c r="I10" s="93"/>
      <c r="J10" s="94"/>
      <c r="K10" s="95">
        <f>SUM(H10,I10,J10)</f>
        <v>0.49999999999999994</v>
      </c>
      <c r="L10" s="96">
        <f>IF(F10+G10&gt;=0.25,1,"")</f>
        <v>1</v>
      </c>
      <c r="M10" s="97" t="str">
        <f t="shared" ref="M10:M42" si="2">IF(D10="Maitre chien",H10+I10+J10,"")</f>
        <v/>
      </c>
      <c r="N10" s="98">
        <f t="shared" ref="N10:N42" si="3">IF(OR($C10="",H10="",N$9=""),"",IF($F10&gt;$G10,MAX(,MIN(N$9,$G10+24/24)-MAX(N$8,$F10)),MAX(,MIN(N$9,$H10)-MAX(N$8,$F10))))</f>
        <v>0</v>
      </c>
      <c r="O10" s="99">
        <f>IF(OR($C10="",N10="",O$9=""),"",IF($F10&gt;$G10,MAX(,MIN(O$9,$G10+24/24)-MAX(O$8,$F10)),MAX(,MIN(O$9,$G10)-MAX(O$8,$F10))))</f>
        <v>0.49999999999999994</v>
      </c>
      <c r="P10" s="100">
        <f t="shared" ref="O10:P29" si="4">IF(OR($C10="",O10="",P$9=""),"",IF($F10&gt;$G10,MAX(,MIN(P$9,$G10+24/24)-MAX(P$8,$F10)),MAX(,MIN(P$9,$G10)-MAX(P$8,$F10))))</f>
        <v>0</v>
      </c>
      <c r="Q10" s="98"/>
      <c r="R10" s="99"/>
      <c r="S10" s="100"/>
      <c r="T10" s="101">
        <f>SUMPRODUCT(($B$10="dim")*($Z$10))</f>
        <v>0</v>
      </c>
      <c r="U10" s="102">
        <f>SUMPRODUCT(($B$10="dim")*($AA$10))</f>
        <v>0</v>
      </c>
      <c r="V10" s="142">
        <f>SUMPRODUCT(($B$10="férié")*($Z$10))</f>
        <v>0.49999999999999994</v>
      </c>
      <c r="W10" s="139">
        <f>SUMPRODUCT(($B$10="férié")*($AA$10))</f>
        <v>0</v>
      </c>
      <c r="X10" s="103">
        <f>SUMPRODUCT(($B$10="se")*($Z$10))</f>
        <v>0</v>
      </c>
      <c r="Y10" s="139">
        <f>SUMPRODUCT(($B$10="se")*($AA$10))</f>
        <v>0</v>
      </c>
      <c r="Z10" s="147">
        <f t="shared" ref="Z10:Z42" si="5">SUM(I10,O10,R10)</f>
        <v>0.49999999999999994</v>
      </c>
      <c r="AA10" s="148">
        <f t="shared" ref="AA10:AA42" si="6">SUM(J10,N10,P10,Q10,S10)</f>
        <v>0</v>
      </c>
      <c r="AB10" s="156"/>
      <c r="AC10" s="29"/>
      <c r="AD10" s="185" t="s">
        <v>60</v>
      </c>
      <c r="AE10" s="186"/>
      <c r="AF10" s="186"/>
      <c r="AG10" s="187"/>
      <c r="AH10" s="26"/>
      <c r="AI10" s="26"/>
      <c r="AJ10" s="26"/>
      <c r="AK10" s="26"/>
      <c r="AL10" s="26"/>
      <c r="AM10" s="26"/>
      <c r="AN10" s="26"/>
      <c r="AO10" s="26"/>
    </row>
    <row r="11" spans="1:41" ht="17.100000000000001" thickBot="1">
      <c r="A11" s="44">
        <v>2</v>
      </c>
      <c r="B11" s="104" t="str">
        <f t="shared" si="0"/>
        <v>Se</v>
      </c>
      <c r="C11" s="89">
        <v>42310</v>
      </c>
      <c r="D11" s="105"/>
      <c r="E11" s="105"/>
      <c r="F11" s="106"/>
      <c r="G11" s="106"/>
      <c r="H11" s="107" t="str">
        <f t="shared" si="1"/>
        <v/>
      </c>
      <c r="I11" s="108"/>
      <c r="J11" s="109"/>
      <c r="K11" s="110">
        <f t="shared" ref="K11:K42" si="7">SUM(H11,I11,J11)</f>
        <v>0</v>
      </c>
      <c r="L11" s="96" t="str">
        <f t="shared" ref="L11:L42" si="8">IF(F11+G11&gt;=0.25,1,"")</f>
        <v/>
      </c>
      <c r="M11" s="111" t="str">
        <f t="shared" si="2"/>
        <v/>
      </c>
      <c r="N11" s="112" t="str">
        <f t="shared" si="3"/>
        <v/>
      </c>
      <c r="O11" s="99" t="str">
        <f t="shared" si="4"/>
        <v/>
      </c>
      <c r="P11" s="113" t="str">
        <f t="shared" si="4"/>
        <v/>
      </c>
      <c r="Q11" s="114">
        <f>IF(OR(P10="",Q$9=""),"",IF($F10&gt;$G10,MAX(,MIN(Q$9,$G10+24/24)-MAX(Q$8,$F10)),MAX(,MIN(Q$9,$G10)-MAX(Q$8,$F10))))</f>
        <v>0</v>
      </c>
      <c r="R11" s="115">
        <f>IF(OR(Q11="",R$9=""),"",IF($F10&gt;$G10,MAX(,MIN(R$9,$G10+24/24)-MAX(R$8,$F10)),MAX(,MIN(R$9,$G10)-MAX(R$8,$F10))))</f>
        <v>0</v>
      </c>
      <c r="S11" s="113">
        <f>IF(OR(R11="",S$9=""),"",IF($F10&gt;$G10,MAX(,MIN(S$9,$G10+24/24)-MAX(S$8,$F10)),MAX(,MIN(S$9,$G10)-MAX(S$8,$F10))))</f>
        <v>0</v>
      </c>
      <c r="T11" s="116">
        <f>SUMPRODUCT(($B$11="dim")*($Z$11))</f>
        <v>0</v>
      </c>
      <c r="U11" s="117">
        <f>SUMPRODUCT(($B$11="dim")*($AA$11))</f>
        <v>0</v>
      </c>
      <c r="V11" s="143">
        <f>SUMPRODUCT(($B$11="férié")*($Z$11))</f>
        <v>0</v>
      </c>
      <c r="W11" s="140">
        <f>SUMPRODUCT(($B$11="férié")*($AA$11))</f>
        <v>0</v>
      </c>
      <c r="X11" s="118">
        <f>SUMPRODUCT(($B$11="se")*($Z$11))</f>
        <v>0</v>
      </c>
      <c r="Y11" s="140">
        <f>SUMPRODUCT(($B$11="se")*($AA$11))</f>
        <v>0</v>
      </c>
      <c r="Z11" s="149">
        <f t="shared" si="5"/>
        <v>0</v>
      </c>
      <c r="AA11" s="150">
        <f t="shared" si="6"/>
        <v>0</v>
      </c>
      <c r="AB11" s="157"/>
      <c r="AC11" s="134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</row>
    <row r="12" spans="1:41" ht="17.100000000000001" thickBot="1">
      <c r="A12" s="44">
        <v>3</v>
      </c>
      <c r="B12" s="104" t="str">
        <f t="shared" si="0"/>
        <v>Se</v>
      </c>
      <c r="C12" s="89">
        <v>42311</v>
      </c>
      <c r="D12" s="105"/>
      <c r="E12" s="105"/>
      <c r="F12" s="106"/>
      <c r="G12" s="106"/>
      <c r="H12" s="107" t="str">
        <f t="shared" si="1"/>
        <v/>
      </c>
      <c r="I12" s="108"/>
      <c r="J12" s="109"/>
      <c r="K12" s="110">
        <f t="shared" si="7"/>
        <v>0</v>
      </c>
      <c r="L12" s="96" t="str">
        <f t="shared" si="8"/>
        <v/>
      </c>
      <c r="M12" s="111" t="str">
        <f t="shared" si="2"/>
        <v/>
      </c>
      <c r="N12" s="112" t="str">
        <f t="shared" si="3"/>
        <v/>
      </c>
      <c r="O12" s="99" t="str">
        <f t="shared" si="4"/>
        <v/>
      </c>
      <c r="P12" s="113" t="str">
        <f t="shared" si="4"/>
        <v/>
      </c>
      <c r="Q12" s="114" t="str">
        <f t="shared" ref="Q12:Q42" si="9">IF(OR(P11="",Q$9=""),"",IF($F11&gt;$G11,MAX(,MIN(Q$9,$G11+24/24)-MAX(Q$8,$F11)),MAX(,MIN(Q$9,$G11)-MAX(Q$8,$F11))))</f>
        <v/>
      </c>
      <c r="R12" s="115" t="str">
        <f t="shared" ref="R12:S27" si="10">IF(OR(Q12="",R$9=""),"",IF($F11&gt;$G11,MAX(,MIN(R$9,$G11+24/24)-MAX(R$8,$F11)),MAX(,MIN(R$9,$G11)-MAX(R$8,$F11))))</f>
        <v/>
      </c>
      <c r="S12" s="113" t="str">
        <f t="shared" si="10"/>
        <v/>
      </c>
      <c r="T12" s="116">
        <f>SUMPRODUCT(($B$12="dim")*($Z$12))</f>
        <v>0</v>
      </c>
      <c r="U12" s="117">
        <f>SUMPRODUCT(($B$12="dim")*($AA$12))</f>
        <v>0</v>
      </c>
      <c r="V12" s="143">
        <f>SUMPRODUCT(($B$12="férié")*($Z$12))</f>
        <v>0</v>
      </c>
      <c r="W12" s="140">
        <f>SUMPRODUCT(($B$12="férié")*($AA$12))</f>
        <v>0</v>
      </c>
      <c r="X12" s="118">
        <f>SUMPRODUCT(($B$12="se")*($Z$12))</f>
        <v>0</v>
      </c>
      <c r="Y12" s="140">
        <f>SUMPRODUCT(($B$12="se")*($AA$12))</f>
        <v>0</v>
      </c>
      <c r="Z12" s="149">
        <f t="shared" si="5"/>
        <v>0</v>
      </c>
      <c r="AA12" s="150">
        <f t="shared" si="6"/>
        <v>0</v>
      </c>
      <c r="AB12" s="157"/>
      <c r="AC12" s="29"/>
      <c r="AD12" s="201" t="s">
        <v>50</v>
      </c>
      <c r="AE12" s="202"/>
      <c r="AF12" s="202"/>
      <c r="AG12" s="203"/>
      <c r="AH12" s="26"/>
      <c r="AI12" s="26"/>
      <c r="AJ12" s="26"/>
      <c r="AK12" s="26"/>
      <c r="AL12" s="26"/>
      <c r="AM12" s="26"/>
      <c r="AN12" s="26"/>
      <c r="AO12" s="26"/>
    </row>
    <row r="13" spans="1:41" ht="17.100000000000001" thickBot="1">
      <c r="A13" s="44">
        <v>4</v>
      </c>
      <c r="B13" s="104" t="str">
        <f t="shared" si="0"/>
        <v>Se</v>
      </c>
      <c r="C13" s="89">
        <v>42312</v>
      </c>
      <c r="D13" s="105"/>
      <c r="E13" s="105"/>
      <c r="F13" s="106"/>
      <c r="G13" s="106"/>
      <c r="H13" s="107" t="str">
        <f t="shared" si="1"/>
        <v/>
      </c>
      <c r="I13" s="108"/>
      <c r="J13" s="109"/>
      <c r="K13" s="110">
        <f t="shared" si="7"/>
        <v>0</v>
      </c>
      <c r="L13" s="96" t="str">
        <f t="shared" si="8"/>
        <v/>
      </c>
      <c r="M13" s="111" t="str">
        <f t="shared" si="2"/>
        <v/>
      </c>
      <c r="N13" s="112" t="str">
        <f t="shared" si="3"/>
        <v/>
      </c>
      <c r="O13" s="99" t="str">
        <f t="shared" si="4"/>
        <v/>
      </c>
      <c r="P13" s="113" t="str">
        <f t="shared" si="4"/>
        <v/>
      </c>
      <c r="Q13" s="114" t="str">
        <f t="shared" si="9"/>
        <v/>
      </c>
      <c r="R13" s="115" t="str">
        <f t="shared" si="10"/>
        <v/>
      </c>
      <c r="S13" s="113" t="str">
        <f t="shared" si="10"/>
        <v/>
      </c>
      <c r="T13" s="116">
        <f>SUMPRODUCT(($B$13="dim")*($Z$13))</f>
        <v>0</v>
      </c>
      <c r="U13" s="117">
        <f>SUMPRODUCT(($B$13="dim")*($AA$13))</f>
        <v>0</v>
      </c>
      <c r="V13" s="143">
        <f>SUMPRODUCT(($B$13="férié")*($Z$13))</f>
        <v>0</v>
      </c>
      <c r="W13" s="140">
        <f>SUMPRODUCT(($B$13="férié")*($AA$13))</f>
        <v>0</v>
      </c>
      <c r="X13" s="118">
        <f>SUMPRODUCT(($B$13="se")*($Z$13))</f>
        <v>0</v>
      </c>
      <c r="Y13" s="140">
        <f>SUMPRODUCT(($B$13="se")*($AA$13))</f>
        <v>0</v>
      </c>
      <c r="Z13" s="149">
        <f t="shared" si="5"/>
        <v>0</v>
      </c>
      <c r="AA13" s="150">
        <f t="shared" si="6"/>
        <v>0</v>
      </c>
      <c r="AB13" s="157"/>
      <c r="AC13" s="29"/>
      <c r="AD13" s="188"/>
      <c r="AE13" s="5" t="s">
        <v>8</v>
      </c>
      <c r="AF13" s="5" t="s">
        <v>57</v>
      </c>
      <c r="AG13" s="189" t="s">
        <v>30</v>
      </c>
      <c r="AH13" s="26"/>
      <c r="AI13" s="26"/>
      <c r="AJ13" s="26"/>
      <c r="AK13" s="26"/>
      <c r="AL13" s="26"/>
      <c r="AM13" s="26"/>
      <c r="AN13" s="26"/>
      <c r="AO13" s="26"/>
    </row>
    <row r="14" spans="1:41" ht="15.95">
      <c r="A14" s="44">
        <v>5</v>
      </c>
      <c r="B14" s="104" t="str">
        <f t="shared" si="0"/>
        <v>Se</v>
      </c>
      <c r="C14" s="89">
        <v>42313</v>
      </c>
      <c r="D14" s="105"/>
      <c r="E14" s="105"/>
      <c r="F14" s="106"/>
      <c r="G14" s="106"/>
      <c r="H14" s="107" t="str">
        <f t="shared" si="1"/>
        <v/>
      </c>
      <c r="I14" s="108"/>
      <c r="J14" s="109"/>
      <c r="K14" s="110">
        <f t="shared" si="7"/>
        <v>0</v>
      </c>
      <c r="L14" s="96" t="str">
        <f t="shared" si="8"/>
        <v/>
      </c>
      <c r="M14" s="111" t="str">
        <f t="shared" si="2"/>
        <v/>
      </c>
      <c r="N14" s="112" t="str">
        <f t="shared" si="3"/>
        <v/>
      </c>
      <c r="O14" s="99" t="str">
        <f t="shared" si="4"/>
        <v/>
      </c>
      <c r="P14" s="113" t="str">
        <f t="shared" si="4"/>
        <v/>
      </c>
      <c r="Q14" s="114" t="str">
        <f t="shared" si="9"/>
        <v/>
      </c>
      <c r="R14" s="115" t="str">
        <f t="shared" si="10"/>
        <v/>
      </c>
      <c r="S14" s="113" t="str">
        <f t="shared" si="10"/>
        <v/>
      </c>
      <c r="T14" s="116">
        <f>SUMPRODUCT(($B$14="dim")*($Z$14))</f>
        <v>0</v>
      </c>
      <c r="U14" s="117">
        <f>SUMPRODUCT(($B$14="dim")*($AA$14))</f>
        <v>0</v>
      </c>
      <c r="V14" s="143">
        <f>SUMPRODUCT(($B$14="férié")*($Z$14))</f>
        <v>0</v>
      </c>
      <c r="W14" s="140">
        <f>SUMPRODUCT(($B$14="férié")*($AA$14))</f>
        <v>0</v>
      </c>
      <c r="X14" s="118">
        <f>SUMPRODUCT(($B$14="se")*($Z$14))</f>
        <v>0</v>
      </c>
      <c r="Y14" s="140">
        <f>SUMPRODUCT(($B$14="se")*($AA$14))</f>
        <v>0</v>
      </c>
      <c r="Z14" s="149">
        <f t="shared" si="5"/>
        <v>0</v>
      </c>
      <c r="AA14" s="150">
        <f t="shared" si="6"/>
        <v>0</v>
      </c>
      <c r="AB14" s="157"/>
      <c r="AC14" s="29"/>
      <c r="AD14" s="180" t="s">
        <v>2</v>
      </c>
      <c r="AE14" s="168" t="e">
        <f>#REF!</f>
        <v>#REF!</v>
      </c>
      <c r="AF14" s="22"/>
      <c r="AG14" s="190"/>
      <c r="AH14" s="26"/>
      <c r="AI14" s="26"/>
      <c r="AJ14" s="26"/>
      <c r="AK14" s="26"/>
      <c r="AL14" s="26"/>
      <c r="AM14" s="26"/>
      <c r="AN14" s="26"/>
      <c r="AO14" s="26"/>
    </row>
    <row r="15" spans="1:41" ht="15.95">
      <c r="A15" s="44">
        <v>6</v>
      </c>
      <c r="B15" s="104" t="str">
        <f t="shared" si="0"/>
        <v>Se</v>
      </c>
      <c r="C15" s="89">
        <v>42314</v>
      </c>
      <c r="D15" s="105"/>
      <c r="E15" s="105"/>
      <c r="F15" s="106"/>
      <c r="G15" s="106"/>
      <c r="H15" s="107" t="str">
        <f t="shared" si="1"/>
        <v/>
      </c>
      <c r="I15" s="108"/>
      <c r="J15" s="109"/>
      <c r="K15" s="110">
        <f t="shared" si="7"/>
        <v>0</v>
      </c>
      <c r="L15" s="96" t="str">
        <f t="shared" si="8"/>
        <v/>
      </c>
      <c r="M15" s="111" t="str">
        <f t="shared" si="2"/>
        <v/>
      </c>
      <c r="N15" s="112" t="str">
        <f t="shared" si="3"/>
        <v/>
      </c>
      <c r="O15" s="99" t="str">
        <f t="shared" si="4"/>
        <v/>
      </c>
      <c r="P15" s="113" t="str">
        <f t="shared" si="4"/>
        <v/>
      </c>
      <c r="Q15" s="114" t="str">
        <f t="shared" si="9"/>
        <v/>
      </c>
      <c r="R15" s="115" t="str">
        <f t="shared" si="10"/>
        <v/>
      </c>
      <c r="S15" s="113" t="str">
        <f t="shared" si="10"/>
        <v/>
      </c>
      <c r="T15" s="116">
        <f>SUMPRODUCT(($B$15="dim")*($Z$15))</f>
        <v>0</v>
      </c>
      <c r="U15" s="117">
        <f>SUMPRODUCT(($B$15="dim")*($AA$15))</f>
        <v>0</v>
      </c>
      <c r="V15" s="143">
        <f>SUMPRODUCT(($B$15="férié")*($Z$15))</f>
        <v>0</v>
      </c>
      <c r="W15" s="140">
        <f>SUMPRODUCT(($B$15="férié")*($AA$15))</f>
        <v>0</v>
      </c>
      <c r="X15" s="118">
        <f>SUMPRODUCT(($B$15="se")*($Z$15))</f>
        <v>0</v>
      </c>
      <c r="Y15" s="140">
        <f>SUMPRODUCT(($B$15="se")*($AA$15))</f>
        <v>0</v>
      </c>
      <c r="Z15" s="149">
        <f t="shared" si="5"/>
        <v>0</v>
      </c>
      <c r="AA15" s="150">
        <f t="shared" si="6"/>
        <v>0</v>
      </c>
      <c r="AB15" s="157"/>
      <c r="AC15" s="29"/>
      <c r="AD15" s="182" t="s">
        <v>52</v>
      </c>
      <c r="AE15" s="177" t="e">
        <f>#REF!</f>
        <v>#REF!</v>
      </c>
      <c r="AF15" s="23"/>
      <c r="AG15" s="183"/>
      <c r="AH15" s="26"/>
      <c r="AI15" s="26"/>
      <c r="AJ15" s="26"/>
      <c r="AK15" s="26"/>
      <c r="AL15" s="26"/>
      <c r="AM15" s="26"/>
      <c r="AN15" s="26"/>
      <c r="AO15" s="26"/>
    </row>
    <row r="16" spans="1:41" ht="15.95">
      <c r="A16" s="44">
        <v>7</v>
      </c>
      <c r="B16" s="104" t="str">
        <f t="shared" si="0"/>
        <v>Se</v>
      </c>
      <c r="C16" s="89">
        <v>42315</v>
      </c>
      <c r="D16" s="105"/>
      <c r="E16" s="105"/>
      <c r="F16" s="106"/>
      <c r="G16" s="106"/>
      <c r="H16" s="107" t="str">
        <f t="shared" si="1"/>
        <v/>
      </c>
      <c r="I16" s="108"/>
      <c r="J16" s="109"/>
      <c r="K16" s="110">
        <f t="shared" si="7"/>
        <v>0</v>
      </c>
      <c r="L16" s="96" t="str">
        <f t="shared" si="8"/>
        <v/>
      </c>
      <c r="M16" s="111" t="str">
        <f t="shared" si="2"/>
        <v/>
      </c>
      <c r="N16" s="112" t="str">
        <f t="shared" si="3"/>
        <v/>
      </c>
      <c r="O16" s="99" t="str">
        <f t="shared" si="4"/>
        <v/>
      </c>
      <c r="P16" s="113" t="str">
        <f t="shared" si="4"/>
        <v/>
      </c>
      <c r="Q16" s="114" t="str">
        <f t="shared" si="9"/>
        <v/>
      </c>
      <c r="R16" s="115" t="str">
        <f t="shared" si="10"/>
        <v/>
      </c>
      <c r="S16" s="113" t="str">
        <f t="shared" si="10"/>
        <v/>
      </c>
      <c r="T16" s="116">
        <f>SUMPRODUCT(($B$16="dim")*($Z$16))</f>
        <v>0</v>
      </c>
      <c r="U16" s="117">
        <f>SUMPRODUCT(($B$16="dim")*($AA$16))</f>
        <v>0</v>
      </c>
      <c r="V16" s="143">
        <f>SUMPRODUCT(($B$16="férié")*($Z$16))</f>
        <v>0</v>
      </c>
      <c r="W16" s="140">
        <f>SUMPRODUCT(($B$16="férié")*($AA$16))</f>
        <v>0</v>
      </c>
      <c r="X16" s="118">
        <f>SUMPRODUCT(($B$16="se")*($Z$16))</f>
        <v>0</v>
      </c>
      <c r="Y16" s="140">
        <f>SUMPRODUCT(($B$16="se")*($AA$16))</f>
        <v>0</v>
      </c>
      <c r="Z16" s="149">
        <f t="shared" si="5"/>
        <v>0</v>
      </c>
      <c r="AA16" s="150">
        <f t="shared" si="6"/>
        <v>0</v>
      </c>
      <c r="AB16" s="157"/>
      <c r="AC16" s="29"/>
      <c r="AD16" s="182" t="s">
        <v>54</v>
      </c>
      <c r="AE16" s="177" t="e">
        <f>#REF!</f>
        <v>#REF!</v>
      </c>
      <c r="AF16" s="23"/>
      <c r="AG16" s="183"/>
      <c r="AH16" s="26"/>
      <c r="AI16" s="26"/>
      <c r="AJ16" s="26"/>
      <c r="AK16" s="26"/>
      <c r="AL16" s="26"/>
      <c r="AM16" s="26"/>
      <c r="AN16" s="26"/>
      <c r="AO16" s="26"/>
    </row>
    <row r="17" spans="1:41" ht="15.95">
      <c r="A17" s="44">
        <v>8</v>
      </c>
      <c r="B17" s="104" t="str">
        <f t="shared" si="0"/>
        <v>Dim</v>
      </c>
      <c r="C17" s="89">
        <v>42316</v>
      </c>
      <c r="D17" s="105" t="s">
        <v>24</v>
      </c>
      <c r="E17" s="105" t="s">
        <v>110</v>
      </c>
      <c r="F17" s="106">
        <v>0.35416666666666702</v>
      </c>
      <c r="G17" s="106">
        <v>0.85416666666666696</v>
      </c>
      <c r="H17" s="107">
        <f t="shared" si="1"/>
        <v>0.49999999999999994</v>
      </c>
      <c r="I17" s="108"/>
      <c r="J17" s="109"/>
      <c r="K17" s="110">
        <f t="shared" si="7"/>
        <v>0.49999999999999994</v>
      </c>
      <c r="L17" s="96">
        <f t="shared" si="8"/>
        <v>1</v>
      </c>
      <c r="M17" s="111" t="str">
        <f t="shared" si="2"/>
        <v/>
      </c>
      <c r="N17" s="112">
        <f t="shared" si="3"/>
        <v>0</v>
      </c>
      <c r="O17" s="99">
        <f t="shared" si="4"/>
        <v>0.49999999999999994</v>
      </c>
      <c r="P17" s="113">
        <f t="shared" si="4"/>
        <v>0</v>
      </c>
      <c r="Q17" s="114" t="str">
        <f t="shared" si="9"/>
        <v/>
      </c>
      <c r="R17" s="115" t="str">
        <f t="shared" si="10"/>
        <v/>
      </c>
      <c r="S17" s="113" t="str">
        <f t="shared" si="10"/>
        <v/>
      </c>
      <c r="T17" s="116">
        <f>SUMPRODUCT(($B$17="dim")*($Z$17))</f>
        <v>0.49999999999999994</v>
      </c>
      <c r="U17" s="117">
        <f>SUMPRODUCT(($B$17="dim")*($AA$17))</f>
        <v>0</v>
      </c>
      <c r="V17" s="143">
        <f>SUMPRODUCT(($B$17="férié")*($Z$17))</f>
        <v>0</v>
      </c>
      <c r="W17" s="140">
        <f>SUMPRODUCT(($B$17="férié")*($AA$17))</f>
        <v>0</v>
      </c>
      <c r="X17" s="118">
        <f>SUMPRODUCT(($B$17="se")*($Z$17))</f>
        <v>0</v>
      </c>
      <c r="Y17" s="140">
        <f>SUMPRODUCT(($B$17="se")*($AA$17))</f>
        <v>0</v>
      </c>
      <c r="Z17" s="149">
        <f t="shared" si="5"/>
        <v>0.49999999999999994</v>
      </c>
      <c r="AA17" s="150">
        <f t="shared" si="6"/>
        <v>0</v>
      </c>
      <c r="AB17" s="157"/>
      <c r="AC17" s="29"/>
      <c r="AD17" s="182" t="s">
        <v>53</v>
      </c>
      <c r="AE17" s="23"/>
      <c r="AF17" s="23"/>
      <c r="AG17" s="183"/>
      <c r="AH17" s="26"/>
      <c r="AI17" s="26"/>
      <c r="AJ17" s="26"/>
      <c r="AK17" s="26"/>
      <c r="AL17" s="26"/>
      <c r="AM17" s="26"/>
      <c r="AN17" s="26"/>
      <c r="AO17" s="26"/>
    </row>
    <row r="18" spans="1:41" ht="15.75">
      <c r="A18" s="44">
        <v>9</v>
      </c>
      <c r="B18" s="104" t="str">
        <f t="shared" si="0"/>
        <v>Se</v>
      </c>
      <c r="C18" s="89">
        <v>42317</v>
      </c>
      <c r="D18" s="105"/>
      <c r="E18" s="105"/>
      <c r="F18" s="106"/>
      <c r="G18" s="106"/>
      <c r="H18" s="107" t="str">
        <f t="shared" si="1"/>
        <v/>
      </c>
      <c r="I18" s="108"/>
      <c r="J18" s="109"/>
      <c r="K18" s="110">
        <f t="shared" si="7"/>
        <v>0</v>
      </c>
      <c r="L18" s="96" t="str">
        <f t="shared" si="8"/>
        <v/>
      </c>
      <c r="M18" s="111" t="str">
        <f t="shared" si="2"/>
        <v/>
      </c>
      <c r="N18" s="112" t="str">
        <f t="shared" si="3"/>
        <v/>
      </c>
      <c r="O18" s="99" t="str">
        <f t="shared" si="4"/>
        <v/>
      </c>
      <c r="P18" s="113" t="str">
        <f t="shared" si="4"/>
        <v/>
      </c>
      <c r="Q18" s="114">
        <f t="shared" si="9"/>
        <v>0</v>
      </c>
      <c r="R18" s="115">
        <f t="shared" si="10"/>
        <v>0</v>
      </c>
      <c r="S18" s="113">
        <f t="shared" si="10"/>
        <v>0</v>
      </c>
      <c r="T18" s="116">
        <f>SUMPRODUCT(($B$18="dim")*($Z$18))</f>
        <v>0</v>
      </c>
      <c r="U18" s="117">
        <f>SUMPRODUCT(($B$18="dim")*($AA$18))</f>
        <v>0</v>
      </c>
      <c r="V18" s="143">
        <f>SUMPRODUCT(($B$18="férié")*($Z$18))</f>
        <v>0</v>
      </c>
      <c r="W18" s="140">
        <f>SUMPRODUCT(($B$18="férié")*($AA$18))</f>
        <v>0</v>
      </c>
      <c r="X18" s="118">
        <f>SUMPRODUCT(($B$18="se")*($Z$18))</f>
        <v>0</v>
      </c>
      <c r="Y18" s="140">
        <f>SUMPRODUCT(($B$18="se")*($AA$18))</f>
        <v>0</v>
      </c>
      <c r="Z18" s="149">
        <f t="shared" si="5"/>
        <v>0</v>
      </c>
      <c r="AA18" s="150">
        <f t="shared" si="6"/>
        <v>0</v>
      </c>
      <c r="AB18" s="157"/>
      <c r="AC18" s="29"/>
      <c r="AD18" s="182" t="s">
        <v>55</v>
      </c>
      <c r="AE18" s="177" t="e">
        <f>#REF!</f>
        <v>#REF!</v>
      </c>
      <c r="AF18" s="23"/>
      <c r="AG18" s="183"/>
      <c r="AH18" s="26"/>
      <c r="AI18" s="26"/>
      <c r="AJ18" s="26"/>
      <c r="AK18" s="26"/>
      <c r="AL18" s="26"/>
      <c r="AM18" s="26"/>
      <c r="AN18" s="26"/>
      <c r="AO18" s="26"/>
    </row>
    <row r="19" spans="1:41" ht="15.95">
      <c r="A19" s="44">
        <v>10</v>
      </c>
      <c r="B19" s="104" t="str">
        <f t="shared" si="0"/>
        <v>Se</v>
      </c>
      <c r="C19" s="89">
        <v>42318</v>
      </c>
      <c r="D19" s="105"/>
      <c r="E19" s="105"/>
      <c r="F19" s="106"/>
      <c r="G19" s="106"/>
      <c r="H19" s="107" t="str">
        <f t="shared" si="1"/>
        <v/>
      </c>
      <c r="I19" s="108"/>
      <c r="J19" s="109"/>
      <c r="K19" s="110">
        <f t="shared" si="7"/>
        <v>0</v>
      </c>
      <c r="L19" s="96" t="str">
        <f t="shared" si="8"/>
        <v/>
      </c>
      <c r="M19" s="111" t="str">
        <f t="shared" si="2"/>
        <v/>
      </c>
      <c r="N19" s="112" t="str">
        <f t="shared" si="3"/>
        <v/>
      </c>
      <c r="O19" s="99" t="str">
        <f t="shared" si="4"/>
        <v/>
      </c>
      <c r="P19" s="113" t="str">
        <f t="shared" si="4"/>
        <v/>
      </c>
      <c r="Q19" s="114" t="str">
        <f t="shared" si="9"/>
        <v/>
      </c>
      <c r="R19" s="115" t="str">
        <f t="shared" si="10"/>
        <v/>
      </c>
      <c r="S19" s="113" t="str">
        <f t="shared" si="10"/>
        <v/>
      </c>
      <c r="T19" s="116">
        <f>SUMPRODUCT(($B$19="dim")*($Z$19))</f>
        <v>0</v>
      </c>
      <c r="U19" s="117">
        <f>SUMPRODUCT(($B$19="dim")*($AA$19))</f>
        <v>0</v>
      </c>
      <c r="V19" s="143">
        <f>SUMPRODUCT(($B$19="férié")*($Z$19))</f>
        <v>0</v>
      </c>
      <c r="W19" s="140">
        <f>SUMPRODUCT(($B$19="férié")*($AA$19))</f>
        <v>0</v>
      </c>
      <c r="X19" s="118">
        <f>SUMPRODUCT(($B$19="se")*($Z$19))</f>
        <v>0</v>
      </c>
      <c r="Y19" s="140">
        <f>SUMPRODUCT(($B$19="se")*($AA$19))</f>
        <v>0</v>
      </c>
      <c r="Z19" s="149">
        <f t="shared" si="5"/>
        <v>0</v>
      </c>
      <c r="AA19" s="150">
        <f t="shared" si="6"/>
        <v>0</v>
      </c>
      <c r="AB19" s="157"/>
      <c r="AC19" s="29"/>
      <c r="AD19" s="184" t="s">
        <v>56</v>
      </c>
      <c r="AE19" s="23"/>
      <c r="AF19" s="23"/>
      <c r="AG19" s="183"/>
      <c r="AH19" s="26"/>
      <c r="AI19" s="26"/>
      <c r="AJ19" s="26"/>
      <c r="AK19" s="26"/>
      <c r="AL19" s="26"/>
      <c r="AM19" s="26"/>
      <c r="AN19" s="26"/>
      <c r="AO19" s="26"/>
    </row>
    <row r="20" spans="1:41" ht="17.100000000000001" thickBot="1">
      <c r="A20" s="44">
        <v>11</v>
      </c>
      <c r="B20" s="104" t="str">
        <f t="shared" si="0"/>
        <v>Férié</v>
      </c>
      <c r="C20" s="89">
        <v>42319</v>
      </c>
      <c r="D20" s="105" t="s">
        <v>24</v>
      </c>
      <c r="E20" s="105" t="s">
        <v>110</v>
      </c>
      <c r="F20" s="106">
        <v>0.35416666666666702</v>
      </c>
      <c r="G20" s="106">
        <v>0.85416666666666696</v>
      </c>
      <c r="H20" s="107">
        <f t="shared" si="1"/>
        <v>0.49999999999999994</v>
      </c>
      <c r="I20" s="108"/>
      <c r="J20" s="109"/>
      <c r="K20" s="110">
        <f t="shared" si="7"/>
        <v>0.49999999999999994</v>
      </c>
      <c r="L20" s="96">
        <f t="shared" si="8"/>
        <v>1</v>
      </c>
      <c r="M20" s="111" t="str">
        <f t="shared" si="2"/>
        <v/>
      </c>
      <c r="N20" s="112">
        <f t="shared" si="3"/>
        <v>0</v>
      </c>
      <c r="O20" s="99">
        <f t="shared" si="4"/>
        <v>0.49999999999999994</v>
      </c>
      <c r="P20" s="113">
        <f t="shared" si="4"/>
        <v>0</v>
      </c>
      <c r="Q20" s="114" t="str">
        <f t="shared" si="9"/>
        <v/>
      </c>
      <c r="R20" s="115" t="str">
        <f t="shared" si="10"/>
        <v/>
      </c>
      <c r="S20" s="113" t="str">
        <f t="shared" si="10"/>
        <v/>
      </c>
      <c r="T20" s="116">
        <f>SUMPRODUCT(($B$20="dim")*($Z$20))</f>
        <v>0</v>
      </c>
      <c r="U20" s="117">
        <f>SUMPRODUCT(($B$20="dim")*($AA$20))</f>
        <v>0</v>
      </c>
      <c r="V20" s="143">
        <f>SUMPRODUCT(($B$20="férié")*($Z$20))</f>
        <v>0.49999999999999994</v>
      </c>
      <c r="W20" s="140">
        <f>SUMPRODUCT(($B$20="férié")*($AA$20))</f>
        <v>0</v>
      </c>
      <c r="X20" s="118">
        <f>SUMPRODUCT(($B$20="se")*($Z$20))</f>
        <v>0</v>
      </c>
      <c r="Y20" s="140">
        <f>SUMPRODUCT(($B$20="se")*($AA$20))</f>
        <v>0</v>
      </c>
      <c r="Z20" s="149">
        <f t="shared" si="5"/>
        <v>0.49999999999999994</v>
      </c>
      <c r="AA20" s="150">
        <f t="shared" si="6"/>
        <v>0</v>
      </c>
      <c r="AB20" s="157"/>
      <c r="AC20" s="29"/>
      <c r="AD20" s="185" t="s">
        <v>60</v>
      </c>
      <c r="AE20" s="186"/>
      <c r="AF20" s="186"/>
      <c r="AG20" s="187"/>
      <c r="AH20" s="26"/>
      <c r="AI20" s="26"/>
      <c r="AJ20" s="26"/>
      <c r="AK20" s="26"/>
      <c r="AL20" s="26"/>
      <c r="AM20" s="26"/>
      <c r="AN20" s="26"/>
      <c r="AO20" s="26"/>
    </row>
    <row r="21" spans="1:41" ht="17.100000000000001" thickBot="1">
      <c r="A21" s="44">
        <v>12</v>
      </c>
      <c r="B21" s="104" t="str">
        <f t="shared" si="0"/>
        <v>Se</v>
      </c>
      <c r="C21" s="89">
        <v>42320</v>
      </c>
      <c r="D21" s="105"/>
      <c r="E21" s="105"/>
      <c r="F21" s="106"/>
      <c r="G21" s="106"/>
      <c r="H21" s="107" t="str">
        <f t="shared" si="1"/>
        <v/>
      </c>
      <c r="I21" s="108"/>
      <c r="J21" s="109"/>
      <c r="K21" s="110">
        <f t="shared" si="7"/>
        <v>0</v>
      </c>
      <c r="L21" s="96" t="str">
        <f t="shared" si="8"/>
        <v/>
      </c>
      <c r="M21" s="111" t="str">
        <f t="shared" si="2"/>
        <v/>
      </c>
      <c r="N21" s="112" t="str">
        <f t="shared" si="3"/>
        <v/>
      </c>
      <c r="O21" s="99" t="str">
        <f t="shared" si="4"/>
        <v/>
      </c>
      <c r="P21" s="113" t="str">
        <f t="shared" si="4"/>
        <v/>
      </c>
      <c r="Q21" s="114">
        <f t="shared" si="9"/>
        <v>0</v>
      </c>
      <c r="R21" s="115">
        <f t="shared" si="10"/>
        <v>0</v>
      </c>
      <c r="S21" s="113">
        <f t="shared" si="10"/>
        <v>0</v>
      </c>
      <c r="T21" s="116">
        <f>SUMPRODUCT(($B$21="dim")*($Z$21))</f>
        <v>0</v>
      </c>
      <c r="U21" s="117">
        <f>SUMPRODUCT(($B$21="dim")*($AA$21))</f>
        <v>0</v>
      </c>
      <c r="V21" s="143">
        <f>SUMPRODUCT(($B$21="férié")*($Z$21))</f>
        <v>0</v>
      </c>
      <c r="W21" s="140">
        <f>SUMPRODUCT(($B$21="férié")*($AA$21))</f>
        <v>0</v>
      </c>
      <c r="X21" s="118">
        <f>SUMPRODUCT(($B$21="se")*($Z$21))</f>
        <v>0</v>
      </c>
      <c r="Y21" s="140">
        <f>SUMPRODUCT(($B$21="se")*($AA$21))</f>
        <v>0</v>
      </c>
      <c r="Z21" s="149">
        <f t="shared" si="5"/>
        <v>0</v>
      </c>
      <c r="AA21" s="150">
        <f t="shared" si="6"/>
        <v>0</v>
      </c>
      <c r="AB21" s="157"/>
      <c r="AC21" s="134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</row>
    <row r="22" spans="1:41" ht="15.95">
      <c r="A22" s="44">
        <v>13</v>
      </c>
      <c r="B22" s="104" t="str">
        <f t="shared" si="0"/>
        <v>Se</v>
      </c>
      <c r="C22" s="89">
        <v>42321</v>
      </c>
      <c r="D22" s="105"/>
      <c r="E22" s="105"/>
      <c r="F22" s="106"/>
      <c r="G22" s="106"/>
      <c r="H22" s="107" t="str">
        <f t="shared" si="1"/>
        <v/>
      </c>
      <c r="I22" s="108"/>
      <c r="J22" s="109"/>
      <c r="K22" s="110">
        <f t="shared" si="7"/>
        <v>0</v>
      </c>
      <c r="L22" s="96" t="str">
        <f t="shared" si="8"/>
        <v/>
      </c>
      <c r="M22" s="111" t="str">
        <f t="shared" si="2"/>
        <v/>
      </c>
      <c r="N22" s="112" t="str">
        <f t="shared" si="3"/>
        <v/>
      </c>
      <c r="O22" s="99" t="str">
        <f t="shared" si="4"/>
        <v/>
      </c>
      <c r="P22" s="113" t="str">
        <f t="shared" si="4"/>
        <v/>
      </c>
      <c r="Q22" s="114" t="str">
        <f t="shared" si="9"/>
        <v/>
      </c>
      <c r="R22" s="115" t="str">
        <f t="shared" si="10"/>
        <v/>
      </c>
      <c r="S22" s="113" t="str">
        <f t="shared" si="10"/>
        <v/>
      </c>
      <c r="T22" s="116">
        <f>SUMPRODUCT(($B$22="dim")*($Z$22))</f>
        <v>0</v>
      </c>
      <c r="U22" s="117">
        <f>SUMPRODUCT(($B$22="dim")*($AA$22))</f>
        <v>0</v>
      </c>
      <c r="V22" s="143">
        <f>SUMPRODUCT(($B$22="férié")*($Z$22))</f>
        <v>0</v>
      </c>
      <c r="W22" s="140">
        <f>SUMPRODUCT(($B$22="férié")*($AA$22))</f>
        <v>0</v>
      </c>
      <c r="X22" s="118">
        <f>SUMPRODUCT(($B$22="se")*($Z$22))</f>
        <v>0</v>
      </c>
      <c r="Y22" s="140">
        <f>SUMPRODUCT(($B$22="se")*($AA$22))</f>
        <v>0</v>
      </c>
      <c r="Z22" s="149">
        <f t="shared" si="5"/>
        <v>0</v>
      </c>
      <c r="AA22" s="150">
        <f t="shared" si="6"/>
        <v>0</v>
      </c>
      <c r="AB22" s="157"/>
      <c r="AC22" s="134"/>
      <c r="AD22" s="12" t="s">
        <v>40</v>
      </c>
      <c r="AE22" s="8" t="e">
        <f>#REF!</f>
        <v>#REF!</v>
      </c>
      <c r="AF22" s="26"/>
      <c r="AG22" s="26"/>
      <c r="AH22" s="26"/>
      <c r="AI22" s="26"/>
      <c r="AJ22" s="26"/>
      <c r="AK22" s="26"/>
      <c r="AL22" s="26"/>
      <c r="AM22" s="26"/>
      <c r="AN22" s="26"/>
      <c r="AO22" s="26"/>
    </row>
    <row r="23" spans="1:41" ht="15.95">
      <c r="A23" s="44">
        <v>14</v>
      </c>
      <c r="B23" s="104" t="str">
        <f t="shared" si="0"/>
        <v>Se</v>
      </c>
      <c r="C23" s="89">
        <v>42322</v>
      </c>
      <c r="D23" s="105" t="s">
        <v>24</v>
      </c>
      <c r="E23" s="105" t="s">
        <v>110</v>
      </c>
      <c r="F23" s="106">
        <v>0.35416666666666702</v>
      </c>
      <c r="G23" s="106">
        <v>0.85416666666666696</v>
      </c>
      <c r="H23" s="107">
        <f t="shared" si="1"/>
        <v>0.49999999999999994</v>
      </c>
      <c r="I23" s="108"/>
      <c r="J23" s="109"/>
      <c r="K23" s="110">
        <f t="shared" si="7"/>
        <v>0.49999999999999994</v>
      </c>
      <c r="L23" s="96">
        <f t="shared" si="8"/>
        <v>1</v>
      </c>
      <c r="M23" s="111" t="str">
        <f t="shared" si="2"/>
        <v/>
      </c>
      <c r="N23" s="112">
        <f t="shared" si="3"/>
        <v>0</v>
      </c>
      <c r="O23" s="99">
        <f t="shared" si="4"/>
        <v>0.49999999999999994</v>
      </c>
      <c r="P23" s="113">
        <f t="shared" si="4"/>
        <v>0</v>
      </c>
      <c r="Q23" s="114" t="str">
        <f t="shared" si="9"/>
        <v/>
      </c>
      <c r="R23" s="115" t="str">
        <f t="shared" si="10"/>
        <v/>
      </c>
      <c r="S23" s="113" t="str">
        <f t="shared" si="10"/>
        <v/>
      </c>
      <c r="T23" s="116">
        <f>SUMPRODUCT(($B$23="dim")*($Z$23))</f>
        <v>0</v>
      </c>
      <c r="U23" s="117">
        <f>SUMPRODUCT(($B$23="dim")*($AA$23))</f>
        <v>0</v>
      </c>
      <c r="V23" s="143">
        <f>SUMPRODUCT(($B$23="férié")*($Z$23))</f>
        <v>0</v>
      </c>
      <c r="W23" s="140">
        <f>SUMPRODUCT(($B$23="férié")*($AA$23))</f>
        <v>0</v>
      </c>
      <c r="X23" s="118">
        <f>SUMPRODUCT(($B$23="se")*($Z$23))</f>
        <v>0.49999999999999994</v>
      </c>
      <c r="Y23" s="140">
        <f>SUMPRODUCT(($B$23="se")*($AA$23))</f>
        <v>0</v>
      </c>
      <c r="Z23" s="149">
        <f t="shared" si="5"/>
        <v>0.49999999999999994</v>
      </c>
      <c r="AA23" s="150">
        <f t="shared" si="6"/>
        <v>0</v>
      </c>
      <c r="AB23" s="157"/>
      <c r="AC23" s="134"/>
      <c r="AD23" s="2"/>
      <c r="AE23" s="6"/>
      <c r="AF23" s="26"/>
      <c r="AG23" s="26"/>
      <c r="AH23" s="26"/>
      <c r="AI23" s="26"/>
      <c r="AJ23" s="26"/>
      <c r="AK23" s="26"/>
      <c r="AL23" s="26"/>
      <c r="AM23" s="26"/>
      <c r="AN23" s="26"/>
      <c r="AO23" s="26"/>
    </row>
    <row r="24" spans="1:41" ht="15.75">
      <c r="A24" s="44">
        <v>15</v>
      </c>
      <c r="B24" s="104" t="str">
        <f t="shared" si="0"/>
        <v>Dim</v>
      </c>
      <c r="C24" s="89">
        <v>42323</v>
      </c>
      <c r="D24" s="105" t="s">
        <v>24</v>
      </c>
      <c r="E24" s="105" t="s">
        <v>110</v>
      </c>
      <c r="F24" s="106">
        <v>0.35416666666666702</v>
      </c>
      <c r="G24" s="106">
        <v>0.85416666666666696</v>
      </c>
      <c r="H24" s="107">
        <f t="shared" si="1"/>
        <v>0.49999999999999994</v>
      </c>
      <c r="I24" s="108"/>
      <c r="J24" s="109"/>
      <c r="K24" s="110">
        <f t="shared" si="7"/>
        <v>0.49999999999999994</v>
      </c>
      <c r="L24" s="96">
        <f t="shared" si="8"/>
        <v>1</v>
      </c>
      <c r="M24" s="111" t="str">
        <f t="shared" si="2"/>
        <v/>
      </c>
      <c r="N24" s="112">
        <f t="shared" si="3"/>
        <v>0</v>
      </c>
      <c r="O24" s="99">
        <f t="shared" si="4"/>
        <v>0.49999999999999994</v>
      </c>
      <c r="P24" s="113">
        <f t="shared" si="4"/>
        <v>0</v>
      </c>
      <c r="Q24" s="114">
        <f t="shared" si="9"/>
        <v>0</v>
      </c>
      <c r="R24" s="115">
        <f t="shared" si="10"/>
        <v>0</v>
      </c>
      <c r="S24" s="113">
        <f t="shared" si="10"/>
        <v>0</v>
      </c>
      <c r="T24" s="116">
        <f>SUMPRODUCT(($B$24="dim")*($Z$24))</f>
        <v>0.49999999999999994</v>
      </c>
      <c r="U24" s="117">
        <f>SUMPRODUCT(($B$24="dim")*($AA$24))</f>
        <v>0</v>
      </c>
      <c r="V24" s="143">
        <f>SUMPRODUCT(($B$24="férié")*($Z$24))</f>
        <v>0</v>
      </c>
      <c r="W24" s="140">
        <f>SUMPRODUCT(($B$24="férié")*($AA$24))</f>
        <v>0</v>
      </c>
      <c r="X24" s="118">
        <f>SUMPRODUCT(($B$24="se")*($Z$24))</f>
        <v>0</v>
      </c>
      <c r="Y24" s="140">
        <f>SUMPRODUCT(($B$24="se")*($AA$24))</f>
        <v>0</v>
      </c>
      <c r="Z24" s="149">
        <f t="shared" si="5"/>
        <v>0.49999999999999994</v>
      </c>
      <c r="AA24" s="150">
        <f t="shared" si="6"/>
        <v>0</v>
      </c>
      <c r="AB24" s="157"/>
      <c r="AC24" s="134"/>
      <c r="AD24" s="13" t="s">
        <v>41</v>
      </c>
      <c r="AE24" s="9"/>
      <c r="AF24" s="26"/>
      <c r="AG24" s="26"/>
      <c r="AH24" s="26"/>
      <c r="AI24" s="26"/>
      <c r="AJ24" s="26"/>
      <c r="AK24" s="26"/>
      <c r="AL24" s="26"/>
      <c r="AM24" s="26"/>
      <c r="AN24" s="26"/>
      <c r="AO24" s="26"/>
    </row>
    <row r="25" spans="1:41" ht="15.95">
      <c r="A25" s="44">
        <v>16</v>
      </c>
      <c r="B25" s="104" t="str">
        <f t="shared" si="0"/>
        <v>Se</v>
      </c>
      <c r="C25" s="89">
        <v>42324</v>
      </c>
      <c r="D25" s="105"/>
      <c r="E25" s="105"/>
      <c r="F25" s="106"/>
      <c r="G25" s="106"/>
      <c r="H25" s="107" t="str">
        <f t="shared" si="1"/>
        <v/>
      </c>
      <c r="I25" s="108"/>
      <c r="J25" s="109"/>
      <c r="K25" s="110">
        <f t="shared" si="7"/>
        <v>0</v>
      </c>
      <c r="L25" s="96" t="str">
        <f t="shared" si="8"/>
        <v/>
      </c>
      <c r="M25" s="111" t="str">
        <f t="shared" si="2"/>
        <v/>
      </c>
      <c r="N25" s="112" t="str">
        <f t="shared" si="3"/>
        <v/>
      </c>
      <c r="O25" s="99" t="str">
        <f t="shared" si="4"/>
        <v/>
      </c>
      <c r="P25" s="113" t="str">
        <f t="shared" si="4"/>
        <v/>
      </c>
      <c r="Q25" s="114">
        <f t="shared" si="9"/>
        <v>0</v>
      </c>
      <c r="R25" s="115">
        <f t="shared" si="10"/>
        <v>0</v>
      </c>
      <c r="S25" s="113">
        <f t="shared" si="10"/>
        <v>0</v>
      </c>
      <c r="T25" s="116">
        <f>SUMPRODUCT(($B$25="dim")*($Z$25))</f>
        <v>0</v>
      </c>
      <c r="U25" s="117">
        <f>SUMPRODUCT(($B$25="dim")*($AA$25))</f>
        <v>0</v>
      </c>
      <c r="V25" s="143">
        <f>SUMPRODUCT(($B$25="férié")*($Z$25))</f>
        <v>0</v>
      </c>
      <c r="W25" s="140">
        <f>SUMPRODUCT(($B$25="férié")*($AA$25))</f>
        <v>0</v>
      </c>
      <c r="X25" s="118">
        <f>SUMPRODUCT(($B$25="se")*($Z$25))</f>
        <v>0</v>
      </c>
      <c r="Y25" s="140">
        <f>SUMPRODUCT(($B$25="se")*($AA$25))</f>
        <v>0</v>
      </c>
      <c r="Z25" s="149">
        <f t="shared" si="5"/>
        <v>0</v>
      </c>
      <c r="AA25" s="150">
        <f t="shared" si="6"/>
        <v>0</v>
      </c>
      <c r="AB25" s="157"/>
      <c r="AC25" s="134"/>
      <c r="AD25" s="2"/>
      <c r="AE25" s="6"/>
      <c r="AF25" s="26"/>
      <c r="AG25" s="26"/>
      <c r="AH25" s="26"/>
      <c r="AI25" s="26"/>
      <c r="AJ25" s="26"/>
      <c r="AK25" s="26"/>
      <c r="AL25" s="26"/>
      <c r="AM25" s="26"/>
      <c r="AN25" s="26"/>
      <c r="AO25" s="26"/>
    </row>
    <row r="26" spans="1:41" ht="16.5" thickBot="1">
      <c r="A26" s="44">
        <v>17</v>
      </c>
      <c r="B26" s="104" t="str">
        <f t="shared" si="0"/>
        <v>Se</v>
      </c>
      <c r="C26" s="89">
        <v>42325</v>
      </c>
      <c r="D26" s="105"/>
      <c r="E26" s="105"/>
      <c r="F26" s="106"/>
      <c r="G26" s="106"/>
      <c r="H26" s="107" t="str">
        <f t="shared" si="1"/>
        <v/>
      </c>
      <c r="I26" s="108"/>
      <c r="J26" s="109"/>
      <c r="K26" s="110">
        <f t="shared" si="7"/>
        <v>0</v>
      </c>
      <c r="L26" s="96" t="str">
        <f t="shared" si="8"/>
        <v/>
      </c>
      <c r="M26" s="111" t="str">
        <f t="shared" si="2"/>
        <v/>
      </c>
      <c r="N26" s="112" t="str">
        <f t="shared" si="3"/>
        <v/>
      </c>
      <c r="O26" s="99" t="str">
        <f t="shared" si="4"/>
        <v/>
      </c>
      <c r="P26" s="113" t="str">
        <f t="shared" si="4"/>
        <v/>
      </c>
      <c r="Q26" s="114" t="str">
        <f t="shared" si="9"/>
        <v/>
      </c>
      <c r="R26" s="115" t="str">
        <f t="shared" si="10"/>
        <v/>
      </c>
      <c r="S26" s="113" t="str">
        <f t="shared" si="10"/>
        <v/>
      </c>
      <c r="T26" s="116">
        <f>SUMPRODUCT(($B$26="dim")*($Z$26))</f>
        <v>0</v>
      </c>
      <c r="U26" s="117">
        <f>SUMPRODUCT(($B$26="dim")*($AA$26))</f>
        <v>0</v>
      </c>
      <c r="V26" s="143">
        <f>SUMPRODUCT(($B$26="férié")*($Z$26))</f>
        <v>0</v>
      </c>
      <c r="W26" s="140">
        <f>SUMPRODUCT(($B$26="férié")*($AA$26))</f>
        <v>0</v>
      </c>
      <c r="X26" s="118">
        <f>SUMPRODUCT(($B$26="se")*($Z$26))</f>
        <v>0</v>
      </c>
      <c r="Y26" s="140">
        <f>SUMPRODUCT(($B$26="se")*($AA$26))</f>
        <v>0</v>
      </c>
      <c r="Z26" s="149">
        <f t="shared" si="5"/>
        <v>0</v>
      </c>
      <c r="AA26" s="150">
        <f t="shared" si="6"/>
        <v>0</v>
      </c>
      <c r="AB26" s="157"/>
      <c r="AC26" s="134"/>
      <c r="AD26" s="14" t="s">
        <v>43</v>
      </c>
      <c r="AE26" s="11"/>
      <c r="AF26" s="26"/>
      <c r="AG26" s="26"/>
      <c r="AH26" s="26"/>
      <c r="AI26" s="26"/>
      <c r="AJ26" s="26"/>
      <c r="AK26" s="26"/>
      <c r="AL26" s="26"/>
      <c r="AM26" s="26"/>
      <c r="AN26" s="26"/>
      <c r="AO26" s="26"/>
    </row>
    <row r="27" spans="1:41" ht="15.95">
      <c r="A27" s="44">
        <v>18</v>
      </c>
      <c r="B27" s="104" t="str">
        <f t="shared" si="0"/>
        <v>Se</v>
      </c>
      <c r="C27" s="89">
        <v>42326</v>
      </c>
      <c r="D27" s="105"/>
      <c r="E27" s="105"/>
      <c r="F27" s="106"/>
      <c r="G27" s="106"/>
      <c r="H27" s="107" t="str">
        <f t="shared" si="1"/>
        <v/>
      </c>
      <c r="I27" s="108"/>
      <c r="J27" s="109"/>
      <c r="K27" s="110">
        <f t="shared" si="7"/>
        <v>0</v>
      </c>
      <c r="L27" s="96" t="str">
        <f t="shared" si="8"/>
        <v/>
      </c>
      <c r="M27" s="111" t="str">
        <f t="shared" si="2"/>
        <v/>
      </c>
      <c r="N27" s="112" t="str">
        <f t="shared" si="3"/>
        <v/>
      </c>
      <c r="O27" s="99" t="str">
        <f t="shared" si="4"/>
        <v/>
      </c>
      <c r="P27" s="113" t="str">
        <f t="shared" si="4"/>
        <v/>
      </c>
      <c r="Q27" s="114" t="str">
        <f t="shared" si="9"/>
        <v/>
      </c>
      <c r="R27" s="115" t="str">
        <f t="shared" si="10"/>
        <v/>
      </c>
      <c r="S27" s="113" t="str">
        <f t="shared" si="10"/>
        <v/>
      </c>
      <c r="T27" s="116">
        <f>SUMPRODUCT(($B$27="dim")*($Z$27))</f>
        <v>0</v>
      </c>
      <c r="U27" s="117">
        <f>SUMPRODUCT(($B$27="dim")*($AA$27))</f>
        <v>0</v>
      </c>
      <c r="V27" s="143">
        <f>SUMPRODUCT(($B$27="férié")*($Z$27))</f>
        <v>0</v>
      </c>
      <c r="W27" s="140">
        <f>SUMPRODUCT(($B$27="férié")*($AA$27))</f>
        <v>0</v>
      </c>
      <c r="X27" s="118">
        <f>SUMPRODUCT(($B$27="se")*($Z$27))</f>
        <v>0</v>
      </c>
      <c r="Y27" s="140">
        <f>SUMPRODUCT(($B$27="se")*($AA$27))</f>
        <v>0</v>
      </c>
      <c r="Z27" s="149">
        <f t="shared" si="5"/>
        <v>0</v>
      </c>
      <c r="AA27" s="150">
        <f t="shared" si="6"/>
        <v>0</v>
      </c>
      <c r="AB27" s="157"/>
      <c r="AC27" s="134"/>
      <c r="AD27" s="2"/>
      <c r="AE27" s="6"/>
      <c r="AF27" s="26"/>
      <c r="AG27" s="26"/>
      <c r="AH27" s="26"/>
      <c r="AI27" s="26"/>
      <c r="AJ27" s="26"/>
      <c r="AK27" s="26"/>
      <c r="AL27" s="26"/>
      <c r="AM27" s="26"/>
      <c r="AN27" s="26"/>
      <c r="AO27" s="26"/>
    </row>
    <row r="28" spans="1:41" ht="15.95">
      <c r="A28" s="44">
        <v>19</v>
      </c>
      <c r="B28" s="104" t="str">
        <f t="shared" si="0"/>
        <v>Se</v>
      </c>
      <c r="C28" s="89">
        <v>42327</v>
      </c>
      <c r="D28" s="105"/>
      <c r="E28" s="105"/>
      <c r="F28" s="106"/>
      <c r="G28" s="106"/>
      <c r="H28" s="107" t="str">
        <f t="shared" si="1"/>
        <v/>
      </c>
      <c r="I28" s="108"/>
      <c r="J28" s="109"/>
      <c r="K28" s="110">
        <f t="shared" si="7"/>
        <v>0</v>
      </c>
      <c r="L28" s="96" t="str">
        <f t="shared" si="8"/>
        <v/>
      </c>
      <c r="M28" s="111" t="str">
        <f t="shared" si="2"/>
        <v/>
      </c>
      <c r="N28" s="112" t="str">
        <f t="shared" si="3"/>
        <v/>
      </c>
      <c r="O28" s="99" t="str">
        <f t="shared" si="4"/>
        <v/>
      </c>
      <c r="P28" s="113" t="str">
        <f t="shared" si="4"/>
        <v/>
      </c>
      <c r="Q28" s="114" t="str">
        <f t="shared" si="9"/>
        <v/>
      </c>
      <c r="R28" s="115" t="str">
        <f t="shared" ref="R28:S42" si="11">IF(OR(Q28="",R$9=""),"",IF($F27&gt;$G27,MAX(,MIN(R$9,$G27+24/24)-MAX(R$8,$F27)),MAX(,MIN(R$9,$G27)-MAX(R$8,$F27))))</f>
        <v/>
      </c>
      <c r="S28" s="113" t="str">
        <f t="shared" si="11"/>
        <v/>
      </c>
      <c r="T28" s="116">
        <f>SUMPRODUCT(($B$28="dim")*($Z$28))</f>
        <v>0</v>
      </c>
      <c r="U28" s="117">
        <f>SUMPRODUCT(($B$28="dim")*($AA$28))</f>
        <v>0</v>
      </c>
      <c r="V28" s="143">
        <f>SUMPRODUCT(($B$28="férié")*($Z$28))</f>
        <v>0</v>
      </c>
      <c r="W28" s="140">
        <f>SUMPRODUCT(($B$28="férié")*($AA$28))</f>
        <v>0</v>
      </c>
      <c r="X28" s="118">
        <f>SUMPRODUCT(($B$28="se")*($Z$28))</f>
        <v>0</v>
      </c>
      <c r="Y28" s="140">
        <f>SUMPRODUCT(($B$28="se")*($AA$28))</f>
        <v>0</v>
      </c>
      <c r="Z28" s="149">
        <f t="shared" si="5"/>
        <v>0</v>
      </c>
      <c r="AA28" s="150">
        <f t="shared" si="6"/>
        <v>0</v>
      </c>
      <c r="AB28" s="157"/>
      <c r="AC28" s="134"/>
      <c r="AD28" s="13" t="s">
        <v>42</v>
      </c>
      <c r="AE28" s="38" t="e">
        <f>#REF!</f>
        <v>#REF!</v>
      </c>
      <c r="AF28" s="26"/>
      <c r="AG28" s="26"/>
      <c r="AH28" s="26"/>
      <c r="AI28" s="26"/>
      <c r="AJ28" s="26"/>
      <c r="AK28" s="26"/>
      <c r="AL28" s="26"/>
      <c r="AM28" s="26"/>
      <c r="AN28" s="26"/>
      <c r="AO28" s="26"/>
    </row>
    <row r="29" spans="1:41" ht="15.95">
      <c r="A29" s="44">
        <v>20</v>
      </c>
      <c r="B29" s="104" t="str">
        <f t="shared" si="0"/>
        <v>Se</v>
      </c>
      <c r="C29" s="89">
        <v>42328</v>
      </c>
      <c r="D29" s="105"/>
      <c r="E29" s="105"/>
      <c r="F29" s="106"/>
      <c r="G29" s="106"/>
      <c r="H29" s="107" t="str">
        <f t="shared" si="1"/>
        <v/>
      </c>
      <c r="I29" s="108"/>
      <c r="J29" s="109"/>
      <c r="K29" s="110">
        <f t="shared" si="7"/>
        <v>0</v>
      </c>
      <c r="L29" s="96" t="str">
        <f t="shared" si="8"/>
        <v/>
      </c>
      <c r="M29" s="111" t="str">
        <f t="shared" si="2"/>
        <v/>
      </c>
      <c r="N29" s="112" t="str">
        <f t="shared" si="3"/>
        <v/>
      </c>
      <c r="O29" s="99" t="str">
        <f t="shared" si="4"/>
        <v/>
      </c>
      <c r="P29" s="113" t="str">
        <f t="shared" si="4"/>
        <v/>
      </c>
      <c r="Q29" s="114" t="str">
        <f t="shared" si="9"/>
        <v/>
      </c>
      <c r="R29" s="115" t="str">
        <f t="shared" si="11"/>
        <v/>
      </c>
      <c r="S29" s="113" t="str">
        <f t="shared" si="11"/>
        <v/>
      </c>
      <c r="T29" s="116">
        <f>SUMPRODUCT(($B$29="dim")*($Z$29))</f>
        <v>0</v>
      </c>
      <c r="U29" s="117">
        <f>SUMPRODUCT(($B$29="dim")*($AA$29))</f>
        <v>0</v>
      </c>
      <c r="V29" s="143">
        <f>SUMPRODUCT(($B$29="férié")*($Z$29))</f>
        <v>0</v>
      </c>
      <c r="W29" s="140">
        <f>SUMPRODUCT(($B$29="férié")*($AA$29))</f>
        <v>0</v>
      </c>
      <c r="X29" s="118">
        <f>SUMPRODUCT(($B$29="se")*($Z$29))</f>
        <v>0</v>
      </c>
      <c r="Y29" s="140">
        <f>SUMPRODUCT(($B$29="se")*($AA$29))</f>
        <v>0</v>
      </c>
      <c r="Z29" s="149">
        <f t="shared" si="5"/>
        <v>0</v>
      </c>
      <c r="AA29" s="150">
        <f t="shared" si="6"/>
        <v>0</v>
      </c>
      <c r="AB29" s="157"/>
      <c r="AC29" s="134"/>
      <c r="AD29" s="4"/>
      <c r="AE29" s="7"/>
      <c r="AF29" s="26"/>
      <c r="AG29" s="26"/>
      <c r="AH29" s="26"/>
      <c r="AI29" s="26"/>
      <c r="AJ29" s="26"/>
      <c r="AK29" s="26"/>
      <c r="AL29" s="26"/>
      <c r="AM29" s="26"/>
      <c r="AN29" s="26"/>
      <c r="AO29" s="26"/>
    </row>
    <row r="30" spans="1:41" ht="15.95">
      <c r="A30" s="44">
        <v>21</v>
      </c>
      <c r="B30" s="104" t="str">
        <f t="shared" si="0"/>
        <v>Se</v>
      </c>
      <c r="C30" s="89">
        <v>42329</v>
      </c>
      <c r="D30" s="105"/>
      <c r="E30" s="105"/>
      <c r="F30" s="106"/>
      <c r="G30" s="106"/>
      <c r="H30" s="107" t="str">
        <f t="shared" si="1"/>
        <v/>
      </c>
      <c r="I30" s="108"/>
      <c r="J30" s="109"/>
      <c r="K30" s="110">
        <f t="shared" si="7"/>
        <v>0</v>
      </c>
      <c r="L30" s="96" t="str">
        <f t="shared" si="8"/>
        <v/>
      </c>
      <c r="M30" s="111" t="str">
        <f t="shared" si="2"/>
        <v/>
      </c>
      <c r="N30" s="112" t="str">
        <f t="shared" si="3"/>
        <v/>
      </c>
      <c r="O30" s="99" t="str">
        <f t="shared" ref="O30:P42" si="12">IF(OR($C30="",N30="",O$9=""),"",IF($F30&gt;$G30,MAX(,MIN(O$9,$G30+24/24)-MAX(O$8,$F30)),MAX(,MIN(O$9,$G30)-MAX(O$8,$F30))))</f>
        <v/>
      </c>
      <c r="P30" s="113" t="str">
        <f t="shared" si="12"/>
        <v/>
      </c>
      <c r="Q30" s="114" t="str">
        <f t="shared" si="9"/>
        <v/>
      </c>
      <c r="R30" s="115" t="str">
        <f t="shared" si="11"/>
        <v/>
      </c>
      <c r="S30" s="113" t="str">
        <f t="shared" si="11"/>
        <v/>
      </c>
      <c r="T30" s="116">
        <f>SUMPRODUCT(($B$30="dim")*($Z$30))</f>
        <v>0</v>
      </c>
      <c r="U30" s="117">
        <f>SUMPRODUCT(($B$30="dim")*($AA$30))</f>
        <v>0</v>
      </c>
      <c r="V30" s="143">
        <f>SUMPRODUCT(($B$30="férié")*($Z$30))</f>
        <v>0</v>
      </c>
      <c r="W30" s="140">
        <f>SUMPRODUCT(($B$30="férié")*($AA$30))</f>
        <v>0</v>
      </c>
      <c r="X30" s="118">
        <f>SUMPRODUCT(($B$30="se")*($Z$30))</f>
        <v>0</v>
      </c>
      <c r="Y30" s="140">
        <f>SUMPRODUCT(($B$30="se")*($AA$30))</f>
        <v>0</v>
      </c>
      <c r="Z30" s="149">
        <f t="shared" si="5"/>
        <v>0</v>
      </c>
      <c r="AA30" s="150">
        <f t="shared" si="6"/>
        <v>0</v>
      </c>
      <c r="AB30" s="157"/>
      <c r="AC30" s="135"/>
      <c r="AD30" s="13" t="s">
        <v>46</v>
      </c>
      <c r="AE30" s="38" t="e">
        <f>#REF!</f>
        <v>#REF!</v>
      </c>
      <c r="AF30" s="26"/>
      <c r="AG30" s="26"/>
      <c r="AH30" s="26"/>
      <c r="AI30" s="26"/>
      <c r="AJ30" s="26"/>
      <c r="AK30" s="26"/>
      <c r="AL30" s="26"/>
      <c r="AM30" s="26"/>
      <c r="AN30" s="26"/>
      <c r="AO30" s="26"/>
    </row>
    <row r="31" spans="1:41" ht="15.95">
      <c r="A31" s="44">
        <v>22</v>
      </c>
      <c r="B31" s="104" t="str">
        <f t="shared" si="0"/>
        <v>Dim</v>
      </c>
      <c r="C31" s="89">
        <v>42330</v>
      </c>
      <c r="D31" s="105"/>
      <c r="E31" s="105"/>
      <c r="F31" s="106"/>
      <c r="G31" s="106"/>
      <c r="H31" s="107" t="str">
        <f t="shared" si="1"/>
        <v/>
      </c>
      <c r="I31" s="108"/>
      <c r="J31" s="109"/>
      <c r="K31" s="110">
        <f t="shared" si="7"/>
        <v>0</v>
      </c>
      <c r="L31" s="96" t="str">
        <f t="shared" si="8"/>
        <v/>
      </c>
      <c r="M31" s="111" t="str">
        <f t="shared" si="2"/>
        <v/>
      </c>
      <c r="N31" s="112" t="str">
        <f t="shared" si="3"/>
        <v/>
      </c>
      <c r="O31" s="99" t="str">
        <f t="shared" si="12"/>
        <v/>
      </c>
      <c r="P31" s="113" t="str">
        <f t="shared" si="12"/>
        <v/>
      </c>
      <c r="Q31" s="114" t="str">
        <f t="shared" si="9"/>
        <v/>
      </c>
      <c r="R31" s="115" t="str">
        <f t="shared" si="11"/>
        <v/>
      </c>
      <c r="S31" s="113" t="str">
        <f t="shared" si="11"/>
        <v/>
      </c>
      <c r="T31" s="116">
        <f>SUMPRODUCT(($B$31="dim")*($Z$31))</f>
        <v>0</v>
      </c>
      <c r="U31" s="117">
        <f>SUMPRODUCT(($B$31="dim")*($AA$31))</f>
        <v>0</v>
      </c>
      <c r="V31" s="143">
        <f>SUMPRODUCT(($B$31="férié")*($Z$31))</f>
        <v>0</v>
      </c>
      <c r="W31" s="140">
        <f>SUMPRODUCT(($B$31="férié")*($AA$31))</f>
        <v>0</v>
      </c>
      <c r="X31" s="118">
        <f>SUMPRODUCT(($B$31="se")*($Z$31))</f>
        <v>0</v>
      </c>
      <c r="Y31" s="140">
        <f>SUMPRODUCT(($B$31="se")*($AA$31))</f>
        <v>0</v>
      </c>
      <c r="Z31" s="149">
        <f t="shared" si="5"/>
        <v>0</v>
      </c>
      <c r="AA31" s="150">
        <f t="shared" si="6"/>
        <v>0</v>
      </c>
      <c r="AB31" s="157"/>
      <c r="AC31" s="134"/>
      <c r="AD31" s="3"/>
      <c r="AE31" s="6"/>
      <c r="AF31" s="26"/>
      <c r="AG31" s="26"/>
      <c r="AH31" s="26"/>
      <c r="AI31" s="26"/>
      <c r="AJ31" s="26"/>
      <c r="AK31" s="26"/>
      <c r="AL31" s="26"/>
      <c r="AM31" s="26"/>
      <c r="AN31" s="26"/>
      <c r="AO31" s="26"/>
    </row>
    <row r="32" spans="1:41" ht="15.95">
      <c r="A32" s="44">
        <v>23</v>
      </c>
      <c r="B32" s="104" t="str">
        <f t="shared" si="0"/>
        <v>Se</v>
      </c>
      <c r="C32" s="89">
        <v>42331</v>
      </c>
      <c r="D32" s="105"/>
      <c r="E32" s="105"/>
      <c r="F32" s="106"/>
      <c r="G32" s="106"/>
      <c r="H32" s="107" t="str">
        <f t="shared" si="1"/>
        <v/>
      </c>
      <c r="I32" s="108"/>
      <c r="J32" s="109"/>
      <c r="K32" s="110">
        <f t="shared" si="7"/>
        <v>0</v>
      </c>
      <c r="L32" s="96" t="str">
        <f t="shared" si="8"/>
        <v/>
      </c>
      <c r="M32" s="111" t="str">
        <f t="shared" si="2"/>
        <v/>
      </c>
      <c r="N32" s="112" t="str">
        <f t="shared" si="3"/>
        <v/>
      </c>
      <c r="O32" s="99" t="str">
        <f t="shared" si="12"/>
        <v/>
      </c>
      <c r="P32" s="113" t="str">
        <f t="shared" si="12"/>
        <v/>
      </c>
      <c r="Q32" s="114" t="str">
        <f t="shared" si="9"/>
        <v/>
      </c>
      <c r="R32" s="115" t="str">
        <f t="shared" si="11"/>
        <v/>
      </c>
      <c r="S32" s="113" t="str">
        <f t="shared" si="11"/>
        <v/>
      </c>
      <c r="T32" s="116">
        <f>SUMPRODUCT(($B$32="dim")*($Z$32))</f>
        <v>0</v>
      </c>
      <c r="U32" s="117">
        <f>SUMPRODUCT(($B$32="dim")*($AA$32))</f>
        <v>0</v>
      </c>
      <c r="V32" s="143">
        <f>SUMPRODUCT(($B$32="férié")*($Z$32))</f>
        <v>0</v>
      </c>
      <c r="W32" s="140">
        <f>SUMPRODUCT(($B$32="férié")*($AA$32))</f>
        <v>0</v>
      </c>
      <c r="X32" s="118">
        <f>SUMPRODUCT(($B$32="se")*($Z$32))</f>
        <v>0</v>
      </c>
      <c r="Y32" s="140">
        <f>SUMPRODUCT(($B$32="se")*($AA$32))</f>
        <v>0</v>
      </c>
      <c r="Z32" s="149">
        <f t="shared" si="5"/>
        <v>0</v>
      </c>
      <c r="AA32" s="150">
        <f t="shared" si="6"/>
        <v>0</v>
      </c>
      <c r="AB32" s="157"/>
      <c r="AC32" s="135"/>
      <c r="AD32" s="13" t="s">
        <v>48</v>
      </c>
      <c r="AE32" s="38" t="e">
        <f>#REF!</f>
        <v>#REF!</v>
      </c>
      <c r="AF32" s="26"/>
      <c r="AG32" s="26"/>
      <c r="AH32" s="26"/>
      <c r="AI32" s="26"/>
      <c r="AJ32" s="26"/>
      <c r="AK32" s="26"/>
      <c r="AL32" s="26"/>
      <c r="AM32" s="26"/>
      <c r="AN32" s="26"/>
      <c r="AO32" s="26"/>
    </row>
    <row r="33" spans="1:41" ht="15.95">
      <c r="A33" s="44">
        <v>24</v>
      </c>
      <c r="B33" s="104" t="str">
        <f t="shared" si="0"/>
        <v>Se</v>
      </c>
      <c r="C33" s="89">
        <v>42332</v>
      </c>
      <c r="D33" s="105"/>
      <c r="E33" s="105"/>
      <c r="F33" s="106"/>
      <c r="G33" s="106"/>
      <c r="H33" s="107" t="str">
        <f t="shared" si="1"/>
        <v/>
      </c>
      <c r="I33" s="108"/>
      <c r="J33" s="109"/>
      <c r="K33" s="110">
        <f t="shared" si="7"/>
        <v>0</v>
      </c>
      <c r="L33" s="96" t="str">
        <f t="shared" si="8"/>
        <v/>
      </c>
      <c r="M33" s="111" t="str">
        <f t="shared" si="2"/>
        <v/>
      </c>
      <c r="N33" s="112" t="str">
        <f t="shared" si="3"/>
        <v/>
      </c>
      <c r="O33" s="99" t="str">
        <f t="shared" si="12"/>
        <v/>
      </c>
      <c r="P33" s="113" t="str">
        <f t="shared" si="12"/>
        <v/>
      </c>
      <c r="Q33" s="114" t="str">
        <f t="shared" si="9"/>
        <v/>
      </c>
      <c r="R33" s="115" t="str">
        <f t="shared" si="11"/>
        <v/>
      </c>
      <c r="S33" s="113" t="str">
        <f t="shared" si="11"/>
        <v/>
      </c>
      <c r="T33" s="116">
        <f>SUMPRODUCT(($B$33="dim")*($Z$33))</f>
        <v>0</v>
      </c>
      <c r="U33" s="117">
        <f>SUMPRODUCT(($B$33="dim")*($AA$33))</f>
        <v>0</v>
      </c>
      <c r="V33" s="143">
        <f>SUMPRODUCT(($B$33="férié")*($Z$33))</f>
        <v>0</v>
      </c>
      <c r="W33" s="140">
        <f>SUMPRODUCT(($B$33="férié")*($AA$33))</f>
        <v>0</v>
      </c>
      <c r="X33" s="118">
        <f>SUMPRODUCT(($B$33="se")*($Z$33))</f>
        <v>0</v>
      </c>
      <c r="Y33" s="140">
        <f>SUMPRODUCT(($B$33="se")*($AA$33))</f>
        <v>0</v>
      </c>
      <c r="Z33" s="149">
        <f t="shared" si="5"/>
        <v>0</v>
      </c>
      <c r="AA33" s="150">
        <f t="shared" si="6"/>
        <v>0</v>
      </c>
      <c r="AB33" s="157"/>
      <c r="AC33" s="135"/>
      <c r="AD33" s="3"/>
      <c r="AE33" s="6"/>
      <c r="AF33" s="26"/>
      <c r="AG33" s="26"/>
      <c r="AH33" s="26"/>
      <c r="AI33" s="26"/>
      <c r="AJ33" s="26"/>
      <c r="AK33" s="26"/>
      <c r="AL33" s="26"/>
      <c r="AM33" s="26"/>
      <c r="AN33" s="26"/>
      <c r="AO33" s="26"/>
    </row>
    <row r="34" spans="1:41" ht="15.95">
      <c r="A34" s="44">
        <v>25</v>
      </c>
      <c r="B34" s="104" t="str">
        <f t="shared" si="0"/>
        <v>Se</v>
      </c>
      <c r="C34" s="89">
        <v>42333</v>
      </c>
      <c r="D34" s="105"/>
      <c r="E34" s="105"/>
      <c r="F34" s="106"/>
      <c r="G34" s="106"/>
      <c r="H34" s="107" t="str">
        <f t="shared" si="1"/>
        <v/>
      </c>
      <c r="I34" s="108"/>
      <c r="J34" s="109"/>
      <c r="K34" s="110">
        <f t="shared" si="7"/>
        <v>0</v>
      </c>
      <c r="L34" s="96" t="str">
        <f t="shared" si="8"/>
        <v/>
      </c>
      <c r="M34" s="111" t="str">
        <f t="shared" si="2"/>
        <v/>
      </c>
      <c r="N34" s="112" t="str">
        <f t="shared" si="3"/>
        <v/>
      </c>
      <c r="O34" s="99" t="str">
        <f t="shared" si="12"/>
        <v/>
      </c>
      <c r="P34" s="113" t="str">
        <f t="shared" si="12"/>
        <v/>
      </c>
      <c r="Q34" s="114" t="str">
        <f t="shared" si="9"/>
        <v/>
      </c>
      <c r="R34" s="115" t="str">
        <f t="shared" si="11"/>
        <v/>
      </c>
      <c r="S34" s="113" t="str">
        <f t="shared" si="11"/>
        <v/>
      </c>
      <c r="T34" s="116">
        <f>SUMPRODUCT(($B$34="dim")*($Z$34))</f>
        <v>0</v>
      </c>
      <c r="U34" s="117">
        <f>SUMPRODUCT(($B$34="dim")*($AA$34))</f>
        <v>0</v>
      </c>
      <c r="V34" s="143">
        <f>SUMPRODUCT(($B$34="férié")*($Z$34))</f>
        <v>0</v>
      </c>
      <c r="W34" s="140">
        <f>SUMPRODUCT(($B$34="férié")*($AA$34))</f>
        <v>0</v>
      </c>
      <c r="X34" s="118">
        <f>SUMPRODUCT(($B$34="se")*($Z$34))</f>
        <v>0</v>
      </c>
      <c r="Y34" s="140">
        <f>SUMPRODUCT(($B$34="se")*($AA$34))</f>
        <v>0</v>
      </c>
      <c r="Z34" s="149">
        <f t="shared" si="5"/>
        <v>0</v>
      </c>
      <c r="AA34" s="150">
        <f t="shared" si="6"/>
        <v>0</v>
      </c>
      <c r="AB34" s="157"/>
      <c r="AC34" s="169"/>
      <c r="AD34" s="13" t="s">
        <v>47</v>
      </c>
      <c r="AE34" s="38" t="e">
        <f>#REF!</f>
        <v>#REF!</v>
      </c>
      <c r="AF34" s="26"/>
      <c r="AG34" s="26"/>
      <c r="AH34" s="26"/>
      <c r="AI34" s="26"/>
      <c r="AJ34" s="26"/>
      <c r="AK34" s="26"/>
      <c r="AL34" s="26"/>
      <c r="AM34" s="26"/>
      <c r="AN34" s="26"/>
      <c r="AO34" s="26"/>
    </row>
    <row r="35" spans="1:41" ht="15.95">
      <c r="A35" s="44">
        <v>26</v>
      </c>
      <c r="B35" s="104" t="str">
        <f t="shared" si="0"/>
        <v>Se</v>
      </c>
      <c r="C35" s="89">
        <v>42334</v>
      </c>
      <c r="D35" s="105"/>
      <c r="E35" s="105"/>
      <c r="F35" s="106"/>
      <c r="G35" s="106"/>
      <c r="H35" s="107" t="str">
        <f t="shared" si="1"/>
        <v/>
      </c>
      <c r="I35" s="108"/>
      <c r="J35" s="109"/>
      <c r="K35" s="110">
        <f t="shared" si="7"/>
        <v>0</v>
      </c>
      <c r="L35" s="96" t="str">
        <f t="shared" si="8"/>
        <v/>
      </c>
      <c r="M35" s="111" t="str">
        <f t="shared" si="2"/>
        <v/>
      </c>
      <c r="N35" s="112" t="str">
        <f t="shared" si="3"/>
        <v/>
      </c>
      <c r="O35" s="99" t="str">
        <f t="shared" si="12"/>
        <v/>
      </c>
      <c r="P35" s="113" t="str">
        <f t="shared" si="12"/>
        <v/>
      </c>
      <c r="Q35" s="114" t="str">
        <f t="shared" si="9"/>
        <v/>
      </c>
      <c r="R35" s="115" t="str">
        <f t="shared" si="11"/>
        <v/>
      </c>
      <c r="S35" s="113" t="str">
        <f t="shared" si="11"/>
        <v/>
      </c>
      <c r="T35" s="116">
        <f>SUMPRODUCT(($B$35="dim")*($Z$35))</f>
        <v>0</v>
      </c>
      <c r="U35" s="117">
        <f>SUMPRODUCT(($B$35="dim")*($AA$35))</f>
        <v>0</v>
      </c>
      <c r="V35" s="143">
        <f>SUMPRODUCT(($B$35="férié")*($Z$35))</f>
        <v>0</v>
      </c>
      <c r="W35" s="140">
        <f>SUMPRODUCT(($B$35="férié")*($AA$35))</f>
        <v>0</v>
      </c>
      <c r="X35" s="118">
        <f>SUMPRODUCT(($B$35="se")*($Z$35))</f>
        <v>0</v>
      </c>
      <c r="Y35" s="140">
        <f>SUMPRODUCT(($B$35="se")*($AA$35))</f>
        <v>0</v>
      </c>
      <c r="Z35" s="149">
        <f t="shared" si="5"/>
        <v>0</v>
      </c>
      <c r="AA35" s="150">
        <f t="shared" si="6"/>
        <v>0</v>
      </c>
      <c r="AB35" s="157"/>
      <c r="AC35" s="169"/>
      <c r="AD35" s="3"/>
      <c r="AE35" s="6"/>
      <c r="AF35" s="26"/>
      <c r="AG35" s="26"/>
      <c r="AH35" s="26"/>
      <c r="AI35" s="26"/>
      <c r="AJ35" s="26"/>
      <c r="AK35" s="26"/>
      <c r="AL35" s="26"/>
      <c r="AM35" s="26"/>
      <c r="AN35" s="26"/>
      <c r="AO35" s="26"/>
    </row>
    <row r="36" spans="1:41" ht="16.5" thickBot="1">
      <c r="A36" s="44">
        <v>27</v>
      </c>
      <c r="B36" s="104" t="str">
        <f t="shared" si="0"/>
        <v>Se</v>
      </c>
      <c r="C36" s="89">
        <v>42335</v>
      </c>
      <c r="D36" s="105"/>
      <c r="E36" s="105"/>
      <c r="F36" s="106"/>
      <c r="G36" s="106"/>
      <c r="H36" s="107" t="str">
        <f t="shared" si="1"/>
        <v/>
      </c>
      <c r="I36" s="108"/>
      <c r="J36" s="109"/>
      <c r="K36" s="110">
        <f t="shared" si="7"/>
        <v>0</v>
      </c>
      <c r="L36" s="96" t="str">
        <f t="shared" si="8"/>
        <v/>
      </c>
      <c r="M36" s="111" t="str">
        <f t="shared" si="2"/>
        <v/>
      </c>
      <c r="N36" s="112" t="str">
        <f t="shared" si="3"/>
        <v/>
      </c>
      <c r="O36" s="99" t="str">
        <f t="shared" si="12"/>
        <v/>
      </c>
      <c r="P36" s="113" t="str">
        <f t="shared" si="12"/>
        <v/>
      </c>
      <c r="Q36" s="114" t="str">
        <f t="shared" si="9"/>
        <v/>
      </c>
      <c r="R36" s="115" t="str">
        <f t="shared" si="11"/>
        <v/>
      </c>
      <c r="S36" s="113" t="str">
        <f t="shared" si="11"/>
        <v/>
      </c>
      <c r="T36" s="116">
        <f>SUMPRODUCT(($B$36="dim")*($Z$36))</f>
        <v>0</v>
      </c>
      <c r="U36" s="117">
        <f>SUMPRODUCT(($B$36="dim")*($AA$36))</f>
        <v>0</v>
      </c>
      <c r="V36" s="143">
        <f>SUMPRODUCT(($B$36="férié")*($Z$36))</f>
        <v>0</v>
      </c>
      <c r="W36" s="140">
        <f>SUMPRODUCT(($B$36="férié")*($AA$36))</f>
        <v>0</v>
      </c>
      <c r="X36" s="118">
        <f>SUMPRODUCT(($B$36="se")*($Z$36))</f>
        <v>0</v>
      </c>
      <c r="Y36" s="140">
        <f>SUMPRODUCT(($B$36="se")*($AA$36))</f>
        <v>0</v>
      </c>
      <c r="Z36" s="149">
        <f t="shared" si="5"/>
        <v>0</v>
      </c>
      <c r="AA36" s="150">
        <f t="shared" si="6"/>
        <v>0</v>
      </c>
      <c r="AB36" s="157"/>
      <c r="AC36" s="169"/>
      <c r="AD36" s="14" t="s">
        <v>44</v>
      </c>
      <c r="AE36" s="39" t="e">
        <f>#REF!</f>
        <v>#REF!</v>
      </c>
      <c r="AF36" s="26"/>
      <c r="AG36" s="204"/>
      <c r="AH36" s="204"/>
      <c r="AI36" s="26"/>
      <c r="AJ36" s="26"/>
      <c r="AK36" s="26"/>
      <c r="AL36" s="26"/>
      <c r="AM36" s="26"/>
      <c r="AN36" s="26"/>
      <c r="AO36" s="26"/>
    </row>
    <row r="37" spans="1:41" ht="15.95">
      <c r="A37" s="44">
        <v>28</v>
      </c>
      <c r="B37" s="104" t="str">
        <f t="shared" si="0"/>
        <v>Se</v>
      </c>
      <c r="C37" s="89">
        <v>42336</v>
      </c>
      <c r="D37" s="105"/>
      <c r="E37" s="105"/>
      <c r="F37" s="106"/>
      <c r="G37" s="106"/>
      <c r="H37" s="107" t="str">
        <f t="shared" si="1"/>
        <v/>
      </c>
      <c r="I37" s="108"/>
      <c r="J37" s="109"/>
      <c r="K37" s="110">
        <f t="shared" si="7"/>
        <v>0</v>
      </c>
      <c r="L37" s="96" t="str">
        <f t="shared" si="8"/>
        <v/>
      </c>
      <c r="M37" s="111" t="str">
        <f t="shared" si="2"/>
        <v/>
      </c>
      <c r="N37" s="112" t="str">
        <f t="shared" si="3"/>
        <v/>
      </c>
      <c r="O37" s="99" t="str">
        <f t="shared" si="12"/>
        <v/>
      </c>
      <c r="P37" s="113" t="str">
        <f t="shared" si="12"/>
        <v/>
      </c>
      <c r="Q37" s="114" t="str">
        <f t="shared" si="9"/>
        <v/>
      </c>
      <c r="R37" s="115" t="str">
        <f t="shared" si="11"/>
        <v/>
      </c>
      <c r="S37" s="113" t="str">
        <f t="shared" si="11"/>
        <v/>
      </c>
      <c r="T37" s="116">
        <f>SUMPRODUCT(($B$37="dim")*($Z$37))</f>
        <v>0</v>
      </c>
      <c r="U37" s="117">
        <f>SUMPRODUCT(($B$37="dim")*($AA$37))</f>
        <v>0</v>
      </c>
      <c r="V37" s="143">
        <f>SUMPRODUCT(($B$37="férié")*($Z$37))</f>
        <v>0</v>
      </c>
      <c r="W37" s="140">
        <f>SUMPRODUCT(($B$37="férié")*($AA$37))</f>
        <v>0</v>
      </c>
      <c r="X37" s="118">
        <f>SUMPRODUCT(($B$37="se")*($Z$37))</f>
        <v>0</v>
      </c>
      <c r="Y37" s="140">
        <f>SUMPRODUCT(($B$37="se")*($AA$37))</f>
        <v>0</v>
      </c>
      <c r="Z37" s="149">
        <f t="shared" si="5"/>
        <v>0</v>
      </c>
      <c r="AA37" s="150">
        <f t="shared" si="6"/>
        <v>0</v>
      </c>
      <c r="AB37" s="157"/>
      <c r="AC37" s="169"/>
      <c r="AD37" s="3"/>
      <c r="AE37" s="6"/>
      <c r="AF37" s="26"/>
      <c r="AG37" s="170"/>
      <c r="AH37" s="170"/>
      <c r="AI37" s="26"/>
      <c r="AJ37" s="26"/>
      <c r="AK37" s="26"/>
      <c r="AL37" s="26"/>
      <c r="AM37" s="26"/>
      <c r="AN37" s="26"/>
      <c r="AO37" s="26"/>
    </row>
    <row r="38" spans="1:41" ht="17.100000000000001" thickBot="1">
      <c r="A38" s="44">
        <v>29</v>
      </c>
      <c r="B38" s="104" t="str">
        <f t="shared" si="0"/>
        <v>Dim</v>
      </c>
      <c r="C38" s="89">
        <v>42337</v>
      </c>
      <c r="D38" s="105"/>
      <c r="E38" s="105"/>
      <c r="F38" s="106"/>
      <c r="G38" s="106"/>
      <c r="H38" s="107" t="str">
        <f t="shared" si="1"/>
        <v/>
      </c>
      <c r="I38" s="108"/>
      <c r="J38" s="109"/>
      <c r="K38" s="110">
        <f t="shared" si="7"/>
        <v>0</v>
      </c>
      <c r="L38" s="96" t="str">
        <f t="shared" si="8"/>
        <v/>
      </c>
      <c r="M38" s="111" t="str">
        <f t="shared" si="2"/>
        <v/>
      </c>
      <c r="N38" s="112" t="str">
        <f t="shared" si="3"/>
        <v/>
      </c>
      <c r="O38" s="99" t="str">
        <f t="shared" si="12"/>
        <v/>
      </c>
      <c r="P38" s="113" t="str">
        <f t="shared" si="12"/>
        <v/>
      </c>
      <c r="Q38" s="114" t="str">
        <f t="shared" si="9"/>
        <v/>
      </c>
      <c r="R38" s="115" t="str">
        <f t="shared" si="11"/>
        <v/>
      </c>
      <c r="S38" s="113" t="str">
        <f t="shared" si="11"/>
        <v/>
      </c>
      <c r="T38" s="116">
        <f>SUMPRODUCT(($B$38="dim")*($Z$38))</f>
        <v>0</v>
      </c>
      <c r="U38" s="117">
        <f>SUMPRODUCT(($B$38="dim")*($AA$38))</f>
        <v>0</v>
      </c>
      <c r="V38" s="143">
        <f>SUMPRODUCT(($B$38="férié")*($Z$38))</f>
        <v>0</v>
      </c>
      <c r="W38" s="140">
        <f>SUMPRODUCT(($B$38="férié")*($AA$38))</f>
        <v>0</v>
      </c>
      <c r="X38" s="118">
        <f>SUMPRODUCT(($B$38="se")*($Z$38))</f>
        <v>0</v>
      </c>
      <c r="Y38" s="140">
        <f>SUMPRODUCT(($B$38="se")*($AA$38))</f>
        <v>0</v>
      </c>
      <c r="Z38" s="149">
        <f t="shared" si="5"/>
        <v>0</v>
      </c>
      <c r="AA38" s="150">
        <f t="shared" si="6"/>
        <v>0</v>
      </c>
      <c r="AB38" s="157"/>
      <c r="AC38" s="169"/>
      <c r="AD38" s="14" t="s">
        <v>45</v>
      </c>
      <c r="AE38" s="11"/>
      <c r="AF38" s="26"/>
      <c r="AG38" s="159"/>
      <c r="AH38" s="160"/>
      <c r="AI38" s="26"/>
      <c r="AJ38" s="26"/>
      <c r="AK38" s="26"/>
      <c r="AL38" s="26"/>
      <c r="AM38" s="26"/>
      <c r="AN38" s="26"/>
      <c r="AO38" s="26"/>
    </row>
    <row r="39" spans="1:41" ht="15.75">
      <c r="A39" s="44">
        <v>30</v>
      </c>
      <c r="B39" s="104" t="str">
        <f t="shared" si="0"/>
        <v>Se</v>
      </c>
      <c r="C39" s="89">
        <v>42338</v>
      </c>
      <c r="D39" s="105"/>
      <c r="E39" s="105"/>
      <c r="F39" s="106"/>
      <c r="G39" s="106"/>
      <c r="H39" s="107" t="str">
        <f t="shared" si="1"/>
        <v/>
      </c>
      <c r="I39" s="108"/>
      <c r="J39" s="109"/>
      <c r="K39" s="110">
        <f t="shared" si="7"/>
        <v>0</v>
      </c>
      <c r="L39" s="96" t="str">
        <f t="shared" si="8"/>
        <v/>
      </c>
      <c r="M39" s="111" t="str">
        <f t="shared" si="2"/>
        <v/>
      </c>
      <c r="N39" s="112" t="str">
        <f t="shared" si="3"/>
        <v/>
      </c>
      <c r="O39" s="99" t="str">
        <f t="shared" si="12"/>
        <v/>
      </c>
      <c r="P39" s="113" t="str">
        <f t="shared" si="12"/>
        <v/>
      </c>
      <c r="Q39" s="114" t="str">
        <f t="shared" si="9"/>
        <v/>
      </c>
      <c r="R39" s="115" t="str">
        <f t="shared" si="11"/>
        <v/>
      </c>
      <c r="S39" s="113" t="str">
        <f t="shared" si="11"/>
        <v/>
      </c>
      <c r="T39" s="116">
        <f>SUMPRODUCT(($B$39="dim")*($Z$39))</f>
        <v>0</v>
      </c>
      <c r="U39" s="117">
        <f>SUMPRODUCT(($B$39="dim")*($AA$39))</f>
        <v>0</v>
      </c>
      <c r="V39" s="143">
        <f>SUMPRODUCT(($B$39="férié")*($Z$39))</f>
        <v>0</v>
      </c>
      <c r="W39" s="140">
        <f>SUMPRODUCT(($B$39="férié")*($AA$39))</f>
        <v>0</v>
      </c>
      <c r="X39" s="118">
        <f>SUMPRODUCT(($B$39="se")*($Z$39))</f>
        <v>0</v>
      </c>
      <c r="Y39" s="140">
        <f>SUMPRODUCT(($B$39="se")*($AA$39))</f>
        <v>0</v>
      </c>
      <c r="Z39" s="149">
        <f t="shared" si="5"/>
        <v>0</v>
      </c>
      <c r="AA39" s="150">
        <f t="shared" si="6"/>
        <v>0</v>
      </c>
      <c r="AB39" s="157"/>
      <c r="AC39" s="169"/>
      <c r="AD39" s="40"/>
      <c r="AE39" s="6"/>
      <c r="AF39" s="26"/>
      <c r="AG39" s="159"/>
      <c r="AH39" s="160"/>
      <c r="AI39" s="26"/>
      <c r="AJ39" s="26"/>
      <c r="AK39" s="26"/>
      <c r="AL39" s="26"/>
      <c r="AM39" s="26"/>
      <c r="AN39" s="26"/>
      <c r="AO39" s="26"/>
    </row>
    <row r="40" spans="1:41" ht="15.75">
      <c r="A40" s="44">
        <v>31</v>
      </c>
      <c r="B40" s="104" t="str">
        <f t="shared" si="0"/>
        <v/>
      </c>
      <c r="C40" s="89"/>
      <c r="D40" s="105"/>
      <c r="E40" s="105"/>
      <c r="F40" s="106"/>
      <c r="G40" s="106"/>
      <c r="H40" s="107" t="str">
        <f t="shared" si="1"/>
        <v/>
      </c>
      <c r="I40" s="108"/>
      <c r="J40" s="109"/>
      <c r="K40" s="110">
        <f t="shared" si="7"/>
        <v>0</v>
      </c>
      <c r="L40" s="96" t="str">
        <f t="shared" si="8"/>
        <v/>
      </c>
      <c r="M40" s="111" t="str">
        <f t="shared" si="2"/>
        <v/>
      </c>
      <c r="N40" s="112" t="str">
        <f t="shared" si="3"/>
        <v/>
      </c>
      <c r="O40" s="99" t="str">
        <f t="shared" si="12"/>
        <v/>
      </c>
      <c r="P40" s="113" t="str">
        <f t="shared" si="12"/>
        <v/>
      </c>
      <c r="Q40" s="114" t="str">
        <f t="shared" si="9"/>
        <v/>
      </c>
      <c r="R40" s="115" t="str">
        <f t="shared" si="11"/>
        <v/>
      </c>
      <c r="S40" s="113" t="str">
        <f t="shared" si="11"/>
        <v/>
      </c>
      <c r="T40" s="116">
        <f>SUMPRODUCT(($B$40="dim")*($Z$40))</f>
        <v>0</v>
      </c>
      <c r="U40" s="117">
        <f>SUMPRODUCT(($B$40="dim")*($AA$40))</f>
        <v>0</v>
      </c>
      <c r="V40" s="143">
        <f>SUMPRODUCT(($B$40="férié")*($Z$40))</f>
        <v>0</v>
      </c>
      <c r="W40" s="140">
        <f>SUMPRODUCT(($B$40="férié")*($AA$40))</f>
        <v>0</v>
      </c>
      <c r="X40" s="118">
        <f>SUMPRODUCT(($B$40="se")*($Z$40))</f>
        <v>0</v>
      </c>
      <c r="Y40" s="140">
        <f>SUMPRODUCT(($B$40="se")*($AA$40))</f>
        <v>0</v>
      </c>
      <c r="Z40" s="149">
        <f t="shared" si="5"/>
        <v>0</v>
      </c>
      <c r="AA40" s="150">
        <f t="shared" si="6"/>
        <v>0</v>
      </c>
      <c r="AB40" s="157"/>
      <c r="AC40" s="169"/>
      <c r="AD40" s="13" t="s">
        <v>49</v>
      </c>
      <c r="AE40" s="10"/>
      <c r="AF40" s="26"/>
      <c r="AG40" s="159"/>
      <c r="AH40" s="160"/>
      <c r="AI40" s="26"/>
      <c r="AJ40" s="26"/>
      <c r="AK40" s="26"/>
      <c r="AL40" s="26"/>
      <c r="AM40" s="26"/>
      <c r="AN40" s="26"/>
      <c r="AO40" s="26"/>
    </row>
    <row r="41" spans="1:41" ht="15.75">
      <c r="A41" s="44">
        <v>32</v>
      </c>
      <c r="B41" s="104" t="str">
        <f>IF(C42="","",IF(COUNTIF(Fer,C42)&gt;0,"Férié",IF(WEEKDAY(C42,2)&lt;=6,"Se","Dim")))</f>
        <v/>
      </c>
      <c r="C41" s="89"/>
      <c r="D41" s="105"/>
      <c r="E41" s="105"/>
      <c r="F41" s="106"/>
      <c r="G41" s="106"/>
      <c r="H41" s="107" t="str">
        <f t="shared" si="1"/>
        <v/>
      </c>
      <c r="I41" s="108"/>
      <c r="J41" s="109"/>
      <c r="K41" s="110">
        <f t="shared" si="7"/>
        <v>0</v>
      </c>
      <c r="L41" s="96" t="str">
        <f t="shared" si="8"/>
        <v/>
      </c>
      <c r="M41" s="111" t="str">
        <f t="shared" si="2"/>
        <v/>
      </c>
      <c r="N41" s="112" t="str">
        <f t="shared" si="3"/>
        <v/>
      </c>
      <c r="O41" s="99" t="str">
        <f t="shared" si="12"/>
        <v/>
      </c>
      <c r="P41" s="113" t="str">
        <f t="shared" si="12"/>
        <v/>
      </c>
      <c r="Q41" s="114" t="str">
        <f t="shared" si="9"/>
        <v/>
      </c>
      <c r="R41" s="115" t="str">
        <f t="shared" si="11"/>
        <v/>
      </c>
      <c r="S41" s="113" t="str">
        <f t="shared" si="11"/>
        <v/>
      </c>
      <c r="T41" s="116">
        <f>SUMPRODUCT(($B$41="dim")*($Z$41))</f>
        <v>0</v>
      </c>
      <c r="U41" s="117">
        <f>SUMPRODUCT(($B$41="dim")*($AA$41))</f>
        <v>0</v>
      </c>
      <c r="V41" s="143">
        <f>SUMPRODUCT(($B$41="férié")*($Z$41))</f>
        <v>0</v>
      </c>
      <c r="W41" s="140">
        <f>SUMPRODUCT(($B$41="férié")*($AA$41))</f>
        <v>0</v>
      </c>
      <c r="X41" s="118">
        <f>SUMPRODUCT(($B$41="se")*($Z$41))</f>
        <v>0</v>
      </c>
      <c r="Y41" s="140">
        <f>SUMPRODUCT(($B$41="se")*($AA$41))</f>
        <v>0</v>
      </c>
      <c r="Z41" s="149">
        <f t="shared" si="5"/>
        <v>0</v>
      </c>
      <c r="AA41" s="150">
        <f t="shared" si="6"/>
        <v>0</v>
      </c>
      <c r="AB41" s="157"/>
      <c r="AC41" s="169"/>
      <c r="AD41" s="3"/>
      <c r="AE41" s="6"/>
      <c r="AF41" s="26"/>
      <c r="AG41" s="159"/>
      <c r="AH41" s="160"/>
      <c r="AI41" s="26"/>
      <c r="AJ41" s="26"/>
      <c r="AK41" s="26"/>
      <c r="AL41" s="26"/>
      <c r="AM41" s="26"/>
      <c r="AN41" s="26"/>
      <c r="AO41" s="26"/>
    </row>
    <row r="42" spans="1:41" ht="16.5" thickBot="1">
      <c r="A42" s="119">
        <v>33</v>
      </c>
      <c r="B42" s="120" t="str">
        <f>IF(C43="","",IF(COUNTIF(Fer,C43)&gt;0,"Férié",IF(WEEKDAY(C43,2)&lt;=6,"Se","Dim")))</f>
        <v/>
      </c>
      <c r="C42" s="154"/>
      <c r="D42" s="155"/>
      <c r="E42" s="155"/>
      <c r="F42" s="121"/>
      <c r="G42" s="121"/>
      <c r="H42" s="122" t="str">
        <f t="shared" si="1"/>
        <v/>
      </c>
      <c r="I42" s="123"/>
      <c r="J42" s="124"/>
      <c r="K42" s="125">
        <f t="shared" si="7"/>
        <v>0</v>
      </c>
      <c r="L42" s="96" t="str">
        <f t="shared" si="8"/>
        <v/>
      </c>
      <c r="M42" s="126" t="str">
        <f t="shared" si="2"/>
        <v/>
      </c>
      <c r="N42" s="127" t="str">
        <f t="shared" si="3"/>
        <v/>
      </c>
      <c r="O42" s="99" t="str">
        <f t="shared" si="12"/>
        <v/>
      </c>
      <c r="P42" s="128" t="str">
        <f t="shared" si="12"/>
        <v/>
      </c>
      <c r="Q42" s="129" t="str">
        <f t="shared" si="9"/>
        <v/>
      </c>
      <c r="R42" s="115" t="str">
        <f t="shared" si="11"/>
        <v/>
      </c>
      <c r="S42" s="128" t="str">
        <f t="shared" si="11"/>
        <v/>
      </c>
      <c r="T42" s="130">
        <f>SUMPRODUCT(($B$42="dim")*($Z$42))</f>
        <v>0</v>
      </c>
      <c r="U42" s="131">
        <f>SUMPRODUCT(($B$42="dim")*($AA$42))</f>
        <v>0</v>
      </c>
      <c r="V42" s="144">
        <f>SUMPRODUCT(($B$42="férié")*($Z$42))</f>
        <v>0</v>
      </c>
      <c r="W42" s="141">
        <f>SUMPRODUCT(($B$42="férié")*($AA$42))</f>
        <v>0</v>
      </c>
      <c r="X42" s="132">
        <f>SUMPRODUCT(($B$42="se")*($Z$42))</f>
        <v>0</v>
      </c>
      <c r="Y42" s="141">
        <f>SUMPRODUCT(($B$42="se")*($AA$42))</f>
        <v>0</v>
      </c>
      <c r="Z42" s="151">
        <f t="shared" si="5"/>
        <v>0</v>
      </c>
      <c r="AA42" s="152">
        <f t="shared" si="6"/>
        <v>0</v>
      </c>
      <c r="AB42" s="158"/>
      <c r="AC42" s="169"/>
      <c r="AD42" s="13" t="s">
        <v>58</v>
      </c>
      <c r="AE42" s="10"/>
      <c r="AF42" s="26"/>
      <c r="AG42" s="159"/>
      <c r="AH42" s="160"/>
      <c r="AI42" s="26"/>
      <c r="AJ42" s="26"/>
      <c r="AK42" s="26"/>
      <c r="AL42" s="26"/>
      <c r="AM42" s="26"/>
      <c r="AN42" s="26"/>
      <c r="AO42" s="26"/>
    </row>
    <row r="43" spans="1:41" s="87" customFormat="1">
      <c r="A43" s="172" t="s">
        <v>0</v>
      </c>
      <c r="B43" s="173"/>
      <c r="C43" s="173"/>
      <c r="D43" s="173"/>
      <c r="E43" s="173"/>
      <c r="F43" s="173">
        <f>COUNTA(F10:F42)</f>
        <v>5</v>
      </c>
      <c r="G43" s="173">
        <f>COUNTA(G10:G42)</f>
        <v>5</v>
      </c>
      <c r="H43" s="174">
        <f>SUM(H10:H42)</f>
        <v>2.4999999999999996</v>
      </c>
      <c r="I43" s="175">
        <f t="shared" ref="I43:S43" si="13">SUM(I10:I42)</f>
        <v>0</v>
      </c>
      <c r="J43" s="175">
        <f t="shared" si="13"/>
        <v>0</v>
      </c>
      <c r="K43" s="175">
        <f>SUM(K10:K42)</f>
        <v>2.4999999999999996</v>
      </c>
      <c r="L43" s="173">
        <f>SUM(L10:L42)</f>
        <v>5</v>
      </c>
      <c r="M43" s="175">
        <f>SUM(M10:M42)</f>
        <v>0</v>
      </c>
      <c r="N43" s="174">
        <f t="shared" si="13"/>
        <v>0</v>
      </c>
      <c r="O43" s="174">
        <f t="shared" si="13"/>
        <v>2.4999999999999996</v>
      </c>
      <c r="P43" s="174">
        <f t="shared" si="13"/>
        <v>0</v>
      </c>
      <c r="Q43" s="174">
        <f t="shared" si="13"/>
        <v>0</v>
      </c>
      <c r="R43" s="174">
        <f>SUM(R10:R42)</f>
        <v>0</v>
      </c>
      <c r="S43" s="174">
        <f t="shared" si="13"/>
        <v>0</v>
      </c>
      <c r="T43" s="175">
        <f>SUMPRODUCT(($B$10:$B$42="dim")*($Z$10:$Z$42))</f>
        <v>0.99999999999999989</v>
      </c>
      <c r="U43" s="175">
        <f>SUMPRODUCT(($B$10:$B$42="dim")*($AA$10:$AA$42))</f>
        <v>0</v>
      </c>
      <c r="V43" s="175">
        <f>SUMPRODUCT(($B$10:$B$42="férié")*($V$10:$V$42))</f>
        <v>0.99999999999999989</v>
      </c>
      <c r="W43" s="175">
        <f>SUMPRODUCT(($B$10:$B$42="férié")*($W$10:$W$42))</f>
        <v>0</v>
      </c>
      <c r="X43" s="175">
        <f>SUMIF(C10:C42,"&gt;0",X10:X42)</f>
        <v>0.49999999999999994</v>
      </c>
      <c r="Y43" s="175">
        <f>SUMIF(C10:C42,"&gt;0",Y10:Y42)</f>
        <v>0</v>
      </c>
      <c r="Z43" s="175">
        <f>SUMIF(C10:C42,"&gt;0",Z10:Z42)</f>
        <v>2.4999999999999996</v>
      </c>
      <c r="AA43" s="175">
        <f>SUMIF(C10:C42,"&gt;0",AA10:AA42)</f>
        <v>0</v>
      </c>
      <c r="AB43" s="176"/>
      <c r="AC43" s="136"/>
      <c r="AD43" s="3"/>
      <c r="AE43" s="6"/>
      <c r="AF43" s="133"/>
      <c r="AG43" s="171"/>
      <c r="AH43" s="171"/>
      <c r="AI43" s="133"/>
      <c r="AJ43" s="133"/>
      <c r="AK43" s="133"/>
      <c r="AL43" s="133"/>
      <c r="AM43" s="133"/>
      <c r="AN43" s="133"/>
      <c r="AO43" s="133"/>
    </row>
    <row r="44" spans="1:4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10" t="s">
        <v>59</v>
      </c>
      <c r="AE44" s="10"/>
      <c r="AF44" s="26"/>
      <c r="AG44" s="26"/>
      <c r="AH44" s="26"/>
      <c r="AI44" s="26"/>
      <c r="AJ44" s="26"/>
      <c r="AK44" s="26"/>
      <c r="AL44" s="26"/>
      <c r="AM44" s="26"/>
      <c r="AN44" s="26"/>
      <c r="AO44" s="26"/>
    </row>
    <row r="45" spans="1:41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</row>
  </sheetData>
  <mergeCells count="30">
    <mergeCell ref="AG36:AH36"/>
    <mergeCell ref="V5:W5"/>
    <mergeCell ref="T8:U8"/>
    <mergeCell ref="Z8:AA8"/>
    <mergeCell ref="X8:Y8"/>
    <mergeCell ref="V8:W8"/>
    <mergeCell ref="AB8:AB9"/>
    <mergeCell ref="T9:U9"/>
    <mergeCell ref="Z9:AA9"/>
    <mergeCell ref="X9:Y9"/>
    <mergeCell ref="V9:W9"/>
    <mergeCell ref="T5:U5"/>
    <mergeCell ref="Z5:AA5"/>
    <mergeCell ref="X5:Y5"/>
    <mergeCell ref="L7:M7"/>
    <mergeCell ref="N5:P5"/>
    <mergeCell ref="E2:H2"/>
    <mergeCell ref="AD2:AG2"/>
    <mergeCell ref="AD12:AG12"/>
    <mergeCell ref="K1:O2"/>
    <mergeCell ref="T3:U3"/>
    <mergeCell ref="Z3:AA3"/>
    <mergeCell ref="J3:L5"/>
    <mergeCell ref="Q5:S5"/>
    <mergeCell ref="X3:Y3"/>
    <mergeCell ref="V3:W3"/>
    <mergeCell ref="T4:U4"/>
    <mergeCell ref="Z4:AA4"/>
    <mergeCell ref="X4:Y4"/>
    <mergeCell ref="V4:W4"/>
  </mergeCells>
  <conditionalFormatting sqref="B10:C11 C11:C40">
    <cfRule type="expression" dxfId="23" priority="3" stopIfTrue="1">
      <formula>WEEKDAY($C10,2)=7</formula>
    </cfRule>
    <cfRule type="expression" dxfId="22" priority="4" stopIfTrue="1">
      <formula>COUNTIF(Fer,$C42)&gt;0</formula>
    </cfRule>
  </conditionalFormatting>
  <conditionalFormatting sqref="D18:E42">
    <cfRule type="expression" dxfId="21" priority="10" stopIfTrue="1">
      <formula>#REF!&lt;&gt;""</formula>
    </cfRule>
  </conditionalFormatting>
  <conditionalFormatting sqref="D15:E15">
    <cfRule type="expression" dxfId="20" priority="13" stopIfTrue="1">
      <formula>#REF!&lt;&gt;""</formula>
    </cfRule>
    <cfRule type="expression" dxfId="19" priority="14" stopIfTrue="1">
      <formula>COUNTIF(Fer,#REF!)&gt;0</formula>
    </cfRule>
    <cfRule type="expression" dxfId="18" priority="15" stopIfTrue="1">
      <formula>COUNTIF(Fer,$C15)&gt;0</formula>
    </cfRule>
  </conditionalFormatting>
  <conditionalFormatting sqref="D15:E15">
    <cfRule type="expression" dxfId="17" priority="16" stopIfTrue="1">
      <formula>WEEKDAY($C15,2)=7</formula>
    </cfRule>
    <cfRule type="expression" dxfId="16" priority="17" stopIfTrue="1">
      <formula>COUNTIF(Fer,#REF!)&gt;0</formula>
    </cfRule>
  </conditionalFormatting>
  <conditionalFormatting sqref="B41:B42">
    <cfRule type="expression" dxfId="15" priority="11" stopIfTrue="1">
      <formula>WEEKDAY($C41,2)=7</formula>
    </cfRule>
  </conditionalFormatting>
  <conditionalFormatting sqref="C10:C40">
    <cfRule type="expression" dxfId="14" priority="5" stopIfTrue="1">
      <formula>WEEKDAY($C42,2)=7</formula>
    </cfRule>
    <cfRule type="expression" dxfId="13" priority="6" stopIfTrue="1">
      <formula>#REF!&lt;&gt;""</formula>
    </cfRule>
    <cfRule type="expression" dxfId="12" priority="7" stopIfTrue="1">
      <formula>COUNTIF(Fer,#REF!)&gt;0</formula>
    </cfRule>
    <cfRule type="expression" dxfId="11" priority="8" stopIfTrue="1">
      <formula>WEEKDAY(#REF!,2)=7</formula>
    </cfRule>
    <cfRule type="expression" dxfId="10" priority="9" stopIfTrue="1">
      <formula>COUNTIF(Fer,$C10)&gt;0</formula>
    </cfRule>
  </conditionalFormatting>
  <conditionalFormatting sqref="B41:B42 D18:E42">
    <cfRule type="expression" dxfId="9" priority="18" stopIfTrue="1">
      <formula>COUNTIF(Fer,#REF!)&gt;0</formula>
    </cfRule>
  </conditionalFormatting>
  <conditionalFormatting sqref="B10:C42">
    <cfRule type="expression" dxfId="8" priority="1" stopIfTrue="1">
      <formula>COUNTIF(Fer,$C10)&gt;0</formula>
    </cfRule>
  </conditionalFormatting>
  <conditionalFormatting sqref="C15">
    <cfRule type="expression" dxfId="7" priority="12" stopIfTrue="1">
      <formula>WEEKDAY(#REF!,2)=7</formula>
    </cfRule>
  </conditionalFormatting>
  <conditionalFormatting sqref="B12:C42">
    <cfRule type="expression" dxfId="6" priority="55" stopIfTrue="1">
      <formula>WEEKDAY($C12,2)=7</formula>
    </cfRule>
    <cfRule type="expression" dxfId="5" priority="56" stopIfTrue="1">
      <formula>COUNTIF(Fer,#REF!)&gt;0</formula>
    </cfRule>
  </conditionalFormatting>
  <conditionalFormatting sqref="C12:C42">
    <cfRule type="expression" dxfId="4" priority="62" stopIfTrue="1">
      <formula>WEEKDAY(#REF!,2)=7</formula>
    </cfRule>
    <cfRule type="expression" dxfId="3" priority="63" stopIfTrue="1">
      <formula>#REF!&lt;&gt;""</formula>
    </cfRule>
    <cfRule type="expression" dxfId="2" priority="64" stopIfTrue="1">
      <formula>COUNTIF(Fer,#REF!)&gt;0</formula>
    </cfRule>
    <cfRule type="expression" dxfId="1" priority="65" stopIfTrue="1">
      <formula>WEEKDAY(#REF!,2)=7</formula>
    </cfRule>
    <cfRule type="expression" dxfId="0" priority="66" stopIfTrue="1">
      <formula>COUNTIF(Fer,$C12)&gt;0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début de journée">
          <x14:formula1>
            <xm:f>Data!$D$2:$D$49</xm:f>
          </x14:formula1>
          <xm:sqref>F10:F42</xm:sqref>
        </x14:dataValidation>
        <x14:dataValidation type="list" allowBlank="1" showErrorMessage="1" prompt="Choisissez votre heure de fin de journée.">
          <x14:formula1>
            <xm:f>Data!$D$2:$D$49</xm:f>
          </x14:formula1>
          <xm:sqref>G10:G42</xm:sqref>
        </x14:dataValidation>
        <x14:dataValidation type="list" allowBlank="1" showInputMessage="1" showErrorMessage="1">
          <x14:formula1>
            <xm:f>Data!$K$4:$K$8</xm:f>
          </x14:formula1>
          <xm:sqref>D10:D42</xm:sqref>
        </x14:dataValidation>
        <x14:dataValidation type="list" allowBlank="1" showInputMessage="1" showErrorMessage="1">
          <x14:formula1>
            <xm:f>Data!$H$2:$H$15</xm:f>
          </x14:formula1>
          <xm:sqref>E10:E42</xm:sqref>
        </x14:dataValidation>
        <x14:dataValidation type="list" allowBlank="1" showInputMessage="1" showErrorMessage="1">
          <x14:formula1>
            <xm:f>Data!$M$3:$M$22</xm:f>
          </x14:formula1>
          <xm:sqref>I10:J42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M51"/>
  <sheetViews>
    <sheetView workbookViewId="0">
      <selection activeCell="G2" sqref="G2:G12"/>
    </sheetView>
  </sheetViews>
  <sheetFormatPr defaultColWidth="11.42578125" defaultRowHeight="15"/>
  <cols>
    <col min="6" max="6" width="10.85546875" style="19"/>
    <col min="7" max="7" width="20.28515625" customWidth="1"/>
    <col min="10" max="10" width="17.7109375" customWidth="1"/>
  </cols>
  <sheetData>
    <row r="1" spans="1:13">
      <c r="A1" s="15" t="s">
        <v>7</v>
      </c>
      <c r="B1" s="15"/>
      <c r="C1" s="16" t="s">
        <v>22</v>
      </c>
      <c r="D1" s="15" t="s">
        <v>8</v>
      </c>
      <c r="E1" s="15"/>
      <c r="F1" s="18" t="s">
        <v>23</v>
      </c>
      <c r="G1" s="15" t="s">
        <v>39</v>
      </c>
      <c r="H1" s="42" t="s">
        <v>33</v>
      </c>
      <c r="K1" s="21"/>
      <c r="M1" t="s">
        <v>71</v>
      </c>
    </row>
    <row r="2" spans="1:13">
      <c r="A2" t="s">
        <v>9</v>
      </c>
      <c r="B2">
        <v>1</v>
      </c>
      <c r="C2">
        <v>2015</v>
      </c>
      <c r="D2" s="17">
        <v>0</v>
      </c>
      <c r="F2" s="19" t="s">
        <v>24</v>
      </c>
      <c r="G2" s="1">
        <v>42005</v>
      </c>
      <c r="H2" s="43" t="s">
        <v>110</v>
      </c>
      <c r="I2" s="20" t="s">
        <v>68</v>
      </c>
      <c r="J2" s="20"/>
      <c r="K2" s="21"/>
    </row>
    <row r="3" spans="1:13">
      <c r="A3" t="s">
        <v>10</v>
      </c>
      <c r="B3">
        <v>2</v>
      </c>
      <c r="C3">
        <v>2016</v>
      </c>
      <c r="D3" s="17">
        <v>2.0833333333333332E-2</v>
      </c>
      <c r="F3" s="19" t="s">
        <v>25</v>
      </c>
      <c r="G3" s="1">
        <v>42100</v>
      </c>
      <c r="H3" s="43" t="s">
        <v>111</v>
      </c>
      <c r="K3" s="33" t="s">
        <v>62</v>
      </c>
      <c r="M3" s="17">
        <v>1.0416666666666666E-2</v>
      </c>
    </row>
    <row r="4" spans="1:13">
      <c r="A4" t="s">
        <v>11</v>
      </c>
      <c r="B4">
        <v>3</v>
      </c>
      <c r="C4">
        <v>2017</v>
      </c>
      <c r="D4" s="17">
        <v>4.1666666666666664E-2</v>
      </c>
      <c r="F4" s="19" t="s">
        <v>26</v>
      </c>
      <c r="G4" s="1">
        <v>42125</v>
      </c>
      <c r="H4" s="43" t="s">
        <v>112</v>
      </c>
      <c r="I4" s="20" t="s">
        <v>35</v>
      </c>
      <c r="J4" s="20" t="s">
        <v>36</v>
      </c>
      <c r="K4" s="34" t="s">
        <v>24</v>
      </c>
      <c r="M4" s="17">
        <v>2.0833333333333332E-2</v>
      </c>
    </row>
    <row r="5" spans="1:13">
      <c r="A5" t="s">
        <v>12</v>
      </c>
      <c r="B5">
        <v>4</v>
      </c>
      <c r="C5">
        <v>2018</v>
      </c>
      <c r="D5" s="17">
        <v>6.25E-2</v>
      </c>
      <c r="F5" s="19" t="s">
        <v>27</v>
      </c>
      <c r="G5" s="1">
        <v>42132</v>
      </c>
      <c r="H5" s="43" t="s">
        <v>113</v>
      </c>
      <c r="I5" s="20" t="s">
        <v>37</v>
      </c>
      <c r="J5" s="20" t="s">
        <v>38</v>
      </c>
      <c r="K5" s="34" t="s">
        <v>64</v>
      </c>
      <c r="M5" s="17">
        <v>3.125E-2</v>
      </c>
    </row>
    <row r="6" spans="1:13">
      <c r="A6" t="s">
        <v>13</v>
      </c>
      <c r="B6">
        <v>5</v>
      </c>
      <c r="C6">
        <v>2019</v>
      </c>
      <c r="D6" s="17">
        <v>8.3333333333333301E-2</v>
      </c>
      <c r="F6" s="19" t="s">
        <v>28</v>
      </c>
      <c r="G6" s="1">
        <v>42138</v>
      </c>
      <c r="H6" s="43" t="s">
        <v>20</v>
      </c>
      <c r="K6" s="34" t="s">
        <v>25</v>
      </c>
      <c r="M6" s="17">
        <v>4.1666666666666664E-2</v>
      </c>
    </row>
    <row r="7" spans="1:13">
      <c r="A7" t="s">
        <v>14</v>
      </c>
      <c r="B7">
        <v>6</v>
      </c>
      <c r="C7">
        <v>2020</v>
      </c>
      <c r="D7" s="17">
        <v>0.104166666666667</v>
      </c>
      <c r="F7" s="19" t="s">
        <v>32</v>
      </c>
      <c r="G7" s="1">
        <v>42149</v>
      </c>
      <c r="H7" s="43" t="s">
        <v>34</v>
      </c>
      <c r="K7" s="34" t="s">
        <v>26</v>
      </c>
      <c r="M7" s="17">
        <v>5.2083333333333336E-2</v>
      </c>
    </row>
    <row r="8" spans="1:13">
      <c r="A8" t="s">
        <v>15</v>
      </c>
      <c r="B8">
        <v>7</v>
      </c>
      <c r="D8" s="17">
        <v>0.125</v>
      </c>
      <c r="G8" s="1">
        <v>42565</v>
      </c>
      <c r="H8" s="43"/>
      <c r="K8" s="34" t="s">
        <v>63</v>
      </c>
      <c r="M8" s="17">
        <v>6.25E-2</v>
      </c>
    </row>
    <row r="9" spans="1:13">
      <c r="A9" t="s">
        <v>16</v>
      </c>
      <c r="B9">
        <v>8</v>
      </c>
      <c r="D9" s="17">
        <v>0.14583333333333301</v>
      </c>
      <c r="G9" s="1">
        <v>42231</v>
      </c>
      <c r="H9" s="43"/>
      <c r="K9" s="34"/>
      <c r="M9" s="17">
        <v>7.2916666666666671E-2</v>
      </c>
    </row>
    <row r="10" spans="1:13">
      <c r="A10" t="s">
        <v>17</v>
      </c>
      <c r="B10">
        <v>9</v>
      </c>
      <c r="D10" s="17">
        <v>0.16666666666666699</v>
      </c>
      <c r="G10" s="1">
        <v>42309</v>
      </c>
      <c r="H10" s="43"/>
      <c r="K10" s="34"/>
      <c r="M10" s="17">
        <v>8.3333333333333329E-2</v>
      </c>
    </row>
    <row r="11" spans="1:13">
      <c r="A11" t="s">
        <v>18</v>
      </c>
      <c r="B11">
        <v>10</v>
      </c>
      <c r="D11" s="17">
        <v>0.1875</v>
      </c>
      <c r="G11" s="1">
        <v>42319</v>
      </c>
      <c r="H11" s="43"/>
      <c r="K11" s="34"/>
      <c r="M11" s="17">
        <v>9.375E-2</v>
      </c>
    </row>
    <row r="12" spans="1:13">
      <c r="A12" t="s">
        <v>19</v>
      </c>
      <c r="B12">
        <v>11</v>
      </c>
      <c r="D12" s="17">
        <v>0.20833333333333301</v>
      </c>
      <c r="G12" s="1">
        <v>42363</v>
      </c>
      <c r="H12" s="43"/>
      <c r="K12" s="34"/>
      <c r="M12" s="17">
        <v>0.10416666666666667</v>
      </c>
    </row>
    <row r="13" spans="1:13">
      <c r="A13" t="s">
        <v>21</v>
      </c>
      <c r="B13">
        <v>12</v>
      </c>
      <c r="D13" s="17">
        <v>0.22916666666666699</v>
      </c>
      <c r="G13" s="1">
        <v>42729</v>
      </c>
      <c r="H13" s="43"/>
      <c r="K13" s="34"/>
      <c r="M13" s="17">
        <v>0.11458333333333333</v>
      </c>
    </row>
    <row r="14" spans="1:13">
      <c r="D14" s="17">
        <v>0.25</v>
      </c>
      <c r="H14" s="43"/>
      <c r="K14" s="34"/>
      <c r="M14" s="17">
        <v>0.125</v>
      </c>
    </row>
    <row r="15" spans="1:13">
      <c r="A15" s="20"/>
      <c r="B15" s="20"/>
      <c r="D15" s="17">
        <v>0.27083333333333298</v>
      </c>
      <c r="H15" s="36"/>
      <c r="K15" s="35"/>
      <c r="M15" s="17">
        <v>0.13541666666666666</v>
      </c>
    </row>
    <row r="16" spans="1:13">
      <c r="A16" s="20"/>
      <c r="B16" s="20"/>
      <c r="D16" s="17">
        <v>0.29166666666666702</v>
      </c>
      <c r="M16" s="17">
        <v>0.14583333333333334</v>
      </c>
    </row>
    <row r="17" spans="4:13">
      <c r="D17" s="17">
        <v>0.3125</v>
      </c>
      <c r="M17" s="17">
        <v>0.15625</v>
      </c>
    </row>
    <row r="18" spans="4:13">
      <c r="D18" s="17">
        <v>0.33333333333333298</v>
      </c>
      <c r="M18" s="17">
        <v>0.16666666666666666</v>
      </c>
    </row>
    <row r="19" spans="4:13">
      <c r="D19" s="17">
        <v>0.35416666666666702</v>
      </c>
      <c r="M19" s="17">
        <v>0.17708333333333334</v>
      </c>
    </row>
    <row r="20" spans="4:13">
      <c r="D20" s="17">
        <v>0.375</v>
      </c>
      <c r="M20" s="17">
        <v>0.1875</v>
      </c>
    </row>
    <row r="21" spans="4:13">
      <c r="D21" s="17">
        <v>0.39583333333333298</v>
      </c>
      <c r="M21" s="17">
        <v>0.19791666666666666</v>
      </c>
    </row>
    <row r="22" spans="4:13">
      <c r="D22" s="17">
        <v>0.41666666666666702</v>
      </c>
      <c r="M22" s="17">
        <v>0.20833333333333334</v>
      </c>
    </row>
    <row r="23" spans="4:13">
      <c r="D23" s="17">
        <v>0.4375</v>
      </c>
    </row>
    <row r="24" spans="4:13">
      <c r="D24" s="17">
        <v>0.45833333333333298</v>
      </c>
    </row>
    <row r="25" spans="4:13">
      <c r="D25" s="17">
        <v>0.47916666666666702</v>
      </c>
      <c r="K25" s="17"/>
    </row>
    <row r="26" spans="4:13">
      <c r="D26" s="17">
        <v>0.5</v>
      </c>
    </row>
    <row r="27" spans="4:13">
      <c r="D27" s="17">
        <v>0.52083333333333304</v>
      </c>
    </row>
    <row r="28" spans="4:13">
      <c r="D28" s="17">
        <v>0.54166666666666696</v>
      </c>
    </row>
    <row r="29" spans="4:13" ht="15.95" thickBot="1">
      <c r="D29" s="17">
        <v>0.5625</v>
      </c>
    </row>
    <row r="30" spans="4:13" ht="15.75" thickTop="1">
      <c r="D30" s="17">
        <v>0.58333333333333304</v>
      </c>
      <c r="H30" s="241" t="s">
        <v>109</v>
      </c>
      <c r="I30" s="242"/>
      <c r="J30" s="243"/>
    </row>
    <row r="31" spans="4:13">
      <c r="D31" s="17">
        <v>0.60416666666666696</v>
      </c>
      <c r="H31" s="244"/>
      <c r="I31" s="245"/>
      <c r="J31" s="246"/>
    </row>
    <row r="32" spans="4:13" ht="15.75" thickBot="1">
      <c r="D32" s="17">
        <v>0.625</v>
      </c>
      <c r="H32" s="247"/>
      <c r="I32" s="248"/>
      <c r="J32" s="249"/>
    </row>
    <row r="33" spans="4:4" ht="15.95" thickTop="1">
      <c r="D33" s="17">
        <v>0.64583333333333304</v>
      </c>
    </row>
    <row r="34" spans="4:4">
      <c r="D34" s="17">
        <v>0.66666666666666696</v>
      </c>
    </row>
    <row r="35" spans="4:4">
      <c r="D35" s="17">
        <v>0.6875</v>
      </c>
    </row>
    <row r="36" spans="4:4">
      <c r="D36" s="17">
        <v>0.70833333333333304</v>
      </c>
    </row>
    <row r="37" spans="4:4">
      <c r="D37" s="17">
        <v>0.72916666666666696</v>
      </c>
    </row>
    <row r="38" spans="4:4">
      <c r="D38" s="17">
        <v>0.75</v>
      </c>
    </row>
    <row r="39" spans="4:4">
      <c r="D39" s="17">
        <v>0.77083333333333304</v>
      </c>
    </row>
    <row r="40" spans="4:4">
      <c r="D40" s="17">
        <v>0.79166666666666696</v>
      </c>
    </row>
    <row r="41" spans="4:4">
      <c r="D41" s="17">
        <v>0.8125</v>
      </c>
    </row>
    <row r="42" spans="4:4">
      <c r="D42" s="17">
        <v>0.83333333333333304</v>
      </c>
    </row>
    <row r="43" spans="4:4">
      <c r="D43" s="17">
        <v>0.85416666666666696</v>
      </c>
    </row>
    <row r="44" spans="4:4">
      <c r="D44" s="17">
        <v>0.875</v>
      </c>
    </row>
    <row r="45" spans="4:4">
      <c r="D45" s="17">
        <v>0.89583333333333304</v>
      </c>
    </row>
    <row r="46" spans="4:4">
      <c r="D46" s="17">
        <v>0.91666666666666696</v>
      </c>
    </row>
    <row r="47" spans="4:4">
      <c r="D47" s="17">
        <v>0.9375</v>
      </c>
    </row>
    <row r="48" spans="4:4">
      <c r="D48" s="17">
        <v>0.95833333333333304</v>
      </c>
    </row>
    <row r="49" spans="4:4">
      <c r="D49" s="17">
        <v>0.97916666666666696</v>
      </c>
    </row>
    <row r="50" spans="4:4">
      <c r="D50" s="17"/>
    </row>
    <row r="51" spans="4:4">
      <c r="D51" s="17"/>
    </row>
  </sheetData>
  <mergeCells count="1">
    <mergeCell ref="H30:J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TEST 2</vt:lpstr>
      <vt:lpstr>Data</vt:lpstr>
      <vt:lpstr>Fer</vt:lpstr>
      <vt:lpstr>TUç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Ignacy</cp:lastModifiedBy>
  <dcterms:created xsi:type="dcterms:W3CDTF">2015-10-25T17:19:21Z</dcterms:created>
  <dcterms:modified xsi:type="dcterms:W3CDTF">2015-11-02T20:01:39Z</dcterms:modified>
</cp:coreProperties>
</file>