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3425" windowHeight="11505"/>
    <workbookView xWindow="0" yWindow="0" windowWidth="23175" windowHeight="11505" activeTab="1"/>
  </bookViews>
  <sheets>
    <sheet name="Donnees" sheetId="1" r:id="rId1"/>
    <sheet name="Analyse" sheetId="2" r:id="rId2"/>
  </sheets>
  <definedNames>
    <definedName name="ete">OFFSET(Donnees!$C$2,,,COUNTA(Donnees!$A:$A))</definedName>
    <definedName name="guide">OFFSET(Donnees!$B$2,,,COUNTA(Donnees!$A:$A))</definedName>
    <definedName name="hebergements">OFFSET(Donnees!$A$2,,,COUNTA(Donnees!$A:$A))</definedName>
    <definedName name="hiver">OFFSET(Donnees!$D$2,,,COUNTA(Donnees!$A:$A))</definedName>
    <definedName name="Horizons">OFFSET(Donnees!$E$2,,,COUNTA(Donnees!$A:$A))</definedName>
    <definedName name="planb">OFFSET(Donnees!$H$2,,,COUNTA(Donnees!$A:$A))</definedName>
    <definedName name="planlb">OFFSET(Donnees!$I$2,,,COUNTA(Donnees!$A:$A))</definedName>
    <definedName name="planmd">OFFSET(Donnees!$J$2,,,COUNTA(Donnees!$A:$A))</definedName>
    <definedName name="planmu">OFFSET(Donnees!$K$2,,,COUNTA(Donnees!$A:$A))</definedName>
    <definedName name="plansb">OFFSET(Donnees!$M$2,,,COUNTA(Donnees!$A:$A))</definedName>
    <definedName name="plansn">OFFSET(Donnees!$L$2,,,COUNTA(Donnees!$A:$A))</definedName>
    <definedName name="Puydedome">OFFSET(Donnees!$G$2,,,COUNTA(Donnees!$A:$A))</definedName>
    <definedName name="Versiontrangere">OFFSET(Donnees!$F$2,,,COUNTA(Donnees!$A:$A))</definedName>
  </definedNames>
  <calcPr calcId="152511"/>
</workbook>
</file>

<file path=xl/calcChain.xml><?xml version="1.0" encoding="utf-8"?>
<calcChain xmlns="http://schemas.openxmlformats.org/spreadsheetml/2006/main">
  <c r="C77" i="2" l="1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2" i="2"/>
  <c r="C1" i="2" l="1"/>
</calcChain>
</file>

<file path=xl/sharedStrings.xml><?xml version="1.0" encoding="utf-8"?>
<sst xmlns="http://schemas.openxmlformats.org/spreadsheetml/2006/main" count="168" uniqueCount="14">
  <si>
    <t>hebergements</t>
  </si>
  <si>
    <t>guide</t>
  </si>
  <si>
    <t>ete</t>
  </si>
  <si>
    <t>hiver</t>
  </si>
  <si>
    <t>Horizons</t>
  </si>
  <si>
    <t>Versiontrangere</t>
  </si>
  <si>
    <t>Puydedome</t>
  </si>
  <si>
    <t>planb</t>
  </si>
  <si>
    <t>planlb</t>
  </si>
  <si>
    <t>planmd</t>
  </si>
  <si>
    <t>planmu</t>
  </si>
  <si>
    <t>plansn</t>
  </si>
  <si>
    <t>plansb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</si>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</sst>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Border="1"/>
    <xf numFmtId="0" fontId="2" fillId="0" borderId="0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K22" sqref="K22"/>
    </sheetView>
    <sheetView workbookViewId="1"/>
  </sheetViews>
  <sheetFormatPr baseColWidth="10" defaultColWidth="9.140625" defaultRowHeight="15" x14ac:dyDescent="0.25"/>
  <cols>
    <col min="1" max="1" width="15" bestFit="1" customWidth="1"/>
    <col min="2" max="2" width="6.42578125" bestFit="1" customWidth="1"/>
    <col min="3" max="3" width="4.140625" bestFit="1" customWidth="1"/>
    <col min="4" max="4" width="6" bestFit="1" customWidth="1"/>
    <col min="5" max="5" width="9.42578125" bestFit="1" customWidth="1"/>
    <col min="6" max="6" width="16.85546875" bestFit="1" customWidth="1"/>
    <col min="7" max="7" width="12.7109375" bestFit="1" customWidth="1"/>
    <col min="8" max="8" width="6.5703125" bestFit="1" customWidth="1"/>
    <col min="9" max="9" width="7.140625" bestFit="1" customWidth="1"/>
    <col min="10" max="11" width="8.42578125" bestFit="1" customWidth="1"/>
    <col min="12" max="13" width="7.42578125" bestFit="1" customWidth="1"/>
  </cols>
  <sheetData>
    <row r="1" spans="1:13" ht="15.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ht="15.75" x14ac:dyDescent="0.25">
      <c r="A2" s="2">
        <v>1</v>
      </c>
      <c r="B2" s="2">
        <v>1</v>
      </c>
      <c r="C2" s="2">
        <v>0</v>
      </c>
      <c r="D2" s="2">
        <v>0</v>
      </c>
      <c r="E2" s="2">
        <v>0</v>
      </c>
      <c r="F2" s="2">
        <v>0</v>
      </c>
      <c r="G2" s="2">
        <v>0</v>
      </c>
      <c r="H2" s="2">
        <v>0</v>
      </c>
      <c r="I2" s="2">
        <v>0</v>
      </c>
      <c r="J2" s="2">
        <v>0</v>
      </c>
      <c r="K2" s="2">
        <v>0</v>
      </c>
      <c r="L2" s="2">
        <v>0</v>
      </c>
      <c r="M2" s="2">
        <v>0</v>
      </c>
    </row>
    <row r="3" spans="1:13" ht="15.75" x14ac:dyDescent="0.25">
      <c r="A3" s="2">
        <v>1</v>
      </c>
      <c r="B3" s="2">
        <v>1</v>
      </c>
      <c r="C3" s="2">
        <v>0</v>
      </c>
      <c r="D3" s="2">
        <v>0</v>
      </c>
      <c r="E3" s="2">
        <v>0</v>
      </c>
      <c r="F3" s="2">
        <v>0</v>
      </c>
      <c r="G3" s="2">
        <v>0</v>
      </c>
      <c r="H3" s="2">
        <v>0</v>
      </c>
      <c r="I3" s="2">
        <v>0</v>
      </c>
      <c r="J3" s="2">
        <v>0</v>
      </c>
      <c r="K3" s="2">
        <v>0</v>
      </c>
      <c r="L3" s="2">
        <v>0</v>
      </c>
      <c r="M3" s="2">
        <v>0</v>
      </c>
    </row>
    <row r="4" spans="1:13" ht="15.75" x14ac:dyDescent="0.25">
      <c r="A4" s="2">
        <v>0</v>
      </c>
      <c r="B4" s="2">
        <v>0</v>
      </c>
      <c r="C4" s="2">
        <v>0</v>
      </c>
      <c r="D4" s="2">
        <v>1</v>
      </c>
      <c r="E4" s="2">
        <v>0</v>
      </c>
      <c r="F4" s="2">
        <v>0</v>
      </c>
      <c r="G4" s="2">
        <v>1</v>
      </c>
      <c r="H4" s="2">
        <v>0</v>
      </c>
      <c r="I4" s="2">
        <v>0</v>
      </c>
      <c r="J4" s="2">
        <v>0</v>
      </c>
      <c r="K4" s="2">
        <v>0</v>
      </c>
      <c r="L4" s="2">
        <v>0</v>
      </c>
      <c r="M4" s="2">
        <v>0</v>
      </c>
    </row>
    <row r="5" spans="1:13" ht="15.75" x14ac:dyDescent="0.25">
      <c r="A5" s="2">
        <v>1</v>
      </c>
      <c r="B5" s="2">
        <v>1</v>
      </c>
      <c r="C5" s="2">
        <v>0</v>
      </c>
      <c r="D5" s="2">
        <v>0</v>
      </c>
      <c r="E5" s="2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>
        <v>0</v>
      </c>
    </row>
    <row r="6" spans="1:13" ht="15.75" x14ac:dyDescent="0.25">
      <c r="A6" s="2">
        <v>0</v>
      </c>
      <c r="B6" s="2">
        <v>1</v>
      </c>
      <c r="C6" s="2">
        <v>0</v>
      </c>
      <c r="D6" s="2">
        <v>0</v>
      </c>
      <c r="E6" s="2">
        <v>0</v>
      </c>
      <c r="F6" s="2">
        <v>0</v>
      </c>
      <c r="G6" s="2">
        <v>0</v>
      </c>
      <c r="H6" s="2">
        <v>0</v>
      </c>
      <c r="I6" s="2">
        <v>0</v>
      </c>
      <c r="J6" s="2">
        <v>0</v>
      </c>
      <c r="K6" s="2">
        <v>0</v>
      </c>
      <c r="L6" s="2">
        <v>0</v>
      </c>
      <c r="M6" s="2">
        <v>0</v>
      </c>
    </row>
    <row r="7" spans="1:13" ht="15.75" x14ac:dyDescent="0.25">
      <c r="A7" s="2">
        <v>0</v>
      </c>
      <c r="B7" s="2">
        <v>0</v>
      </c>
      <c r="C7" s="2">
        <v>1</v>
      </c>
      <c r="D7" s="2">
        <v>0</v>
      </c>
      <c r="E7" s="2">
        <v>1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0</v>
      </c>
    </row>
    <row r="8" spans="1:13" ht="15.75" x14ac:dyDescent="0.25">
      <c r="A8" s="2">
        <v>1</v>
      </c>
      <c r="B8" s="2">
        <v>1</v>
      </c>
      <c r="C8" s="2">
        <v>0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>
        <v>0</v>
      </c>
      <c r="J8" s="2">
        <v>0</v>
      </c>
      <c r="K8" s="2">
        <v>0</v>
      </c>
      <c r="L8" s="2">
        <v>0</v>
      </c>
      <c r="M8" s="2">
        <v>0</v>
      </c>
    </row>
    <row r="9" spans="1:13" ht="15.75" x14ac:dyDescent="0.25">
      <c r="A9" s="2">
        <v>1</v>
      </c>
      <c r="B9" s="2">
        <v>1</v>
      </c>
      <c r="C9" s="2">
        <v>0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>
        <v>0</v>
      </c>
    </row>
    <row r="10" spans="1:13" ht="15.75" x14ac:dyDescent="0.25">
      <c r="A10" s="2">
        <v>1</v>
      </c>
      <c r="B10" s="2">
        <v>1</v>
      </c>
      <c r="C10" s="2">
        <v>0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0</v>
      </c>
      <c r="M10" s="2">
        <v>0</v>
      </c>
    </row>
    <row r="11" spans="1:13" ht="15.75" x14ac:dyDescent="0.25">
      <c r="A11" s="2">
        <v>1</v>
      </c>
      <c r="B11" s="2">
        <v>1</v>
      </c>
      <c r="C11" s="2">
        <v>0</v>
      </c>
      <c r="D11" s="2">
        <v>0</v>
      </c>
      <c r="E11" s="2">
        <v>0</v>
      </c>
      <c r="F11" s="2">
        <v>0</v>
      </c>
      <c r="G11" s="2">
        <v>1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</row>
    <row r="12" spans="1:13" ht="15.75" x14ac:dyDescent="0.25">
      <c r="A12" s="2">
        <v>1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</row>
    <row r="13" spans="1:13" ht="15.75" x14ac:dyDescent="0.25">
      <c r="A13" s="2">
        <v>0</v>
      </c>
      <c r="B13" s="2">
        <v>1</v>
      </c>
      <c r="C13" s="2">
        <v>0</v>
      </c>
      <c r="D13" s="2">
        <v>0</v>
      </c>
      <c r="E13" s="2">
        <v>0</v>
      </c>
      <c r="F13" s="2">
        <v>0</v>
      </c>
      <c r="G13" s="2">
        <v>1</v>
      </c>
      <c r="H13" s="2">
        <v>0</v>
      </c>
      <c r="I13" s="2">
        <v>0</v>
      </c>
      <c r="J13" s="2">
        <v>0</v>
      </c>
      <c r="K13" s="2">
        <v>1</v>
      </c>
      <c r="L13" s="2">
        <v>0</v>
      </c>
      <c r="M13" s="2">
        <v>0</v>
      </c>
    </row>
    <row r="14" spans="1:13" ht="15.75" x14ac:dyDescent="0.25">
      <c r="A14" s="2">
        <v>1</v>
      </c>
      <c r="B14" s="2">
        <v>1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</row>
    <row r="15" spans="1:13" ht="15.75" x14ac:dyDescent="0.25">
      <c r="A15" s="2">
        <v>1</v>
      </c>
      <c r="B15" s="2">
        <v>1</v>
      </c>
      <c r="C15" s="2">
        <v>0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s="2">
        <v>0</v>
      </c>
      <c r="J15" s="2">
        <v>0</v>
      </c>
      <c r="K15" s="2">
        <v>0</v>
      </c>
      <c r="L15" s="2">
        <v>0</v>
      </c>
      <c r="M15" s="2">
        <v>0</v>
      </c>
    </row>
    <row r="16" spans="1:13" ht="15.75" x14ac:dyDescent="0.25">
      <c r="A16" s="2">
        <v>1</v>
      </c>
      <c r="B16" s="2">
        <v>1</v>
      </c>
      <c r="C16" s="2">
        <v>0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s="2">
        <v>0</v>
      </c>
      <c r="J16" s="2">
        <v>1</v>
      </c>
      <c r="K16" s="2">
        <v>0</v>
      </c>
      <c r="L16" s="2">
        <v>0</v>
      </c>
      <c r="M16" s="2">
        <v>0</v>
      </c>
    </row>
    <row r="17" spans="1:13" ht="15.75" x14ac:dyDescent="0.25">
      <c r="A17" s="2">
        <v>1</v>
      </c>
      <c r="B17" s="2">
        <v>1</v>
      </c>
      <c r="C17" s="2">
        <v>0</v>
      </c>
      <c r="D17" s="2">
        <v>0</v>
      </c>
      <c r="E17" s="2">
        <v>0</v>
      </c>
      <c r="F17" s="2">
        <v>0</v>
      </c>
      <c r="G17" s="2">
        <v>0</v>
      </c>
      <c r="H17" s="2">
        <v>0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</row>
    <row r="18" spans="1:13" ht="15.75" x14ac:dyDescent="0.25">
      <c r="A18" s="2">
        <v>1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1</v>
      </c>
    </row>
    <row r="19" spans="1:13" ht="15.75" x14ac:dyDescent="0.25">
      <c r="A19" s="2">
        <v>1</v>
      </c>
      <c r="B19" s="2">
        <v>1</v>
      </c>
      <c r="C19" s="2">
        <v>0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>
        <v>0</v>
      </c>
      <c r="J19" s="2">
        <v>0</v>
      </c>
      <c r="K19" s="2">
        <v>0</v>
      </c>
      <c r="L19" s="2">
        <v>0</v>
      </c>
      <c r="M19" s="2">
        <v>0</v>
      </c>
    </row>
    <row r="20" spans="1:13" ht="15.75" x14ac:dyDescent="0.25">
      <c r="A20" s="2">
        <v>1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0</v>
      </c>
      <c r="J20" s="2">
        <v>0</v>
      </c>
      <c r="K20" s="2">
        <v>0</v>
      </c>
      <c r="L20" s="2">
        <v>0</v>
      </c>
      <c r="M20" s="2">
        <v>0</v>
      </c>
    </row>
    <row r="21" spans="1:13" ht="15.75" x14ac:dyDescent="0.25">
      <c r="A21" s="2">
        <v>0</v>
      </c>
      <c r="B21" s="2">
        <v>1</v>
      </c>
      <c r="C21" s="2">
        <v>1</v>
      </c>
      <c r="D21" s="2">
        <v>0</v>
      </c>
      <c r="E21" s="2">
        <v>0</v>
      </c>
      <c r="F21" s="2">
        <v>0</v>
      </c>
      <c r="G21" s="2">
        <v>1</v>
      </c>
      <c r="H21" s="2">
        <v>0</v>
      </c>
      <c r="I21" s="2">
        <v>0</v>
      </c>
      <c r="J21" s="2">
        <v>0</v>
      </c>
      <c r="K21" s="2">
        <v>1</v>
      </c>
      <c r="L21" s="2">
        <v>1</v>
      </c>
      <c r="M21" s="2">
        <v>0</v>
      </c>
    </row>
    <row r="22" spans="1:13" ht="15.75" x14ac:dyDescent="0.25">
      <c r="A22" s="2">
        <v>1</v>
      </c>
      <c r="B22" s="2">
        <v>0</v>
      </c>
      <c r="C22" s="2">
        <v>0</v>
      </c>
      <c r="D22" s="2">
        <v>1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1</v>
      </c>
    </row>
    <row r="23" spans="1:13" ht="15.75" x14ac:dyDescent="0.25">
      <c r="A23" s="2">
        <v>1</v>
      </c>
      <c r="B23" s="2">
        <v>1</v>
      </c>
      <c r="C23" s="2">
        <v>0</v>
      </c>
      <c r="D23" s="2">
        <v>0</v>
      </c>
      <c r="E23" s="2">
        <v>0</v>
      </c>
      <c r="F23" s="2">
        <v>0</v>
      </c>
      <c r="G23" s="2">
        <v>0</v>
      </c>
      <c r="H23" s="2">
        <v>0</v>
      </c>
      <c r="I23" s="2">
        <v>0</v>
      </c>
      <c r="J23" s="2">
        <v>0</v>
      </c>
      <c r="K23" s="2">
        <v>1</v>
      </c>
      <c r="L23" s="2">
        <v>1</v>
      </c>
      <c r="M23" s="2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8"/>
  <sheetViews>
    <sheetView workbookViewId="0">
      <selection activeCell="B1" sqref="B1"/>
    </sheetView>
    <sheetView tabSelected="1" topLeftCell="A45" workbookViewId="1">
      <selection activeCell="C77" sqref="C77"/>
    </sheetView>
  </sheetViews>
  <sheetFormatPr baseColWidth="10" defaultRowHeight="15" x14ac:dyDescent="0.25"/>
  <cols>
    <col min="1" max="2" width="16.85546875" bestFit="1" customWidth="1"/>
  </cols>
  <sheetData>
    <row r="1" spans="1:13" ht="15.75" x14ac:dyDescent="0.25">
      <c r="A1" s="1" t="s">
        <v>0</v>
      </c>
      <c r="B1" s="1" t="s">
        <v>1</v>
      </c>
      <c r="C1" s="1">
        <f ca="1">COUNTIFS(hebergements,1,guide,1)</f>
        <v>14</v>
      </c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ht="15.75" x14ac:dyDescent="0.25">
      <c r="A2" s="1" t="s">
        <v>0</v>
      </c>
      <c r="B2" s="1" t="s">
        <v>2</v>
      </c>
      <c r="C2" s="1">
        <f ca="1">COUNTIFS(hebergements,1,ete,1)</f>
        <v>0</v>
      </c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15.75" x14ac:dyDescent="0.25">
      <c r="A3" s="1" t="s">
        <v>0</v>
      </c>
      <c r="B3" s="1" t="s">
        <v>3</v>
      </c>
      <c r="C3" s="1">
        <f ca="1">COUNTIFS(hebergements,1,hiver,1)</f>
        <v>1</v>
      </c>
      <c r="D3" s="1"/>
      <c r="E3" s="1"/>
      <c r="F3" s="1"/>
      <c r="G3" s="1"/>
      <c r="H3" s="1"/>
      <c r="I3" s="1"/>
      <c r="J3" s="1"/>
      <c r="K3" s="1"/>
      <c r="L3" s="1"/>
      <c r="M3" s="1"/>
    </row>
    <row r="4" spans="1:13" ht="15.75" x14ac:dyDescent="0.25">
      <c r="A4" s="1" t="s">
        <v>0</v>
      </c>
      <c r="B4" s="1" t="s">
        <v>4</v>
      </c>
      <c r="C4" s="1">
        <f ca="1">COUNTIFS(hebergements,1,Horizons,1)</f>
        <v>0</v>
      </c>
      <c r="D4" s="1"/>
      <c r="F4" s="1"/>
      <c r="G4" s="1"/>
      <c r="H4" s="1"/>
      <c r="I4" s="1"/>
      <c r="J4" s="1"/>
      <c r="K4" s="1"/>
      <c r="L4" s="1"/>
      <c r="M4" s="1"/>
    </row>
    <row r="5" spans="1:13" ht="15.75" x14ac:dyDescent="0.25">
      <c r="A5" s="1" t="s">
        <v>0</v>
      </c>
      <c r="B5" s="1" t="s">
        <v>5</v>
      </c>
      <c r="C5" s="1">
        <f ca="1">COUNTIFS(hebergements,1,Versiontrangere,1)</f>
        <v>0</v>
      </c>
      <c r="D5" s="1"/>
      <c r="E5" s="1"/>
      <c r="G5" s="1"/>
      <c r="H5" s="1"/>
      <c r="I5" s="1"/>
      <c r="J5" s="1"/>
      <c r="K5" s="1"/>
      <c r="L5" s="1"/>
      <c r="M5" s="1"/>
    </row>
    <row r="6" spans="1:13" ht="15.75" x14ac:dyDescent="0.25">
      <c r="A6" s="1" t="s">
        <v>0</v>
      </c>
      <c r="B6" s="1" t="s">
        <v>6</v>
      </c>
      <c r="C6" s="1">
        <f ca="1">COUNTIFS(hebergements,1,Puydedome,1)</f>
        <v>1</v>
      </c>
      <c r="D6" s="1"/>
      <c r="E6" s="1"/>
      <c r="F6" s="1"/>
      <c r="H6" s="1"/>
      <c r="I6" s="1"/>
      <c r="J6" s="1"/>
      <c r="K6" s="1"/>
      <c r="L6" s="1"/>
      <c r="M6" s="1"/>
    </row>
    <row r="7" spans="1:13" ht="15.75" x14ac:dyDescent="0.25">
      <c r="A7" s="1" t="s">
        <v>0</v>
      </c>
      <c r="B7" s="1" t="s">
        <v>7</v>
      </c>
      <c r="C7" s="1">
        <f ca="1">COUNTIFS(hebergements,1,planb,1)</f>
        <v>0</v>
      </c>
      <c r="D7" s="1"/>
      <c r="E7" s="1"/>
      <c r="F7" s="1"/>
      <c r="G7" s="1"/>
      <c r="I7" s="1"/>
      <c r="J7" s="1"/>
      <c r="K7" s="1"/>
      <c r="L7" s="1"/>
      <c r="M7" s="1"/>
    </row>
    <row r="8" spans="1:13" ht="15.75" x14ac:dyDescent="0.25">
      <c r="A8" s="1" t="s">
        <v>0</v>
      </c>
      <c r="B8" s="1" t="s">
        <v>9</v>
      </c>
      <c r="C8" s="1">
        <f ca="1">COUNTIFS(hebergements,1,planmd,1)</f>
        <v>1</v>
      </c>
      <c r="D8" s="1"/>
      <c r="E8" s="1"/>
      <c r="F8" s="1"/>
      <c r="G8" s="1"/>
      <c r="H8" s="1"/>
      <c r="I8" s="1"/>
      <c r="K8" s="1"/>
      <c r="L8" s="1"/>
      <c r="M8" s="1"/>
    </row>
    <row r="9" spans="1:13" ht="15.75" x14ac:dyDescent="0.25">
      <c r="A9" s="1" t="s">
        <v>0</v>
      </c>
      <c r="B9" s="1" t="s">
        <v>10</v>
      </c>
      <c r="C9" s="1">
        <f ca="1">COUNTIFS(hebergements,1,planmu,1)</f>
        <v>1</v>
      </c>
      <c r="D9" s="1"/>
      <c r="E9" s="1"/>
      <c r="F9" s="1"/>
      <c r="G9" s="1"/>
      <c r="H9" s="1"/>
      <c r="I9" s="1"/>
      <c r="J9" s="1"/>
      <c r="L9" s="1"/>
      <c r="M9" s="1"/>
    </row>
    <row r="10" spans="1:13" ht="15.75" x14ac:dyDescent="0.25">
      <c r="A10" s="1" t="s">
        <v>0</v>
      </c>
      <c r="B10" s="1" t="s">
        <v>11</v>
      </c>
      <c r="C10" s="1">
        <f ca="1">COUNTIFS(hebergements,1,plansn,1)</f>
        <v>1</v>
      </c>
      <c r="D10" s="1"/>
      <c r="E10" s="1"/>
      <c r="F10" s="1"/>
      <c r="G10" s="1"/>
      <c r="H10" s="1"/>
      <c r="I10" s="1"/>
      <c r="J10" s="1"/>
      <c r="K10" s="1"/>
      <c r="M10" s="1"/>
    </row>
    <row r="11" spans="1:13" ht="15.75" x14ac:dyDescent="0.25">
      <c r="A11" s="1" t="s">
        <v>0</v>
      </c>
      <c r="B11" s="1" t="s">
        <v>12</v>
      </c>
      <c r="C11" s="1">
        <f ca="1">COUNTIFS(hebergements,1,plansb,1)</f>
        <v>2</v>
      </c>
      <c r="D11" s="1"/>
      <c r="E11" s="1"/>
      <c r="F11" s="1"/>
      <c r="G11" s="1"/>
      <c r="H11" s="1"/>
      <c r="I11" s="1"/>
      <c r="J11" s="1"/>
      <c r="K11" s="1"/>
      <c r="L11" s="1"/>
    </row>
    <row r="12" spans="1:13" ht="15.75" x14ac:dyDescent="0.25">
      <c r="A12" s="1" t="s">
        <v>1</v>
      </c>
      <c r="B12" s="1" t="s">
        <v>2</v>
      </c>
      <c r="C12" s="1">
        <f ca="1">COUNTIFS(guide,1,ete,1)</f>
        <v>1</v>
      </c>
      <c r="D12" s="1"/>
      <c r="E12" s="1"/>
      <c r="F12" s="1"/>
      <c r="G12" s="1"/>
      <c r="H12" s="1"/>
      <c r="I12" s="1"/>
      <c r="J12" s="1"/>
      <c r="K12" s="1"/>
      <c r="L12" s="1"/>
    </row>
    <row r="13" spans="1:13" ht="15.75" x14ac:dyDescent="0.25">
      <c r="A13" s="1" t="s">
        <v>1</v>
      </c>
      <c r="B13" s="1" t="s">
        <v>3</v>
      </c>
      <c r="C13" s="1">
        <f ca="1">COUNTIFS(guide,1,hiver,1)</f>
        <v>0</v>
      </c>
      <c r="D13" s="1"/>
      <c r="E13" s="1"/>
      <c r="F13" s="1"/>
      <c r="G13" s="1"/>
      <c r="H13" s="1"/>
      <c r="I13" s="1"/>
      <c r="J13" s="1"/>
      <c r="K13" s="1"/>
      <c r="L13" s="1"/>
    </row>
    <row r="14" spans="1:13" ht="15.75" x14ac:dyDescent="0.25">
      <c r="A14" s="1" t="s">
        <v>1</v>
      </c>
      <c r="B14" s="1" t="s">
        <v>4</v>
      </c>
      <c r="C14" s="1">
        <f ca="1">COUNTIFS(guide,1,Horizons,1)</f>
        <v>0</v>
      </c>
      <c r="E14" s="1"/>
      <c r="F14" s="1"/>
      <c r="G14" s="1"/>
      <c r="H14" s="1"/>
      <c r="I14" s="1"/>
      <c r="J14" s="1"/>
      <c r="K14" s="1"/>
      <c r="L14" s="1"/>
    </row>
    <row r="15" spans="1:13" ht="15.75" x14ac:dyDescent="0.25">
      <c r="A15" s="1" t="s">
        <v>1</v>
      </c>
      <c r="B15" s="1" t="s">
        <v>5</v>
      </c>
      <c r="C15" s="1">
        <f ca="1">COUNTIFS(guide,1,Versiontrangere,1)</f>
        <v>0</v>
      </c>
      <c r="D15" s="1"/>
      <c r="F15" s="1"/>
      <c r="G15" s="1"/>
      <c r="H15" s="1"/>
      <c r="I15" s="1"/>
      <c r="J15" s="1"/>
      <c r="K15" s="1"/>
      <c r="L15" s="1"/>
    </row>
    <row r="16" spans="1:13" ht="15.75" x14ac:dyDescent="0.25">
      <c r="A16" s="1" t="s">
        <v>1</v>
      </c>
      <c r="B16" s="1" t="s">
        <v>6</v>
      </c>
      <c r="C16" s="1">
        <f ca="1">COUNTIFS(guide,1,Puydedome,1)</f>
        <v>3</v>
      </c>
      <c r="D16" s="1"/>
      <c r="E16" s="1"/>
      <c r="G16" s="1"/>
      <c r="H16" s="1"/>
      <c r="I16" s="1"/>
      <c r="J16" s="1"/>
      <c r="K16" s="1"/>
      <c r="L16" s="1"/>
    </row>
    <row r="17" spans="1:12" ht="15.75" x14ac:dyDescent="0.25">
      <c r="A17" s="1" t="s">
        <v>1</v>
      </c>
      <c r="B17" s="1" t="s">
        <v>7</v>
      </c>
      <c r="C17" s="1">
        <f ca="1">COUNTIFS(guide,1,planb,1)</f>
        <v>0</v>
      </c>
      <c r="D17" s="1"/>
      <c r="E17" s="1"/>
      <c r="F17" s="1"/>
      <c r="H17" s="1"/>
      <c r="I17" s="1"/>
      <c r="J17" s="1"/>
      <c r="K17" s="1"/>
      <c r="L17" s="1"/>
    </row>
    <row r="18" spans="1:12" ht="15.75" x14ac:dyDescent="0.25">
      <c r="A18" s="1" t="s">
        <v>1</v>
      </c>
      <c r="B18" s="1" t="s">
        <v>8</v>
      </c>
      <c r="C18" s="1">
        <f ca="1">COUNTIFS(guide,1,planlb,1)</f>
        <v>0</v>
      </c>
      <c r="D18" s="1"/>
      <c r="E18" s="1"/>
      <c r="F18" s="1"/>
      <c r="G18" s="1"/>
      <c r="I18" s="1"/>
      <c r="J18" s="1"/>
      <c r="K18" s="1"/>
      <c r="L18" s="1"/>
    </row>
    <row r="19" spans="1:12" ht="15.75" x14ac:dyDescent="0.25">
      <c r="A19" s="1" t="s">
        <v>1</v>
      </c>
      <c r="B19" s="1" t="s">
        <v>9</v>
      </c>
      <c r="C19" s="1">
        <f ca="1">COUNTIFS(guide,1,planmd,1)</f>
        <v>1</v>
      </c>
      <c r="D19" s="1"/>
      <c r="E19" s="1"/>
      <c r="F19" s="1"/>
      <c r="G19" s="1"/>
      <c r="H19" s="1"/>
      <c r="J19" s="1"/>
      <c r="K19" s="1"/>
      <c r="L19" s="1"/>
    </row>
    <row r="20" spans="1:12" ht="15.75" x14ac:dyDescent="0.25">
      <c r="A20" s="1" t="s">
        <v>1</v>
      </c>
      <c r="B20" s="1" t="s">
        <v>10</v>
      </c>
      <c r="C20" s="1">
        <f ca="1">COUNTIFS(guide,1,planmu,1)</f>
        <v>3</v>
      </c>
      <c r="D20" s="1"/>
      <c r="E20" s="1"/>
      <c r="F20" s="1"/>
      <c r="G20" s="1"/>
      <c r="H20" s="1"/>
      <c r="I20" s="1"/>
      <c r="K20" s="1"/>
      <c r="L20" s="1"/>
    </row>
    <row r="21" spans="1:12" ht="15.75" x14ac:dyDescent="0.25">
      <c r="A21" s="1" t="s">
        <v>1</v>
      </c>
      <c r="B21" s="1" t="s">
        <v>11</v>
      </c>
      <c r="C21" s="1">
        <f ca="1">COUNTIFS(guide,1,plansn,1)</f>
        <v>2</v>
      </c>
      <c r="D21" s="1"/>
      <c r="E21" s="1"/>
      <c r="F21" s="1"/>
      <c r="G21" s="1"/>
      <c r="H21" s="1"/>
      <c r="I21" s="1"/>
      <c r="J21" s="1"/>
      <c r="L21" s="1"/>
    </row>
    <row r="22" spans="1:12" ht="15.75" x14ac:dyDescent="0.25">
      <c r="A22" s="1" t="s">
        <v>1</v>
      </c>
      <c r="B22" s="1" t="s">
        <v>12</v>
      </c>
      <c r="C22" s="1">
        <f ca="1">COUNTIFS(guide,1,plansb,1)</f>
        <v>0</v>
      </c>
      <c r="D22" s="1"/>
      <c r="E22" s="1"/>
      <c r="F22" s="1"/>
      <c r="G22" s="1"/>
      <c r="H22" s="1"/>
      <c r="I22" s="1"/>
      <c r="J22" s="1"/>
      <c r="K22" s="1"/>
    </row>
    <row r="23" spans="1:12" ht="15.75" x14ac:dyDescent="0.25">
      <c r="A23" s="1" t="s">
        <v>2</v>
      </c>
      <c r="B23" s="1" t="s">
        <v>3</v>
      </c>
      <c r="C23" s="1">
        <f ca="1">COUNTIFS(ete,1,hiver,1)</f>
        <v>0</v>
      </c>
      <c r="D23" s="1"/>
      <c r="E23" s="1"/>
      <c r="F23" s="1"/>
      <c r="G23" s="1"/>
      <c r="H23" s="1"/>
      <c r="I23" s="1"/>
      <c r="J23" s="1"/>
      <c r="K23" s="1"/>
    </row>
    <row r="24" spans="1:12" ht="15.75" x14ac:dyDescent="0.25">
      <c r="A24" s="1" t="s">
        <v>2</v>
      </c>
      <c r="B24" s="1" t="s">
        <v>4</v>
      </c>
      <c r="C24" s="1">
        <f ca="1">COUNTIFS(ete,1,Horizons,1)</f>
        <v>1</v>
      </c>
      <c r="D24" s="1"/>
      <c r="E24" s="1"/>
      <c r="F24" s="1"/>
      <c r="G24" s="1"/>
      <c r="H24" s="1"/>
      <c r="I24" s="1"/>
      <c r="J24" s="1"/>
      <c r="K24" s="1"/>
    </row>
    <row r="25" spans="1:12" ht="15.75" x14ac:dyDescent="0.25">
      <c r="A25" s="1" t="s">
        <v>2</v>
      </c>
      <c r="B25" s="1" t="s">
        <v>5</v>
      </c>
      <c r="C25" s="1">
        <f ca="1">COUNTIFS(ete,1,Versiontrangere,1)</f>
        <v>0</v>
      </c>
      <c r="E25" s="1"/>
      <c r="F25" s="1"/>
      <c r="G25" s="1"/>
      <c r="H25" s="1"/>
      <c r="I25" s="1"/>
      <c r="J25" s="1"/>
      <c r="K25" s="1"/>
    </row>
    <row r="26" spans="1:12" ht="15.75" x14ac:dyDescent="0.25">
      <c r="A26" s="1" t="s">
        <v>2</v>
      </c>
      <c r="B26" s="1" t="s">
        <v>6</v>
      </c>
      <c r="C26" s="1">
        <f ca="1">COUNTIFS(ete,1,Puydedome,1)</f>
        <v>1</v>
      </c>
      <c r="D26" s="1"/>
      <c r="F26" s="1"/>
      <c r="G26" s="1"/>
      <c r="H26" s="1"/>
      <c r="I26" s="1"/>
      <c r="J26" s="1"/>
      <c r="K26" s="1"/>
    </row>
    <row r="27" spans="1:12" ht="15.75" x14ac:dyDescent="0.25">
      <c r="A27" s="1" t="s">
        <v>2</v>
      </c>
      <c r="B27" s="1" t="s">
        <v>7</v>
      </c>
      <c r="C27" s="1">
        <f ca="1">COUNTIFS(ete,1,planb,1)</f>
        <v>0</v>
      </c>
      <c r="D27" s="1"/>
      <c r="E27" s="1"/>
      <c r="G27" s="1"/>
      <c r="H27" s="1"/>
      <c r="I27" s="1"/>
      <c r="J27" s="1"/>
      <c r="K27" s="1"/>
    </row>
    <row r="28" spans="1:12" ht="15.75" x14ac:dyDescent="0.25">
      <c r="A28" s="1" t="s">
        <v>2</v>
      </c>
      <c r="B28" s="1" t="s">
        <v>8</v>
      </c>
      <c r="C28" s="1">
        <f ca="1">COUNTIFS(ete,1,planlb,1)</f>
        <v>0</v>
      </c>
      <c r="D28" s="1"/>
      <c r="E28" s="1"/>
      <c r="F28" s="1"/>
      <c r="H28" s="1"/>
      <c r="I28" s="1"/>
      <c r="J28" s="1"/>
      <c r="K28" s="1"/>
    </row>
    <row r="29" spans="1:12" ht="15.75" x14ac:dyDescent="0.25">
      <c r="A29" s="1" t="s">
        <v>2</v>
      </c>
      <c r="B29" s="1" t="s">
        <v>9</v>
      </c>
      <c r="C29" s="1">
        <f ca="1">COUNTIFS(ete,1,planmd,1)</f>
        <v>0</v>
      </c>
      <c r="D29" s="1"/>
      <c r="E29" s="1"/>
      <c r="F29" s="1"/>
      <c r="G29" s="1"/>
      <c r="I29" s="1"/>
      <c r="J29" s="1"/>
      <c r="K29" s="1"/>
    </row>
    <row r="30" spans="1:12" ht="15.75" x14ac:dyDescent="0.25">
      <c r="A30" s="1" t="s">
        <v>2</v>
      </c>
      <c r="B30" s="1" t="s">
        <v>10</v>
      </c>
      <c r="C30" s="1">
        <f ca="1">COUNTIFS(ete,1,planmu,1)</f>
        <v>1</v>
      </c>
      <c r="D30" s="1"/>
      <c r="E30" s="1"/>
      <c r="F30" s="1"/>
      <c r="G30" s="1"/>
      <c r="H30" s="1"/>
      <c r="J30" s="1"/>
      <c r="K30" s="1"/>
    </row>
    <row r="31" spans="1:12" ht="15.75" x14ac:dyDescent="0.25">
      <c r="A31" s="1" t="s">
        <v>2</v>
      </c>
      <c r="B31" s="1" t="s">
        <v>11</v>
      </c>
      <c r="C31" s="1">
        <f ca="1">COUNTIFS(ete,1,plansn,1)</f>
        <v>1</v>
      </c>
      <c r="D31" s="1"/>
      <c r="E31" s="1"/>
      <c r="F31" s="1"/>
      <c r="G31" s="1"/>
      <c r="H31" s="1"/>
      <c r="I31" s="1"/>
      <c r="K31" s="1"/>
    </row>
    <row r="32" spans="1:12" ht="15.75" x14ac:dyDescent="0.25">
      <c r="A32" s="1" t="s">
        <v>2</v>
      </c>
      <c r="B32" s="1" t="s">
        <v>12</v>
      </c>
      <c r="C32" s="1">
        <f ca="1">COUNTIFS(ete,1,plansb,1)</f>
        <v>0</v>
      </c>
      <c r="D32" s="1"/>
      <c r="E32" s="1"/>
      <c r="F32" s="1"/>
      <c r="G32" s="1"/>
      <c r="H32" s="1"/>
      <c r="I32" s="1"/>
      <c r="J32" s="1"/>
    </row>
    <row r="33" spans="1:10" ht="15.75" x14ac:dyDescent="0.25">
      <c r="A33" s="1" t="s">
        <v>3</v>
      </c>
      <c r="B33" s="1" t="s">
        <v>4</v>
      </c>
      <c r="C33" s="1">
        <f ca="1">COUNTIFS(hiver,1,Horizons,1)</f>
        <v>0</v>
      </c>
      <c r="D33" s="1"/>
      <c r="E33" s="1"/>
      <c r="F33" s="1"/>
      <c r="G33" s="1"/>
      <c r="H33" s="1"/>
      <c r="I33" s="1"/>
      <c r="J33" s="1"/>
    </row>
    <row r="34" spans="1:10" ht="15.75" x14ac:dyDescent="0.25">
      <c r="A34" s="1" t="s">
        <v>3</v>
      </c>
      <c r="B34" s="1" t="s">
        <v>5</v>
      </c>
      <c r="C34" s="1">
        <f ca="1">COUNTIFS(hiver,1,Versiontrangere,1)</f>
        <v>0</v>
      </c>
      <c r="D34" s="1"/>
      <c r="E34" s="1"/>
      <c r="F34" s="1"/>
      <c r="G34" s="1"/>
      <c r="H34" s="1"/>
      <c r="I34" s="1"/>
      <c r="J34" s="1"/>
    </row>
    <row r="35" spans="1:10" ht="15.75" x14ac:dyDescent="0.25">
      <c r="A35" s="1" t="s">
        <v>3</v>
      </c>
      <c r="B35" s="1" t="s">
        <v>6</v>
      </c>
      <c r="C35" s="1">
        <f ca="1">COUNTIFS(hiver,1,Puydedome,1)</f>
        <v>1</v>
      </c>
      <c r="E35" s="1"/>
      <c r="F35" s="1"/>
      <c r="G35" s="1"/>
      <c r="H35" s="1"/>
      <c r="I35" s="1"/>
      <c r="J35" s="1"/>
    </row>
    <row r="36" spans="1:10" ht="15.75" x14ac:dyDescent="0.25">
      <c r="A36" s="1" t="s">
        <v>3</v>
      </c>
      <c r="B36" s="1" t="s">
        <v>7</v>
      </c>
      <c r="C36" s="1">
        <f ca="1">COUNTIFS(hiver,1,planb,1)</f>
        <v>0</v>
      </c>
      <c r="D36" s="1"/>
      <c r="F36" s="1"/>
      <c r="G36" s="1"/>
      <c r="H36" s="1"/>
      <c r="I36" s="1"/>
      <c r="J36" s="1"/>
    </row>
    <row r="37" spans="1:10" ht="15.75" x14ac:dyDescent="0.25">
      <c r="A37" s="1" t="s">
        <v>3</v>
      </c>
      <c r="B37" s="1" t="s">
        <v>8</v>
      </c>
      <c r="C37" s="1">
        <f ca="1">COUNTIFS(hiver,1,planlb,1)</f>
        <v>0</v>
      </c>
      <c r="D37" s="1"/>
      <c r="E37" s="1"/>
      <c r="G37" s="1"/>
      <c r="H37" s="1"/>
      <c r="I37" s="1"/>
      <c r="J37" s="1"/>
    </row>
    <row r="38" spans="1:10" ht="15.75" x14ac:dyDescent="0.25">
      <c r="A38" s="1" t="s">
        <v>3</v>
      </c>
      <c r="B38" s="1" t="s">
        <v>9</v>
      </c>
      <c r="C38" s="1">
        <f ca="1">COUNTIFS(hiver,1,planmd,1)</f>
        <v>0</v>
      </c>
      <c r="D38" s="1"/>
      <c r="E38" s="1"/>
      <c r="F38" s="1"/>
      <c r="H38" s="1"/>
      <c r="I38" s="1"/>
      <c r="J38" s="1"/>
    </row>
    <row r="39" spans="1:10" ht="15.75" x14ac:dyDescent="0.25">
      <c r="A39" s="1" t="s">
        <v>3</v>
      </c>
      <c r="B39" s="1" t="s">
        <v>10</v>
      </c>
      <c r="C39" s="1">
        <f ca="1">COUNTIFS(hiver,1,planmu,1)</f>
        <v>0</v>
      </c>
      <c r="D39" s="1"/>
      <c r="E39" s="1"/>
      <c r="F39" s="1"/>
      <c r="G39" s="1"/>
      <c r="I39" s="1"/>
      <c r="J39" s="1"/>
    </row>
    <row r="40" spans="1:10" ht="15.75" x14ac:dyDescent="0.25">
      <c r="A40" s="1" t="s">
        <v>3</v>
      </c>
      <c r="B40" s="1" t="s">
        <v>11</v>
      </c>
      <c r="C40" s="1">
        <f ca="1">COUNTIFS(hiver,1,plansn,1)</f>
        <v>0</v>
      </c>
      <c r="D40" s="1"/>
      <c r="E40" s="1"/>
      <c r="F40" s="1"/>
      <c r="G40" s="1"/>
      <c r="H40" s="1"/>
      <c r="J40" s="1"/>
    </row>
    <row r="41" spans="1:10" ht="15.75" x14ac:dyDescent="0.25">
      <c r="A41" s="1" t="s">
        <v>3</v>
      </c>
      <c r="B41" s="1" t="s">
        <v>12</v>
      </c>
      <c r="C41" s="1">
        <f ca="1">COUNTIFS(hiver,1,plansb,1)</f>
        <v>1</v>
      </c>
      <c r="D41" s="1"/>
      <c r="E41" s="1"/>
      <c r="F41" s="1"/>
      <c r="G41" s="1"/>
      <c r="H41" s="1"/>
      <c r="I41" s="1"/>
    </row>
    <row r="42" spans="1:10" ht="15.75" x14ac:dyDescent="0.25">
      <c r="A42" s="1" t="s">
        <v>4</v>
      </c>
      <c r="B42" s="1" t="s">
        <v>5</v>
      </c>
      <c r="C42" s="1">
        <f ca="1">COUNTIFS(Horizons,1,Versiontrangere,1)</f>
        <v>0</v>
      </c>
      <c r="D42" s="1"/>
      <c r="E42" s="1"/>
      <c r="F42" s="1"/>
      <c r="G42" s="1"/>
      <c r="H42" s="1"/>
      <c r="I42" s="1"/>
    </row>
    <row r="43" spans="1:10" ht="15.75" x14ac:dyDescent="0.25">
      <c r="A43" s="1" t="s">
        <v>4</v>
      </c>
      <c r="B43" s="1" t="s">
        <v>6</v>
      </c>
      <c r="C43" s="1">
        <f ca="1">COUNTIFS(Horizons,1,Puydedome,1)</f>
        <v>0</v>
      </c>
      <c r="D43" s="1"/>
      <c r="E43" s="1"/>
      <c r="F43" s="1"/>
      <c r="G43" s="1"/>
      <c r="H43" s="1"/>
      <c r="I43" s="1"/>
    </row>
    <row r="44" spans="1:10" ht="15.75" x14ac:dyDescent="0.25">
      <c r="A44" s="1" t="s">
        <v>4</v>
      </c>
      <c r="B44" s="1" t="s">
        <v>7</v>
      </c>
      <c r="C44" s="1">
        <f ca="1">COUNTIFS(Horizons,1,planb,1)</f>
        <v>0</v>
      </c>
      <c r="E44" s="1"/>
      <c r="F44" s="1"/>
      <c r="G44" s="1"/>
      <c r="H44" s="1"/>
      <c r="I44" s="1"/>
    </row>
    <row r="45" spans="1:10" ht="15.75" x14ac:dyDescent="0.25">
      <c r="A45" s="1" t="s">
        <v>4</v>
      </c>
      <c r="B45" s="1" t="s">
        <v>8</v>
      </c>
      <c r="C45" s="1">
        <f ca="1">COUNTIFS(Horizons,1,planlb,1)</f>
        <v>0</v>
      </c>
      <c r="D45" s="1"/>
      <c r="F45" s="1"/>
      <c r="G45" s="1"/>
      <c r="H45" s="1"/>
      <c r="I45" s="1"/>
    </row>
    <row r="46" spans="1:10" ht="15.75" x14ac:dyDescent="0.25">
      <c r="A46" s="1" t="s">
        <v>4</v>
      </c>
      <c r="B46" s="1" t="s">
        <v>9</v>
      </c>
      <c r="C46" s="1">
        <f ca="1">COUNTIFS(Horizons,1,planmd,1)</f>
        <v>0</v>
      </c>
      <c r="D46" s="1"/>
      <c r="E46" s="1"/>
      <c r="G46" s="1"/>
      <c r="H46" s="1"/>
      <c r="I46" s="1"/>
    </row>
    <row r="47" spans="1:10" ht="15.75" x14ac:dyDescent="0.25">
      <c r="A47" s="1" t="s">
        <v>4</v>
      </c>
      <c r="B47" s="1" t="s">
        <v>10</v>
      </c>
      <c r="C47" s="1">
        <f ca="1">COUNTIFS(Horizons,1,planmu,1)</f>
        <v>0</v>
      </c>
      <c r="D47" s="1"/>
      <c r="E47" s="1"/>
      <c r="F47" s="1"/>
      <c r="H47" s="1"/>
      <c r="I47" s="1"/>
    </row>
    <row r="48" spans="1:10" ht="15.75" x14ac:dyDescent="0.25">
      <c r="A48" s="1" t="s">
        <v>4</v>
      </c>
      <c r="B48" s="1" t="s">
        <v>11</v>
      </c>
      <c r="C48" s="1">
        <f ca="1">COUNTIFS(Horizons,1,plansn,1)</f>
        <v>0</v>
      </c>
      <c r="D48" s="1"/>
      <c r="E48" s="1"/>
      <c r="F48" s="1"/>
      <c r="G48" s="1"/>
      <c r="I48" s="1"/>
    </row>
    <row r="49" spans="1:13" ht="15.75" x14ac:dyDescent="0.25">
      <c r="A49" s="1" t="s">
        <v>4</v>
      </c>
      <c r="B49" s="1" t="s">
        <v>12</v>
      </c>
      <c r="C49" s="1">
        <f ca="1">COUNTIFS(Horizons,1,plansb,1)</f>
        <v>0</v>
      </c>
      <c r="D49" s="1"/>
      <c r="E49" s="1"/>
      <c r="F49" s="1"/>
      <c r="G49" s="1"/>
      <c r="H49" s="1"/>
    </row>
    <row r="50" spans="1:13" ht="15.75" x14ac:dyDescent="0.25">
      <c r="A50" s="1" t="s">
        <v>5</v>
      </c>
      <c r="B50" s="1" t="s">
        <v>6</v>
      </c>
      <c r="C50" s="1">
        <f ca="1">COUNTIFS(Versiontrangere,1,Puydedome,1)</f>
        <v>0</v>
      </c>
      <c r="D50" s="1"/>
      <c r="E50" s="1"/>
      <c r="F50" s="1"/>
      <c r="G50" s="1"/>
      <c r="H50" s="1"/>
    </row>
    <row r="51" spans="1:13" ht="15.75" x14ac:dyDescent="0.25">
      <c r="A51" s="1" t="s">
        <v>5</v>
      </c>
      <c r="B51" s="1" t="s">
        <v>7</v>
      </c>
      <c r="C51" s="1">
        <f ca="1">COUNTIFS(Versiontrangere,1,planb,1)</f>
        <v>0</v>
      </c>
      <c r="D51" s="1"/>
      <c r="E51" s="1"/>
      <c r="F51" s="1"/>
      <c r="G51" s="1"/>
      <c r="H51" s="1"/>
    </row>
    <row r="52" spans="1:13" ht="15.75" x14ac:dyDescent="0.25">
      <c r="A52" s="1" t="s">
        <v>5</v>
      </c>
      <c r="B52" s="1" t="s">
        <v>8</v>
      </c>
      <c r="C52" s="1">
        <f ca="1">COUNTIFS(Versiontrangere,1,planlb,1)</f>
        <v>0</v>
      </c>
      <c r="E52" s="1"/>
      <c r="F52" s="1"/>
      <c r="G52" s="1"/>
      <c r="H52" s="1"/>
    </row>
    <row r="53" spans="1:13" ht="15.75" x14ac:dyDescent="0.25">
      <c r="A53" s="1" t="s">
        <v>5</v>
      </c>
      <c r="B53" s="1" t="s">
        <v>9</v>
      </c>
      <c r="C53" s="1">
        <f ca="1">COUNTIFS(Versiontrangere,1,planmd,1)</f>
        <v>0</v>
      </c>
      <c r="D53" s="1"/>
      <c r="F53" s="1"/>
      <c r="G53" s="1"/>
      <c r="H53" s="1"/>
    </row>
    <row r="54" spans="1:13" ht="15.75" x14ac:dyDescent="0.25">
      <c r="A54" s="1" t="s">
        <v>5</v>
      </c>
      <c r="B54" s="1" t="s">
        <v>10</v>
      </c>
      <c r="C54" s="1">
        <f ca="1">COUNTIFS(Versiontrangere,1,planmu,1)</f>
        <v>0</v>
      </c>
      <c r="D54" s="1"/>
      <c r="E54" s="1"/>
      <c r="G54" s="1"/>
      <c r="H54" s="1"/>
    </row>
    <row r="55" spans="1:13" ht="15.75" x14ac:dyDescent="0.25">
      <c r="A55" s="1" t="s">
        <v>5</v>
      </c>
      <c r="B55" s="1" t="s">
        <v>11</v>
      </c>
      <c r="C55" s="1">
        <f ca="1">COUNTIFS(Versiontrangere,1,plansn,1)</f>
        <v>0</v>
      </c>
      <c r="D55" s="1"/>
      <c r="E55" s="1"/>
      <c r="F55" s="1"/>
      <c r="H55" s="1"/>
    </row>
    <row r="56" spans="1:13" ht="15.75" x14ac:dyDescent="0.25">
      <c r="A56" s="1" t="s">
        <v>5</v>
      </c>
      <c r="B56" s="1" t="s">
        <v>12</v>
      </c>
      <c r="C56" s="1">
        <f ca="1">COUNTIFS(Versiontrangere,1,plansb,1)</f>
        <v>0</v>
      </c>
      <c r="D56" s="1"/>
      <c r="E56" s="1"/>
      <c r="F56" s="1"/>
      <c r="G56" s="1"/>
      <c r="K56" s="1"/>
      <c r="L56" s="1"/>
      <c r="M56" s="1"/>
    </row>
    <row r="57" spans="1:13" ht="15.75" x14ac:dyDescent="0.25">
      <c r="A57" s="1" t="s">
        <v>6</v>
      </c>
      <c r="B57" s="1" t="s">
        <v>7</v>
      </c>
      <c r="C57" s="1">
        <f ca="1">COUNTIFS(Puydedome,1,planb,1)</f>
        <v>0</v>
      </c>
      <c r="D57" s="1"/>
      <c r="E57" s="1"/>
      <c r="F57" s="1"/>
      <c r="G57" s="1"/>
    </row>
    <row r="58" spans="1:13" ht="15.75" x14ac:dyDescent="0.25">
      <c r="A58" s="1" t="s">
        <v>6</v>
      </c>
      <c r="B58" s="1" t="s">
        <v>8</v>
      </c>
      <c r="C58" s="1">
        <f ca="1">COUNTIFS(Puydedome,1,planlb,1)</f>
        <v>0</v>
      </c>
      <c r="D58" s="1"/>
      <c r="E58" s="1"/>
      <c r="F58" s="1"/>
      <c r="G58" s="1"/>
    </row>
    <row r="59" spans="1:13" ht="15.75" x14ac:dyDescent="0.25">
      <c r="A59" s="1" t="s">
        <v>6</v>
      </c>
      <c r="B59" s="1" t="s">
        <v>9</v>
      </c>
      <c r="C59" s="1">
        <f ca="1">COUNTIFS(Puydedome,1,planmd,1)</f>
        <v>0</v>
      </c>
      <c r="E59" s="1"/>
      <c r="F59" s="1"/>
      <c r="G59" s="1"/>
    </row>
    <row r="60" spans="1:13" ht="15.75" x14ac:dyDescent="0.25">
      <c r="A60" s="1" t="s">
        <v>6</v>
      </c>
      <c r="B60" s="1" t="s">
        <v>10</v>
      </c>
      <c r="C60" s="1">
        <f ca="1">COUNTIFS(Puydedome,1,planmu,1)</f>
        <v>2</v>
      </c>
      <c r="D60" s="1"/>
      <c r="F60" s="1"/>
      <c r="G60" s="1"/>
    </row>
    <row r="61" spans="1:13" ht="15.75" x14ac:dyDescent="0.25">
      <c r="A61" s="1" t="s">
        <v>6</v>
      </c>
      <c r="B61" s="1" t="s">
        <v>11</v>
      </c>
      <c r="C61" s="1">
        <f ca="1">COUNTIFS(Puydedome,1,plansn,1)</f>
        <v>1</v>
      </c>
      <c r="D61" s="1"/>
      <c r="E61" s="1"/>
      <c r="G61" s="1"/>
    </row>
    <row r="62" spans="1:13" ht="15.75" x14ac:dyDescent="0.25">
      <c r="A62" s="1" t="s">
        <v>6</v>
      </c>
      <c r="B62" s="1" t="s">
        <v>12</v>
      </c>
      <c r="C62" s="1">
        <f ca="1">COUNTIFS(Puydedome,1,plansb,1)</f>
        <v>0</v>
      </c>
      <c r="D62" s="1"/>
      <c r="E62" s="1"/>
      <c r="F62" s="1"/>
    </row>
    <row r="63" spans="1:13" ht="15.75" x14ac:dyDescent="0.25">
      <c r="A63" s="1" t="s">
        <v>7</v>
      </c>
      <c r="B63" s="1" t="s">
        <v>8</v>
      </c>
      <c r="C63" s="1">
        <f ca="1">COUNTIFS(planb,1,planlb,1)</f>
        <v>0</v>
      </c>
      <c r="D63" s="1"/>
      <c r="E63" s="1"/>
      <c r="F63" s="1"/>
    </row>
    <row r="64" spans="1:13" ht="15.75" x14ac:dyDescent="0.25">
      <c r="A64" s="1" t="s">
        <v>7</v>
      </c>
      <c r="B64" s="1" t="s">
        <v>9</v>
      </c>
      <c r="C64" s="1">
        <f ca="1">COUNTIFS(planb,1,planmd,1)</f>
        <v>0</v>
      </c>
      <c r="D64" s="1"/>
      <c r="E64" s="1"/>
      <c r="F64" s="1"/>
    </row>
    <row r="65" spans="1:6" ht="15.75" x14ac:dyDescent="0.25">
      <c r="A65" s="1" t="s">
        <v>7</v>
      </c>
      <c r="B65" s="1" t="s">
        <v>10</v>
      </c>
      <c r="C65" s="1">
        <f ca="1">COUNTIFS(planb,1,planmu,1)</f>
        <v>0</v>
      </c>
      <c r="E65" s="1"/>
      <c r="F65" s="1"/>
    </row>
    <row r="66" spans="1:6" ht="15.75" x14ac:dyDescent="0.25">
      <c r="A66" s="1" t="s">
        <v>7</v>
      </c>
      <c r="B66" s="1" t="s">
        <v>11</v>
      </c>
      <c r="C66" s="1">
        <f ca="1">COUNTIFS(planb,1,plansn,1)</f>
        <v>0</v>
      </c>
      <c r="D66" s="1"/>
      <c r="F66" s="1"/>
    </row>
    <row r="67" spans="1:6" ht="15.75" x14ac:dyDescent="0.25">
      <c r="A67" s="1" t="s">
        <v>7</v>
      </c>
      <c r="B67" s="1" t="s">
        <v>12</v>
      </c>
      <c r="C67" s="1">
        <f ca="1">COUNTIFS(planb,1,plansb,1)</f>
        <v>0</v>
      </c>
      <c r="D67" s="1"/>
      <c r="E67" s="1"/>
    </row>
    <row r="68" spans="1:6" ht="15.75" x14ac:dyDescent="0.25">
      <c r="A68" s="1" t="s">
        <v>8</v>
      </c>
      <c r="B68" s="1" t="s">
        <v>9</v>
      </c>
      <c r="C68" s="1">
        <f ca="1">COUNTIFS(planlb,1,planmd,1)</f>
        <v>0</v>
      </c>
      <c r="D68" s="1"/>
      <c r="E68" s="1"/>
    </row>
    <row r="69" spans="1:6" ht="15.75" x14ac:dyDescent="0.25">
      <c r="A69" s="1" t="s">
        <v>8</v>
      </c>
      <c r="B69" s="1" t="s">
        <v>10</v>
      </c>
      <c r="C69" s="1">
        <f ca="1">COUNTIFS(planlb,1,planmu,1)</f>
        <v>0</v>
      </c>
      <c r="D69" s="1"/>
      <c r="E69" s="1"/>
    </row>
    <row r="70" spans="1:6" ht="15.75" x14ac:dyDescent="0.25">
      <c r="A70" s="1" t="s">
        <v>8</v>
      </c>
      <c r="B70" s="1" t="s">
        <v>11</v>
      </c>
      <c r="C70" s="1">
        <f ca="1">COUNTIFS(planlb,1,plansn,1)</f>
        <v>0</v>
      </c>
      <c r="E70" s="1"/>
    </row>
    <row r="71" spans="1:6" ht="15.75" x14ac:dyDescent="0.25">
      <c r="A71" s="1" t="s">
        <v>8</v>
      </c>
      <c r="B71" s="1" t="s">
        <v>12</v>
      </c>
      <c r="C71" s="1">
        <f ca="1">COUNTIFS(planlb,1,plansb,1)</f>
        <v>0</v>
      </c>
      <c r="D71" s="1"/>
    </row>
    <row r="72" spans="1:6" ht="15.75" x14ac:dyDescent="0.25">
      <c r="A72" s="1" t="s">
        <v>9</v>
      </c>
      <c r="B72" s="1" t="s">
        <v>10</v>
      </c>
      <c r="C72" s="1">
        <f ca="1">COUNTIFS(planmd,1,planmu,1)</f>
        <v>0</v>
      </c>
      <c r="D72" s="1"/>
    </row>
    <row r="73" spans="1:6" ht="15.75" x14ac:dyDescent="0.25">
      <c r="A73" s="1" t="s">
        <v>9</v>
      </c>
      <c r="B73" s="1" t="s">
        <v>11</v>
      </c>
      <c r="C73" s="1">
        <f ca="1">COUNTIFS(planmd,1,plansn,1)</f>
        <v>0</v>
      </c>
      <c r="D73" s="1"/>
    </row>
    <row r="74" spans="1:6" ht="15.75" x14ac:dyDescent="0.25">
      <c r="A74" s="1" t="s">
        <v>9</v>
      </c>
      <c r="B74" s="1" t="s">
        <v>12</v>
      </c>
      <c r="C74" s="1">
        <f ca="1">COUNTIFS(planmd,1,plansb,1)</f>
        <v>0</v>
      </c>
    </row>
    <row r="75" spans="1:6" ht="15.75" x14ac:dyDescent="0.25">
      <c r="A75" s="1" t="s">
        <v>10</v>
      </c>
      <c r="B75" s="1" t="s">
        <v>11</v>
      </c>
      <c r="C75" s="1">
        <f ca="1">COUNTIFS(planmu,1,plansn,1)</f>
        <v>2</v>
      </c>
    </row>
    <row r="76" spans="1:6" ht="15.75" x14ac:dyDescent="0.25">
      <c r="A76" s="1" t="s">
        <v>10</v>
      </c>
      <c r="B76" s="1" t="s">
        <v>12</v>
      </c>
      <c r="C76" s="1">
        <f ca="1">COUNTIFS(planmu,1,plansb,1)</f>
        <v>0</v>
      </c>
    </row>
    <row r="77" spans="1:6" ht="15.75" x14ac:dyDescent="0.25">
      <c r="A77" s="1" t="s">
        <v>11</v>
      </c>
      <c r="B77" s="1" t="s">
        <v>12</v>
      </c>
      <c r="C77" s="1">
        <f ca="1">COUNTIFS(plansn,1,plansb,1)</f>
        <v>0</v>
      </c>
    </row>
    <row r="78" spans="1:6" ht="15.75" x14ac:dyDescent="0.25">
      <c r="A78" s="1" t="s">
        <v>13</v>
      </c>
      <c r="B7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Analyse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2018-02-17T17:39:24Z</dcterms:modified>
</cp:coreProperties>
</file>