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360" windowHeight="8265"/>
  </bookViews>
  <sheets>
    <sheet name="Taux" sheetId="2" r:id="rId1"/>
    <sheet name="client" sheetId="1" r:id="rId2"/>
  </sheets>
  <definedNames>
    <definedName name="Client">client!$A$1:$P$10</definedName>
    <definedName name="Radical">client!$A$2:$A$10</definedName>
  </definedNames>
  <calcPr calcId="152511"/>
</workbook>
</file>

<file path=xl/calcChain.xml><?xml version="1.0" encoding="utf-8"?>
<calcChain xmlns="http://schemas.openxmlformats.org/spreadsheetml/2006/main">
  <c r="R25" i="2" l="1"/>
  <c r="Q25" i="2"/>
  <c r="P25" i="2"/>
  <c r="O25" i="2"/>
  <c r="N25" i="2"/>
  <c r="R24" i="2"/>
  <c r="Q24" i="2"/>
  <c r="P24" i="2"/>
  <c r="O24" i="2"/>
  <c r="N24" i="2"/>
  <c r="R23" i="2"/>
  <c r="Q23" i="2"/>
  <c r="P23" i="2"/>
  <c r="O23" i="2"/>
  <c r="N23" i="2"/>
  <c r="R22" i="2"/>
  <c r="Q22" i="2"/>
  <c r="P22" i="2"/>
  <c r="O22" i="2"/>
  <c r="N22" i="2"/>
  <c r="R21" i="2"/>
  <c r="Q21" i="2"/>
  <c r="P21" i="2"/>
  <c r="O21" i="2"/>
  <c r="N21" i="2"/>
  <c r="R20" i="2"/>
  <c r="Q20" i="2"/>
  <c r="P20" i="2"/>
  <c r="O20" i="2"/>
  <c r="N20" i="2"/>
  <c r="R19" i="2"/>
  <c r="Q19" i="2"/>
  <c r="P19" i="2"/>
  <c r="O19" i="2"/>
  <c r="N19" i="2"/>
  <c r="R18" i="2"/>
  <c r="Q18" i="2"/>
  <c r="P18" i="2"/>
  <c r="O18" i="2"/>
  <c r="N18" i="2"/>
  <c r="R17" i="2"/>
  <c r="Q17" i="2"/>
  <c r="P17" i="2"/>
  <c r="O17" i="2"/>
  <c r="N17" i="2"/>
  <c r="R16" i="2"/>
  <c r="Q16" i="2"/>
  <c r="P16" i="2"/>
  <c r="O16" i="2"/>
  <c r="N16" i="2"/>
  <c r="R15" i="2"/>
  <c r="Q15" i="2"/>
  <c r="P15" i="2"/>
  <c r="O15" i="2"/>
  <c r="N15" i="2"/>
  <c r="R14" i="2"/>
  <c r="Q14" i="2"/>
  <c r="P14" i="2"/>
  <c r="O14" i="2"/>
  <c r="N14" i="2"/>
  <c r="R13" i="2"/>
  <c r="Q13" i="2"/>
  <c r="P13" i="2"/>
  <c r="O13" i="2"/>
  <c r="N13" i="2"/>
  <c r="R12" i="2"/>
  <c r="Q12" i="2"/>
  <c r="P12" i="2"/>
  <c r="O12" i="2"/>
  <c r="N12" i="2"/>
  <c r="R11" i="2"/>
  <c r="Q11" i="2"/>
  <c r="P11" i="2"/>
  <c r="O11" i="2"/>
  <c r="N11" i="2"/>
  <c r="R10" i="2"/>
  <c r="Q10" i="2"/>
  <c r="P10" i="2"/>
  <c r="O10" i="2"/>
  <c r="N10" i="2"/>
  <c r="R9" i="2"/>
  <c r="Q9" i="2"/>
  <c r="P9" i="2"/>
  <c r="O9" i="2"/>
  <c r="N9" i="2"/>
  <c r="R8" i="2"/>
  <c r="Q8" i="2"/>
  <c r="P8" i="2"/>
  <c r="O8" i="2"/>
  <c r="N8" i="2"/>
  <c r="R7" i="2"/>
  <c r="Q7" i="2"/>
  <c r="P7" i="2"/>
  <c r="O7" i="2"/>
  <c r="N7" i="2"/>
  <c r="R6" i="2"/>
  <c r="Q6" i="2"/>
  <c r="P6" i="2"/>
  <c r="O6" i="2"/>
  <c r="N6" i="2"/>
  <c r="R5" i="2"/>
  <c r="Q5" i="2"/>
  <c r="P5" i="2"/>
  <c r="O5" i="2"/>
  <c r="N5" i="2"/>
  <c r="R4" i="2"/>
  <c r="Q4" i="2"/>
  <c r="P4" i="2"/>
  <c r="O4" i="2"/>
  <c r="N4" i="2"/>
  <c r="R3" i="2"/>
  <c r="Q3" i="2"/>
  <c r="P3" i="2"/>
  <c r="O3" i="2"/>
  <c r="N3" i="2"/>
  <c r="R2" i="2"/>
  <c r="Q2" i="2"/>
  <c r="P2" i="2"/>
  <c r="O2" i="2"/>
  <c r="N2" i="2"/>
  <c r="K25" i="2"/>
  <c r="J25" i="2"/>
  <c r="I25" i="2"/>
  <c r="H25" i="2"/>
  <c r="G25" i="2"/>
  <c r="K24" i="2"/>
  <c r="J24" i="2"/>
  <c r="I24" i="2"/>
  <c r="H24" i="2"/>
  <c r="G24" i="2"/>
  <c r="K23" i="2"/>
  <c r="J23" i="2"/>
  <c r="I23" i="2"/>
  <c r="H23" i="2"/>
  <c r="G23" i="2"/>
  <c r="K22" i="2"/>
  <c r="J22" i="2"/>
  <c r="I22" i="2"/>
  <c r="H22" i="2"/>
  <c r="G22" i="2"/>
  <c r="K21" i="2"/>
  <c r="J21" i="2"/>
  <c r="I21" i="2"/>
  <c r="H21" i="2"/>
  <c r="G21" i="2"/>
  <c r="K20" i="2"/>
  <c r="J20" i="2"/>
  <c r="I20" i="2"/>
  <c r="H20" i="2"/>
  <c r="G20" i="2"/>
  <c r="K19" i="2"/>
  <c r="J19" i="2"/>
  <c r="I19" i="2"/>
  <c r="H19" i="2"/>
  <c r="G19" i="2"/>
  <c r="K18" i="2"/>
  <c r="J18" i="2"/>
  <c r="I18" i="2"/>
  <c r="H18" i="2"/>
  <c r="G18" i="2"/>
  <c r="K17" i="2"/>
  <c r="J17" i="2"/>
  <c r="I17" i="2"/>
  <c r="H17" i="2"/>
  <c r="G17" i="2"/>
  <c r="K16" i="2"/>
  <c r="J16" i="2"/>
  <c r="I16" i="2"/>
  <c r="H16" i="2"/>
  <c r="G16" i="2"/>
  <c r="K15" i="2"/>
  <c r="J15" i="2"/>
  <c r="I15" i="2"/>
  <c r="H15" i="2"/>
  <c r="G15" i="2"/>
  <c r="K14" i="2"/>
  <c r="J14" i="2"/>
  <c r="I14" i="2"/>
  <c r="H14" i="2"/>
  <c r="G14" i="2"/>
  <c r="K13" i="2"/>
  <c r="J13" i="2"/>
  <c r="I13" i="2"/>
  <c r="H13" i="2"/>
  <c r="G13" i="2"/>
  <c r="K12" i="2"/>
  <c r="J12" i="2"/>
  <c r="I12" i="2"/>
  <c r="H12" i="2"/>
  <c r="G12" i="2"/>
  <c r="K11" i="2"/>
  <c r="J11" i="2"/>
  <c r="I11" i="2"/>
  <c r="H11" i="2"/>
  <c r="G11" i="2"/>
  <c r="K10" i="2"/>
  <c r="J10" i="2"/>
  <c r="I10" i="2"/>
  <c r="H10" i="2"/>
  <c r="G10" i="2"/>
  <c r="K9" i="2"/>
  <c r="J9" i="2"/>
  <c r="I9" i="2"/>
  <c r="H9" i="2"/>
  <c r="G9" i="2"/>
  <c r="K8" i="2"/>
  <c r="J8" i="2"/>
  <c r="I8" i="2"/>
  <c r="H8" i="2"/>
  <c r="G8" i="2"/>
  <c r="K7" i="2"/>
  <c r="J7" i="2"/>
  <c r="I7" i="2"/>
  <c r="H7" i="2"/>
  <c r="G7" i="2"/>
  <c r="K6" i="2"/>
  <c r="J6" i="2"/>
  <c r="I6" i="2"/>
  <c r="H6" i="2"/>
  <c r="G6" i="2"/>
  <c r="K5" i="2"/>
  <c r="J5" i="2"/>
  <c r="I5" i="2"/>
  <c r="H5" i="2"/>
  <c r="G5" i="2"/>
  <c r="K4" i="2"/>
  <c r="J4" i="2"/>
  <c r="I4" i="2"/>
  <c r="H4" i="2"/>
  <c r="G4" i="2"/>
  <c r="K3" i="2"/>
  <c r="J3" i="2"/>
  <c r="I3" i="2"/>
  <c r="H3" i="2"/>
  <c r="G3" i="2"/>
  <c r="K2" i="2"/>
  <c r="J2" i="2"/>
  <c r="I2" i="2"/>
  <c r="H2" i="2"/>
  <c r="G2" i="2"/>
</calcChain>
</file>

<file path=xl/sharedStrings.xml><?xml version="1.0" encoding="utf-8"?>
<sst xmlns="http://schemas.openxmlformats.org/spreadsheetml/2006/main" count="242" uniqueCount="121">
  <si>
    <t>Catégorie</t>
  </si>
  <si>
    <t>TITRE</t>
  </si>
  <si>
    <t>INTITULE</t>
  </si>
  <si>
    <t>SIGLE</t>
  </si>
  <si>
    <t>BANQUE</t>
  </si>
  <si>
    <t>AGENCE</t>
  </si>
  <si>
    <t>GENERIC</t>
  </si>
  <si>
    <t>RADICAL</t>
  </si>
  <si>
    <t>PLURAL</t>
  </si>
  <si>
    <t>CCLE</t>
  </si>
  <si>
    <t>DTOUVR</t>
  </si>
  <si>
    <t>MTACCORDE</t>
  </si>
  <si>
    <t>TAUXSP</t>
  </si>
  <si>
    <t>DTSIGNAT</t>
  </si>
  <si>
    <t>Date fin Dossier Prévisionnelle</t>
  </si>
  <si>
    <t>CAPITAL_RESTDU_REEL</t>
  </si>
  <si>
    <t>Immobilier</t>
  </si>
  <si>
    <t>MR</t>
  </si>
  <si>
    <t>EL BARHAM OU MOUSSAID</t>
  </si>
  <si>
    <t>ABDELLAH OU SAADIA</t>
  </si>
  <si>
    <t>01</t>
  </si>
  <si>
    <t>29</t>
  </si>
  <si>
    <t>21140</t>
  </si>
  <si>
    <t>0000931</t>
  </si>
  <si>
    <t>000</t>
  </si>
  <si>
    <t>3</t>
  </si>
  <si>
    <t>M&amp;MM</t>
  </si>
  <si>
    <t>BENBARAK</t>
  </si>
  <si>
    <t>MED&amp;RKIA</t>
  </si>
  <si>
    <t>02</t>
  </si>
  <si>
    <t>0002756</t>
  </si>
  <si>
    <t>1</t>
  </si>
  <si>
    <t>BAKHTIR</t>
  </si>
  <si>
    <t>MOULAY LAHCEN B.</t>
  </si>
  <si>
    <t>0002955</t>
  </si>
  <si>
    <t>0</t>
  </si>
  <si>
    <t>AIT RAIS</t>
  </si>
  <si>
    <t>BRAHIM</t>
  </si>
  <si>
    <t>0004788</t>
  </si>
  <si>
    <t>9</t>
  </si>
  <si>
    <t>EN NADRI</t>
  </si>
  <si>
    <t>OMAR</t>
  </si>
  <si>
    <t>15</t>
  </si>
  <si>
    <t>0006484</t>
  </si>
  <si>
    <t>GOURARI</t>
  </si>
  <si>
    <t>ABDELMALEK</t>
  </si>
  <si>
    <t>0006926</t>
  </si>
  <si>
    <t>7</t>
  </si>
  <si>
    <t>OULBARAKA AHMED &amp; HNIA</t>
  </si>
  <si>
    <t>BOUSLAM</t>
  </si>
  <si>
    <t>11</t>
  </si>
  <si>
    <t>0020232</t>
  </si>
  <si>
    <t>LATMANI</t>
  </si>
  <si>
    <t>MOULAY ABDELAZIZ</t>
  </si>
  <si>
    <t>13</t>
  </si>
  <si>
    <t>0023327</t>
  </si>
  <si>
    <t>CHABTOU MOHAMED</t>
  </si>
  <si>
    <t>BEN BELA</t>
  </si>
  <si>
    <t>41</t>
  </si>
  <si>
    <t>0028600</t>
  </si>
  <si>
    <t>4</t>
  </si>
  <si>
    <t>CONTRAT</t>
  </si>
  <si>
    <t>Date début</t>
  </si>
  <si>
    <t>TAUX</t>
  </si>
  <si>
    <t>TAUX Différé</t>
  </si>
  <si>
    <t>TAUX de référence BAM</t>
  </si>
  <si>
    <t>0102003519</t>
  </si>
  <si>
    <t>006.68</t>
  </si>
  <si>
    <t>007.75</t>
  </si>
  <si>
    <t>004.92</t>
  </si>
  <si>
    <t>005.55</t>
  </si>
  <si>
    <t>004.20</t>
  </si>
  <si>
    <t>004.18</t>
  </si>
  <si>
    <t>003.61</t>
  </si>
  <si>
    <t>006.06</t>
  </si>
  <si>
    <t>003.59</t>
  </si>
  <si>
    <t>003.68</t>
  </si>
  <si>
    <t>0102003520</t>
  </si>
  <si>
    <t>007.65</t>
  </si>
  <si>
    <t>005.77</t>
  </si>
  <si>
    <t>004.99</t>
  </si>
  <si>
    <t>006.40</t>
  </si>
  <si>
    <t>005.62</t>
  </si>
  <si>
    <t>003.42</t>
  </si>
  <si>
    <t>007.61</t>
  </si>
  <si>
    <t>005.41</t>
  </si>
  <si>
    <t>005.88</t>
  </si>
  <si>
    <t>0102003373</t>
  </si>
  <si>
    <t>005.87</t>
  </si>
  <si>
    <t>007.11</t>
  </si>
  <si>
    <t>007.74</t>
  </si>
  <si>
    <t>0115000610</t>
  </si>
  <si>
    <t>005.50</t>
  </si>
  <si>
    <t>0115000622</t>
  </si>
  <si>
    <t>003.19</t>
  </si>
  <si>
    <t>004.60</t>
  </si>
  <si>
    <t>002.29</t>
  </si>
  <si>
    <t>004.82</t>
  </si>
  <si>
    <t>002.51</t>
  </si>
  <si>
    <t>0102004293</t>
  </si>
  <si>
    <t>007.14</t>
  </si>
  <si>
    <t>006.57</t>
  </si>
  <si>
    <t>005.57</t>
  </si>
  <si>
    <t>004.83</t>
  </si>
  <si>
    <t>003.57</t>
  </si>
  <si>
    <t>0111002575</t>
  </si>
  <si>
    <t>004.39</t>
  </si>
  <si>
    <t>005.36</t>
  </si>
  <si>
    <t>0113001425</t>
  </si>
  <si>
    <t>005.29</t>
  </si>
  <si>
    <t>005.86</t>
  </si>
  <si>
    <t>0141000055</t>
  </si>
  <si>
    <t>007.15</t>
  </si>
  <si>
    <t>005.45</t>
  </si>
  <si>
    <t>005.64</t>
  </si>
  <si>
    <t>006.23</t>
  </si>
  <si>
    <t>004.97</t>
  </si>
  <si>
    <t>Titre</t>
  </si>
  <si>
    <t>DTOuvr</t>
  </si>
  <si>
    <t>MtAccorde</t>
  </si>
  <si>
    <t>Intitulé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</si>
</sst>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C0C0C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vertical="center" wrapText="1"/>
    </xf>
    <xf numFmtId="15" fontId="2" fillId="0" borderId="2" xfId="0" applyNumberFormat="1" applyFont="1" applyFill="1" applyBorder="1" applyAlignment="1" applyProtection="1">
      <alignment horizontal="right" vertical="center" wrapText="1"/>
    </xf>
    <xf numFmtId="0" fontId="2" fillId="0" borderId="2" xfId="0" applyFont="1" applyFill="1" applyBorder="1" applyAlignment="1" applyProtection="1">
      <alignment horizontal="right" vertical="center" wrapText="1"/>
    </xf>
    <xf numFmtId="0" fontId="0" fillId="3" borderId="0" xfId="0" applyFill="1"/>
    <xf numFmtId="49" fontId="0" fillId="0" borderId="0" xfId="0" applyNumberFormat="1"/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1" fillId="5" borderId="1" xfId="0" applyFont="1" applyFill="1" applyBorder="1" applyAlignment="1" applyProtection="1">
      <alignment horizontal="center" vertical="center"/>
    </xf>
    <xf numFmtId="165" fontId="0" fillId="4" borderId="0" xfId="0" applyNumberFormat="1" applyFill="1"/>
    <xf numFmtId="165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workbookViewId="0">
      <selection activeCell="Q12" sqref="Q12"/>
    </sheetView>
  </sheetViews>
  <sheetFormatPr baseColWidth="10" defaultRowHeight="15" x14ac:dyDescent="0.25"/>
  <cols>
    <col min="6" max="6" width="22.42578125" bestFit="1" customWidth="1"/>
    <col min="10" max="10" width="11.42578125" style="12"/>
    <col min="17" max="17" width="11.42578125" style="12"/>
  </cols>
  <sheetData>
    <row r="1" spans="1:18" x14ac:dyDescent="0.25">
      <c r="A1" s="5" t="s">
        <v>7</v>
      </c>
      <c r="B1" s="8" t="s">
        <v>61</v>
      </c>
      <c r="C1" s="9" t="s">
        <v>62</v>
      </c>
      <c r="D1" s="8" t="s">
        <v>63</v>
      </c>
      <c r="E1" s="8" t="s">
        <v>64</v>
      </c>
      <c r="F1" s="8" t="s">
        <v>65</v>
      </c>
      <c r="G1" s="8" t="s">
        <v>0</v>
      </c>
      <c r="H1" s="8" t="s">
        <v>117</v>
      </c>
      <c r="I1" s="8" t="s">
        <v>120</v>
      </c>
      <c r="J1" s="11" t="s">
        <v>118</v>
      </c>
      <c r="K1" s="8" t="s">
        <v>119</v>
      </c>
      <c r="N1" s="8" t="s">
        <v>0</v>
      </c>
      <c r="O1" s="8" t="s">
        <v>117</v>
      </c>
      <c r="P1" s="8" t="s">
        <v>120</v>
      </c>
      <c r="Q1" s="11" t="s">
        <v>118</v>
      </c>
      <c r="R1" s="8" t="s">
        <v>119</v>
      </c>
    </row>
    <row r="2" spans="1:18" x14ac:dyDescent="0.25">
      <c r="A2" s="6" t="s">
        <v>23</v>
      </c>
      <c r="B2" s="6" t="s">
        <v>66</v>
      </c>
      <c r="C2" s="7">
        <v>41505</v>
      </c>
      <c r="D2" t="s">
        <v>67</v>
      </c>
      <c r="E2" t="s">
        <v>68</v>
      </c>
      <c r="F2" t="s">
        <v>69</v>
      </c>
      <c r="G2" t="str">
        <f>VLOOKUP(A2,Client,7,0)</f>
        <v>Immobilier</v>
      </c>
      <c r="H2" t="str">
        <f>VLOOKUP(A2,Client,8,0)</f>
        <v>MR</v>
      </c>
      <c r="I2" t="str">
        <f>VLOOKUP(A2,Client,9,0)</f>
        <v>EL BARHAM OU MOUSSAID</v>
      </c>
      <c r="J2" s="12">
        <f>VLOOKUP(A2,Client,11,0)</f>
        <v>27156</v>
      </c>
      <c r="K2" s="13">
        <f>VLOOKUP(A2,Client,12,0)</f>
        <v>400000</v>
      </c>
      <c r="M2" s="6"/>
      <c r="N2" t="str">
        <f>INDEX(Client,MATCH(A2,Radical,0)+1,7)</f>
        <v>Immobilier</v>
      </c>
      <c r="O2" t="str">
        <f>INDEX(Client,MATCH(A2,Radical,0)+1,8)</f>
        <v>MR</v>
      </c>
      <c r="P2" t="str">
        <f>INDEX(Client,MATCH(A2,Radical,0)+1,9)</f>
        <v>EL BARHAM OU MOUSSAID</v>
      </c>
      <c r="Q2" s="12">
        <f>INDEX(Client,MATCH(A2,Radical,0)+1,11)</f>
        <v>27156</v>
      </c>
      <c r="R2">
        <f>INDEX(Client,MATCH(A2,Radical,0)+1,12)</f>
        <v>400000</v>
      </c>
    </row>
    <row r="3" spans="1:18" x14ac:dyDescent="0.25">
      <c r="A3" s="6" t="s">
        <v>23</v>
      </c>
      <c r="B3" s="6" t="s">
        <v>66</v>
      </c>
      <c r="C3" s="7">
        <v>37852</v>
      </c>
      <c r="D3" t="s">
        <v>68</v>
      </c>
      <c r="E3" t="s">
        <v>68</v>
      </c>
      <c r="F3" t="s">
        <v>74</v>
      </c>
      <c r="G3" t="str">
        <f>VLOOKUP(A3,Client,7,0)</f>
        <v>Immobilier</v>
      </c>
      <c r="H3" t="str">
        <f>VLOOKUP(A3,Client,8,0)</f>
        <v>MR</v>
      </c>
      <c r="I3" t="str">
        <f>VLOOKUP(A3,Client,9,0)</f>
        <v>EL BARHAM OU MOUSSAID</v>
      </c>
      <c r="J3" s="12">
        <f>VLOOKUP(A3,Client,11,0)</f>
        <v>27156</v>
      </c>
      <c r="K3" s="13">
        <f>VLOOKUP(A3,Client,12,0)</f>
        <v>400000</v>
      </c>
      <c r="N3" t="str">
        <f>INDEX(Client,MATCH(A3,Radical,0)+1,7)</f>
        <v>Immobilier</v>
      </c>
      <c r="O3" t="str">
        <f>INDEX(Client,MATCH(A3,Radical,0)+1,8)</f>
        <v>MR</v>
      </c>
      <c r="P3" t="str">
        <f>INDEX(Client,MATCH(A3,Radical,0)+1,9)</f>
        <v>EL BARHAM OU MOUSSAID</v>
      </c>
      <c r="Q3" s="12">
        <f>INDEX(Client,MATCH(A3,Radical,0)+1,11)</f>
        <v>27156</v>
      </c>
      <c r="R3">
        <f>INDEX(Client,MATCH(A3,Radical,0)+1,12)</f>
        <v>400000</v>
      </c>
    </row>
    <row r="4" spans="1:18" x14ac:dyDescent="0.25">
      <c r="A4" s="6" t="s">
        <v>30</v>
      </c>
      <c r="B4" s="6" t="s">
        <v>77</v>
      </c>
      <c r="C4" s="7">
        <v>42731</v>
      </c>
      <c r="D4" t="s">
        <v>82</v>
      </c>
      <c r="E4" t="s">
        <v>78</v>
      </c>
      <c r="F4" t="s">
        <v>83</v>
      </c>
      <c r="G4" t="str">
        <f>VLOOKUP(A4,Client,7,0)</f>
        <v>Immobilier</v>
      </c>
      <c r="H4" t="str">
        <f>VLOOKUP(A4,Client,8,0)</f>
        <v>M&amp;MM</v>
      </c>
      <c r="I4" t="str">
        <f>VLOOKUP(A4,Client,9,0)</f>
        <v>BENBARAK</v>
      </c>
      <c r="J4" s="12">
        <f>VLOOKUP(A4,Client,11,0)</f>
        <v>26665</v>
      </c>
      <c r="K4" s="13">
        <f>VLOOKUP(A4,Client,12,0)</f>
        <v>200000</v>
      </c>
      <c r="N4" t="str">
        <f>INDEX(Client,MATCH(A4,Radical,0)+1,7)</f>
        <v>Immobilier</v>
      </c>
      <c r="O4" t="str">
        <f>INDEX(Client,MATCH(A4,Radical,0)+1,8)</f>
        <v>M&amp;MM</v>
      </c>
      <c r="P4" t="str">
        <f>INDEX(Client,MATCH(A4,Radical,0)+1,9)</f>
        <v>BENBARAK</v>
      </c>
      <c r="Q4" s="12">
        <f>INDEX(Client,MATCH(A4,Radical,0)+1,11)</f>
        <v>26665</v>
      </c>
      <c r="R4">
        <f>INDEX(Client,MATCH(A4,Radical,0)+1,12)</f>
        <v>200000</v>
      </c>
    </row>
    <row r="5" spans="1:18" x14ac:dyDescent="0.25">
      <c r="A5" s="6" t="s">
        <v>30</v>
      </c>
      <c r="B5" s="6" t="s">
        <v>77</v>
      </c>
      <c r="C5" s="7">
        <v>42000</v>
      </c>
      <c r="D5" t="s">
        <v>84</v>
      </c>
      <c r="E5" t="s">
        <v>78</v>
      </c>
      <c r="F5" t="s">
        <v>85</v>
      </c>
      <c r="G5" t="str">
        <f>VLOOKUP(A5,Client,7,0)</f>
        <v>Immobilier</v>
      </c>
      <c r="H5" t="str">
        <f>VLOOKUP(A5,Client,8,0)</f>
        <v>M&amp;MM</v>
      </c>
      <c r="I5" t="str">
        <f>VLOOKUP(A5,Client,9,0)</f>
        <v>BENBARAK</v>
      </c>
      <c r="J5" s="12">
        <f>VLOOKUP(A5,Client,11,0)</f>
        <v>26665</v>
      </c>
      <c r="K5" s="13">
        <f>VLOOKUP(A5,Client,12,0)</f>
        <v>200000</v>
      </c>
      <c r="N5" t="str">
        <f>INDEX(Client,MATCH(A5,Radical,0)+1,7)</f>
        <v>Immobilier</v>
      </c>
      <c r="O5" t="str">
        <f>INDEX(Client,MATCH(A5,Radical,0)+1,8)</f>
        <v>M&amp;MM</v>
      </c>
      <c r="P5" t="str">
        <f>INDEX(Client,MATCH(A5,Radical,0)+1,9)</f>
        <v>BENBARAK</v>
      </c>
      <c r="Q5" s="12">
        <f>INDEX(Client,MATCH(A5,Radical,0)+1,11)</f>
        <v>26665</v>
      </c>
      <c r="R5">
        <f>INDEX(Client,MATCH(A5,Radical,0)+1,12)</f>
        <v>200000</v>
      </c>
    </row>
    <row r="6" spans="1:18" x14ac:dyDescent="0.25">
      <c r="A6" s="6" t="s">
        <v>30</v>
      </c>
      <c r="B6" s="6" t="s">
        <v>77</v>
      </c>
      <c r="C6" s="7">
        <v>42365</v>
      </c>
      <c r="D6" t="s">
        <v>86</v>
      </c>
      <c r="E6" t="s">
        <v>78</v>
      </c>
      <c r="F6" t="s">
        <v>76</v>
      </c>
      <c r="G6" t="str">
        <f>VLOOKUP(A6,Client,7,0)</f>
        <v>Immobilier</v>
      </c>
      <c r="H6" t="str">
        <f>VLOOKUP(A6,Client,8,0)</f>
        <v>M&amp;MM</v>
      </c>
      <c r="I6" t="str">
        <f>VLOOKUP(A6,Client,9,0)</f>
        <v>BENBARAK</v>
      </c>
      <c r="J6" s="12">
        <f>VLOOKUP(A6,Client,11,0)</f>
        <v>26665</v>
      </c>
      <c r="K6" s="13">
        <f>VLOOKUP(A6,Client,12,0)</f>
        <v>200000</v>
      </c>
      <c r="N6" t="str">
        <f>INDEX(Client,MATCH(A6,Radical,0)+1,7)</f>
        <v>Immobilier</v>
      </c>
      <c r="O6" t="str">
        <f>INDEX(Client,MATCH(A6,Radical,0)+1,8)</f>
        <v>M&amp;MM</v>
      </c>
      <c r="P6" t="str">
        <f>INDEX(Client,MATCH(A6,Radical,0)+1,9)</f>
        <v>BENBARAK</v>
      </c>
      <c r="Q6" s="12">
        <f>INDEX(Client,MATCH(A6,Radical,0)+1,11)</f>
        <v>26665</v>
      </c>
      <c r="R6">
        <f>INDEX(Client,MATCH(A6,Radical,0)+1,12)</f>
        <v>200000</v>
      </c>
    </row>
    <row r="7" spans="1:18" x14ac:dyDescent="0.25">
      <c r="A7" s="6" t="s">
        <v>34</v>
      </c>
      <c r="B7" s="6" t="s">
        <v>87</v>
      </c>
      <c r="C7" s="7">
        <v>42228</v>
      </c>
      <c r="D7" t="s">
        <v>88</v>
      </c>
      <c r="E7" t="s">
        <v>78</v>
      </c>
      <c r="F7" t="s">
        <v>76</v>
      </c>
      <c r="G7" t="str">
        <f>VLOOKUP(A7,Client,7,0)</f>
        <v>Immobilier</v>
      </c>
      <c r="H7" t="str">
        <f>VLOOKUP(A7,Client,8,0)</f>
        <v>MR</v>
      </c>
      <c r="I7" t="str">
        <f>VLOOKUP(A7,Client,9,0)</f>
        <v>BAKHTIR</v>
      </c>
      <c r="J7" s="12">
        <f>VLOOKUP(A7,Client,11,0)</f>
        <v>26665</v>
      </c>
      <c r="K7" s="13">
        <f>VLOOKUP(A7,Client,12,0)</f>
        <v>190000</v>
      </c>
      <c r="N7" t="str">
        <f>INDEX(Client,MATCH(A7,Radical,0)+1,7)</f>
        <v>Immobilier</v>
      </c>
      <c r="O7" t="str">
        <f>INDEX(Client,MATCH(A7,Radical,0)+1,8)</f>
        <v>MR</v>
      </c>
      <c r="P7" t="str">
        <f>INDEX(Client,MATCH(A7,Radical,0)+1,9)</f>
        <v>BAKHTIR</v>
      </c>
      <c r="Q7" s="12">
        <f>INDEX(Client,MATCH(A7,Radical,0)+1,11)</f>
        <v>26665</v>
      </c>
      <c r="R7">
        <f>INDEX(Client,MATCH(A7,Radical,0)+1,12)</f>
        <v>190000</v>
      </c>
    </row>
    <row r="8" spans="1:18" x14ac:dyDescent="0.25">
      <c r="A8" s="6" t="s">
        <v>34</v>
      </c>
      <c r="B8" s="6" t="s">
        <v>87</v>
      </c>
      <c r="C8" s="7">
        <v>42594</v>
      </c>
      <c r="D8" t="s">
        <v>88</v>
      </c>
      <c r="E8" t="s">
        <v>78</v>
      </c>
      <c r="F8" t="s">
        <v>75</v>
      </c>
      <c r="G8" t="str">
        <f>VLOOKUP(A8,Client,7,0)</f>
        <v>Immobilier</v>
      </c>
      <c r="H8" t="str">
        <f>VLOOKUP(A8,Client,8,0)</f>
        <v>MR</v>
      </c>
      <c r="I8" t="str">
        <f>VLOOKUP(A8,Client,9,0)</f>
        <v>BAKHTIR</v>
      </c>
      <c r="J8" s="12">
        <f>VLOOKUP(A8,Client,11,0)</f>
        <v>26665</v>
      </c>
      <c r="K8" s="13">
        <f>VLOOKUP(A8,Client,12,0)</f>
        <v>190000</v>
      </c>
      <c r="N8" t="str">
        <f>INDEX(Client,MATCH(A8,Radical,0)+1,7)</f>
        <v>Immobilier</v>
      </c>
      <c r="O8" t="str">
        <f>INDEX(Client,MATCH(A8,Radical,0)+1,8)</f>
        <v>MR</v>
      </c>
      <c r="P8" t="str">
        <f>INDEX(Client,MATCH(A8,Radical,0)+1,9)</f>
        <v>BAKHTIR</v>
      </c>
      <c r="Q8" s="12">
        <f>INDEX(Client,MATCH(A8,Radical,0)+1,11)</f>
        <v>26665</v>
      </c>
      <c r="R8">
        <f>INDEX(Client,MATCH(A8,Radical,0)+1,12)</f>
        <v>190000</v>
      </c>
    </row>
    <row r="9" spans="1:18" x14ac:dyDescent="0.25">
      <c r="A9" s="6" t="s">
        <v>34</v>
      </c>
      <c r="B9" s="6" t="s">
        <v>87</v>
      </c>
      <c r="C9" s="7">
        <v>41498</v>
      </c>
      <c r="D9" t="s">
        <v>89</v>
      </c>
      <c r="E9" t="s">
        <v>78</v>
      </c>
      <c r="F9" t="s">
        <v>69</v>
      </c>
      <c r="G9" t="str">
        <f>VLOOKUP(A9,Client,7,0)</f>
        <v>Immobilier</v>
      </c>
      <c r="H9" t="str">
        <f>VLOOKUP(A9,Client,8,0)</f>
        <v>MR</v>
      </c>
      <c r="I9" t="str">
        <f>VLOOKUP(A9,Client,9,0)</f>
        <v>BAKHTIR</v>
      </c>
      <c r="J9" s="12">
        <f>VLOOKUP(A9,Client,11,0)</f>
        <v>26665</v>
      </c>
      <c r="K9" s="13">
        <f>VLOOKUP(A9,Client,12,0)</f>
        <v>190000</v>
      </c>
      <c r="N9" t="str">
        <f>INDEX(Client,MATCH(A9,Radical,0)+1,7)</f>
        <v>Immobilier</v>
      </c>
      <c r="O9" t="str">
        <f>INDEX(Client,MATCH(A9,Radical,0)+1,8)</f>
        <v>MR</v>
      </c>
      <c r="P9" t="str">
        <f>INDEX(Client,MATCH(A9,Radical,0)+1,9)</f>
        <v>BAKHTIR</v>
      </c>
      <c r="Q9" s="12">
        <f>INDEX(Client,MATCH(A9,Radical,0)+1,11)</f>
        <v>26665</v>
      </c>
      <c r="R9">
        <f>INDEX(Client,MATCH(A9,Radical,0)+1,12)</f>
        <v>190000</v>
      </c>
    </row>
    <row r="10" spans="1:18" x14ac:dyDescent="0.25">
      <c r="A10" s="6" t="s">
        <v>34</v>
      </c>
      <c r="B10" s="6" t="s">
        <v>87</v>
      </c>
      <c r="C10" s="7">
        <v>41863</v>
      </c>
      <c r="D10" t="s">
        <v>90</v>
      </c>
      <c r="E10" t="s">
        <v>78</v>
      </c>
      <c r="F10" t="s">
        <v>70</v>
      </c>
      <c r="G10" t="str">
        <f>VLOOKUP(A10,Client,7,0)</f>
        <v>Immobilier</v>
      </c>
      <c r="H10" t="str">
        <f>VLOOKUP(A10,Client,8,0)</f>
        <v>MR</v>
      </c>
      <c r="I10" t="str">
        <f>VLOOKUP(A10,Client,9,0)</f>
        <v>BAKHTIR</v>
      </c>
      <c r="J10" s="12">
        <f>VLOOKUP(A10,Client,11,0)</f>
        <v>26665</v>
      </c>
      <c r="K10" s="13">
        <f>VLOOKUP(A10,Client,12,0)</f>
        <v>190000</v>
      </c>
      <c r="N10" t="str">
        <f>INDEX(Client,MATCH(A10,Radical,0)+1,7)</f>
        <v>Immobilier</v>
      </c>
      <c r="O10" t="str">
        <f>INDEX(Client,MATCH(A10,Radical,0)+1,8)</f>
        <v>MR</v>
      </c>
      <c r="P10" t="str">
        <f>INDEX(Client,MATCH(A10,Radical,0)+1,9)</f>
        <v>BAKHTIR</v>
      </c>
      <c r="Q10" s="12">
        <f>INDEX(Client,MATCH(A10,Radical,0)+1,11)</f>
        <v>26665</v>
      </c>
      <c r="R10">
        <f>INDEX(Client,MATCH(A10,Radical,0)+1,12)</f>
        <v>190000</v>
      </c>
    </row>
    <row r="11" spans="1:18" x14ac:dyDescent="0.25">
      <c r="A11" s="6" t="s">
        <v>43</v>
      </c>
      <c r="B11" s="6" t="s">
        <v>91</v>
      </c>
      <c r="C11" s="7">
        <v>41134</v>
      </c>
      <c r="D11" t="s">
        <v>92</v>
      </c>
      <c r="E11" t="s">
        <v>92</v>
      </c>
      <c r="F11" t="s">
        <v>94</v>
      </c>
      <c r="G11" t="str">
        <f>VLOOKUP(A11,Client,7,0)</f>
        <v>Immobilier</v>
      </c>
      <c r="H11" t="str">
        <f>VLOOKUP(A11,Client,8,0)</f>
        <v>MR</v>
      </c>
      <c r="I11" t="str">
        <f>VLOOKUP(A11,Client,9,0)</f>
        <v>EN NADRI</v>
      </c>
      <c r="J11" s="12">
        <f>VLOOKUP(A11,Client,11,0)</f>
        <v>30519</v>
      </c>
      <c r="K11" s="13">
        <f>VLOOKUP(A11,Client,12,0)</f>
        <v>100000</v>
      </c>
      <c r="N11" t="str">
        <f>INDEX(Client,MATCH(A11,Radical,0)+1,7)</f>
        <v>Immobilier</v>
      </c>
      <c r="O11" t="str">
        <f>INDEX(Client,MATCH(A11,Radical,0)+1,8)</f>
        <v>MR</v>
      </c>
      <c r="P11" t="str">
        <f>INDEX(Client,MATCH(A11,Radical,0)+1,9)</f>
        <v>EN NADRI</v>
      </c>
      <c r="Q11" s="12">
        <f>INDEX(Client,MATCH(A11,Radical,0)+1,11)</f>
        <v>30519</v>
      </c>
      <c r="R11">
        <f>INDEX(Client,MATCH(A11,Radical,0)+1,12)</f>
        <v>100000</v>
      </c>
    </row>
    <row r="12" spans="1:18" x14ac:dyDescent="0.25">
      <c r="A12" s="6" t="s">
        <v>43</v>
      </c>
      <c r="B12" s="6" t="s">
        <v>93</v>
      </c>
      <c r="C12" s="7">
        <v>42585</v>
      </c>
      <c r="D12" t="s">
        <v>95</v>
      </c>
      <c r="E12" t="s">
        <v>92</v>
      </c>
      <c r="F12" t="s">
        <v>96</v>
      </c>
      <c r="G12" t="str">
        <f>VLOOKUP(A12,Client,7,0)</f>
        <v>Immobilier</v>
      </c>
      <c r="H12" t="str">
        <f>VLOOKUP(A12,Client,8,0)</f>
        <v>MR</v>
      </c>
      <c r="I12" t="str">
        <f>VLOOKUP(A12,Client,9,0)</f>
        <v>EN NADRI</v>
      </c>
      <c r="J12" s="12">
        <f>VLOOKUP(A12,Client,11,0)</f>
        <v>30519</v>
      </c>
      <c r="K12" s="13">
        <f>VLOOKUP(A12,Client,12,0)</f>
        <v>100000</v>
      </c>
      <c r="N12" t="str">
        <f>INDEX(Client,MATCH(A12,Radical,0)+1,7)</f>
        <v>Immobilier</v>
      </c>
      <c r="O12" t="str">
        <f>INDEX(Client,MATCH(A12,Radical,0)+1,8)</f>
        <v>MR</v>
      </c>
      <c r="P12" t="str">
        <f>INDEX(Client,MATCH(A12,Radical,0)+1,9)</f>
        <v>EN NADRI</v>
      </c>
      <c r="Q12" s="12">
        <f>INDEX(Client,MATCH(A12,Radical,0)+1,11)</f>
        <v>30519</v>
      </c>
      <c r="R12">
        <f>INDEX(Client,MATCH(A12,Radical,0)+1,12)</f>
        <v>100000</v>
      </c>
    </row>
    <row r="13" spans="1:18" x14ac:dyDescent="0.25">
      <c r="A13" s="6" t="s">
        <v>43</v>
      </c>
      <c r="B13" s="6" t="s">
        <v>93</v>
      </c>
      <c r="C13" s="7">
        <v>42219</v>
      </c>
      <c r="D13" t="s">
        <v>97</v>
      </c>
      <c r="E13" t="s">
        <v>92</v>
      </c>
      <c r="F13" t="s">
        <v>98</v>
      </c>
      <c r="G13" t="str">
        <f>VLOOKUP(A13,Client,7,0)</f>
        <v>Immobilier</v>
      </c>
      <c r="H13" t="str">
        <f>VLOOKUP(A13,Client,8,0)</f>
        <v>MR</v>
      </c>
      <c r="I13" t="str">
        <f>VLOOKUP(A13,Client,9,0)</f>
        <v>EN NADRI</v>
      </c>
      <c r="J13" s="12">
        <f>VLOOKUP(A13,Client,11,0)</f>
        <v>30519</v>
      </c>
      <c r="K13" s="13">
        <f>VLOOKUP(A13,Client,12,0)</f>
        <v>100000</v>
      </c>
      <c r="N13" t="str">
        <f>INDEX(Client,MATCH(A13,Radical,0)+1,7)</f>
        <v>Immobilier</v>
      </c>
      <c r="O13" t="str">
        <f>INDEX(Client,MATCH(A13,Radical,0)+1,8)</f>
        <v>MR</v>
      </c>
      <c r="P13" t="str">
        <f>INDEX(Client,MATCH(A13,Radical,0)+1,9)</f>
        <v>EN NADRI</v>
      </c>
      <c r="Q13" s="12">
        <f>INDEX(Client,MATCH(A13,Radical,0)+1,11)</f>
        <v>30519</v>
      </c>
      <c r="R13">
        <f>INDEX(Client,MATCH(A13,Radical,0)+1,12)</f>
        <v>100000</v>
      </c>
    </row>
    <row r="14" spans="1:18" x14ac:dyDescent="0.25">
      <c r="A14" s="6" t="s">
        <v>46</v>
      </c>
      <c r="B14" s="6" t="s">
        <v>99</v>
      </c>
      <c r="C14" s="7">
        <v>41848</v>
      </c>
      <c r="D14" t="s">
        <v>100</v>
      </c>
      <c r="E14" t="s">
        <v>101</v>
      </c>
      <c r="F14" t="s">
        <v>102</v>
      </c>
      <c r="G14" t="str">
        <f>VLOOKUP(A14,Client,7,0)</f>
        <v>Immobilier</v>
      </c>
      <c r="H14" t="str">
        <f>VLOOKUP(A14,Client,8,0)</f>
        <v>MR</v>
      </c>
      <c r="I14" t="str">
        <f>VLOOKUP(A14,Client,9,0)</f>
        <v>GOURARI</v>
      </c>
      <c r="J14" s="12">
        <f>VLOOKUP(A14,Client,11,0)</f>
        <v>32302</v>
      </c>
      <c r="K14" s="13">
        <f>VLOOKUP(A14,Client,12,0)</f>
        <v>110000</v>
      </c>
      <c r="N14" t="str">
        <f>INDEX(Client,MATCH(A14,Radical,0)+1,7)</f>
        <v>Immobilier</v>
      </c>
      <c r="O14" t="str">
        <f>INDEX(Client,MATCH(A14,Radical,0)+1,8)</f>
        <v>MR</v>
      </c>
      <c r="P14" t="str">
        <f>INDEX(Client,MATCH(A14,Radical,0)+1,9)</f>
        <v>GOURARI</v>
      </c>
      <c r="Q14" s="12">
        <f>INDEX(Client,MATCH(A14,Radical,0)+1,11)</f>
        <v>32302</v>
      </c>
      <c r="R14">
        <f>INDEX(Client,MATCH(A14,Radical,0)+1,12)</f>
        <v>110000</v>
      </c>
    </row>
    <row r="15" spans="1:18" x14ac:dyDescent="0.25">
      <c r="A15" s="6" t="s">
        <v>46</v>
      </c>
      <c r="B15" s="6" t="s">
        <v>99</v>
      </c>
      <c r="C15" s="7">
        <v>41483</v>
      </c>
      <c r="D15" t="s">
        <v>81</v>
      </c>
      <c r="E15" t="s">
        <v>101</v>
      </c>
      <c r="F15" t="s">
        <v>103</v>
      </c>
      <c r="G15" t="str">
        <f>VLOOKUP(A15,Client,7,0)</f>
        <v>Immobilier</v>
      </c>
      <c r="H15" t="str">
        <f>VLOOKUP(A15,Client,8,0)</f>
        <v>MR</v>
      </c>
      <c r="I15" t="str">
        <f>VLOOKUP(A15,Client,9,0)</f>
        <v>GOURARI</v>
      </c>
      <c r="J15" s="12">
        <f>VLOOKUP(A15,Client,11,0)</f>
        <v>32302</v>
      </c>
      <c r="K15" s="13">
        <f>VLOOKUP(A15,Client,12,0)</f>
        <v>110000</v>
      </c>
      <c r="N15" t="str">
        <f>INDEX(Client,MATCH(A15,Radical,0)+1,7)</f>
        <v>Immobilier</v>
      </c>
      <c r="O15" t="str">
        <f>INDEX(Client,MATCH(A15,Radical,0)+1,8)</f>
        <v>MR</v>
      </c>
      <c r="P15" t="str">
        <f>INDEX(Client,MATCH(A15,Radical,0)+1,9)</f>
        <v>GOURARI</v>
      </c>
      <c r="Q15" s="12">
        <f>INDEX(Client,MATCH(A15,Radical,0)+1,11)</f>
        <v>32302</v>
      </c>
      <c r="R15">
        <f>INDEX(Client,MATCH(A15,Radical,0)+1,12)</f>
        <v>110000</v>
      </c>
    </row>
    <row r="16" spans="1:18" x14ac:dyDescent="0.25">
      <c r="A16" s="6" t="s">
        <v>46</v>
      </c>
      <c r="B16" s="6" t="s">
        <v>99</v>
      </c>
      <c r="C16" s="7">
        <v>40752</v>
      </c>
      <c r="D16" t="s">
        <v>79</v>
      </c>
      <c r="E16" t="s">
        <v>101</v>
      </c>
      <c r="F16" t="s">
        <v>71</v>
      </c>
      <c r="G16" t="str">
        <f>VLOOKUP(A16,Client,7,0)</f>
        <v>Immobilier</v>
      </c>
      <c r="H16" t="str">
        <f>VLOOKUP(A16,Client,8,0)</f>
        <v>MR</v>
      </c>
      <c r="I16" t="str">
        <f>VLOOKUP(A16,Client,9,0)</f>
        <v>GOURARI</v>
      </c>
      <c r="J16" s="12">
        <f>VLOOKUP(A16,Client,11,0)</f>
        <v>32302</v>
      </c>
      <c r="K16" s="13">
        <f>VLOOKUP(A16,Client,12,0)</f>
        <v>110000</v>
      </c>
      <c r="N16" t="str">
        <f>INDEX(Client,MATCH(A16,Radical,0)+1,7)</f>
        <v>Immobilier</v>
      </c>
      <c r="O16" t="str">
        <f>INDEX(Client,MATCH(A16,Radical,0)+1,8)</f>
        <v>MR</v>
      </c>
      <c r="P16" t="str">
        <f>INDEX(Client,MATCH(A16,Radical,0)+1,9)</f>
        <v>GOURARI</v>
      </c>
      <c r="Q16" s="12">
        <f>INDEX(Client,MATCH(A16,Radical,0)+1,11)</f>
        <v>32302</v>
      </c>
      <c r="R16">
        <f>INDEX(Client,MATCH(A16,Radical,0)+1,12)</f>
        <v>110000</v>
      </c>
    </row>
    <row r="17" spans="1:18" x14ac:dyDescent="0.25">
      <c r="A17" s="6" t="s">
        <v>46</v>
      </c>
      <c r="B17" s="6" t="s">
        <v>99</v>
      </c>
      <c r="C17" s="7">
        <v>38926</v>
      </c>
      <c r="D17" t="s">
        <v>101</v>
      </c>
      <c r="E17" t="s">
        <v>101</v>
      </c>
      <c r="F17" t="s">
        <v>80</v>
      </c>
      <c r="G17" t="str">
        <f>VLOOKUP(A17,Client,7,0)</f>
        <v>Immobilier</v>
      </c>
      <c r="H17" t="str">
        <f>VLOOKUP(A17,Client,8,0)</f>
        <v>MR</v>
      </c>
      <c r="I17" t="str">
        <f>VLOOKUP(A17,Client,9,0)</f>
        <v>GOURARI</v>
      </c>
      <c r="J17" s="12">
        <f>VLOOKUP(A17,Client,11,0)</f>
        <v>32302</v>
      </c>
      <c r="K17" s="13">
        <f>VLOOKUP(A17,Client,12,0)</f>
        <v>110000</v>
      </c>
      <c r="N17" t="str">
        <f>INDEX(Client,MATCH(A17,Radical,0)+1,7)</f>
        <v>Immobilier</v>
      </c>
      <c r="O17" t="str">
        <f>INDEX(Client,MATCH(A17,Radical,0)+1,8)</f>
        <v>MR</v>
      </c>
      <c r="P17" t="str">
        <f>INDEX(Client,MATCH(A17,Radical,0)+1,9)</f>
        <v>GOURARI</v>
      </c>
      <c r="Q17" s="12">
        <f>INDEX(Client,MATCH(A17,Radical,0)+1,11)</f>
        <v>32302</v>
      </c>
      <c r="R17">
        <f>INDEX(Client,MATCH(A17,Radical,0)+1,12)</f>
        <v>110000</v>
      </c>
    </row>
    <row r="18" spans="1:18" x14ac:dyDescent="0.25">
      <c r="A18" s="6" t="s">
        <v>51</v>
      </c>
      <c r="B18" s="6" t="s">
        <v>105</v>
      </c>
      <c r="C18" s="7">
        <v>40057</v>
      </c>
      <c r="D18" t="s">
        <v>92</v>
      </c>
      <c r="E18" t="s">
        <v>92</v>
      </c>
      <c r="F18" t="s">
        <v>104</v>
      </c>
      <c r="G18" t="str">
        <f>VLOOKUP(A18,Client,7,0)</f>
        <v>Immobilier</v>
      </c>
      <c r="H18" t="str">
        <f>VLOOKUP(A18,Client,8,0)</f>
        <v>M&amp;MM</v>
      </c>
      <c r="I18" t="str">
        <f>VLOOKUP(A18,Client,9,0)</f>
        <v>OULBARAKA AHMED &amp; HNIA</v>
      </c>
      <c r="J18" s="12">
        <f>VLOOKUP(A18,Client,11,0)</f>
        <v>27507</v>
      </c>
      <c r="K18" s="13">
        <f>VLOOKUP(A18,Client,12,0)</f>
        <v>500000</v>
      </c>
      <c r="N18" t="str">
        <f>INDEX(Client,MATCH(A18,Radical,0)+1,7)</f>
        <v>Immobilier</v>
      </c>
      <c r="O18" t="str">
        <f>INDEX(Client,MATCH(A18,Radical,0)+1,8)</f>
        <v>M&amp;MM</v>
      </c>
      <c r="P18" t="str">
        <f>INDEX(Client,MATCH(A18,Radical,0)+1,9)</f>
        <v>OULBARAKA AHMED &amp; HNIA</v>
      </c>
      <c r="Q18" s="12">
        <f>INDEX(Client,MATCH(A18,Radical,0)+1,11)</f>
        <v>27507</v>
      </c>
      <c r="R18">
        <f>INDEX(Client,MATCH(A18,Radical,0)+1,12)</f>
        <v>500000</v>
      </c>
    </row>
    <row r="19" spans="1:18" x14ac:dyDescent="0.25">
      <c r="A19" s="6" t="s">
        <v>51</v>
      </c>
      <c r="B19" s="6" t="s">
        <v>105</v>
      </c>
      <c r="C19" s="7">
        <v>42614</v>
      </c>
      <c r="D19" t="s">
        <v>107</v>
      </c>
      <c r="E19" t="s">
        <v>92</v>
      </c>
      <c r="F19" t="s">
        <v>75</v>
      </c>
      <c r="G19" t="str">
        <f>VLOOKUP(A19,Client,7,0)</f>
        <v>Immobilier</v>
      </c>
      <c r="H19" t="str">
        <f>VLOOKUP(A19,Client,8,0)</f>
        <v>M&amp;MM</v>
      </c>
      <c r="I19" t="str">
        <f>VLOOKUP(A19,Client,9,0)</f>
        <v>OULBARAKA AHMED &amp; HNIA</v>
      </c>
      <c r="J19" s="12">
        <f>VLOOKUP(A19,Client,11,0)</f>
        <v>27507</v>
      </c>
      <c r="K19" s="13">
        <f>VLOOKUP(A19,Client,12,0)</f>
        <v>500000</v>
      </c>
      <c r="N19" t="str">
        <f>INDEX(Client,MATCH(A19,Radical,0)+1,7)</f>
        <v>Immobilier</v>
      </c>
      <c r="O19" t="str">
        <f>INDEX(Client,MATCH(A19,Radical,0)+1,8)</f>
        <v>M&amp;MM</v>
      </c>
      <c r="P19" t="str">
        <f>INDEX(Client,MATCH(A19,Radical,0)+1,9)</f>
        <v>OULBARAKA AHMED &amp; HNIA</v>
      </c>
      <c r="Q19" s="12">
        <f>INDEX(Client,MATCH(A19,Radical,0)+1,11)</f>
        <v>27507</v>
      </c>
      <c r="R19">
        <f>INDEX(Client,MATCH(A19,Radical,0)+1,12)</f>
        <v>500000</v>
      </c>
    </row>
    <row r="20" spans="1:18" x14ac:dyDescent="0.25">
      <c r="A20" s="6" t="s">
        <v>55</v>
      </c>
      <c r="B20" s="6" t="s">
        <v>108</v>
      </c>
      <c r="C20" s="7">
        <v>37840</v>
      </c>
      <c r="D20" t="s">
        <v>78</v>
      </c>
      <c r="E20" t="s">
        <v>78</v>
      </c>
      <c r="F20" t="s">
        <v>74</v>
      </c>
      <c r="G20" t="str">
        <f>VLOOKUP(A20,Client,7,0)</f>
        <v>Immobilier</v>
      </c>
      <c r="H20" t="str">
        <f>VLOOKUP(A20,Client,8,0)</f>
        <v>MR</v>
      </c>
      <c r="I20" t="str">
        <f>VLOOKUP(A20,Client,9,0)</f>
        <v>LATMANI</v>
      </c>
      <c r="J20" s="12">
        <f>VLOOKUP(A20,Client,11,0)</f>
        <v>33323</v>
      </c>
      <c r="K20" s="13">
        <f>VLOOKUP(A20,Client,12,0)</f>
        <v>215000</v>
      </c>
      <c r="N20" t="str">
        <f>INDEX(Client,MATCH(A20,Radical,0)+1,7)</f>
        <v>Immobilier</v>
      </c>
      <c r="O20" t="str">
        <f>INDEX(Client,MATCH(A20,Radical,0)+1,8)</f>
        <v>MR</v>
      </c>
      <c r="P20" t="str">
        <f>INDEX(Client,MATCH(A20,Radical,0)+1,9)</f>
        <v>LATMANI</v>
      </c>
      <c r="Q20" s="12">
        <f>INDEX(Client,MATCH(A20,Radical,0)+1,11)</f>
        <v>33323</v>
      </c>
      <c r="R20">
        <f>INDEX(Client,MATCH(A20,Radical,0)+1,12)</f>
        <v>215000</v>
      </c>
    </row>
    <row r="21" spans="1:18" x14ac:dyDescent="0.25">
      <c r="A21" s="6" t="s">
        <v>55</v>
      </c>
      <c r="B21" s="6" t="s">
        <v>108</v>
      </c>
      <c r="C21" s="7">
        <v>40397</v>
      </c>
      <c r="D21" t="s">
        <v>110</v>
      </c>
      <c r="E21" t="s">
        <v>78</v>
      </c>
      <c r="F21" t="s">
        <v>72</v>
      </c>
      <c r="G21" t="str">
        <f>VLOOKUP(A21,Client,7,0)</f>
        <v>Immobilier</v>
      </c>
      <c r="H21" t="str">
        <f>VLOOKUP(A21,Client,8,0)</f>
        <v>MR</v>
      </c>
      <c r="I21" t="str">
        <f>VLOOKUP(A21,Client,9,0)</f>
        <v>LATMANI</v>
      </c>
      <c r="J21" s="12">
        <f>VLOOKUP(A21,Client,11,0)</f>
        <v>33323</v>
      </c>
      <c r="K21" s="13">
        <f>VLOOKUP(A21,Client,12,0)</f>
        <v>215000</v>
      </c>
      <c r="N21" t="str">
        <f>INDEX(Client,MATCH(A21,Radical,0)+1,7)</f>
        <v>Immobilier</v>
      </c>
      <c r="O21" t="str">
        <f>INDEX(Client,MATCH(A21,Radical,0)+1,8)</f>
        <v>MR</v>
      </c>
      <c r="P21" t="str">
        <f>INDEX(Client,MATCH(A21,Radical,0)+1,9)</f>
        <v>LATMANI</v>
      </c>
      <c r="Q21" s="12">
        <f>INDEX(Client,MATCH(A21,Radical,0)+1,11)</f>
        <v>33323</v>
      </c>
      <c r="R21">
        <f>INDEX(Client,MATCH(A21,Radical,0)+1,12)</f>
        <v>215000</v>
      </c>
    </row>
    <row r="22" spans="1:18" x14ac:dyDescent="0.25">
      <c r="A22" s="6" t="s">
        <v>55</v>
      </c>
      <c r="B22" s="6" t="s">
        <v>108</v>
      </c>
      <c r="C22" s="7">
        <v>40032</v>
      </c>
      <c r="D22" t="s">
        <v>109</v>
      </c>
      <c r="E22" t="s">
        <v>78</v>
      </c>
      <c r="F22" t="s">
        <v>73</v>
      </c>
      <c r="G22" t="str">
        <f>VLOOKUP(A22,Client,7,0)</f>
        <v>Immobilier</v>
      </c>
      <c r="H22" t="str">
        <f>VLOOKUP(A22,Client,8,0)</f>
        <v>MR</v>
      </c>
      <c r="I22" t="str">
        <f>VLOOKUP(A22,Client,9,0)</f>
        <v>LATMANI</v>
      </c>
      <c r="J22" s="12">
        <f>VLOOKUP(A22,Client,11,0)</f>
        <v>33323</v>
      </c>
      <c r="K22" s="13">
        <f>VLOOKUP(A22,Client,12,0)</f>
        <v>215000</v>
      </c>
      <c r="N22" t="str">
        <f>INDEX(Client,MATCH(A22,Radical,0)+1,7)</f>
        <v>Immobilier</v>
      </c>
      <c r="O22" t="str">
        <f>INDEX(Client,MATCH(A22,Radical,0)+1,8)</f>
        <v>MR</v>
      </c>
      <c r="P22" t="str">
        <f>INDEX(Client,MATCH(A22,Radical,0)+1,9)</f>
        <v>LATMANI</v>
      </c>
      <c r="Q22" s="12">
        <f>INDEX(Client,MATCH(A22,Radical,0)+1,11)</f>
        <v>33323</v>
      </c>
      <c r="R22">
        <f>INDEX(Client,MATCH(A22,Radical,0)+1,12)</f>
        <v>215000</v>
      </c>
    </row>
    <row r="23" spans="1:18" x14ac:dyDescent="0.25">
      <c r="A23" s="6" t="s">
        <v>59</v>
      </c>
      <c r="B23" s="6" t="s">
        <v>111</v>
      </c>
      <c r="C23" s="7">
        <v>40801</v>
      </c>
      <c r="D23" t="s">
        <v>113</v>
      </c>
      <c r="E23" t="s">
        <v>112</v>
      </c>
      <c r="F23" t="s">
        <v>71</v>
      </c>
      <c r="G23" t="str">
        <f>VLOOKUP(A23,Client,7,0)</f>
        <v>Immobilier</v>
      </c>
      <c r="H23" t="str">
        <f>VLOOKUP(A23,Client,8,0)</f>
        <v>MR</v>
      </c>
      <c r="I23" t="str">
        <f>VLOOKUP(A23,Client,9,0)</f>
        <v>CHABTOU MOHAMED</v>
      </c>
      <c r="J23" s="12">
        <f>VLOOKUP(A23,Client,11,0)</f>
        <v>26665</v>
      </c>
      <c r="K23" s="13">
        <f>VLOOKUP(A23,Client,12,0)</f>
        <v>400000</v>
      </c>
      <c r="N23" t="str">
        <f>INDEX(Client,MATCH(A23,Radical,0)+1,7)</f>
        <v>Immobilier</v>
      </c>
      <c r="O23" t="str">
        <f>INDEX(Client,MATCH(A23,Radical,0)+1,8)</f>
        <v>MR</v>
      </c>
      <c r="P23" t="str">
        <f>INDEX(Client,MATCH(A23,Radical,0)+1,9)</f>
        <v>CHABTOU MOHAMED</v>
      </c>
      <c r="Q23" s="12">
        <f>INDEX(Client,MATCH(A23,Radical,0)+1,11)</f>
        <v>26665</v>
      </c>
      <c r="R23">
        <f>INDEX(Client,MATCH(A23,Radical,0)+1,12)</f>
        <v>400000</v>
      </c>
    </row>
    <row r="24" spans="1:18" x14ac:dyDescent="0.25">
      <c r="A24" s="6" t="s">
        <v>59</v>
      </c>
      <c r="B24" s="6" t="s">
        <v>111</v>
      </c>
      <c r="C24" s="7">
        <v>41167</v>
      </c>
      <c r="D24" t="s">
        <v>114</v>
      </c>
      <c r="E24" t="s">
        <v>112</v>
      </c>
      <c r="F24" t="s">
        <v>106</v>
      </c>
      <c r="G24" t="str">
        <f>VLOOKUP(A24,Client,7,0)</f>
        <v>Immobilier</v>
      </c>
      <c r="H24" t="str">
        <f>VLOOKUP(A24,Client,8,0)</f>
        <v>MR</v>
      </c>
      <c r="I24" t="str">
        <f>VLOOKUP(A24,Client,9,0)</f>
        <v>CHABTOU MOHAMED</v>
      </c>
      <c r="J24" s="12">
        <f>VLOOKUP(A24,Client,11,0)</f>
        <v>26665</v>
      </c>
      <c r="K24" s="13">
        <f>VLOOKUP(A24,Client,12,0)</f>
        <v>400000</v>
      </c>
      <c r="N24" t="str">
        <f>INDEX(Client,MATCH(A24,Radical,0)+1,7)</f>
        <v>Immobilier</v>
      </c>
      <c r="O24" t="str">
        <f>INDEX(Client,MATCH(A24,Radical,0)+1,8)</f>
        <v>MR</v>
      </c>
      <c r="P24" t="str">
        <f>INDEX(Client,MATCH(A24,Radical,0)+1,9)</f>
        <v>CHABTOU MOHAMED</v>
      </c>
      <c r="Q24" s="12">
        <f>INDEX(Client,MATCH(A24,Radical,0)+1,11)</f>
        <v>26665</v>
      </c>
      <c r="R24">
        <f>INDEX(Client,MATCH(A24,Radical,0)+1,12)</f>
        <v>400000</v>
      </c>
    </row>
    <row r="25" spans="1:18" x14ac:dyDescent="0.25">
      <c r="A25" s="6" t="s">
        <v>59</v>
      </c>
      <c r="B25" s="6" t="s">
        <v>111</v>
      </c>
      <c r="C25" s="7">
        <v>38975</v>
      </c>
      <c r="D25" t="s">
        <v>115</v>
      </c>
      <c r="E25" t="s">
        <v>112</v>
      </c>
      <c r="F25" t="s">
        <v>116</v>
      </c>
      <c r="G25" t="str">
        <f>VLOOKUP(A25,Client,7,0)</f>
        <v>Immobilier</v>
      </c>
      <c r="H25" t="str">
        <f>VLOOKUP(A25,Client,8,0)</f>
        <v>MR</v>
      </c>
      <c r="I25" t="str">
        <f>VLOOKUP(A25,Client,9,0)</f>
        <v>CHABTOU MOHAMED</v>
      </c>
      <c r="J25" s="12">
        <f>VLOOKUP(A25,Client,11,0)</f>
        <v>26665</v>
      </c>
      <c r="K25" s="13">
        <f>VLOOKUP(A25,Client,12,0)</f>
        <v>400000</v>
      </c>
      <c r="N25" t="str">
        <f>INDEX(Client,MATCH(A25,Radical,0)+1,7)</f>
        <v>Immobilier</v>
      </c>
      <c r="O25" t="str">
        <f>INDEX(Client,MATCH(A25,Radical,0)+1,8)</f>
        <v>MR</v>
      </c>
      <c r="P25" t="str">
        <f>INDEX(Client,MATCH(A25,Radical,0)+1,9)</f>
        <v>CHABTOU MOHAMED</v>
      </c>
      <c r="Q25" s="12">
        <f>INDEX(Client,MATCH(A25,Radical,0)+1,11)</f>
        <v>26665</v>
      </c>
      <c r="R25">
        <f>INDEX(Client,MATCH(A25,Radical,0)+1,12)</f>
        <v>400000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workbookViewId="0">
      <selection activeCell="A2" sqref="A2:A10"/>
    </sheetView>
  </sheetViews>
  <sheetFormatPr baseColWidth="10" defaultColWidth="9.140625" defaultRowHeight="15" x14ac:dyDescent="0.25"/>
  <cols>
    <col min="2" max="2" width="7.85546875" customWidth="1"/>
    <col min="7" max="7" width="16" customWidth="1"/>
    <col min="8" max="8" width="8.140625" customWidth="1"/>
    <col min="9" max="9" width="14.42578125" customWidth="1"/>
    <col min="10" max="10" width="16.140625" customWidth="1"/>
    <col min="11" max="11" width="13.85546875" customWidth="1"/>
    <col min="12" max="12" width="14.42578125" customWidth="1"/>
    <col min="13" max="13" width="10.42578125" customWidth="1"/>
    <col min="14" max="14" width="14.85546875" customWidth="1"/>
    <col min="15" max="15" width="25.7109375" customWidth="1"/>
    <col min="16" max="16" width="23.7109375" customWidth="1"/>
  </cols>
  <sheetData>
    <row r="1" spans="1:16" x14ac:dyDescent="0.25">
      <c r="A1" s="10" t="s">
        <v>7</v>
      </c>
      <c r="B1" s="1" t="s">
        <v>4</v>
      </c>
      <c r="C1" s="1" t="s">
        <v>5</v>
      </c>
      <c r="D1" s="1" t="s">
        <v>6</v>
      </c>
      <c r="E1" s="1" t="s">
        <v>8</v>
      </c>
      <c r="F1" s="1" t="s">
        <v>9</v>
      </c>
      <c r="G1" s="1" t="s">
        <v>0</v>
      </c>
      <c r="H1" s="1" t="s">
        <v>1</v>
      </c>
      <c r="I1" s="1" t="s">
        <v>2</v>
      </c>
      <c r="J1" s="1" t="s">
        <v>3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 ht="30" x14ac:dyDescent="0.25">
      <c r="A2" s="2" t="s">
        <v>23</v>
      </c>
      <c r="B2" s="2" t="s">
        <v>20</v>
      </c>
      <c r="C2" s="2" t="s">
        <v>21</v>
      </c>
      <c r="D2" s="2" t="s">
        <v>22</v>
      </c>
      <c r="E2" s="2" t="s">
        <v>24</v>
      </c>
      <c r="F2" s="2" t="s">
        <v>25</v>
      </c>
      <c r="G2" s="2" t="s">
        <v>16</v>
      </c>
      <c r="H2" s="2" t="s">
        <v>17</v>
      </c>
      <c r="I2" s="2" t="s">
        <v>18</v>
      </c>
      <c r="J2" s="2" t="s">
        <v>19</v>
      </c>
      <c r="K2" s="3">
        <v>27156</v>
      </c>
      <c r="L2" s="4">
        <v>400000</v>
      </c>
      <c r="M2" s="4">
        <v>5.44</v>
      </c>
      <c r="N2" s="3">
        <v>37852</v>
      </c>
      <c r="O2" s="3">
        <v>43252</v>
      </c>
      <c r="P2" s="4">
        <v>-56616.66</v>
      </c>
    </row>
    <row r="3" spans="1:16" x14ac:dyDescent="0.25">
      <c r="A3" s="2" t="s">
        <v>30</v>
      </c>
      <c r="B3" s="2" t="s">
        <v>20</v>
      </c>
      <c r="C3" s="2" t="s">
        <v>29</v>
      </c>
      <c r="D3" s="2" t="s">
        <v>22</v>
      </c>
      <c r="E3" s="2" t="s">
        <v>24</v>
      </c>
      <c r="F3" s="2" t="s">
        <v>31</v>
      </c>
      <c r="G3" s="2" t="s">
        <v>16</v>
      </c>
      <c r="H3" s="2" t="s">
        <v>26</v>
      </c>
      <c r="I3" s="2" t="s">
        <v>27</v>
      </c>
      <c r="J3" s="2" t="s">
        <v>28</v>
      </c>
      <c r="K3" s="3">
        <v>26665</v>
      </c>
      <c r="L3" s="4">
        <v>200000</v>
      </c>
      <c r="M3" s="4">
        <v>5.62</v>
      </c>
      <c r="N3" s="3">
        <v>38348</v>
      </c>
      <c r="O3" s="3">
        <v>43748</v>
      </c>
      <c r="P3" s="4">
        <v>-54260.38</v>
      </c>
    </row>
    <row r="4" spans="1:16" ht="30" x14ac:dyDescent="0.25">
      <c r="A4" s="2" t="s">
        <v>34</v>
      </c>
      <c r="B4" s="2" t="s">
        <v>20</v>
      </c>
      <c r="C4" s="2" t="s">
        <v>29</v>
      </c>
      <c r="D4" s="2" t="s">
        <v>22</v>
      </c>
      <c r="E4" s="2" t="s">
        <v>24</v>
      </c>
      <c r="F4" s="2" t="s">
        <v>35</v>
      </c>
      <c r="G4" s="2" t="s">
        <v>16</v>
      </c>
      <c r="H4" s="2" t="s">
        <v>17</v>
      </c>
      <c r="I4" s="2" t="s">
        <v>32</v>
      </c>
      <c r="J4" s="2" t="s">
        <v>33</v>
      </c>
      <c r="K4" s="3">
        <v>26665</v>
      </c>
      <c r="L4" s="4">
        <v>190000</v>
      </c>
      <c r="M4" s="4">
        <v>5.87</v>
      </c>
      <c r="N4" s="3">
        <v>38211</v>
      </c>
      <c r="O4" s="3">
        <v>43611</v>
      </c>
      <c r="P4" s="4">
        <v>-44139.25</v>
      </c>
    </row>
    <row r="5" spans="1:16" x14ac:dyDescent="0.25">
      <c r="A5" s="2" t="s">
        <v>38</v>
      </c>
      <c r="B5" s="2" t="s">
        <v>20</v>
      </c>
      <c r="C5" s="2" t="s">
        <v>29</v>
      </c>
      <c r="D5" s="2" t="s">
        <v>22</v>
      </c>
      <c r="E5" s="2" t="s">
        <v>24</v>
      </c>
      <c r="F5" s="2" t="s">
        <v>39</v>
      </c>
      <c r="G5" s="2" t="s">
        <v>16</v>
      </c>
      <c r="H5" s="2" t="s">
        <v>17</v>
      </c>
      <c r="I5" s="2" t="s">
        <v>36</v>
      </c>
      <c r="J5" s="2" t="s">
        <v>37</v>
      </c>
      <c r="K5" s="3">
        <v>28353</v>
      </c>
      <c r="L5" s="4">
        <v>270000</v>
      </c>
      <c r="M5" s="4">
        <v>5.97</v>
      </c>
      <c r="N5" s="3">
        <v>38228</v>
      </c>
      <c r="O5" s="3">
        <v>43628</v>
      </c>
      <c r="P5" s="4">
        <v>-71308.55</v>
      </c>
    </row>
    <row r="6" spans="1:16" x14ac:dyDescent="0.25">
      <c r="A6" s="2" t="s">
        <v>43</v>
      </c>
      <c r="B6" s="2" t="s">
        <v>20</v>
      </c>
      <c r="C6" s="2" t="s">
        <v>42</v>
      </c>
      <c r="D6" s="2" t="s">
        <v>22</v>
      </c>
      <c r="E6" s="2" t="s">
        <v>24</v>
      </c>
      <c r="F6" s="2" t="s">
        <v>31</v>
      </c>
      <c r="G6" s="2" t="s">
        <v>16</v>
      </c>
      <c r="H6" s="2" t="s">
        <v>17</v>
      </c>
      <c r="I6" s="2" t="s">
        <v>40</v>
      </c>
      <c r="J6" s="2" t="s">
        <v>41</v>
      </c>
      <c r="K6" s="3">
        <v>30519</v>
      </c>
      <c r="L6" s="4">
        <v>100000</v>
      </c>
      <c r="M6" s="4">
        <v>4.5999999999999996</v>
      </c>
      <c r="N6" s="3">
        <v>41124</v>
      </c>
      <c r="O6" s="3">
        <v>42924</v>
      </c>
      <c r="P6" s="4">
        <v>-9618.59</v>
      </c>
    </row>
    <row r="7" spans="1:16" x14ac:dyDescent="0.25">
      <c r="A7" s="2" t="s">
        <v>46</v>
      </c>
      <c r="B7" s="2" t="s">
        <v>20</v>
      </c>
      <c r="C7" s="2" t="s">
        <v>29</v>
      </c>
      <c r="D7" s="2" t="s">
        <v>22</v>
      </c>
      <c r="E7" s="2" t="s">
        <v>24</v>
      </c>
      <c r="F7" s="2" t="s">
        <v>47</v>
      </c>
      <c r="G7" s="2" t="s">
        <v>16</v>
      </c>
      <c r="H7" s="2" t="s">
        <v>17</v>
      </c>
      <c r="I7" s="2" t="s">
        <v>44</v>
      </c>
      <c r="J7" s="2" t="s">
        <v>45</v>
      </c>
      <c r="K7" s="3">
        <v>32302</v>
      </c>
      <c r="L7" s="4">
        <v>110000</v>
      </c>
      <c r="M7" s="4">
        <v>5.14</v>
      </c>
      <c r="N7" s="3">
        <v>38926</v>
      </c>
      <c r="O7" s="3">
        <v>44326</v>
      </c>
      <c r="P7" s="4">
        <v>-44259.87</v>
      </c>
    </row>
    <row r="8" spans="1:16" ht="30" x14ac:dyDescent="0.25">
      <c r="A8" s="2" t="s">
        <v>51</v>
      </c>
      <c r="B8" s="2" t="s">
        <v>20</v>
      </c>
      <c r="C8" s="2" t="s">
        <v>50</v>
      </c>
      <c r="D8" s="2" t="s">
        <v>22</v>
      </c>
      <c r="E8" s="2" t="s">
        <v>24</v>
      </c>
      <c r="F8" s="2" t="s">
        <v>47</v>
      </c>
      <c r="G8" s="2" t="s">
        <v>16</v>
      </c>
      <c r="H8" s="2" t="s">
        <v>26</v>
      </c>
      <c r="I8" s="2" t="s">
        <v>48</v>
      </c>
      <c r="J8" s="2" t="s">
        <v>49</v>
      </c>
      <c r="K8" s="3">
        <v>27507</v>
      </c>
      <c r="L8" s="4">
        <v>500000</v>
      </c>
      <c r="M8" s="4">
        <v>5.36</v>
      </c>
      <c r="N8" s="3">
        <v>40057</v>
      </c>
      <c r="O8" s="3">
        <v>43297</v>
      </c>
      <c r="P8" s="4">
        <v>-101274.52</v>
      </c>
    </row>
    <row r="9" spans="1:16" ht="30" x14ac:dyDescent="0.25">
      <c r="A9" s="2" t="s">
        <v>55</v>
      </c>
      <c r="B9" s="2" t="s">
        <v>20</v>
      </c>
      <c r="C9" s="2" t="s">
        <v>54</v>
      </c>
      <c r="D9" s="2" t="s">
        <v>22</v>
      </c>
      <c r="E9" s="2" t="s">
        <v>24</v>
      </c>
      <c r="F9" s="2" t="s">
        <v>47</v>
      </c>
      <c r="G9" s="2" t="s">
        <v>16</v>
      </c>
      <c r="H9" s="2" t="s">
        <v>17</v>
      </c>
      <c r="I9" s="2" t="s">
        <v>52</v>
      </c>
      <c r="J9" s="2" t="s">
        <v>53</v>
      </c>
      <c r="K9" s="3">
        <v>33323</v>
      </c>
      <c r="L9" s="4">
        <v>215000</v>
      </c>
      <c r="M9" s="4">
        <v>5.34</v>
      </c>
      <c r="N9" s="3">
        <v>37840</v>
      </c>
      <c r="O9" s="3">
        <v>43240</v>
      </c>
      <c r="P9" s="4">
        <v>-28798.7</v>
      </c>
    </row>
    <row r="10" spans="1:16" ht="30" x14ac:dyDescent="0.25">
      <c r="A10" s="2" t="s">
        <v>59</v>
      </c>
      <c r="B10" s="2" t="s">
        <v>20</v>
      </c>
      <c r="C10" s="2" t="s">
        <v>58</v>
      </c>
      <c r="D10" s="2" t="s">
        <v>22</v>
      </c>
      <c r="E10" s="2" t="s">
        <v>24</v>
      </c>
      <c r="F10" s="2" t="s">
        <v>60</v>
      </c>
      <c r="G10" s="2" t="s">
        <v>16</v>
      </c>
      <c r="H10" s="2" t="s">
        <v>17</v>
      </c>
      <c r="I10" s="2" t="s">
        <v>56</v>
      </c>
      <c r="J10" s="2" t="s">
        <v>57</v>
      </c>
      <c r="K10" s="3">
        <v>26665</v>
      </c>
      <c r="L10" s="4">
        <v>400000</v>
      </c>
      <c r="M10" s="4">
        <v>4.92</v>
      </c>
      <c r="N10" s="3">
        <v>37879</v>
      </c>
      <c r="O10" s="3">
        <v>43279</v>
      </c>
      <c r="P10" s="4">
        <v>-56057.48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Taux</vt:lpstr>
      <vt:lpstr>client</vt:lpstr>
      <vt:lpstr>Client</vt:lpstr>
      <vt:lpstr>Radical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2017-06-20T16:05:44Z</dcterms:modified>
</cp:coreProperties>
</file>