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vincentbcd\"/>
    </mc:Choice>
  </mc:AlternateContent>
  <bookViews>
    <workbookView xWindow="0" yWindow="0" windowWidth="21570" windowHeight="81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Feuil1!$A$1:$R$44</definedName>
    <definedName name="_xlnm._FilterDatabase" localSheetId="1" hidden="1">Feuil2!$B$1:$I$1</definedName>
    <definedName name="Formateurs" localSheetId="1">Feuil3!$D$1:$D$2</definedName>
    <definedName name="Soumission">Feuil1!$D$1</definedName>
    <definedName name="test">Feuil1!$F$30</definedName>
  </definedNames>
  <calcPr calcId="152511"/>
  <fileRecoveryPr autoRecover="0"/>
</workbook>
</file>

<file path=xl/calcChain.xml><?xml version="1.0" encoding="utf-8"?>
<calcChain xmlns="http://schemas.openxmlformats.org/spreadsheetml/2006/main">
  <c r="B49" i="1" l="1"/>
  <c r="B48" i="1"/>
  <c r="C49" i="1"/>
  <c r="C48" i="1"/>
  <c r="D49" i="1" l="1"/>
  <c r="D48" i="1"/>
  <c r="O53" i="1"/>
  <c r="F18" i="2"/>
  <c r="E18" i="2"/>
  <c r="H18" i="2" l="1"/>
  <c r="G18" i="2"/>
  <c r="M29" i="1" l="1"/>
  <c r="M40" i="1"/>
  <c r="M31" i="1" l="1"/>
  <c r="R36" i="1" l="1"/>
  <c r="Q36" i="1"/>
  <c r="M37" i="1" l="1"/>
  <c r="M34" i="1"/>
  <c r="M23" i="1"/>
  <c r="M21" i="1" l="1"/>
  <c r="M20" i="1" l="1"/>
  <c r="M18" i="1" l="1"/>
  <c r="M39" i="1" l="1"/>
  <c r="M10" i="1" l="1"/>
  <c r="M17" i="1" l="1"/>
  <c r="M16" i="1" l="1"/>
  <c r="M8" i="1" l="1"/>
  <c r="M15" i="1"/>
  <c r="R33" i="1" l="1"/>
  <c r="Q33" i="1"/>
  <c r="M33" i="1"/>
  <c r="M13" i="1" l="1"/>
  <c r="M12" i="1" l="1"/>
  <c r="M11" i="1" l="1"/>
  <c r="M9" i="1" l="1"/>
  <c r="R41" i="1" l="1"/>
  <c r="R38" i="1"/>
  <c r="R6" i="1"/>
  <c r="R35" i="1"/>
  <c r="M25" i="1" l="1"/>
  <c r="O51" i="1" l="1"/>
  <c r="O54" i="1" s="1"/>
  <c r="P51" i="1"/>
  <c r="N44" i="1"/>
  <c r="M5" i="1"/>
  <c r="M14" i="1" l="1"/>
  <c r="M26" i="1" l="1"/>
  <c r="M7" i="1" l="1"/>
  <c r="Q32" i="1"/>
  <c r="Q6" i="1"/>
  <c r="Q38" i="1"/>
  <c r="Q41" i="1"/>
  <c r="Q22" i="1"/>
  <c r="Q35" i="1"/>
  <c r="Q30" i="1"/>
  <c r="Q42" i="1"/>
  <c r="R22" i="1"/>
  <c r="R30" i="1"/>
  <c r="R42" i="1"/>
  <c r="R32" i="1"/>
  <c r="Q51" i="1" l="1"/>
  <c r="R51" i="1"/>
  <c r="M32" i="1"/>
  <c r="M19" i="1"/>
  <c r="M3" i="1"/>
  <c r="M36" i="1" l="1"/>
  <c r="M2" i="1"/>
  <c r="M24" i="1"/>
  <c r="M35" i="1"/>
  <c r="M30" i="1"/>
  <c r="M42" i="1"/>
  <c r="M27" i="1"/>
  <c r="M22" i="1"/>
  <c r="M41" i="1"/>
  <c r="M28" i="1"/>
  <c r="M38" i="1"/>
  <c r="M43" i="1"/>
  <c r="M4" i="1"/>
  <c r="M6" i="1"/>
</calcChain>
</file>

<file path=xl/sharedStrings.xml><?xml version="1.0" encoding="utf-8"?>
<sst xmlns="http://schemas.openxmlformats.org/spreadsheetml/2006/main" count="455" uniqueCount="182">
  <si>
    <t>Compagnie</t>
  </si>
  <si>
    <t>Contact</t>
  </si>
  <si>
    <t>Boralex</t>
  </si>
  <si>
    <t>Natasha Laurin</t>
  </si>
  <si>
    <t>Compte rendu dernier contact</t>
  </si>
  <si>
    <t>Barette Wood</t>
  </si>
  <si>
    <t>M. Brunelle</t>
  </si>
  <si>
    <t>Nolicam</t>
  </si>
  <si>
    <t>Johanne Sheehy</t>
  </si>
  <si>
    <t>P.O recu</t>
  </si>
  <si>
    <t>non</t>
  </si>
  <si>
    <t>SAQ</t>
  </si>
  <si>
    <t>Gagnon Lyne</t>
  </si>
  <si>
    <t>oui</t>
  </si>
  <si>
    <t>Relance par mail</t>
  </si>
  <si>
    <t>Type de contact</t>
  </si>
  <si>
    <t>Message laissé</t>
  </si>
  <si>
    <t>Contact téléphonique</t>
  </si>
  <si>
    <t>Facture envoyée</t>
  </si>
  <si>
    <t>Relance</t>
  </si>
  <si>
    <t>White Birch Paper</t>
  </si>
  <si>
    <t>Simon Gallagher</t>
  </si>
  <si>
    <t>WestRock</t>
  </si>
  <si>
    <t>Élaine Poitras</t>
  </si>
  <si>
    <t>IOC-Sept Iles</t>
  </si>
  <si>
    <t>Roger Langelier</t>
  </si>
  <si>
    <t>Rio Tinto Grande Baie</t>
  </si>
  <si>
    <t>Sandvik</t>
  </si>
  <si>
    <t>Yves Charron</t>
  </si>
  <si>
    <t>Coutant</t>
  </si>
  <si>
    <t>Bénéfices</t>
  </si>
  <si>
    <t>Novamak</t>
  </si>
  <si>
    <t>Stéphane Dulac</t>
  </si>
  <si>
    <t>Mecfor</t>
  </si>
  <si>
    <t>Claudia Villeneuve</t>
  </si>
  <si>
    <t>Contact mail</t>
  </si>
  <si>
    <t>Rencontre</t>
  </si>
  <si>
    <t>attente retour nombre participant pour devis</t>
  </si>
  <si>
    <t>Formation donnée</t>
  </si>
  <si>
    <t>Rotobec</t>
  </si>
  <si>
    <t>Christopher Rodrigue</t>
  </si>
  <si>
    <t xml:space="preserve"> </t>
  </si>
  <si>
    <t>Port Cartier Arcelor M</t>
  </si>
  <si>
    <t>westwood I am gold</t>
  </si>
  <si>
    <t>Demande faite a donald de l'avancée</t>
  </si>
  <si>
    <t>Facturé</t>
  </si>
  <si>
    <t>ABI Alcoa</t>
  </si>
  <si>
    <t>François Blanchette</t>
  </si>
  <si>
    <t>CAMSO</t>
  </si>
  <si>
    <t>J.P Beaudouin</t>
  </si>
  <si>
    <t>L'Express Hydraulique</t>
  </si>
  <si>
    <t>David Gifuni</t>
  </si>
  <si>
    <t>Prévisionnel</t>
  </si>
  <si>
    <t>Coeff marge</t>
  </si>
  <si>
    <t>STM</t>
  </si>
  <si>
    <t>François Cadoret</t>
  </si>
  <si>
    <t>Attendre S.Martel retour pour formation</t>
  </si>
  <si>
    <t>Julie Blier</t>
  </si>
  <si>
    <t>Guy auger</t>
  </si>
  <si>
    <t>contact</t>
  </si>
  <si>
    <t>Marge</t>
  </si>
  <si>
    <t>Chiffre Aff</t>
  </si>
  <si>
    <t>Coef marge</t>
  </si>
  <si>
    <t>IDEAL ROOFING</t>
  </si>
  <si>
    <t>Jean-Charles Gibeault</t>
  </si>
  <si>
    <t>GARANT inc.</t>
  </si>
  <si>
    <t>Christian Aubin</t>
  </si>
  <si>
    <t>Agnico Eagle</t>
  </si>
  <si>
    <t>Daniel Pinard</t>
  </si>
  <si>
    <t xml:space="preserve">Jean-Philippe Cormier </t>
  </si>
  <si>
    <t>Date envoi</t>
  </si>
  <si>
    <t>H004</t>
  </si>
  <si>
    <t>H003 +</t>
  </si>
  <si>
    <t>E002</t>
  </si>
  <si>
    <t>H101</t>
  </si>
  <si>
    <t>Série H1 - 90</t>
  </si>
  <si>
    <t>H002</t>
  </si>
  <si>
    <t>Banc d'essai</t>
  </si>
  <si>
    <t>H003</t>
  </si>
  <si>
    <t>H004 +</t>
  </si>
  <si>
    <t>H010 +</t>
  </si>
  <si>
    <t>H020 +</t>
  </si>
  <si>
    <t>Lubrification</t>
  </si>
  <si>
    <t>Donald Rousseau</t>
  </si>
  <si>
    <t>Muscle Mate</t>
  </si>
  <si>
    <t>PVG 32-100 série E45</t>
  </si>
  <si>
    <t>Rio Tinto Alma</t>
  </si>
  <si>
    <t>Éric Martel</t>
  </si>
  <si>
    <t>Envoi soum.</t>
  </si>
  <si>
    <t>Cloturé</t>
  </si>
  <si>
    <t>En attente syndica</t>
  </si>
  <si>
    <t>Excellence pièces Auto</t>
  </si>
  <si>
    <t>M.Belzile</t>
  </si>
  <si>
    <t>Sylvain Payer</t>
  </si>
  <si>
    <t>Formation faite</t>
  </si>
  <si>
    <t>H002+</t>
  </si>
  <si>
    <t>Sur pont roulant</t>
  </si>
  <si>
    <t>pas étudié encore, va voir qui peux la faire</t>
  </si>
  <si>
    <t>Voir en Avril</t>
  </si>
  <si>
    <t>interressé par formation mais plus tard</t>
  </si>
  <si>
    <t>CASCADES</t>
  </si>
  <si>
    <t>Marc Payeur</t>
  </si>
  <si>
    <t>Attente réponse soumission form Quebec</t>
  </si>
  <si>
    <t>Voir plus loint</t>
  </si>
  <si>
    <t>formation</t>
  </si>
  <si>
    <t>date form</t>
  </si>
  <si>
    <t>INFASCO</t>
  </si>
  <si>
    <t>Éric Maltais</t>
  </si>
  <si>
    <t>LM pour parler formation</t>
  </si>
  <si>
    <t>H003+</t>
  </si>
  <si>
    <t>West Rock</t>
  </si>
  <si>
    <t>Envoie soumission, att. retour client</t>
  </si>
  <si>
    <t>H040</t>
  </si>
  <si>
    <t>Elaine Poitras</t>
  </si>
  <si>
    <t>Construction Bétoxy</t>
  </si>
  <si>
    <t>Sylvain Boutin</t>
  </si>
  <si>
    <t>Rio Tinto Arvida</t>
  </si>
  <si>
    <t>Michael Gagnon</t>
  </si>
  <si>
    <t>Hydrostatique</t>
  </si>
  <si>
    <t>PO reçu</t>
  </si>
  <si>
    <t>Hydro Québec</t>
  </si>
  <si>
    <t>H020</t>
  </si>
  <si>
    <t>soumission envoyée, att retour</t>
  </si>
  <si>
    <t>Envoie proposition H101</t>
  </si>
  <si>
    <t>GINOVE</t>
  </si>
  <si>
    <t>Kevin Jobin</t>
  </si>
  <si>
    <t>Envoie proposition H004+</t>
  </si>
  <si>
    <t>H004+</t>
  </si>
  <si>
    <t>Enviro Connexions</t>
  </si>
  <si>
    <t>Kevin Wolfe Fyfe</t>
  </si>
  <si>
    <t>Équipements JKL</t>
  </si>
  <si>
    <t>Léone Guérin</t>
  </si>
  <si>
    <t>H050</t>
  </si>
  <si>
    <t>François Jean</t>
  </si>
  <si>
    <t>Avoir, voir nouvelle date</t>
  </si>
  <si>
    <t>LM formation</t>
  </si>
  <si>
    <t>Relancer septembre</t>
  </si>
  <si>
    <t>Envoie des coordonnées à Pierre Isabelle</t>
  </si>
  <si>
    <t>Envoie Soumission</t>
  </si>
  <si>
    <t>Fonderie Horne</t>
  </si>
  <si>
    <t>Mélissa Bédard</t>
  </si>
  <si>
    <t>Appel d'offre envoyé</t>
  </si>
  <si>
    <t>H070</t>
  </si>
  <si>
    <t>attente retour machine à étudier</t>
  </si>
  <si>
    <t>Mailhot</t>
  </si>
  <si>
    <t>Jen-Michel Caron</t>
  </si>
  <si>
    <t>Attente retour patron</t>
  </si>
  <si>
    <t>Bancs étude</t>
  </si>
  <si>
    <t>Benoit Guérin</t>
  </si>
  <si>
    <t>Discussion sur H004</t>
  </si>
  <si>
    <t>Font le point sur nbr participants, app fin avril</t>
  </si>
  <si>
    <t>en cour</t>
  </si>
  <si>
    <t>Sheehy absente, rappel avec des infos</t>
  </si>
  <si>
    <t>Répond pas, rappeler plus tard, voir 2e solution</t>
  </si>
  <si>
    <t>FORMATIONS INTERNE</t>
  </si>
  <si>
    <t>Date de début</t>
  </si>
  <si>
    <t>Date de fin</t>
  </si>
  <si>
    <t>Nom de la formation</t>
  </si>
  <si>
    <t>Formateur</t>
  </si>
  <si>
    <t>Marcel</t>
  </si>
  <si>
    <t>Vincent</t>
  </si>
  <si>
    <t>23-11-2017</t>
  </si>
  <si>
    <t xml:space="preserve">Cout interne de la formation </t>
  </si>
  <si>
    <t>06-02-2018</t>
  </si>
  <si>
    <t>Cariste</t>
  </si>
  <si>
    <t>07-02-2018</t>
  </si>
  <si>
    <t>Durée en heures</t>
  </si>
  <si>
    <t>13-02-2018</t>
  </si>
  <si>
    <t>15-02-2018</t>
  </si>
  <si>
    <t>Nombre participants</t>
  </si>
  <si>
    <t>19-02-2018</t>
  </si>
  <si>
    <t>21-02-2018</t>
  </si>
  <si>
    <t>14-03-2018</t>
  </si>
  <si>
    <t>#</t>
  </si>
  <si>
    <t>15-03-2018</t>
  </si>
  <si>
    <t>H010</t>
  </si>
  <si>
    <t>Facturé pour un client</t>
  </si>
  <si>
    <t>À l'interne</t>
  </si>
  <si>
    <t>Form</t>
  </si>
  <si>
    <t>Formation Externe</t>
  </si>
  <si>
    <t>Formation interne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</si>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</sst>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&quot;$&quot;* #,##0_-;\-&quot;$&quot;* #,##0_-;_-&quot;$&quot;* &quot;-&quot;_-;_-@_-"/>
    <numFmt numFmtId="165" formatCode="0.0%"/>
    <numFmt numFmtId="166" formatCode="&quot;$&quot;#,##0.0"/>
    <numFmt numFmtId="167" formatCode="#,##0.00\ &quot;$&quot;"/>
    <numFmt numFmtId="168" formatCode="0.0"/>
    <numFmt numFmtId="169" formatCode="yy/mm/dd;@"/>
    <numFmt numFmtId="170" formatCode="#,##0.00\ [$CAD]"/>
    <numFmt numFmtId="171" formatCode="_ * #,##0.00_)\ [$CAD]_ ;_ * \(#,##0.00\)\ [$CAD]_ ;_ * &quot;-&quot;??_)\ [$CAD]_ ;_ @_ 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Segoe UI"/>
      <family val="2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67" fontId="4" fillId="0" borderId="7" xfId="0" applyNumberFormat="1" applyFont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167" fontId="2" fillId="4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1" fillId="3" borderId="2" xfId="0" applyNumberFormat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top" wrapText="1"/>
    </xf>
    <xf numFmtId="169" fontId="0" fillId="0" borderId="1" xfId="0" applyNumberFormat="1" applyBorder="1" applyAlignment="1">
      <alignment horizontal="center" vertical="top" wrapText="1"/>
    </xf>
    <xf numFmtId="169" fontId="0" fillId="0" borderId="1" xfId="0" applyNumberFormat="1" applyBorder="1" applyAlignment="1">
      <alignment horizontal="center" vertical="center" wrapText="1"/>
    </xf>
    <xf numFmtId="169" fontId="0" fillId="0" borderId="0" xfId="0" applyNumberFormat="1" applyAlignment="1">
      <alignment horizontal="center" vertical="center" wrapText="1"/>
    </xf>
    <xf numFmtId="170" fontId="0" fillId="0" borderId="1" xfId="0" applyNumberFormat="1" applyBorder="1" applyAlignment="1">
      <alignment horizontal="center" vertical="top" wrapText="1"/>
    </xf>
    <xf numFmtId="170" fontId="0" fillId="0" borderId="1" xfId="0" applyNumberFormat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 wrapText="1"/>
    </xf>
    <xf numFmtId="171" fontId="0" fillId="0" borderId="1" xfId="0" applyNumberFormat="1" applyBorder="1" applyAlignment="1">
      <alignment horizontal="center" vertical="top" wrapText="1"/>
    </xf>
    <xf numFmtId="171" fontId="0" fillId="0" borderId="1" xfId="0" applyNumberFormat="1" applyBorder="1" applyAlignment="1">
      <alignment horizontal="center" vertical="center" wrapText="1"/>
    </xf>
    <xf numFmtId="171" fontId="0" fillId="0" borderId="0" xfId="0" applyNumberForma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166" fontId="6" fillId="0" borderId="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8" fontId="4" fillId="0" borderId="8" xfId="0" applyNumberFormat="1" applyFont="1" applyBorder="1" applyAlignment="1">
      <alignment horizontal="center" vertical="center"/>
    </xf>
    <xf numFmtId="168" fontId="4" fillId="0" borderId="7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right" vertical="center"/>
    </xf>
    <xf numFmtId="4" fontId="2" fillId="0" borderId="18" xfId="0" applyNumberFormat="1" applyFont="1" applyBorder="1" applyAlignment="1">
      <alignment horizontal="right" vertical="center"/>
    </xf>
    <xf numFmtId="4" fontId="2" fillId="0" borderId="19" xfId="0" applyNumberFormat="1" applyFont="1" applyBorder="1" applyAlignment="1">
      <alignment horizontal="right" vertical="center"/>
    </xf>
  </cellXfs>
  <cellStyles count="1">
    <cellStyle name="Normal" xfId="0" builtinId="0"/>
  </cellStyles>
  <dxfs count="50"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 patternType="lightDown">
          <fgColor theme="1"/>
          <bgColor theme="0"/>
        </patternFill>
      </fill>
    </dxf>
    <dxf>
      <font>
        <color rgb="FF9C0006"/>
      </font>
      <fill>
        <patternFill>
          <bgColor rgb="FFFFFF00"/>
        </patternFill>
      </fill>
    </dxf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6EFCE"/>
        </patternFill>
      </fill>
    </dxf>
    <dxf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F7C80"/>
      <color rgb="FFFF5050"/>
      <color rgb="FFFFEB9C"/>
      <color rgb="FFC6EFCE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R63"/>
  <sheetViews>
    <sheetView tabSelected="1" topLeftCell="B1" zoomScaleNormal="100" workbookViewId="0">
      <pane ySplit="1" topLeftCell="A44" activePane="bottomLeft" state="frozen"/>
      <selection pane="bottomLeft" activeCell="C49" sqref="C49"/>
    </sheetView>
  </sheetViews>
  <sheetFormatPr baseColWidth="10" defaultColWidth="11.42578125" defaultRowHeight="15.75" x14ac:dyDescent="0.25"/>
  <cols>
    <col min="1" max="1" width="9.5703125" style="9" bestFit="1" customWidth="1"/>
    <col min="2" max="2" width="23.42578125" style="9" bestFit="1" customWidth="1"/>
    <col min="3" max="3" width="23.140625" style="9" bestFit="1" customWidth="1"/>
    <col min="4" max="4" width="16" style="9" bestFit="1" customWidth="1"/>
    <col min="5" max="5" width="15" style="9" bestFit="1" customWidth="1"/>
    <col min="6" max="6" width="22.5703125" style="9" bestFit="1" customWidth="1"/>
    <col min="7" max="7" width="47.85546875" style="9" bestFit="1" customWidth="1"/>
    <col min="8" max="8" width="21.7109375" style="5" bestFit="1" customWidth="1"/>
    <col min="9" max="9" width="12.42578125" style="9" bestFit="1" customWidth="1"/>
    <col min="10" max="10" width="12.5703125" style="9" bestFit="1" customWidth="1"/>
    <col min="11" max="11" width="14" style="9" bestFit="1" customWidth="1"/>
    <col min="12" max="12" width="20.5703125" style="12" bestFit="1" customWidth="1"/>
    <col min="13" max="13" width="15.7109375" style="9" hidden="1" customWidth="1"/>
    <col min="14" max="14" width="16.7109375" style="9" bestFit="1" customWidth="1"/>
    <col min="15" max="15" width="16.28515625" style="9" bestFit="1" customWidth="1"/>
    <col min="16" max="16" width="12.42578125" style="9" bestFit="1" customWidth="1"/>
    <col min="17" max="17" width="14" style="9" bestFit="1" customWidth="1"/>
    <col min="18" max="18" width="16" style="9" bestFit="1" customWidth="1"/>
    <col min="19" max="16384" width="11.42578125" style="9"/>
  </cols>
  <sheetData>
    <row r="1" spans="1:18" s="39" customFormat="1" x14ac:dyDescent="0.25">
      <c r="A1" s="39" t="s">
        <v>178</v>
      </c>
      <c r="B1" s="33" t="s">
        <v>0</v>
      </c>
      <c r="C1" s="33" t="s">
        <v>1</v>
      </c>
      <c r="D1" s="33" t="s">
        <v>88</v>
      </c>
      <c r="E1" s="33" t="s">
        <v>70</v>
      </c>
      <c r="F1" s="33" t="s">
        <v>15</v>
      </c>
      <c r="G1" s="34" t="s">
        <v>4</v>
      </c>
      <c r="H1" s="33" t="s">
        <v>104</v>
      </c>
      <c r="I1" s="33" t="s">
        <v>59</v>
      </c>
      <c r="J1" s="33" t="s">
        <v>9</v>
      </c>
      <c r="K1" s="35" t="s">
        <v>105</v>
      </c>
      <c r="L1" s="35" t="s">
        <v>18</v>
      </c>
      <c r="M1" s="36" t="s">
        <v>19</v>
      </c>
      <c r="N1" s="37" t="s">
        <v>52</v>
      </c>
      <c r="O1" s="33" t="s">
        <v>45</v>
      </c>
      <c r="P1" s="33" t="s">
        <v>29</v>
      </c>
      <c r="Q1" s="33" t="s">
        <v>30</v>
      </c>
      <c r="R1" s="38" t="s">
        <v>53</v>
      </c>
    </row>
    <row r="2" spans="1:18" x14ac:dyDescent="0.25">
      <c r="A2" s="31" t="s">
        <v>160</v>
      </c>
      <c r="B2" s="6" t="s">
        <v>31</v>
      </c>
      <c r="C2" s="6" t="s">
        <v>32</v>
      </c>
      <c r="D2" s="6" t="s">
        <v>13</v>
      </c>
      <c r="E2" s="7">
        <v>43011</v>
      </c>
      <c r="F2" s="7" t="s">
        <v>36</v>
      </c>
      <c r="G2" s="32" t="s">
        <v>44</v>
      </c>
      <c r="H2" s="6" t="s">
        <v>71</v>
      </c>
      <c r="I2" s="7">
        <v>43047</v>
      </c>
      <c r="J2" s="6" t="s">
        <v>10</v>
      </c>
      <c r="K2" s="6"/>
      <c r="L2" s="6" t="s">
        <v>10</v>
      </c>
      <c r="M2" s="8" t="str">
        <f t="shared" ref="M2:M43" ca="1" si="0">IF(AND(IF(AND(K2&gt;TODAY()-7,K2&lt;TODAY()),"R","V")="R",IF(L2="non","R","V")="R"),"R",IF(AND(IF(AND(K2&gt;TODAY()-7,K2&lt;TODAY()),"R","V")="V",IF(L2="non","R","V")="V"),"V",IF(AND(K2="",IF(L2="non","R","V")="R"),"O","V")))</f>
        <v>O</v>
      </c>
      <c r="N2" s="26">
        <v>3937</v>
      </c>
      <c r="O2" s="27"/>
      <c r="P2" s="27"/>
      <c r="Q2" s="29"/>
      <c r="R2" s="30"/>
    </row>
    <row r="3" spans="1:18" ht="17.25" x14ac:dyDescent="0.25">
      <c r="A3" s="31" t="s">
        <v>160</v>
      </c>
      <c r="B3" s="6" t="s">
        <v>46</v>
      </c>
      <c r="C3" s="6" t="s">
        <v>69</v>
      </c>
      <c r="D3" s="6" t="s">
        <v>13</v>
      </c>
      <c r="E3" s="7">
        <v>43075</v>
      </c>
      <c r="F3" s="7" t="s">
        <v>35</v>
      </c>
      <c r="G3" s="32" t="s">
        <v>90</v>
      </c>
      <c r="H3" s="6" t="s">
        <v>75</v>
      </c>
      <c r="I3" s="7">
        <v>43108</v>
      </c>
      <c r="J3" s="6" t="s">
        <v>10</v>
      </c>
      <c r="K3" s="7"/>
      <c r="L3" s="6" t="s">
        <v>10</v>
      </c>
      <c r="M3" s="8" t="str">
        <f t="shared" ca="1" si="0"/>
        <v>O</v>
      </c>
      <c r="N3" s="26">
        <v>8092</v>
      </c>
      <c r="O3" s="27"/>
      <c r="P3" s="28"/>
      <c r="Q3" s="29"/>
      <c r="R3" s="30"/>
    </row>
    <row r="4" spans="1:18" ht="17.25" x14ac:dyDescent="0.25">
      <c r="A4" s="31" t="s">
        <v>160</v>
      </c>
      <c r="B4" s="6" t="s">
        <v>5</v>
      </c>
      <c r="C4" s="6" t="s">
        <v>6</v>
      </c>
      <c r="D4" s="6" t="s">
        <v>13</v>
      </c>
      <c r="E4" s="7">
        <v>42933</v>
      </c>
      <c r="F4" s="7" t="s">
        <v>14</v>
      </c>
      <c r="G4" s="32" t="s">
        <v>103</v>
      </c>
      <c r="H4" s="6" t="s">
        <v>71</v>
      </c>
      <c r="I4" s="7">
        <v>43108</v>
      </c>
      <c r="J4" s="6" t="s">
        <v>10</v>
      </c>
      <c r="K4" s="7"/>
      <c r="L4" s="6" t="s">
        <v>10</v>
      </c>
      <c r="M4" s="8" t="str">
        <f t="shared" ca="1" si="0"/>
        <v>O</v>
      </c>
      <c r="N4" s="26">
        <v>5883</v>
      </c>
      <c r="O4" s="27"/>
      <c r="P4" s="28"/>
      <c r="Q4" s="29"/>
      <c r="R4" s="30"/>
    </row>
    <row r="5" spans="1:18" ht="17.25" x14ac:dyDescent="0.25">
      <c r="A5" s="31" t="s">
        <v>160</v>
      </c>
      <c r="B5" s="6" t="s">
        <v>67</v>
      </c>
      <c r="C5" s="6" t="s">
        <v>68</v>
      </c>
      <c r="D5" s="6" t="s">
        <v>13</v>
      </c>
      <c r="E5" s="7">
        <v>43070</v>
      </c>
      <c r="F5" s="7" t="s">
        <v>17</v>
      </c>
      <c r="G5" s="32" t="s">
        <v>153</v>
      </c>
      <c r="H5" s="6" t="s">
        <v>81</v>
      </c>
      <c r="I5" s="7">
        <v>43180</v>
      </c>
      <c r="J5" s="6" t="s">
        <v>10</v>
      </c>
      <c r="K5" s="7"/>
      <c r="L5" s="6" t="s">
        <v>10</v>
      </c>
      <c r="M5" s="8" t="str">
        <f t="shared" ca="1" si="0"/>
        <v>O</v>
      </c>
      <c r="N5" s="26">
        <v>34144</v>
      </c>
      <c r="O5" s="27"/>
      <c r="P5" s="28"/>
      <c r="Q5" s="29"/>
      <c r="R5" s="30"/>
    </row>
    <row r="6" spans="1:18" ht="17.25" hidden="1" x14ac:dyDescent="0.25">
      <c r="A6" s="31" t="s">
        <v>160</v>
      </c>
      <c r="B6" s="6" t="s">
        <v>2</v>
      </c>
      <c r="C6" s="6" t="s">
        <v>3</v>
      </c>
      <c r="D6" s="6" t="s">
        <v>13</v>
      </c>
      <c r="E6" s="7">
        <v>42990</v>
      </c>
      <c r="F6" s="7" t="s">
        <v>89</v>
      </c>
      <c r="G6" s="32" t="s">
        <v>38</v>
      </c>
      <c r="H6" s="6" t="s">
        <v>72</v>
      </c>
      <c r="I6" s="7">
        <v>43007</v>
      </c>
      <c r="J6" s="6" t="s">
        <v>13</v>
      </c>
      <c r="K6" s="7">
        <v>43053</v>
      </c>
      <c r="L6" s="6" t="s">
        <v>13</v>
      </c>
      <c r="M6" s="8" t="str">
        <f t="shared" ca="1" si="0"/>
        <v>V</v>
      </c>
      <c r="N6" s="26"/>
      <c r="O6" s="27">
        <v>6631.61</v>
      </c>
      <c r="P6" s="28">
        <v>1864</v>
      </c>
      <c r="Q6" s="29">
        <f>O6-P6</f>
        <v>4767.6099999999997</v>
      </c>
      <c r="R6" s="30">
        <f>O6/P6</f>
        <v>3.5577306866952787</v>
      </c>
    </row>
    <row r="7" spans="1:18" ht="17.25" x14ac:dyDescent="0.25">
      <c r="A7" s="31" t="s">
        <v>160</v>
      </c>
      <c r="B7" s="6" t="s">
        <v>54</v>
      </c>
      <c r="C7" s="6" t="s">
        <v>55</v>
      </c>
      <c r="D7" s="6" t="s">
        <v>13</v>
      </c>
      <c r="E7" s="7">
        <v>42856</v>
      </c>
      <c r="F7" s="7" t="s">
        <v>35</v>
      </c>
      <c r="G7" s="32" t="s">
        <v>56</v>
      </c>
      <c r="H7" s="6" t="s">
        <v>80</v>
      </c>
      <c r="I7" s="7">
        <v>43111</v>
      </c>
      <c r="J7" s="6" t="s">
        <v>10</v>
      </c>
      <c r="K7" s="7"/>
      <c r="L7" s="6" t="s">
        <v>10</v>
      </c>
      <c r="M7" s="8" t="str">
        <f t="shared" ca="1" si="0"/>
        <v>O</v>
      </c>
      <c r="N7" s="26">
        <v>9220</v>
      </c>
      <c r="O7" s="27"/>
      <c r="P7" s="28"/>
      <c r="Q7" s="29"/>
      <c r="R7" s="30"/>
    </row>
    <row r="8" spans="1:18" ht="17.25" hidden="1" x14ac:dyDescent="0.25">
      <c r="A8" s="31" t="s">
        <v>160</v>
      </c>
      <c r="B8" s="6" t="s">
        <v>100</v>
      </c>
      <c r="C8" s="6" t="s">
        <v>101</v>
      </c>
      <c r="D8" s="6" t="s">
        <v>13</v>
      </c>
      <c r="E8" s="7">
        <v>43126</v>
      </c>
      <c r="F8" s="7" t="s">
        <v>89</v>
      </c>
      <c r="G8" s="32" t="s">
        <v>102</v>
      </c>
      <c r="H8" s="6" t="s">
        <v>71</v>
      </c>
      <c r="I8" s="7">
        <v>43126</v>
      </c>
      <c r="J8" s="6" t="s">
        <v>13</v>
      </c>
      <c r="K8" s="7">
        <v>43150</v>
      </c>
      <c r="L8" s="6" t="s">
        <v>13</v>
      </c>
      <c r="M8" s="8" t="str">
        <f t="shared" ca="1" si="0"/>
        <v>V</v>
      </c>
      <c r="N8" s="26"/>
      <c r="O8" s="27">
        <v>2000</v>
      </c>
      <c r="P8" s="28"/>
      <c r="Q8" s="29"/>
      <c r="R8" s="30"/>
    </row>
    <row r="9" spans="1:18" ht="17.25" x14ac:dyDescent="0.25">
      <c r="A9" s="31" t="s">
        <v>160</v>
      </c>
      <c r="B9" s="6" t="s">
        <v>84</v>
      </c>
      <c r="C9" s="6" t="s">
        <v>83</v>
      </c>
      <c r="D9" s="6" t="s">
        <v>13</v>
      </c>
      <c r="E9" s="7">
        <v>43084</v>
      </c>
      <c r="F9" s="7" t="s">
        <v>17</v>
      </c>
      <c r="G9" s="32" t="s">
        <v>98</v>
      </c>
      <c r="H9" s="6" t="s">
        <v>71</v>
      </c>
      <c r="I9" s="7">
        <v>43123</v>
      </c>
      <c r="J9" s="6" t="s">
        <v>10</v>
      </c>
      <c r="K9" s="7"/>
      <c r="L9" s="6" t="s">
        <v>10</v>
      </c>
      <c r="M9" s="8" t="str">
        <f t="shared" ca="1" si="0"/>
        <v>O</v>
      </c>
      <c r="N9" s="21">
        <v>6935</v>
      </c>
      <c r="O9" s="22"/>
      <c r="P9" s="23"/>
      <c r="Q9" s="24"/>
      <c r="R9" s="25"/>
    </row>
    <row r="10" spans="1:18" ht="17.25" hidden="1" x14ac:dyDescent="0.25">
      <c r="A10" s="31" t="s">
        <v>160</v>
      </c>
      <c r="B10" s="6" t="s">
        <v>114</v>
      </c>
      <c r="C10" s="6" t="s">
        <v>115</v>
      </c>
      <c r="D10" s="6" t="s">
        <v>13</v>
      </c>
      <c r="E10" s="7">
        <v>43133</v>
      </c>
      <c r="F10" s="7" t="s">
        <v>89</v>
      </c>
      <c r="G10" s="32" t="s">
        <v>119</v>
      </c>
      <c r="H10" s="6" t="s">
        <v>71</v>
      </c>
      <c r="I10" s="7">
        <v>43133</v>
      </c>
      <c r="J10" s="6" t="s">
        <v>13</v>
      </c>
      <c r="K10" s="7">
        <v>43144</v>
      </c>
      <c r="L10" s="6" t="s">
        <v>13</v>
      </c>
      <c r="M10" s="8" t="str">
        <f t="shared" ca="1" si="0"/>
        <v>V</v>
      </c>
      <c r="N10" s="21"/>
      <c r="O10" s="22">
        <v>2000</v>
      </c>
      <c r="P10" s="23"/>
      <c r="Q10" s="24"/>
      <c r="R10" s="25"/>
    </row>
    <row r="11" spans="1:18" ht="17.25" x14ac:dyDescent="0.25">
      <c r="A11" s="31" t="s">
        <v>160</v>
      </c>
      <c r="B11" s="6" t="s">
        <v>84</v>
      </c>
      <c r="C11" s="6" t="s">
        <v>83</v>
      </c>
      <c r="D11" s="6" t="s">
        <v>13</v>
      </c>
      <c r="E11" s="7">
        <v>43084</v>
      </c>
      <c r="F11" s="7" t="s">
        <v>17</v>
      </c>
      <c r="G11" s="32" t="s">
        <v>98</v>
      </c>
      <c r="H11" s="6" t="s">
        <v>85</v>
      </c>
      <c r="I11" s="7">
        <v>43123</v>
      </c>
      <c r="J11" s="6" t="s">
        <v>10</v>
      </c>
      <c r="K11" s="7"/>
      <c r="L11" s="6" t="s">
        <v>10</v>
      </c>
      <c r="M11" s="8" t="str">
        <f t="shared" ca="1" si="0"/>
        <v>O</v>
      </c>
      <c r="N11" s="21">
        <v>7775</v>
      </c>
      <c r="O11" s="22"/>
      <c r="P11" s="23"/>
      <c r="Q11" s="24"/>
      <c r="R11" s="25"/>
    </row>
    <row r="12" spans="1:18" x14ac:dyDescent="0.25">
      <c r="A12" s="31" t="s">
        <v>160</v>
      </c>
      <c r="B12" s="10" t="s">
        <v>86</v>
      </c>
      <c r="C12" s="10" t="s">
        <v>87</v>
      </c>
      <c r="D12" s="10" t="s">
        <v>13</v>
      </c>
      <c r="E12" s="11">
        <v>43087</v>
      </c>
      <c r="F12" s="11" t="s">
        <v>17</v>
      </c>
      <c r="G12" s="31" t="s">
        <v>97</v>
      </c>
      <c r="H12" s="10" t="s">
        <v>78</v>
      </c>
      <c r="I12" s="11">
        <v>43123</v>
      </c>
      <c r="J12" s="10" t="s">
        <v>10</v>
      </c>
      <c r="K12" s="11"/>
      <c r="L12" s="10" t="s">
        <v>10</v>
      </c>
      <c r="M12" s="4" t="str">
        <f t="shared" ca="1" si="0"/>
        <v>O</v>
      </c>
      <c r="N12" s="21">
        <v>7107</v>
      </c>
      <c r="O12" s="22"/>
      <c r="P12" s="22"/>
      <c r="Q12" s="24"/>
      <c r="R12" s="25"/>
    </row>
    <row r="13" spans="1:18" ht="17.25" hidden="1" x14ac:dyDescent="0.25">
      <c r="A13" s="31" t="s">
        <v>160</v>
      </c>
      <c r="B13" s="10" t="s">
        <v>91</v>
      </c>
      <c r="C13" s="10" t="s">
        <v>92</v>
      </c>
      <c r="D13" s="10" t="s">
        <v>13</v>
      </c>
      <c r="E13" s="11">
        <v>43119</v>
      </c>
      <c r="F13" s="11" t="s">
        <v>89</v>
      </c>
      <c r="G13" s="31" t="s">
        <v>119</v>
      </c>
      <c r="H13" s="10" t="s">
        <v>71</v>
      </c>
      <c r="I13" s="11">
        <v>43123</v>
      </c>
      <c r="J13" s="10" t="s">
        <v>13</v>
      </c>
      <c r="K13" s="11">
        <v>43150</v>
      </c>
      <c r="L13" s="10" t="s">
        <v>13</v>
      </c>
      <c r="M13" s="4" t="str">
        <f t="shared" ca="1" si="0"/>
        <v>V</v>
      </c>
      <c r="N13" s="21"/>
      <c r="O13" s="22">
        <v>2000</v>
      </c>
      <c r="P13" s="23"/>
      <c r="Q13" s="24"/>
      <c r="R13" s="25"/>
    </row>
    <row r="14" spans="1:18" ht="17.25" x14ac:dyDescent="0.25">
      <c r="A14" s="31" t="s">
        <v>160</v>
      </c>
      <c r="B14" s="6" t="s">
        <v>65</v>
      </c>
      <c r="C14" s="6" t="s">
        <v>66</v>
      </c>
      <c r="D14" s="6" t="s">
        <v>10</v>
      </c>
      <c r="E14" s="7"/>
      <c r="F14" s="7" t="s">
        <v>16</v>
      </c>
      <c r="G14" s="31" t="s">
        <v>99</v>
      </c>
      <c r="H14" s="6" t="s">
        <v>79</v>
      </c>
      <c r="I14" s="7">
        <v>43125</v>
      </c>
      <c r="J14" s="6" t="s">
        <v>10</v>
      </c>
      <c r="K14" s="7"/>
      <c r="L14" s="6" t="s">
        <v>10</v>
      </c>
      <c r="M14" s="8" t="str">
        <f t="shared" ca="1" si="0"/>
        <v>O</v>
      </c>
      <c r="N14" s="21"/>
      <c r="O14" s="22"/>
      <c r="P14" s="23"/>
      <c r="Q14" s="24"/>
      <c r="R14" s="25"/>
    </row>
    <row r="15" spans="1:18" ht="17.25" x14ac:dyDescent="0.25">
      <c r="A15" s="31" t="s">
        <v>160</v>
      </c>
      <c r="B15" s="6" t="s">
        <v>100</v>
      </c>
      <c r="C15" s="6" t="s">
        <v>101</v>
      </c>
      <c r="D15" s="6" t="s">
        <v>13</v>
      </c>
      <c r="E15" s="7">
        <v>43126</v>
      </c>
      <c r="F15" s="7" t="s">
        <v>17</v>
      </c>
      <c r="G15" s="32" t="s">
        <v>123</v>
      </c>
      <c r="H15" s="6" t="s">
        <v>74</v>
      </c>
      <c r="I15" s="7">
        <v>43126</v>
      </c>
      <c r="J15" s="6" t="s">
        <v>10</v>
      </c>
      <c r="K15" s="7"/>
      <c r="L15" s="6" t="s">
        <v>10</v>
      </c>
      <c r="M15" s="8" t="str">
        <f t="shared" ca="1" si="0"/>
        <v>O</v>
      </c>
      <c r="N15" s="21">
        <v>2350</v>
      </c>
      <c r="O15" s="22"/>
      <c r="P15" s="23"/>
      <c r="Q15" s="24"/>
      <c r="R15" s="25"/>
    </row>
    <row r="16" spans="1:18" ht="17.25" x14ac:dyDescent="0.25">
      <c r="A16" s="31" t="s">
        <v>160</v>
      </c>
      <c r="B16" s="6" t="s">
        <v>106</v>
      </c>
      <c r="C16" s="6" t="s">
        <v>107</v>
      </c>
      <c r="D16" s="6" t="s">
        <v>10</v>
      </c>
      <c r="E16" s="7"/>
      <c r="F16" s="7" t="s">
        <v>16</v>
      </c>
      <c r="G16" s="31" t="s">
        <v>108</v>
      </c>
      <c r="H16" s="6" t="s">
        <v>109</v>
      </c>
      <c r="I16" s="7">
        <v>43130</v>
      </c>
      <c r="J16" s="6" t="s">
        <v>10</v>
      </c>
      <c r="K16" s="7"/>
      <c r="L16" s="6" t="s">
        <v>10</v>
      </c>
      <c r="M16" s="8" t="str">
        <f t="shared" ca="1" si="0"/>
        <v>O</v>
      </c>
      <c r="N16" s="21"/>
      <c r="O16" s="22"/>
      <c r="P16" s="23"/>
      <c r="Q16" s="24"/>
      <c r="R16" s="25"/>
    </row>
    <row r="17" spans="1:18" x14ac:dyDescent="0.25">
      <c r="A17" s="31" t="s">
        <v>160</v>
      </c>
      <c r="B17" s="6" t="s">
        <v>110</v>
      </c>
      <c r="C17" s="6" t="s">
        <v>113</v>
      </c>
      <c r="D17" s="6" t="s">
        <v>13</v>
      </c>
      <c r="E17" s="7">
        <v>43130</v>
      </c>
      <c r="F17" s="7" t="s">
        <v>35</v>
      </c>
      <c r="G17" s="31" t="s">
        <v>111</v>
      </c>
      <c r="H17" s="6" t="s">
        <v>112</v>
      </c>
      <c r="I17" s="7">
        <v>43130</v>
      </c>
      <c r="J17" s="6" t="s">
        <v>10</v>
      </c>
      <c r="K17" s="6"/>
      <c r="L17" s="6" t="s">
        <v>10</v>
      </c>
      <c r="M17" s="8" t="str">
        <f t="shared" ca="1" si="0"/>
        <v>O</v>
      </c>
      <c r="N17" s="21">
        <v>3343.5</v>
      </c>
      <c r="O17" s="22"/>
      <c r="P17" s="22"/>
      <c r="Q17" s="24"/>
      <c r="R17" s="25"/>
    </row>
    <row r="18" spans="1:18" x14ac:dyDescent="0.25">
      <c r="A18" s="31" t="s">
        <v>160</v>
      </c>
      <c r="B18" s="6" t="s">
        <v>116</v>
      </c>
      <c r="C18" s="6" t="s">
        <v>117</v>
      </c>
      <c r="D18" s="6" t="s">
        <v>10</v>
      </c>
      <c r="E18" s="7">
        <v>43136</v>
      </c>
      <c r="F18" s="7" t="s">
        <v>17</v>
      </c>
      <c r="G18" s="32" t="s">
        <v>122</v>
      </c>
      <c r="H18" s="6" t="s">
        <v>121</v>
      </c>
      <c r="I18" s="7">
        <v>43138</v>
      </c>
      <c r="J18" s="6" t="s">
        <v>10</v>
      </c>
      <c r="K18" s="7"/>
      <c r="L18" s="6" t="s">
        <v>10</v>
      </c>
      <c r="M18" s="8" t="str">
        <f t="shared" ca="1" si="0"/>
        <v>O</v>
      </c>
      <c r="N18" s="21">
        <v>2666</v>
      </c>
      <c r="O18" s="22"/>
      <c r="P18" s="22"/>
      <c r="Q18" s="24"/>
      <c r="R18" s="25"/>
    </row>
    <row r="19" spans="1:18" ht="17.25" x14ac:dyDescent="0.25">
      <c r="A19" s="31" t="s">
        <v>160</v>
      </c>
      <c r="B19" s="6" t="s">
        <v>48</v>
      </c>
      <c r="C19" s="6" t="s">
        <v>49</v>
      </c>
      <c r="D19" s="6" t="s">
        <v>10</v>
      </c>
      <c r="E19" s="7"/>
      <c r="F19" s="7" t="s">
        <v>17</v>
      </c>
      <c r="G19" s="32" t="s">
        <v>136</v>
      </c>
      <c r="H19" s="6" t="s">
        <v>71</v>
      </c>
      <c r="I19" s="7">
        <v>43139</v>
      </c>
      <c r="J19" s="6" t="s">
        <v>10</v>
      </c>
      <c r="K19" s="7"/>
      <c r="L19" s="6" t="s">
        <v>10</v>
      </c>
      <c r="M19" s="8" t="str">
        <f t="shared" ca="1" si="0"/>
        <v>O</v>
      </c>
      <c r="N19" s="21"/>
      <c r="O19" s="22"/>
      <c r="P19" s="23"/>
      <c r="Q19" s="24"/>
      <c r="R19" s="25"/>
    </row>
    <row r="20" spans="1:18" ht="17.25" x14ac:dyDescent="0.25">
      <c r="A20" s="31" t="s">
        <v>160</v>
      </c>
      <c r="B20" s="6" t="s">
        <v>124</v>
      </c>
      <c r="C20" s="6" t="s">
        <v>125</v>
      </c>
      <c r="D20" s="6" t="s">
        <v>13</v>
      </c>
      <c r="E20" s="7">
        <v>43314</v>
      </c>
      <c r="F20" s="7" t="s">
        <v>17</v>
      </c>
      <c r="G20" s="32" t="s">
        <v>126</v>
      </c>
      <c r="H20" s="6" t="s">
        <v>127</v>
      </c>
      <c r="I20" s="7">
        <v>43139</v>
      </c>
      <c r="J20" s="6" t="s">
        <v>10</v>
      </c>
      <c r="K20" s="7"/>
      <c r="L20" s="6" t="s">
        <v>10</v>
      </c>
      <c r="M20" s="8" t="str">
        <f t="shared" ca="1" si="0"/>
        <v>O</v>
      </c>
      <c r="N20" s="21">
        <v>5801.7</v>
      </c>
      <c r="O20" s="22"/>
      <c r="P20" s="23"/>
      <c r="Q20" s="24"/>
      <c r="R20" s="25"/>
    </row>
    <row r="21" spans="1:18" ht="17.25" x14ac:dyDescent="0.25">
      <c r="A21" s="31" t="s">
        <v>160</v>
      </c>
      <c r="B21" s="6" t="s">
        <v>128</v>
      </c>
      <c r="C21" s="6" t="s">
        <v>129</v>
      </c>
      <c r="D21" s="6" t="s">
        <v>13</v>
      </c>
      <c r="E21" s="7">
        <v>43140</v>
      </c>
      <c r="F21" s="7" t="s">
        <v>17</v>
      </c>
      <c r="G21" s="32" t="s">
        <v>122</v>
      </c>
      <c r="H21" s="6" t="s">
        <v>71</v>
      </c>
      <c r="I21" s="7">
        <v>43140</v>
      </c>
      <c r="J21" s="6" t="s">
        <v>10</v>
      </c>
      <c r="K21" s="7"/>
      <c r="L21" s="6" t="s">
        <v>10</v>
      </c>
      <c r="M21" s="8" t="str">
        <f t="shared" ca="1" si="0"/>
        <v>O</v>
      </c>
      <c r="N21" s="21">
        <v>6345</v>
      </c>
      <c r="O21" s="22"/>
      <c r="P21" s="23"/>
      <c r="Q21" s="24"/>
      <c r="R21" s="25"/>
    </row>
    <row r="22" spans="1:18" hidden="1" x14ac:dyDescent="0.25">
      <c r="A22" s="31" t="s">
        <v>160</v>
      </c>
      <c r="B22" s="6" t="s">
        <v>24</v>
      </c>
      <c r="C22" s="6" t="s">
        <v>25</v>
      </c>
      <c r="D22" s="6" t="s">
        <v>13</v>
      </c>
      <c r="E22" s="7">
        <v>42864</v>
      </c>
      <c r="F22" s="7" t="s">
        <v>89</v>
      </c>
      <c r="G22" s="32" t="s">
        <v>38</v>
      </c>
      <c r="H22" s="6" t="s">
        <v>82</v>
      </c>
      <c r="I22" s="6"/>
      <c r="J22" s="6" t="s">
        <v>13</v>
      </c>
      <c r="K22" s="7">
        <v>43039</v>
      </c>
      <c r="L22" s="6" t="s">
        <v>13</v>
      </c>
      <c r="M22" s="8" t="str">
        <f t="shared" ca="1" si="0"/>
        <v>V</v>
      </c>
      <c r="N22" s="21"/>
      <c r="O22" s="22">
        <v>9500</v>
      </c>
      <c r="P22" s="22">
        <v>7281</v>
      </c>
      <c r="Q22" s="24">
        <f>O22-P22</f>
        <v>2219</v>
      </c>
      <c r="R22" s="25">
        <f>O22/P22</f>
        <v>1.3047658288696609</v>
      </c>
    </row>
    <row r="23" spans="1:18" ht="17.25" x14ac:dyDescent="0.25">
      <c r="A23" s="31" t="s">
        <v>160</v>
      </c>
      <c r="B23" s="6" t="s">
        <v>130</v>
      </c>
      <c r="C23" s="6" t="s">
        <v>131</v>
      </c>
      <c r="D23" s="6" t="s">
        <v>10</v>
      </c>
      <c r="E23" s="7">
        <v>43143</v>
      </c>
      <c r="F23" s="7" t="s">
        <v>16</v>
      </c>
      <c r="G23" s="32" t="s">
        <v>108</v>
      </c>
      <c r="H23" s="6"/>
      <c r="I23" s="7">
        <v>43143</v>
      </c>
      <c r="J23" s="6" t="s">
        <v>10</v>
      </c>
      <c r="K23" s="7"/>
      <c r="L23" s="6" t="s">
        <v>10</v>
      </c>
      <c r="M23" s="8" t="str">
        <f t="shared" ca="1" si="0"/>
        <v>O</v>
      </c>
      <c r="N23" s="21"/>
      <c r="O23" s="22"/>
      <c r="P23" s="23"/>
      <c r="Q23" s="24"/>
      <c r="R23" s="25"/>
    </row>
    <row r="24" spans="1:18" x14ac:dyDescent="0.25">
      <c r="A24" s="31" t="s">
        <v>160</v>
      </c>
      <c r="B24" s="6" t="s">
        <v>33</v>
      </c>
      <c r="C24" s="6" t="s">
        <v>34</v>
      </c>
      <c r="D24" s="6" t="s">
        <v>10</v>
      </c>
      <c r="E24" s="6"/>
      <c r="F24" s="7" t="s">
        <v>35</v>
      </c>
      <c r="G24" s="32" t="s">
        <v>37</v>
      </c>
      <c r="H24" s="6" t="s">
        <v>73</v>
      </c>
      <c r="I24" s="7">
        <v>43152</v>
      </c>
      <c r="J24" s="6" t="s">
        <v>10</v>
      </c>
      <c r="K24" s="6"/>
      <c r="L24" s="6" t="s">
        <v>10</v>
      </c>
      <c r="M24" s="8" t="str">
        <f t="shared" ca="1" si="0"/>
        <v>O</v>
      </c>
      <c r="N24" s="21"/>
      <c r="O24" s="22"/>
      <c r="P24" s="22"/>
      <c r="Q24" s="24"/>
      <c r="R24" s="25"/>
    </row>
    <row r="25" spans="1:18" ht="17.25" x14ac:dyDescent="0.25">
      <c r="A25" s="31" t="s">
        <v>160</v>
      </c>
      <c r="B25" s="10" t="s">
        <v>46</v>
      </c>
      <c r="C25" s="10" t="s">
        <v>47</v>
      </c>
      <c r="D25" s="10" t="s">
        <v>13</v>
      </c>
      <c r="E25" s="11">
        <v>42797</v>
      </c>
      <c r="F25" s="11" t="s">
        <v>35</v>
      </c>
      <c r="G25" s="31" t="s">
        <v>134</v>
      </c>
      <c r="H25" s="10" t="s">
        <v>74</v>
      </c>
      <c r="I25" s="11">
        <v>43157</v>
      </c>
      <c r="J25" s="10" t="s">
        <v>13</v>
      </c>
      <c r="K25" s="11"/>
      <c r="L25" s="10" t="s">
        <v>10</v>
      </c>
      <c r="M25" s="4" t="str">
        <f t="shared" ca="1" si="0"/>
        <v>O</v>
      </c>
      <c r="N25" s="21">
        <v>2965</v>
      </c>
      <c r="O25" s="22">
        <v>1480</v>
      </c>
      <c r="P25" s="23"/>
      <c r="Q25" s="24"/>
      <c r="R25" s="25"/>
    </row>
    <row r="26" spans="1:18" ht="17.25" x14ac:dyDescent="0.25">
      <c r="A26" s="31" t="s">
        <v>160</v>
      </c>
      <c r="B26" s="10" t="s">
        <v>63</v>
      </c>
      <c r="C26" s="10" t="s">
        <v>64</v>
      </c>
      <c r="D26" s="10" t="s">
        <v>10</v>
      </c>
      <c r="E26" s="11"/>
      <c r="F26" s="11" t="s">
        <v>17</v>
      </c>
      <c r="G26" s="31" t="s">
        <v>137</v>
      </c>
      <c r="H26" s="10" t="s">
        <v>78</v>
      </c>
      <c r="I26" s="11">
        <v>43167</v>
      </c>
      <c r="J26" s="10" t="s">
        <v>10</v>
      </c>
      <c r="K26" s="11"/>
      <c r="L26" s="10" t="s">
        <v>10</v>
      </c>
      <c r="M26" s="4" t="str">
        <f t="shared" ca="1" si="0"/>
        <v>O</v>
      </c>
      <c r="N26" s="21"/>
      <c r="O26" s="22"/>
      <c r="P26" s="23"/>
      <c r="Q26" s="24"/>
      <c r="R26" s="25"/>
    </row>
    <row r="27" spans="1:18" x14ac:dyDescent="0.25">
      <c r="A27" s="31" t="s">
        <v>160</v>
      </c>
      <c r="B27" s="10" t="s">
        <v>26</v>
      </c>
      <c r="C27" s="10" t="s">
        <v>93</v>
      </c>
      <c r="D27" s="10" t="s">
        <v>13</v>
      </c>
      <c r="E27" s="11">
        <v>42557</v>
      </c>
      <c r="F27" s="11" t="s">
        <v>16</v>
      </c>
      <c r="G27" s="31" t="s">
        <v>135</v>
      </c>
      <c r="H27" s="10" t="s">
        <v>96</v>
      </c>
      <c r="I27" s="11">
        <v>43167</v>
      </c>
      <c r="J27" s="10" t="s">
        <v>10</v>
      </c>
      <c r="K27" s="11"/>
      <c r="L27" s="10" t="s">
        <v>10</v>
      </c>
      <c r="M27" s="4" t="str">
        <f t="shared" ca="1" si="0"/>
        <v>O</v>
      </c>
      <c r="N27" s="21">
        <v>2026</v>
      </c>
      <c r="O27" s="22"/>
      <c r="P27" s="22"/>
      <c r="Q27" s="24"/>
      <c r="R27" s="25"/>
    </row>
    <row r="28" spans="1:18" x14ac:dyDescent="0.25">
      <c r="A28" s="31" t="s">
        <v>160</v>
      </c>
      <c r="B28" s="10" t="s">
        <v>20</v>
      </c>
      <c r="C28" s="10" t="s">
        <v>21</v>
      </c>
      <c r="D28" s="10" t="s">
        <v>10</v>
      </c>
      <c r="E28" s="11">
        <v>43167</v>
      </c>
      <c r="F28" s="11" t="s">
        <v>36</v>
      </c>
      <c r="G28" s="31" t="s">
        <v>143</v>
      </c>
      <c r="H28" s="10" t="s">
        <v>78</v>
      </c>
      <c r="I28" s="11">
        <v>43167</v>
      </c>
      <c r="J28" s="10" t="s">
        <v>10</v>
      </c>
      <c r="K28" s="11"/>
      <c r="L28" s="10" t="s">
        <v>10</v>
      </c>
      <c r="M28" s="4" t="str">
        <f t="shared" ca="1" si="0"/>
        <v>O</v>
      </c>
      <c r="N28" s="21"/>
      <c r="O28" s="22"/>
      <c r="P28" s="22"/>
      <c r="Q28" s="24"/>
      <c r="R28" s="25"/>
    </row>
    <row r="29" spans="1:18" x14ac:dyDescent="0.25">
      <c r="A29" s="31" t="s">
        <v>160</v>
      </c>
      <c r="B29" s="10" t="s">
        <v>27</v>
      </c>
      <c r="C29" s="10" t="s">
        <v>148</v>
      </c>
      <c r="D29" s="10" t="s">
        <v>10</v>
      </c>
      <c r="E29" s="11">
        <v>43175</v>
      </c>
      <c r="F29" s="11" t="s">
        <v>17</v>
      </c>
      <c r="G29" s="31" t="s">
        <v>149</v>
      </c>
      <c r="H29" s="10" t="s">
        <v>71</v>
      </c>
      <c r="I29" s="11">
        <v>43175</v>
      </c>
      <c r="J29" s="10" t="s">
        <v>10</v>
      </c>
      <c r="K29" s="10"/>
      <c r="L29" s="10" t="s">
        <v>10</v>
      </c>
      <c r="M29" s="4" t="str">
        <f t="shared" ca="1" si="0"/>
        <v>O</v>
      </c>
      <c r="N29" s="21"/>
      <c r="O29" s="22"/>
      <c r="P29" s="22"/>
      <c r="Q29" s="24"/>
      <c r="R29" s="25"/>
    </row>
    <row r="30" spans="1:18" hidden="1" x14ac:dyDescent="0.25">
      <c r="A30" s="31" t="s">
        <v>160</v>
      </c>
      <c r="B30" s="10" t="s">
        <v>42</v>
      </c>
      <c r="C30" s="10" t="s">
        <v>57</v>
      </c>
      <c r="D30" s="10" t="s">
        <v>13</v>
      </c>
      <c r="E30" s="10"/>
      <c r="F30" s="11" t="s">
        <v>89</v>
      </c>
      <c r="G30" s="31" t="s">
        <v>38</v>
      </c>
      <c r="H30" s="10" t="s">
        <v>71</v>
      </c>
      <c r="I30" s="10"/>
      <c r="J30" s="10" t="s">
        <v>13</v>
      </c>
      <c r="K30" s="11">
        <v>43032</v>
      </c>
      <c r="L30" s="10" t="s">
        <v>13</v>
      </c>
      <c r="M30" s="4" t="str">
        <f t="shared" ca="1" si="0"/>
        <v>V</v>
      </c>
      <c r="N30" s="21"/>
      <c r="O30" s="22">
        <v>7200</v>
      </c>
      <c r="P30" s="22">
        <v>1345</v>
      </c>
      <c r="Q30" s="24">
        <f>O30-P30</f>
        <v>5855</v>
      </c>
      <c r="R30" s="25">
        <f>O30/P30</f>
        <v>5.3531598513011156</v>
      </c>
    </row>
    <row r="31" spans="1:18" x14ac:dyDescent="0.25">
      <c r="A31" s="31" t="s">
        <v>160</v>
      </c>
      <c r="B31" s="10" t="s">
        <v>139</v>
      </c>
      <c r="C31" s="10" t="s">
        <v>140</v>
      </c>
      <c r="D31" s="10" t="s">
        <v>13</v>
      </c>
      <c r="E31" s="11">
        <v>43178</v>
      </c>
      <c r="F31" s="11" t="s">
        <v>35</v>
      </c>
      <c r="G31" s="31" t="s">
        <v>141</v>
      </c>
      <c r="H31" s="10" t="s">
        <v>142</v>
      </c>
      <c r="I31" s="11">
        <v>43179</v>
      </c>
      <c r="J31" s="10" t="s">
        <v>10</v>
      </c>
      <c r="K31" s="10"/>
      <c r="L31" s="10" t="s">
        <v>10</v>
      </c>
      <c r="M31" s="4" t="str">
        <f t="shared" ca="1" si="0"/>
        <v>O</v>
      </c>
      <c r="N31" s="21">
        <v>22598</v>
      </c>
      <c r="O31" s="22"/>
      <c r="P31" s="22"/>
      <c r="Q31" s="24"/>
      <c r="R31" s="25"/>
    </row>
    <row r="32" spans="1:18" ht="17.25" x14ac:dyDescent="0.25">
      <c r="A32" s="31" t="s">
        <v>159</v>
      </c>
      <c r="B32" s="10" t="s">
        <v>50</v>
      </c>
      <c r="C32" s="10" t="s">
        <v>51</v>
      </c>
      <c r="D32" s="10" t="s">
        <v>13</v>
      </c>
      <c r="E32" s="11">
        <v>43038</v>
      </c>
      <c r="F32" s="11" t="s">
        <v>35</v>
      </c>
      <c r="G32" s="31" t="s">
        <v>151</v>
      </c>
      <c r="H32" s="10" t="s">
        <v>77</v>
      </c>
      <c r="I32" s="11">
        <v>43179</v>
      </c>
      <c r="J32" s="10" t="s">
        <v>13</v>
      </c>
      <c r="K32" s="11"/>
      <c r="L32" s="10" t="s">
        <v>10</v>
      </c>
      <c r="M32" s="4" t="str">
        <f t="shared" ca="1" si="0"/>
        <v>O</v>
      </c>
      <c r="N32" s="21"/>
      <c r="O32" s="22">
        <v>3256</v>
      </c>
      <c r="P32" s="23">
        <v>1298</v>
      </c>
      <c r="Q32" s="24">
        <f>O32-P32</f>
        <v>1958</v>
      </c>
      <c r="R32" s="25">
        <f>O32/P32</f>
        <v>2.5084745762711864</v>
      </c>
    </row>
    <row r="33" spans="1:18" hidden="1" x14ac:dyDescent="0.25">
      <c r="A33" s="31" t="s">
        <v>160</v>
      </c>
      <c r="B33" s="10" t="s">
        <v>26</v>
      </c>
      <c r="C33" s="10" t="s">
        <v>93</v>
      </c>
      <c r="D33" s="10" t="s">
        <v>13</v>
      </c>
      <c r="E33" s="11">
        <v>42557</v>
      </c>
      <c r="F33" s="11" t="s">
        <v>89</v>
      </c>
      <c r="G33" s="31" t="s">
        <v>94</v>
      </c>
      <c r="H33" s="10" t="s">
        <v>95</v>
      </c>
      <c r="I33" s="11">
        <v>43046</v>
      </c>
      <c r="J33" s="10" t="s">
        <v>13</v>
      </c>
      <c r="K33" s="11">
        <v>43116</v>
      </c>
      <c r="L33" s="10" t="s">
        <v>13</v>
      </c>
      <c r="M33" s="4" t="str">
        <f t="shared" ca="1" si="0"/>
        <v>V</v>
      </c>
      <c r="N33" s="21"/>
      <c r="O33" s="22">
        <v>6392</v>
      </c>
      <c r="P33" s="22">
        <v>2880</v>
      </c>
      <c r="Q33" s="24">
        <f>O33-P33</f>
        <v>3512</v>
      </c>
      <c r="R33" s="25">
        <f>O33/P33</f>
        <v>2.2194444444444446</v>
      </c>
    </row>
    <row r="34" spans="1:18" ht="17.25" x14ac:dyDescent="0.25">
      <c r="A34" s="31" t="s">
        <v>159</v>
      </c>
      <c r="B34" s="10" t="s">
        <v>120</v>
      </c>
      <c r="C34" s="10" t="s">
        <v>133</v>
      </c>
      <c r="D34" s="10" t="s">
        <v>13</v>
      </c>
      <c r="E34" s="11">
        <v>43143</v>
      </c>
      <c r="F34" s="11" t="s">
        <v>35</v>
      </c>
      <c r="G34" s="31" t="s">
        <v>150</v>
      </c>
      <c r="H34" s="10" t="s">
        <v>74</v>
      </c>
      <c r="I34" s="11">
        <v>43180</v>
      </c>
      <c r="J34" s="10" t="s">
        <v>10</v>
      </c>
      <c r="K34" s="11"/>
      <c r="L34" s="10" t="s">
        <v>10</v>
      </c>
      <c r="M34" s="4" t="str">
        <f t="shared" ca="1" si="0"/>
        <v>O</v>
      </c>
      <c r="N34" s="21">
        <v>3413</v>
      </c>
      <c r="O34" s="22"/>
      <c r="P34" s="23"/>
      <c r="Q34" s="24"/>
      <c r="R34" s="25"/>
    </row>
    <row r="35" spans="1:18" hidden="1" x14ac:dyDescent="0.25">
      <c r="A35" s="31" t="s">
        <v>160</v>
      </c>
      <c r="B35" s="10" t="s">
        <v>39</v>
      </c>
      <c r="C35" s="10" t="s">
        <v>40</v>
      </c>
      <c r="D35" s="10" t="s">
        <v>13</v>
      </c>
      <c r="E35" s="11">
        <v>43028</v>
      </c>
      <c r="F35" s="11" t="s">
        <v>89</v>
      </c>
      <c r="G35" s="31" t="s">
        <v>38</v>
      </c>
      <c r="H35" s="10" t="s">
        <v>76</v>
      </c>
      <c r="I35" s="11">
        <v>43032</v>
      </c>
      <c r="J35" s="10" t="s">
        <v>13</v>
      </c>
      <c r="K35" s="11">
        <v>43082</v>
      </c>
      <c r="L35" s="10" t="s">
        <v>13</v>
      </c>
      <c r="M35" s="4" t="str">
        <f t="shared" ca="1" si="0"/>
        <v>V</v>
      </c>
      <c r="N35" s="21"/>
      <c r="O35" s="22">
        <v>2175</v>
      </c>
      <c r="P35" s="22">
        <v>744.73</v>
      </c>
      <c r="Q35" s="24">
        <f>O35-P35</f>
        <v>1430.27</v>
      </c>
      <c r="R35" s="25">
        <f>O35/P35</f>
        <v>2.9205215312932205</v>
      </c>
    </row>
    <row r="36" spans="1:18" hidden="1" x14ac:dyDescent="0.25">
      <c r="A36" s="31" t="s">
        <v>160</v>
      </c>
      <c r="B36" s="10" t="s">
        <v>27</v>
      </c>
      <c r="C36" s="10" t="s">
        <v>28</v>
      </c>
      <c r="D36" s="10" t="s">
        <v>13</v>
      </c>
      <c r="E36" s="11">
        <v>42920</v>
      </c>
      <c r="F36" s="11" t="s">
        <v>89</v>
      </c>
      <c r="G36" s="31" t="s">
        <v>138</v>
      </c>
      <c r="H36" s="10" t="s">
        <v>118</v>
      </c>
      <c r="I36" s="11">
        <v>43168</v>
      </c>
      <c r="J36" s="10" t="s">
        <v>13</v>
      </c>
      <c r="K36" s="11">
        <v>43174</v>
      </c>
      <c r="L36" s="10" t="s">
        <v>13</v>
      </c>
      <c r="M36" s="4" t="str">
        <f t="shared" ca="1" si="0"/>
        <v>V</v>
      </c>
      <c r="N36" s="21"/>
      <c r="O36" s="22">
        <v>3000</v>
      </c>
      <c r="P36" s="22">
        <v>900</v>
      </c>
      <c r="Q36" s="24">
        <f>O36-P36</f>
        <v>2100</v>
      </c>
      <c r="R36" s="25">
        <f>O36/P36</f>
        <v>3.3333333333333335</v>
      </c>
    </row>
    <row r="37" spans="1:18" ht="17.25" x14ac:dyDescent="0.25">
      <c r="A37" s="31" t="s">
        <v>159</v>
      </c>
      <c r="B37" s="10" t="s">
        <v>120</v>
      </c>
      <c r="C37" s="10" t="s">
        <v>133</v>
      </c>
      <c r="D37" s="10" t="s">
        <v>13</v>
      </c>
      <c r="E37" s="11">
        <v>43143</v>
      </c>
      <c r="F37" s="11" t="s">
        <v>35</v>
      </c>
      <c r="G37" s="31" t="s">
        <v>150</v>
      </c>
      <c r="H37" s="10" t="s">
        <v>132</v>
      </c>
      <c r="I37" s="11">
        <v>43180</v>
      </c>
      <c r="J37" s="10" t="s">
        <v>10</v>
      </c>
      <c r="K37" s="11"/>
      <c r="L37" s="10" t="s">
        <v>10</v>
      </c>
      <c r="M37" s="4" t="str">
        <f t="shared" ca="1" si="0"/>
        <v>O</v>
      </c>
      <c r="N37" s="21">
        <v>5283</v>
      </c>
      <c r="O37" s="22"/>
      <c r="P37" s="23"/>
      <c r="Q37" s="24"/>
      <c r="R37" s="25"/>
    </row>
    <row r="38" spans="1:18" ht="17.25" hidden="1" x14ac:dyDescent="0.25">
      <c r="A38" s="31" t="s">
        <v>160</v>
      </c>
      <c r="B38" s="10" t="s">
        <v>11</v>
      </c>
      <c r="C38" s="10" t="s">
        <v>12</v>
      </c>
      <c r="D38" s="10" t="s">
        <v>13</v>
      </c>
      <c r="E38" s="11">
        <v>42901</v>
      </c>
      <c r="F38" s="11" t="s">
        <v>89</v>
      </c>
      <c r="G38" s="31" t="s">
        <v>38</v>
      </c>
      <c r="H38" s="10" t="s">
        <v>72</v>
      </c>
      <c r="I38" s="11">
        <v>42971</v>
      </c>
      <c r="J38" s="10" t="s">
        <v>13</v>
      </c>
      <c r="K38" s="11">
        <v>42992</v>
      </c>
      <c r="L38" s="10" t="s">
        <v>13</v>
      </c>
      <c r="M38" s="4" t="str">
        <f t="shared" ca="1" si="0"/>
        <v>V</v>
      </c>
      <c r="N38" s="21"/>
      <c r="O38" s="22">
        <v>1638.2</v>
      </c>
      <c r="P38" s="23">
        <v>295.05</v>
      </c>
      <c r="Q38" s="24">
        <f>O38-P38</f>
        <v>1343.15</v>
      </c>
      <c r="R38" s="25">
        <f>O38/P38</f>
        <v>5.5522792746992033</v>
      </c>
    </row>
    <row r="39" spans="1:18" ht="17.25" x14ac:dyDescent="0.25">
      <c r="A39" s="31" t="s">
        <v>159</v>
      </c>
      <c r="B39" s="10" t="s">
        <v>120</v>
      </c>
      <c r="C39" s="10" t="s">
        <v>133</v>
      </c>
      <c r="D39" s="10" t="s">
        <v>13</v>
      </c>
      <c r="E39" s="11">
        <v>43138</v>
      </c>
      <c r="F39" s="11" t="s">
        <v>35</v>
      </c>
      <c r="G39" s="31" t="s">
        <v>150</v>
      </c>
      <c r="H39" s="10" t="s">
        <v>78</v>
      </c>
      <c r="I39" s="11">
        <v>43180</v>
      </c>
      <c r="J39" s="10" t="s">
        <v>10</v>
      </c>
      <c r="K39" s="11"/>
      <c r="L39" s="10" t="s">
        <v>10</v>
      </c>
      <c r="M39" s="4" t="str">
        <f t="shared" ca="1" si="0"/>
        <v>O</v>
      </c>
      <c r="N39" s="21">
        <v>6521</v>
      </c>
      <c r="O39" s="22"/>
      <c r="P39" s="23"/>
      <c r="Q39" s="24"/>
      <c r="R39" s="25"/>
    </row>
    <row r="40" spans="1:18" x14ac:dyDescent="0.25">
      <c r="A40" s="31" t="s">
        <v>160</v>
      </c>
      <c r="B40" s="10" t="s">
        <v>144</v>
      </c>
      <c r="C40" s="10" t="s">
        <v>145</v>
      </c>
      <c r="D40" s="10" t="s">
        <v>13</v>
      </c>
      <c r="E40" s="11">
        <v>43180</v>
      </c>
      <c r="F40" s="11" t="s">
        <v>17</v>
      </c>
      <c r="G40" s="31" t="s">
        <v>146</v>
      </c>
      <c r="H40" s="10" t="s">
        <v>147</v>
      </c>
      <c r="I40" s="11">
        <v>43180</v>
      </c>
      <c r="J40" s="10" t="s">
        <v>10</v>
      </c>
      <c r="K40" s="10"/>
      <c r="L40" s="10" t="s">
        <v>10</v>
      </c>
      <c r="M40" s="4" t="str">
        <f t="shared" ca="1" si="0"/>
        <v>O</v>
      </c>
      <c r="N40" s="21">
        <v>5550</v>
      </c>
      <c r="O40" s="22"/>
      <c r="P40" s="22"/>
      <c r="Q40" s="24"/>
      <c r="R40" s="25"/>
    </row>
    <row r="41" spans="1:18" hidden="1" x14ac:dyDescent="0.25">
      <c r="A41" s="31" t="s">
        <v>160</v>
      </c>
      <c r="B41" s="10" t="s">
        <v>22</v>
      </c>
      <c r="C41" s="10" t="s">
        <v>23</v>
      </c>
      <c r="D41" s="10" t="s">
        <v>13</v>
      </c>
      <c r="E41" s="11">
        <v>42793</v>
      </c>
      <c r="F41" s="11" t="s">
        <v>89</v>
      </c>
      <c r="G41" s="31" t="s">
        <v>38</v>
      </c>
      <c r="H41" s="10" t="s">
        <v>72</v>
      </c>
      <c r="I41" s="10"/>
      <c r="J41" s="10" t="s">
        <v>13</v>
      </c>
      <c r="K41" s="11">
        <v>43018</v>
      </c>
      <c r="L41" s="10" t="s">
        <v>13</v>
      </c>
      <c r="M41" s="4" t="str">
        <f t="shared" ca="1" si="0"/>
        <v>V</v>
      </c>
      <c r="N41" s="21"/>
      <c r="O41" s="22">
        <v>13896</v>
      </c>
      <c r="P41" s="22">
        <v>5706</v>
      </c>
      <c r="Q41" s="24">
        <f>O41-P41</f>
        <v>8190</v>
      </c>
      <c r="R41" s="25">
        <f>O41/P41</f>
        <v>2.4353312302839116</v>
      </c>
    </row>
    <row r="42" spans="1:18" hidden="1" x14ac:dyDescent="0.25">
      <c r="A42" s="31" t="s">
        <v>160</v>
      </c>
      <c r="B42" s="10" t="s">
        <v>43</v>
      </c>
      <c r="C42" s="10" t="s">
        <v>58</v>
      </c>
      <c r="D42" s="10" t="s">
        <v>13</v>
      </c>
      <c r="E42" s="10"/>
      <c r="F42" s="11" t="s">
        <v>89</v>
      </c>
      <c r="G42" s="31" t="s">
        <v>38</v>
      </c>
      <c r="H42" s="10" t="s">
        <v>71</v>
      </c>
      <c r="I42" s="10"/>
      <c r="J42" s="10" t="s">
        <v>13</v>
      </c>
      <c r="K42" s="11">
        <v>43025</v>
      </c>
      <c r="L42" s="10" t="s">
        <v>13</v>
      </c>
      <c r="M42" s="4" t="str">
        <f t="shared" ca="1" si="0"/>
        <v>V</v>
      </c>
      <c r="N42" s="21"/>
      <c r="O42" s="22">
        <v>7126</v>
      </c>
      <c r="P42" s="22">
        <v>3500</v>
      </c>
      <c r="Q42" s="24">
        <f>O42-P42</f>
        <v>3626</v>
      </c>
      <c r="R42" s="25">
        <f>O42/P42</f>
        <v>2.036</v>
      </c>
    </row>
    <row r="43" spans="1:18" ht="17.25" x14ac:dyDescent="0.25">
      <c r="A43" s="31" t="s">
        <v>160</v>
      </c>
      <c r="B43" s="10" t="s">
        <v>7</v>
      </c>
      <c r="C43" s="10" t="s">
        <v>8</v>
      </c>
      <c r="D43" s="10" t="s">
        <v>13</v>
      </c>
      <c r="E43" s="11">
        <v>42927</v>
      </c>
      <c r="F43" s="11" t="s">
        <v>17</v>
      </c>
      <c r="G43" s="31" t="s">
        <v>152</v>
      </c>
      <c r="H43" s="10" t="s">
        <v>72</v>
      </c>
      <c r="I43" s="11">
        <v>43180</v>
      </c>
      <c r="J43" s="10" t="s">
        <v>10</v>
      </c>
      <c r="K43" s="11"/>
      <c r="L43" s="10" t="s">
        <v>10</v>
      </c>
      <c r="M43" s="4" t="str">
        <f t="shared" ca="1" si="0"/>
        <v>O</v>
      </c>
      <c r="N43" s="21">
        <v>6138</v>
      </c>
      <c r="O43" s="22"/>
      <c r="P43" s="23"/>
      <c r="Q43" s="24"/>
      <c r="R43" s="25"/>
    </row>
    <row r="44" spans="1:18" ht="19.5" thickBot="1" x14ac:dyDescent="0.3">
      <c r="B44" s="12"/>
      <c r="C44" s="12"/>
      <c r="D44" s="12"/>
      <c r="E44" s="12"/>
      <c r="F44" s="12"/>
      <c r="I44" s="12"/>
      <c r="J44" s="12"/>
      <c r="K44" s="12"/>
      <c r="M44" s="12"/>
      <c r="N44" s="20">
        <f>SUM(N2:N43)</f>
        <v>158093.20000000001</v>
      </c>
      <c r="O44" s="13"/>
      <c r="P44" s="13"/>
      <c r="Q44" s="13"/>
      <c r="R44" s="14"/>
    </row>
    <row r="45" spans="1:18" x14ac:dyDescent="0.25">
      <c r="B45" s="12"/>
      <c r="C45" s="12"/>
      <c r="D45" s="12"/>
      <c r="E45" s="12"/>
      <c r="F45" s="12"/>
      <c r="I45" s="12"/>
      <c r="J45" s="12"/>
      <c r="K45" s="12"/>
      <c r="M45" s="12"/>
      <c r="N45" s="12"/>
      <c r="O45" s="13"/>
      <c r="P45" s="13"/>
      <c r="Q45" s="13"/>
      <c r="R45" s="14"/>
    </row>
    <row r="46" spans="1:18" ht="16.5" thickBot="1" x14ac:dyDescent="0.3">
      <c r="K46" s="12"/>
      <c r="M46" s="12"/>
      <c r="N46" s="12"/>
      <c r="O46" s="13"/>
      <c r="P46" s="13"/>
      <c r="Q46" s="13"/>
      <c r="R46" s="14"/>
    </row>
    <row r="47" spans="1:18" ht="16.5" thickBot="1" x14ac:dyDescent="0.3">
      <c r="A47" s="16"/>
      <c r="B47" s="63" t="s">
        <v>179</v>
      </c>
      <c r="C47" s="64" t="s">
        <v>180</v>
      </c>
      <c r="D47" s="65" t="s">
        <v>181</v>
      </c>
      <c r="G47" s="9" t="s">
        <v>41</v>
      </c>
      <c r="K47" s="12"/>
      <c r="M47" s="12"/>
      <c r="N47" s="12"/>
      <c r="O47" s="13"/>
      <c r="P47" s="13"/>
      <c r="Q47" s="13" t="s">
        <v>41</v>
      </c>
      <c r="R47" s="14"/>
    </row>
    <row r="48" spans="1:18" ht="16.5" thickBot="1" x14ac:dyDescent="0.3">
      <c r="A48" s="61" t="s">
        <v>160</v>
      </c>
      <c r="B48" s="73">
        <f>SUMIF($A$2:$A$43,$A48,$O$2:$O$43)</f>
        <v>65038.81</v>
      </c>
      <c r="C48" s="74">
        <f ca="1">SUMIF(Feuil2!$I$2:$I$17,Feuil1!$A48,Feuil2!$H$2:$H$8)</f>
        <v>24400</v>
      </c>
      <c r="D48" s="75">
        <f ca="1">B48+C48</f>
        <v>89438.81</v>
      </c>
      <c r="K48" s="12"/>
      <c r="M48" s="12"/>
      <c r="N48" s="12"/>
      <c r="O48" s="13"/>
      <c r="P48" s="13"/>
      <c r="Q48" s="13"/>
      <c r="R48" s="14"/>
    </row>
    <row r="49" spans="1:18" ht="16.5" thickBot="1" x14ac:dyDescent="0.3">
      <c r="A49" s="62" t="s">
        <v>159</v>
      </c>
      <c r="B49" s="73">
        <f>SUMIF($A$2:$A$43,$A49,$O$2:$O$43)</f>
        <v>3256</v>
      </c>
      <c r="C49" s="74">
        <f ca="1">SUMIF(Feuil2!$I$2:$I$17,Feuil1!$A49,Feuil2!$H$2:$H$8)</f>
        <v>1600</v>
      </c>
      <c r="D49" s="75">
        <f ca="1">B49+C49</f>
        <v>4856</v>
      </c>
      <c r="K49" s="12"/>
      <c r="M49" s="12"/>
      <c r="N49" s="12"/>
      <c r="O49" s="13"/>
      <c r="P49" s="13"/>
      <c r="Q49" s="13"/>
      <c r="R49" s="14"/>
    </row>
    <row r="50" spans="1:18" ht="16.5" thickBot="1" x14ac:dyDescent="0.3">
      <c r="K50" s="12"/>
      <c r="M50" s="12"/>
      <c r="N50" s="12"/>
      <c r="O50" s="17" t="s">
        <v>61</v>
      </c>
      <c r="P50" s="17" t="s">
        <v>29</v>
      </c>
      <c r="Q50" s="17" t="s">
        <v>60</v>
      </c>
      <c r="R50" s="18" t="s">
        <v>62</v>
      </c>
    </row>
    <row r="51" spans="1:18" ht="18.75" customHeight="1" x14ac:dyDescent="0.25">
      <c r="K51" s="12"/>
      <c r="M51" s="12"/>
      <c r="N51" s="12"/>
      <c r="O51" s="66">
        <f>SUM(O2:O43)</f>
        <v>68294.81</v>
      </c>
      <c r="P51" s="66">
        <f>SUM(P2:P43)</f>
        <v>25813.78</v>
      </c>
      <c r="Q51" s="66">
        <f>SUM(Q2:Q43)</f>
        <v>35001.03</v>
      </c>
      <c r="R51" s="68">
        <f>O51/P51</f>
        <v>2.645672582628348</v>
      </c>
    </row>
    <row r="52" spans="1:18" ht="16.5" thickBot="1" x14ac:dyDescent="0.3">
      <c r="K52" s="12"/>
      <c r="M52" s="12"/>
      <c r="N52" s="12"/>
      <c r="O52" s="67"/>
      <c r="P52" s="67"/>
      <c r="Q52" s="67"/>
      <c r="R52" s="69"/>
    </row>
    <row r="53" spans="1:18" ht="16.5" thickBot="1" x14ac:dyDescent="0.3">
      <c r="K53" s="12"/>
      <c r="M53" s="12"/>
      <c r="N53" s="59" t="s">
        <v>177</v>
      </c>
      <c r="O53" s="17">
        <f>Feuil2!H18</f>
        <v>26000</v>
      </c>
      <c r="P53" s="13"/>
      <c r="Q53" s="13"/>
      <c r="R53" s="14"/>
    </row>
    <row r="54" spans="1:18" ht="24" thickBot="1" x14ac:dyDescent="0.3">
      <c r="K54" s="12"/>
      <c r="M54" s="12"/>
      <c r="N54" s="12"/>
      <c r="O54" s="60">
        <f>SUBTOTAL(9,O51:O53)</f>
        <v>94294.81</v>
      </c>
      <c r="P54" s="13"/>
      <c r="Q54" s="13"/>
      <c r="R54" s="14"/>
    </row>
    <row r="55" spans="1:18" x14ac:dyDescent="0.25">
      <c r="K55" s="12"/>
      <c r="M55" s="12"/>
      <c r="N55" s="12"/>
      <c r="O55" s="13"/>
      <c r="P55" s="13"/>
      <c r="Q55" s="13"/>
      <c r="R55" s="14"/>
    </row>
    <row r="56" spans="1:18" x14ac:dyDescent="0.25">
      <c r="K56" s="12"/>
      <c r="M56" s="12"/>
      <c r="N56" s="12"/>
      <c r="O56" s="13"/>
      <c r="P56" s="13"/>
      <c r="Q56" s="13"/>
      <c r="R56" s="14"/>
    </row>
    <row r="57" spans="1:18" x14ac:dyDescent="0.25">
      <c r="O57" s="13"/>
      <c r="P57" s="13"/>
      <c r="Q57" s="13"/>
      <c r="R57" s="14"/>
    </row>
    <row r="58" spans="1:18" x14ac:dyDescent="0.25">
      <c r="O58" s="13"/>
      <c r="P58" s="13"/>
      <c r="Q58" s="13"/>
      <c r="R58" s="14"/>
    </row>
    <row r="59" spans="1:18" x14ac:dyDescent="0.25">
      <c r="O59" s="13"/>
      <c r="P59" s="13"/>
      <c r="Q59" s="13"/>
      <c r="R59" s="14"/>
    </row>
    <row r="60" spans="1:18" x14ac:dyDescent="0.25">
      <c r="O60" s="13"/>
      <c r="P60" s="13"/>
      <c r="Q60" s="13"/>
      <c r="R60" s="14"/>
    </row>
    <row r="61" spans="1:18" x14ac:dyDescent="0.25">
      <c r="O61" s="13"/>
      <c r="P61" s="13"/>
      <c r="Q61" s="13"/>
      <c r="R61" s="14"/>
    </row>
    <row r="62" spans="1:18" x14ac:dyDescent="0.25">
      <c r="O62" s="13"/>
      <c r="P62" s="13"/>
      <c r="Q62" s="13"/>
      <c r="R62" s="14"/>
    </row>
    <row r="63" spans="1:18" x14ac:dyDescent="0.25">
      <c r="B63" s="15"/>
      <c r="C63" s="15"/>
      <c r="D63" s="15"/>
      <c r="E63" s="15"/>
      <c r="F63" s="15"/>
      <c r="G63" s="15"/>
      <c r="H63" s="19"/>
      <c r="I63" s="15"/>
      <c r="J63" s="15"/>
      <c r="K63" s="15"/>
      <c r="L63" s="16"/>
      <c r="M63" s="15"/>
      <c r="N63" s="15"/>
    </row>
  </sheetData>
  <autoFilter ref="A1:R44">
    <filterColumn colId="5">
      <filters blank="1">
        <filter val="Contact mail"/>
        <filter val="Contact téléphonique"/>
        <filter val="Message laissé"/>
        <filter val="Relance par mail"/>
        <filter val="Rencontre"/>
      </filters>
    </filterColumn>
  </autoFilter>
  <sortState ref="B1:F1">
    <sortCondition ref="B1"/>
  </sortState>
  <dataConsolidate/>
  <mergeCells count="4">
    <mergeCell ref="O51:O52"/>
    <mergeCell ref="P51:P52"/>
    <mergeCell ref="Q51:Q52"/>
    <mergeCell ref="R51:R52"/>
  </mergeCells>
  <conditionalFormatting sqref="K2:K9 K22:K24 K11:K16 K28:K43 K26">
    <cfRule type="timePeriod" dxfId="49" priority="56" timePeriod="last7Days">
      <formula>AND(TODAY()-FLOOR(K2,1)&lt;=6,FLOOR(K2,1)&lt;=TODAY())</formula>
    </cfRule>
    <cfRule type="timePeriod" dxfId="48" priority="57" timePeriod="thisMonth">
      <formula>AND(MONTH(K2)=MONTH(TODAY()),YEAR(K2)=YEAR(TODAY()))</formula>
    </cfRule>
  </conditionalFormatting>
  <conditionalFormatting sqref="L2:L9 J2:J9 K32:K43 J22:J24 L22:L24 J11:J16 L11:L16 L28:L43 J28:J43 L26 J26 M32:N43">
    <cfRule type="containsText" dxfId="47" priority="55" operator="containsText" text="non">
      <formula>NOT(ISERROR(SEARCH("non",J2)))</formula>
    </cfRule>
  </conditionalFormatting>
  <conditionalFormatting sqref="L2:L9 J2:J9 K32:K43 J22:J24 L22:L24 J11:J16 L11:L16 L28:L43 J28:J43 L26 J26 M32:N43">
    <cfRule type="containsText" dxfId="46" priority="54" operator="containsText" text="oui">
      <formula>NOT(ISERROR(SEARCH("oui",J2)))</formula>
    </cfRule>
  </conditionalFormatting>
  <conditionalFormatting sqref="J2:J9 J22:J24 J11:J16 J28:J43 J26">
    <cfRule type="containsText" dxfId="45" priority="51" operator="containsText" text="non">
      <formula>NOT(ISERROR(SEARCH("non",J2)))</formula>
    </cfRule>
  </conditionalFormatting>
  <conditionalFormatting sqref="M22:N24 M26:N26 M11:N16 M18:M21 M28:N43 M2:N9">
    <cfRule type="cellIs" dxfId="44" priority="40" operator="equal">
      <formula>"R"</formula>
    </cfRule>
    <cfRule type="cellIs" dxfId="43" priority="41" operator="equal">
      <formula>"O"</formula>
    </cfRule>
    <cfRule type="cellIs" dxfId="42" priority="42" operator="equal">
      <formula>"V"</formula>
    </cfRule>
  </conditionalFormatting>
  <conditionalFormatting sqref="K17:K21">
    <cfRule type="timePeriod" dxfId="41" priority="38" timePeriod="last7Days">
      <formula>AND(TODAY()-FLOOR(K17,1)&lt;=6,FLOOR(K17,1)&lt;=TODAY())</formula>
    </cfRule>
    <cfRule type="timePeriod" dxfId="40" priority="39" timePeriod="thisMonth">
      <formula>AND(MONTH(K17)=MONTH(TODAY()),YEAR(K17)=YEAR(TODAY()))</formula>
    </cfRule>
  </conditionalFormatting>
  <conditionalFormatting sqref="J17:J21 L17:L21">
    <cfRule type="containsText" dxfId="39" priority="37" operator="containsText" text="non">
      <formula>NOT(ISERROR(SEARCH("non",J17)))</formula>
    </cfRule>
  </conditionalFormatting>
  <conditionalFormatting sqref="J17:J21 L17:L21">
    <cfRule type="containsText" dxfId="38" priority="36" operator="containsText" text="oui">
      <formula>NOT(ISERROR(SEARCH("oui",J17)))</formula>
    </cfRule>
  </conditionalFormatting>
  <conditionalFormatting sqref="J17:J21">
    <cfRule type="containsText" dxfId="37" priority="35" operator="containsText" text="non">
      <formula>NOT(ISERROR(SEARCH("non",J17)))</formula>
    </cfRule>
  </conditionalFormatting>
  <conditionalFormatting sqref="M17:N21">
    <cfRule type="cellIs" dxfId="36" priority="32" operator="equal">
      <formula>"R"</formula>
    </cfRule>
    <cfRule type="cellIs" dxfId="35" priority="33" operator="equal">
      <formula>"O"</formula>
    </cfRule>
    <cfRule type="cellIs" dxfId="34" priority="34" operator="equal">
      <formula>"V"</formula>
    </cfRule>
  </conditionalFormatting>
  <conditionalFormatting sqref="K10">
    <cfRule type="timePeriod" dxfId="33" priority="28" timePeriod="last7Days">
      <formula>AND(TODAY()-FLOOR(K10,1)&lt;=6,FLOOR(K10,1)&lt;=TODAY())</formula>
    </cfRule>
    <cfRule type="timePeriod" dxfId="32" priority="29" timePeriod="thisMonth">
      <formula>AND(MONTH(K10)=MONTH(TODAY()),YEAR(K10)=YEAR(TODAY()))</formula>
    </cfRule>
  </conditionalFormatting>
  <conditionalFormatting sqref="L10 J10">
    <cfRule type="containsText" dxfId="31" priority="27" operator="containsText" text="non">
      <formula>NOT(ISERROR(SEARCH("non",J10)))</formula>
    </cfRule>
  </conditionalFormatting>
  <conditionalFormatting sqref="L10 J10">
    <cfRule type="containsText" dxfId="30" priority="26" operator="containsText" text="oui">
      <formula>NOT(ISERROR(SEARCH("oui",J10)))</formula>
    </cfRule>
  </conditionalFormatting>
  <conditionalFormatting sqref="J10">
    <cfRule type="containsText" dxfId="29" priority="25" operator="containsText" text="non">
      <formula>NOT(ISERROR(SEARCH("non",J10)))</formula>
    </cfRule>
  </conditionalFormatting>
  <conditionalFormatting sqref="M10:N10">
    <cfRule type="cellIs" dxfId="28" priority="22" operator="equal">
      <formula>"R"</formula>
    </cfRule>
    <cfRule type="cellIs" dxfId="27" priority="23" operator="equal">
      <formula>"O"</formula>
    </cfRule>
    <cfRule type="cellIs" dxfId="26" priority="24" operator="equal">
      <formula>"V"</formula>
    </cfRule>
  </conditionalFormatting>
  <conditionalFormatting sqref="K27">
    <cfRule type="timePeriod" dxfId="25" priority="20" timePeriod="last7Days">
      <formula>AND(TODAY()-FLOOR(K27,1)&lt;=6,FLOOR(K27,1)&lt;=TODAY())</formula>
    </cfRule>
    <cfRule type="timePeriod" dxfId="24" priority="21" timePeriod="thisMonth">
      <formula>AND(MONTH(K27)=MONTH(TODAY()),YEAR(K27)=YEAR(TODAY()))</formula>
    </cfRule>
  </conditionalFormatting>
  <conditionalFormatting sqref="J27 L27">
    <cfRule type="containsText" dxfId="23" priority="19" operator="containsText" text="non">
      <formula>NOT(ISERROR(SEARCH("non",J27)))</formula>
    </cfRule>
  </conditionalFormatting>
  <conditionalFormatting sqref="J27 L27">
    <cfRule type="containsText" dxfId="22" priority="18" operator="containsText" text="oui">
      <formula>NOT(ISERROR(SEARCH("oui",J27)))</formula>
    </cfRule>
  </conditionalFormatting>
  <conditionalFormatting sqref="J27">
    <cfRule type="containsText" dxfId="21" priority="17" operator="containsText" text="non">
      <formula>NOT(ISERROR(SEARCH("non",J27)))</formula>
    </cfRule>
  </conditionalFormatting>
  <conditionalFormatting sqref="M27:N27">
    <cfRule type="cellIs" dxfId="20" priority="14" operator="equal">
      <formula>"R"</formula>
    </cfRule>
    <cfRule type="cellIs" dxfId="19" priority="15" operator="equal">
      <formula>"O"</formula>
    </cfRule>
    <cfRule type="cellIs" dxfId="18" priority="16" operator="equal">
      <formula>"V"</formula>
    </cfRule>
  </conditionalFormatting>
  <conditionalFormatting sqref="D2:D24 D26:D72">
    <cfRule type="containsText" dxfId="17" priority="12" operator="containsText" text="non">
      <formula>NOT(ISERROR(SEARCH("non",D2)))</formula>
    </cfRule>
  </conditionalFormatting>
  <conditionalFormatting sqref="B1:M24 B26:M91">
    <cfRule type="expression" dxfId="16" priority="11">
      <formula>FIND("Cloturé",$F1)</formula>
    </cfRule>
  </conditionalFormatting>
  <conditionalFormatting sqref="K25">
    <cfRule type="timePeriod" dxfId="15" priority="9" timePeriod="last7Days">
      <formula>AND(TODAY()-FLOOR(K25,1)&lt;=6,FLOOR(K25,1)&lt;=TODAY())</formula>
    </cfRule>
    <cfRule type="timePeriod" dxfId="14" priority="10" timePeriod="thisMonth">
      <formula>AND(MONTH(K25)=MONTH(TODAY()),YEAR(K25)=YEAR(TODAY()))</formula>
    </cfRule>
  </conditionalFormatting>
  <conditionalFormatting sqref="L25 J25">
    <cfRule type="containsText" dxfId="13" priority="8" operator="containsText" text="non">
      <formula>NOT(ISERROR(SEARCH("non",J25)))</formula>
    </cfRule>
  </conditionalFormatting>
  <conditionalFormatting sqref="L25 J25">
    <cfRule type="containsText" dxfId="12" priority="7" operator="containsText" text="oui">
      <formula>NOT(ISERROR(SEARCH("oui",J25)))</formula>
    </cfRule>
  </conditionalFormatting>
  <conditionalFormatting sqref="J25">
    <cfRule type="containsText" dxfId="11" priority="6" operator="containsText" text="non">
      <formula>NOT(ISERROR(SEARCH("non",J25)))</formula>
    </cfRule>
  </conditionalFormatting>
  <conditionalFormatting sqref="M25:N25">
    <cfRule type="cellIs" dxfId="10" priority="3" operator="equal">
      <formula>"R"</formula>
    </cfRule>
    <cfRule type="cellIs" dxfId="9" priority="4" operator="equal">
      <formula>"O"</formula>
    </cfRule>
    <cfRule type="cellIs" dxfId="8" priority="5" operator="equal">
      <formula>"V"</formula>
    </cfRule>
  </conditionalFormatting>
  <conditionalFormatting sqref="D25">
    <cfRule type="containsText" dxfId="7" priority="2" operator="containsText" text="non">
      <formula>NOT(ISERROR(SEARCH("non",D25)))</formula>
    </cfRule>
  </conditionalFormatting>
  <conditionalFormatting sqref="B25:M25">
    <cfRule type="expression" dxfId="6" priority="1">
      <formula>FIND("Cloturé",$F25)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Feuil3!$B$1:$B$2</xm:f>
          </x14:formula1>
          <xm:sqref>J2:J43 D2:D43 L2:L43</xm:sqref>
        </x14:dataValidation>
        <x14:dataValidation type="list" allowBlank="1" showInputMessage="1" showErrorMessage="1">
          <x14:formula1>
            <xm:f>Feuil3!$A$1:$A$6</xm:f>
          </x14:formula1>
          <xm:sqref>F2:F80</xm:sqref>
        </x14:dataValidation>
        <x14:dataValidation type="list" allowBlank="1" showInputMessage="1" showErrorMessage="1">
          <x14:formula1>
            <xm:f>Feuil3!$D$1:$D$2</xm:f>
          </x14:formula1>
          <xm:sqref>A2:A97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1"/>
  <sheetViews>
    <sheetView workbookViewId="0">
      <pane ySplit="1" topLeftCell="A2" activePane="bottomLeft" state="frozen"/>
      <selection pane="bottomLeft" activeCell="H4" sqref="H4"/>
    </sheetView>
  </sheetViews>
  <sheetFormatPr baseColWidth="10" defaultColWidth="11.42578125" defaultRowHeight="15" x14ac:dyDescent="0.25"/>
  <cols>
    <col min="1" max="1" width="4.42578125" style="41" customWidth="1"/>
    <col min="2" max="2" width="16.85546875" style="46" customWidth="1"/>
    <col min="3" max="3" width="14" style="46" customWidth="1"/>
    <col min="4" max="4" width="19.28515625" style="41" customWidth="1"/>
    <col min="5" max="5" width="11" style="41" bestFit="1" customWidth="1"/>
    <col min="6" max="6" width="11" style="41" customWidth="1"/>
    <col min="7" max="7" width="15.28515625" style="49" customWidth="1"/>
    <col min="8" max="8" width="14.42578125" style="52" bestFit="1" customWidth="1"/>
    <col min="9" max="9" width="12.5703125" style="41" customWidth="1"/>
    <col min="10" max="11" width="11.42578125" style="41"/>
    <col min="12" max="12" width="13.85546875" style="41" customWidth="1"/>
    <col min="13" max="16384" width="11.42578125" style="41"/>
  </cols>
  <sheetData>
    <row r="1" spans="1:14" s="42" customFormat="1" ht="31.5" customHeight="1" x14ac:dyDescent="0.25">
      <c r="A1" s="53" t="s">
        <v>173</v>
      </c>
      <c r="B1" s="44" t="s">
        <v>155</v>
      </c>
      <c r="C1" s="44" t="s">
        <v>156</v>
      </c>
      <c r="D1" s="43" t="s">
        <v>157</v>
      </c>
      <c r="E1" s="43" t="s">
        <v>166</v>
      </c>
      <c r="F1" s="43" t="s">
        <v>169</v>
      </c>
      <c r="G1" s="47" t="s">
        <v>162</v>
      </c>
      <c r="H1" s="50" t="s">
        <v>176</v>
      </c>
      <c r="I1" s="43" t="s">
        <v>158</v>
      </c>
      <c r="J1" s="54"/>
      <c r="K1" s="54"/>
      <c r="L1" s="54"/>
      <c r="M1" s="54"/>
      <c r="N1" s="55"/>
    </row>
    <row r="2" spans="1:14" x14ac:dyDescent="0.25">
      <c r="A2" s="40">
        <v>1</v>
      </c>
      <c r="B2" s="45" t="s">
        <v>161</v>
      </c>
      <c r="C2" s="45" t="s">
        <v>161</v>
      </c>
      <c r="D2" s="40" t="s">
        <v>73</v>
      </c>
      <c r="E2" s="40">
        <v>8</v>
      </c>
      <c r="F2" s="40">
        <v>3</v>
      </c>
      <c r="G2" s="48">
        <v>-1217</v>
      </c>
      <c r="H2" s="51">
        <v>2400</v>
      </c>
      <c r="I2" s="40" t="s">
        <v>160</v>
      </c>
      <c r="J2" s="56"/>
      <c r="K2" s="56"/>
      <c r="L2" s="56"/>
      <c r="M2" s="56"/>
      <c r="N2" s="56"/>
    </row>
    <row r="3" spans="1:14" x14ac:dyDescent="0.25">
      <c r="A3" s="40">
        <v>2</v>
      </c>
      <c r="B3" s="45" t="s">
        <v>163</v>
      </c>
      <c r="C3" s="45" t="s">
        <v>163</v>
      </c>
      <c r="D3" s="40" t="s">
        <v>164</v>
      </c>
      <c r="E3" s="40">
        <v>4</v>
      </c>
      <c r="F3" s="40">
        <v>4</v>
      </c>
      <c r="G3" s="48">
        <v>-700</v>
      </c>
      <c r="H3" s="51">
        <v>1600</v>
      </c>
      <c r="I3" s="40" t="s">
        <v>160</v>
      </c>
      <c r="J3" s="56"/>
      <c r="K3" s="56"/>
      <c r="L3" s="56"/>
      <c r="M3" s="56"/>
      <c r="N3" s="56"/>
    </row>
    <row r="4" spans="1:14" x14ac:dyDescent="0.25">
      <c r="A4" s="40">
        <v>3</v>
      </c>
      <c r="B4" s="45" t="s">
        <v>165</v>
      </c>
      <c r="C4" s="45" t="s">
        <v>165</v>
      </c>
      <c r="D4" s="40" t="s">
        <v>164</v>
      </c>
      <c r="E4" s="40">
        <v>4</v>
      </c>
      <c r="F4" s="40">
        <v>4</v>
      </c>
      <c r="G4" s="48">
        <v>-700</v>
      </c>
      <c r="H4" s="51">
        <v>1600</v>
      </c>
      <c r="I4" s="40" t="s">
        <v>159</v>
      </c>
      <c r="J4" s="56"/>
      <c r="K4" s="56"/>
      <c r="L4" s="56"/>
      <c r="M4" s="56"/>
      <c r="N4" s="56"/>
    </row>
    <row r="5" spans="1:14" x14ac:dyDescent="0.25">
      <c r="A5" s="40">
        <v>4</v>
      </c>
      <c r="B5" s="45" t="s">
        <v>167</v>
      </c>
      <c r="C5" s="45" t="s">
        <v>168</v>
      </c>
      <c r="D5" s="40" t="s">
        <v>71</v>
      </c>
      <c r="E5" s="40">
        <v>24</v>
      </c>
      <c r="F5" s="40">
        <v>8</v>
      </c>
      <c r="G5" s="48">
        <v>-8600</v>
      </c>
      <c r="H5" s="51">
        <v>8400</v>
      </c>
      <c r="I5" s="40" t="s">
        <v>160</v>
      </c>
      <c r="J5" s="56"/>
      <c r="K5" s="56"/>
      <c r="L5" s="56"/>
      <c r="M5" s="56"/>
      <c r="N5" s="56"/>
    </row>
    <row r="6" spans="1:14" x14ac:dyDescent="0.25">
      <c r="A6" s="40">
        <v>5</v>
      </c>
      <c r="B6" s="45" t="s">
        <v>170</v>
      </c>
      <c r="C6" s="45" t="s">
        <v>171</v>
      </c>
      <c r="D6" s="40" t="s">
        <v>71</v>
      </c>
      <c r="E6" s="40">
        <v>24</v>
      </c>
      <c r="F6" s="40">
        <v>6</v>
      </c>
      <c r="G6" s="48">
        <v>-6300</v>
      </c>
      <c r="H6" s="51">
        <v>7200</v>
      </c>
      <c r="I6" s="57" t="s">
        <v>160</v>
      </c>
      <c r="J6" s="56"/>
      <c r="K6" s="56"/>
      <c r="L6" s="56"/>
      <c r="M6" s="56"/>
      <c r="N6" s="56"/>
    </row>
    <row r="7" spans="1:14" x14ac:dyDescent="0.25">
      <c r="A7" s="40">
        <v>6</v>
      </c>
      <c r="B7" s="45" t="s">
        <v>172</v>
      </c>
      <c r="C7" s="45" t="s">
        <v>172</v>
      </c>
      <c r="D7" s="40" t="s">
        <v>74</v>
      </c>
      <c r="E7" s="40">
        <v>8</v>
      </c>
      <c r="F7" s="40">
        <v>3</v>
      </c>
      <c r="G7" s="48">
        <v>1160</v>
      </c>
      <c r="H7" s="51">
        <v>2400</v>
      </c>
      <c r="I7" s="40" t="s">
        <v>160</v>
      </c>
      <c r="J7" s="56"/>
      <c r="K7" s="56"/>
      <c r="L7" s="56"/>
      <c r="M7" s="56"/>
      <c r="N7" s="56"/>
    </row>
    <row r="8" spans="1:14" x14ac:dyDescent="0.25">
      <c r="A8" s="40">
        <v>7</v>
      </c>
      <c r="B8" s="45" t="s">
        <v>174</v>
      </c>
      <c r="C8" s="45" t="s">
        <v>174</v>
      </c>
      <c r="D8" s="40" t="s">
        <v>175</v>
      </c>
      <c r="E8" s="40">
        <v>14</v>
      </c>
      <c r="F8" s="40">
        <v>3</v>
      </c>
      <c r="G8" s="48">
        <v>-2140</v>
      </c>
      <c r="H8" s="51">
        <v>2400</v>
      </c>
      <c r="I8" s="40" t="s">
        <v>160</v>
      </c>
      <c r="J8" s="56"/>
      <c r="K8" s="56"/>
      <c r="L8" s="56"/>
      <c r="M8" s="56"/>
      <c r="N8" s="56"/>
    </row>
    <row r="9" spans="1:14" x14ac:dyDescent="0.25">
      <c r="A9" s="40">
        <v>8</v>
      </c>
      <c r="B9" s="45"/>
      <c r="C9" s="45"/>
      <c r="D9" s="40"/>
      <c r="E9" s="40"/>
      <c r="F9" s="40"/>
      <c r="G9" s="48"/>
      <c r="H9" s="51"/>
      <c r="I9" s="40"/>
      <c r="J9" s="56"/>
      <c r="K9" s="56"/>
      <c r="L9" s="56"/>
      <c r="M9" s="56"/>
      <c r="N9" s="56"/>
    </row>
    <row r="10" spans="1:14" x14ac:dyDescent="0.25">
      <c r="A10" s="40">
        <v>9</v>
      </c>
      <c r="B10" s="45"/>
      <c r="C10" s="45"/>
      <c r="D10" s="40"/>
      <c r="E10" s="40"/>
      <c r="F10" s="40"/>
      <c r="G10" s="48"/>
      <c r="H10" s="51"/>
      <c r="I10" s="40"/>
      <c r="J10" s="56"/>
      <c r="K10" s="56"/>
      <c r="L10" s="56"/>
      <c r="M10" s="56"/>
      <c r="N10" s="56"/>
    </row>
    <row r="11" spans="1:14" x14ac:dyDescent="0.25">
      <c r="A11" s="40">
        <v>10</v>
      </c>
      <c r="B11" s="45"/>
      <c r="C11" s="45"/>
      <c r="D11" s="40"/>
      <c r="E11" s="40"/>
      <c r="F11" s="40"/>
      <c r="G11" s="48"/>
      <c r="H11" s="51"/>
      <c r="I11" s="40"/>
      <c r="J11" s="56"/>
      <c r="K11" s="56"/>
      <c r="L11" s="56"/>
      <c r="M11" s="56"/>
      <c r="N11" s="56"/>
    </row>
    <row r="12" spans="1:14" x14ac:dyDescent="0.25">
      <c r="A12" s="40">
        <v>11</v>
      </c>
      <c r="B12" s="45"/>
      <c r="C12" s="45"/>
      <c r="D12" s="40"/>
      <c r="E12" s="40"/>
      <c r="F12" s="40"/>
      <c r="G12" s="48"/>
      <c r="H12" s="51"/>
      <c r="I12" s="40"/>
      <c r="J12" s="56"/>
      <c r="K12" s="56"/>
      <c r="L12" s="56"/>
      <c r="M12" s="56"/>
      <c r="N12" s="56"/>
    </row>
    <row r="13" spans="1:14" x14ac:dyDescent="0.25">
      <c r="A13" s="40">
        <v>12</v>
      </c>
      <c r="B13" s="45"/>
      <c r="C13" s="45"/>
      <c r="D13" s="40"/>
      <c r="E13" s="40"/>
      <c r="F13" s="40"/>
      <c r="G13" s="48"/>
      <c r="H13" s="51"/>
      <c r="I13" s="40"/>
      <c r="J13" s="56"/>
      <c r="K13" s="56"/>
      <c r="L13" s="56"/>
      <c r="M13" s="56"/>
      <c r="N13" s="56"/>
    </row>
    <row r="14" spans="1:14" x14ac:dyDescent="0.25">
      <c r="A14" s="40">
        <v>13</v>
      </c>
      <c r="B14" s="45"/>
      <c r="C14" s="45"/>
      <c r="D14" s="40"/>
      <c r="E14" s="40"/>
      <c r="F14" s="40"/>
      <c r="G14" s="48"/>
      <c r="H14" s="51"/>
      <c r="I14" s="40"/>
      <c r="J14" s="56"/>
      <c r="K14" s="56"/>
      <c r="L14" s="56"/>
      <c r="M14" s="56"/>
      <c r="N14" s="56"/>
    </row>
    <row r="15" spans="1:14" x14ac:dyDescent="0.25">
      <c r="A15" s="40">
        <v>14</v>
      </c>
      <c r="B15" s="45"/>
      <c r="C15" s="45"/>
      <c r="D15" s="40"/>
      <c r="E15" s="40"/>
      <c r="F15" s="40"/>
      <c r="G15" s="48"/>
      <c r="H15" s="51"/>
      <c r="I15" s="40"/>
      <c r="J15" s="56"/>
      <c r="K15" s="56"/>
      <c r="L15" s="56"/>
      <c r="M15" s="56"/>
      <c r="N15" s="56"/>
    </row>
    <row r="16" spans="1:14" x14ac:dyDescent="0.25">
      <c r="A16" s="40">
        <v>15</v>
      </c>
      <c r="B16" s="45"/>
      <c r="C16" s="45"/>
      <c r="D16" s="40"/>
      <c r="E16" s="40"/>
      <c r="F16" s="40"/>
      <c r="G16" s="48"/>
      <c r="H16" s="51"/>
      <c r="I16" s="40"/>
      <c r="J16" s="56"/>
      <c r="K16" s="56"/>
      <c r="L16" s="56"/>
      <c r="M16" s="56"/>
      <c r="N16" s="56"/>
    </row>
    <row r="17" spans="1:14" x14ac:dyDescent="0.25">
      <c r="A17" s="40">
        <v>16</v>
      </c>
      <c r="B17" s="45"/>
      <c r="C17" s="45"/>
      <c r="D17" s="40"/>
      <c r="E17" s="40"/>
      <c r="F17" s="40"/>
      <c r="G17" s="48"/>
      <c r="H17" s="51"/>
      <c r="I17" s="40"/>
      <c r="J17" s="56"/>
      <c r="K17" s="56"/>
      <c r="L17" s="56"/>
      <c r="M17" s="56"/>
      <c r="N17" s="56"/>
    </row>
    <row r="18" spans="1:14" x14ac:dyDescent="0.25">
      <c r="E18" s="40">
        <f>SUM(E2:E17)</f>
        <v>86</v>
      </c>
      <c r="F18" s="40">
        <f>SUM(F2:F17)</f>
        <v>31</v>
      </c>
      <c r="G18" s="48">
        <f>SUM(G2:G17)</f>
        <v>-18497</v>
      </c>
      <c r="H18" s="51">
        <f>SUM(H2:H17)</f>
        <v>26000</v>
      </c>
    </row>
    <row r="20" spans="1:14" ht="15.75" thickBot="1" x14ac:dyDescent="0.3"/>
    <row r="21" spans="1:14" ht="19.5" customHeight="1" thickBot="1" x14ac:dyDescent="0.3">
      <c r="B21" s="70" t="s">
        <v>154</v>
      </c>
      <c r="C21" s="71"/>
      <c r="D21" s="71"/>
      <c r="E21" s="71"/>
      <c r="F21" s="71"/>
      <c r="G21" s="71"/>
      <c r="H21" s="71"/>
      <c r="I21" s="72"/>
      <c r="J21" s="58"/>
      <c r="K21" s="58"/>
      <c r="L21" s="58"/>
      <c r="M21" s="58"/>
    </row>
  </sheetData>
  <autoFilter ref="B1:I1"/>
  <mergeCells count="1">
    <mergeCell ref="B21:I21"/>
  </mergeCell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Feuil3!$D$1:$D$2</xm:f>
          </x14:formula1>
          <xm:sqref>I2:I17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E4" sqref="E4"/>
    </sheetView>
  </sheetViews>
  <sheetFormatPr baseColWidth="10" defaultRowHeight="15" x14ac:dyDescent="0.25"/>
  <cols>
    <col min="1" max="1" width="20.42578125" bestFit="1" customWidth="1"/>
    <col min="4" max="4" width="14.140625" bestFit="1" customWidth="1"/>
  </cols>
  <sheetData>
    <row r="1" spans="1:4" x14ac:dyDescent="0.25">
      <c r="A1" s="3" t="s">
        <v>17</v>
      </c>
      <c r="B1" s="1" t="s">
        <v>13</v>
      </c>
      <c r="D1" t="s">
        <v>160</v>
      </c>
    </row>
    <row r="2" spans="1:4" x14ac:dyDescent="0.25">
      <c r="A2" s="2" t="s">
        <v>16</v>
      </c>
      <c r="B2" s="1" t="s">
        <v>10</v>
      </c>
      <c r="D2" t="s">
        <v>159</v>
      </c>
    </row>
    <row r="3" spans="1:4" x14ac:dyDescent="0.25">
      <c r="A3" s="2" t="s">
        <v>14</v>
      </c>
      <c r="B3" s="1"/>
    </row>
    <row r="4" spans="1:4" x14ac:dyDescent="0.25">
      <c r="A4" s="1" t="s">
        <v>36</v>
      </c>
      <c r="B4" s="1"/>
    </row>
    <row r="5" spans="1:4" x14ac:dyDescent="0.25">
      <c r="A5" s="1" t="s">
        <v>35</v>
      </c>
      <c r="B5" s="1"/>
    </row>
    <row r="6" spans="1:4" x14ac:dyDescent="0.25">
      <c r="A6" s="1" t="s">
        <v>89</v>
      </c>
      <c r="B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Feuil2!Formateurs</vt:lpstr>
      <vt:lpstr>Soumission</vt:lpstr>
      <vt:lpstr>test</vt:lpstr>
    </vt:vector>
  </TitlesOfParts>
  <Company>Richard Nadeau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Feld</dc:creator>
  <cp:lastModifiedBy>bernard esnault</cp:lastModifiedBy>
  <cp:lastPrinted>2018-02-01T19:43:40Z</cp:lastPrinted>
  <dcterms:created xsi:type="dcterms:W3CDTF">2017-09-06T18:55:39Z</dcterms:created>
  <dcterms:modified xsi:type="dcterms:W3CDTF">2018-03-22T16:01:34Z</dcterms:modified>
</cp:coreProperties>
</file>