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6" yWindow="300" windowWidth="15588" windowHeight="5580" activeTab="1"/>
  </bookViews>
  <sheets>
    <sheet name="Données titres" sheetId="1" r:id="rId1"/>
    <sheet name="Distributions" sheetId="2" r:id="rId2"/>
    <sheet name="Données distributions" sheetId="3" r:id="rId3"/>
  </sheets>
  <calcPr calcId="125725"/>
</workbook>
</file>

<file path=xl/calcChain.xml><?xml version="1.0" encoding="utf-8"?>
<calcChain xmlns="http://schemas.openxmlformats.org/spreadsheetml/2006/main">
  <c r="B9" i="3"/>
  <c r="B3"/>
  <c r="C2" i="2" s="1"/>
  <c r="C5" s="1"/>
  <c r="B8" i="3"/>
  <c r="B7"/>
  <c r="B6"/>
  <c r="B5"/>
  <c r="B4"/>
  <c r="E5"/>
  <c r="E6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4"/>
  <c r="F11" i="1"/>
  <c r="H11"/>
  <c r="J11"/>
  <c r="L11"/>
  <c r="N11"/>
  <c r="F12"/>
  <c r="H12"/>
  <c r="J12"/>
  <c r="L12"/>
  <c r="N12"/>
  <c r="F13"/>
  <c r="H13"/>
  <c r="J13"/>
  <c r="L13"/>
  <c r="N13"/>
  <c r="F14"/>
  <c r="H14"/>
  <c r="J14"/>
  <c r="L14"/>
  <c r="N14"/>
  <c r="F15"/>
  <c r="H15"/>
  <c r="J15"/>
  <c r="L15"/>
  <c r="N15"/>
  <c r="F16"/>
  <c r="H16"/>
  <c r="J16"/>
  <c r="L16"/>
  <c r="N16"/>
  <c r="F17"/>
  <c r="H17"/>
  <c r="J17"/>
  <c r="L17"/>
  <c r="N17"/>
  <c r="F18"/>
  <c r="H18"/>
  <c r="J18"/>
  <c r="L18"/>
  <c r="N18"/>
  <c r="F19"/>
  <c r="H19"/>
  <c r="J19"/>
  <c r="L19"/>
  <c r="N19"/>
  <c r="F20"/>
  <c r="H20"/>
  <c r="J20"/>
  <c r="L20"/>
  <c r="N20"/>
  <c r="F21"/>
  <c r="H21"/>
  <c r="J21"/>
  <c r="L21"/>
  <c r="N21"/>
  <c r="F22"/>
  <c r="H22"/>
  <c r="J22"/>
  <c r="L22"/>
  <c r="N22"/>
  <c r="F23"/>
  <c r="H23"/>
  <c r="J23"/>
  <c r="L23"/>
  <c r="N23"/>
  <c r="F24"/>
  <c r="H24"/>
  <c r="J24"/>
  <c r="L24"/>
  <c r="N24"/>
  <c r="F25"/>
  <c r="H25"/>
  <c r="J25"/>
  <c r="L25"/>
  <c r="N25"/>
  <c r="F26"/>
  <c r="H26"/>
  <c r="J26"/>
  <c r="L26"/>
  <c r="N26"/>
  <c r="F27"/>
  <c r="H27"/>
  <c r="J27"/>
  <c r="L27"/>
  <c r="N27"/>
  <c r="F28"/>
  <c r="H28"/>
  <c r="J28"/>
  <c r="L28"/>
  <c r="N28"/>
  <c r="F29"/>
  <c r="H29"/>
  <c r="J29"/>
  <c r="L29"/>
  <c r="N29"/>
  <c r="F30"/>
  <c r="H30"/>
  <c r="J30"/>
  <c r="L30"/>
  <c r="N30"/>
  <c r="F31"/>
  <c r="H31"/>
  <c r="J31"/>
  <c r="L31"/>
  <c r="N31"/>
  <c r="F32"/>
  <c r="H32"/>
  <c r="J32"/>
  <c r="L32"/>
  <c r="N32"/>
  <c r="F33"/>
  <c r="H33"/>
  <c r="J33"/>
  <c r="L33"/>
  <c r="N33"/>
  <c r="F34"/>
  <c r="H34"/>
  <c r="J34"/>
  <c r="L34"/>
  <c r="N34"/>
  <c r="F35"/>
  <c r="H35"/>
  <c r="J35"/>
  <c r="L35"/>
  <c r="N35"/>
  <c r="F36"/>
  <c r="H36"/>
  <c r="J36"/>
  <c r="L36"/>
  <c r="N36"/>
  <c r="F37"/>
  <c r="H37"/>
  <c r="J37"/>
  <c r="L37"/>
  <c r="N37"/>
  <c r="F38"/>
  <c r="H38"/>
  <c r="J38"/>
  <c r="L38"/>
  <c r="N38"/>
  <c r="F39"/>
  <c r="H39"/>
  <c r="J39"/>
  <c r="L39"/>
  <c r="N39"/>
  <c r="F40"/>
  <c r="H40"/>
  <c r="J40"/>
  <c r="L40"/>
  <c r="N40"/>
  <c r="F41"/>
  <c r="H41"/>
  <c r="J41"/>
  <c r="L41"/>
  <c r="N41"/>
  <c r="F42"/>
  <c r="H42"/>
  <c r="J42"/>
  <c r="L42"/>
  <c r="N42"/>
  <c r="F43"/>
  <c r="H43"/>
  <c r="J43"/>
  <c r="L43"/>
  <c r="N43"/>
  <c r="F44"/>
  <c r="H44"/>
  <c r="J44"/>
  <c r="L44"/>
  <c r="N44"/>
  <c r="F45"/>
  <c r="H45"/>
  <c r="J45"/>
  <c r="L45"/>
  <c r="N45"/>
  <c r="F46"/>
  <c r="H46"/>
  <c r="J46"/>
  <c r="L46"/>
  <c r="N46"/>
  <c r="F47"/>
  <c r="H47"/>
  <c r="J47"/>
  <c r="L47"/>
  <c r="N47"/>
  <c r="F48"/>
  <c r="H48"/>
  <c r="J48"/>
  <c r="L48"/>
  <c r="N48"/>
  <c r="F49"/>
  <c r="H49"/>
  <c r="J49"/>
  <c r="L49"/>
  <c r="N49"/>
  <c r="F50"/>
  <c r="H50"/>
  <c r="J50"/>
  <c r="L50"/>
  <c r="N50"/>
  <c r="F51"/>
  <c r="H51"/>
  <c r="J51"/>
  <c r="L51"/>
  <c r="N51"/>
  <c r="F52"/>
  <c r="H52"/>
  <c r="J52"/>
  <c r="L52"/>
  <c r="N52"/>
  <c r="F53"/>
  <c r="H53"/>
  <c r="J53"/>
  <c r="L53"/>
  <c r="N53"/>
  <c r="F54"/>
  <c r="H54"/>
  <c r="J54"/>
  <c r="L54"/>
  <c r="N54"/>
  <c r="F55"/>
  <c r="H55"/>
  <c r="J55"/>
  <c r="L55"/>
  <c r="N55"/>
  <c r="F56"/>
  <c r="H56"/>
  <c r="J56"/>
  <c r="L56"/>
  <c r="N56"/>
  <c r="F57"/>
  <c r="H57"/>
  <c r="J57"/>
  <c r="L57"/>
  <c r="N57"/>
  <c r="F58"/>
  <c r="H58"/>
  <c r="J58"/>
  <c r="L58"/>
  <c r="N58"/>
  <c r="F59"/>
  <c r="H59"/>
  <c r="J59"/>
  <c r="L59"/>
  <c r="N59"/>
  <c r="F60"/>
  <c r="H60"/>
  <c r="J60"/>
  <c r="L60"/>
  <c r="N60"/>
  <c r="F61"/>
  <c r="H61"/>
  <c r="J61"/>
  <c r="L61"/>
  <c r="N61"/>
  <c r="F62"/>
  <c r="H62"/>
  <c r="J62"/>
  <c r="L62"/>
  <c r="N62"/>
  <c r="F63"/>
  <c r="H63"/>
  <c r="J63"/>
  <c r="L63"/>
  <c r="N63"/>
  <c r="F64"/>
  <c r="H64"/>
  <c r="J64"/>
  <c r="L64"/>
  <c r="N64"/>
  <c r="F65"/>
  <c r="H65"/>
  <c r="J65"/>
  <c r="L65"/>
  <c r="N65"/>
  <c r="F66"/>
  <c r="H66"/>
  <c r="J66"/>
  <c r="L66"/>
  <c r="N66"/>
  <c r="F67"/>
  <c r="H67"/>
  <c r="J67"/>
  <c r="L67"/>
  <c r="N67"/>
  <c r="F68"/>
  <c r="H68"/>
  <c r="J68"/>
  <c r="L68"/>
  <c r="N68"/>
  <c r="F69"/>
  <c r="H69"/>
  <c r="J69"/>
  <c r="L69"/>
  <c r="N69"/>
  <c r="F70"/>
  <c r="H70"/>
  <c r="J70"/>
  <c r="L70"/>
  <c r="N70"/>
  <c r="F71"/>
  <c r="H71"/>
  <c r="J71"/>
  <c r="L71"/>
  <c r="N71"/>
  <c r="F72"/>
  <c r="H72"/>
  <c r="J72"/>
  <c r="L72"/>
  <c r="N72"/>
  <c r="F73"/>
  <c r="H73"/>
  <c r="J73"/>
  <c r="L73"/>
  <c r="N73"/>
  <c r="F74"/>
  <c r="H74"/>
  <c r="J74"/>
  <c r="L74"/>
  <c r="N74"/>
  <c r="F75"/>
  <c r="H75"/>
  <c r="J75"/>
  <c r="L75"/>
  <c r="N75"/>
  <c r="F76"/>
  <c r="H76"/>
  <c r="J76"/>
  <c r="L76"/>
  <c r="N76"/>
  <c r="F77"/>
  <c r="H77"/>
  <c r="J77"/>
  <c r="L77"/>
  <c r="N77"/>
  <c r="F78"/>
  <c r="H78"/>
  <c r="J78"/>
  <c r="L78"/>
  <c r="N78"/>
  <c r="F79"/>
  <c r="H79"/>
  <c r="J79"/>
  <c r="L79"/>
  <c r="N79"/>
  <c r="F80"/>
  <c r="H80"/>
  <c r="J80"/>
  <c r="L80"/>
  <c r="N80"/>
  <c r="F81"/>
  <c r="H81"/>
  <c r="J81"/>
  <c r="L81"/>
  <c r="N81"/>
  <c r="F82"/>
  <c r="H82"/>
  <c r="J82"/>
  <c r="L82"/>
  <c r="N82"/>
  <c r="F83"/>
  <c r="H83"/>
  <c r="J83"/>
  <c r="L83"/>
  <c r="N83"/>
  <c r="F84"/>
  <c r="H84"/>
  <c r="J84"/>
  <c r="L84"/>
  <c r="N84"/>
  <c r="F85"/>
  <c r="H85"/>
  <c r="J85"/>
  <c r="L85"/>
  <c r="N85"/>
  <c r="F86"/>
  <c r="H86"/>
  <c r="J86"/>
  <c r="L86"/>
  <c r="N86"/>
  <c r="F87"/>
  <c r="H87"/>
  <c r="J87"/>
  <c r="L87"/>
  <c r="N87"/>
  <c r="F88"/>
  <c r="H88"/>
  <c r="J88"/>
  <c r="L88"/>
  <c r="N88"/>
  <c r="F89"/>
  <c r="H89"/>
  <c r="J89"/>
  <c r="L89"/>
  <c r="N89"/>
  <c r="F90"/>
  <c r="H90"/>
  <c r="J90"/>
  <c r="L90"/>
  <c r="N90"/>
  <c r="F91"/>
  <c r="H91"/>
  <c r="J91"/>
  <c r="L91"/>
  <c r="N91"/>
  <c r="F92"/>
  <c r="H92"/>
  <c r="J92"/>
  <c r="L92"/>
  <c r="N92"/>
  <c r="F93"/>
  <c r="H93"/>
  <c r="J93"/>
  <c r="L93"/>
  <c r="N93"/>
  <c r="F94"/>
  <c r="H94"/>
  <c r="J94"/>
  <c r="L94"/>
  <c r="N94"/>
  <c r="F95"/>
  <c r="H95"/>
  <c r="J95"/>
  <c r="L95"/>
  <c r="N95"/>
  <c r="F96"/>
  <c r="H96"/>
  <c r="J96"/>
  <c r="L96"/>
  <c r="N96"/>
  <c r="F97"/>
  <c r="H97"/>
  <c r="J97"/>
  <c r="L97"/>
  <c r="N97"/>
  <c r="F98"/>
  <c r="H98"/>
  <c r="J98"/>
  <c r="L98"/>
  <c r="N98"/>
  <c r="F99"/>
  <c r="H99"/>
  <c r="J99"/>
  <c r="L99"/>
  <c r="N99"/>
  <c r="F100"/>
  <c r="H100"/>
  <c r="J100"/>
  <c r="L100"/>
  <c r="N100"/>
  <c r="F101"/>
  <c r="H101"/>
  <c r="J101"/>
  <c r="L101"/>
  <c r="N101"/>
  <c r="F102"/>
  <c r="H102"/>
  <c r="J102"/>
  <c r="L102"/>
  <c r="N102"/>
  <c r="F103"/>
  <c r="H103"/>
  <c r="J103"/>
  <c r="L103"/>
  <c r="N103"/>
  <c r="F104"/>
  <c r="H104"/>
  <c r="J104"/>
  <c r="L104"/>
  <c r="N104"/>
  <c r="F105"/>
  <c r="H105"/>
  <c r="J105"/>
  <c r="L105"/>
  <c r="N105"/>
  <c r="F106"/>
  <c r="H106"/>
  <c r="J106"/>
  <c r="L106"/>
  <c r="N106"/>
  <c r="F107"/>
  <c r="H107"/>
  <c r="J107"/>
  <c r="L107"/>
  <c r="N107"/>
  <c r="F108"/>
  <c r="H108"/>
  <c r="J108"/>
  <c r="L108"/>
  <c r="N108"/>
  <c r="F109"/>
  <c r="H109"/>
  <c r="J109"/>
  <c r="L109"/>
  <c r="N109"/>
  <c r="F110"/>
  <c r="H110"/>
  <c r="J110"/>
  <c r="L110"/>
  <c r="N110"/>
  <c r="F111"/>
  <c r="H111"/>
  <c r="J111"/>
  <c r="L111"/>
  <c r="N111"/>
  <c r="F112"/>
  <c r="H112"/>
  <c r="J112"/>
  <c r="L112"/>
  <c r="N112"/>
  <c r="F113"/>
  <c r="H113"/>
  <c r="J113"/>
  <c r="L113"/>
  <c r="N113"/>
  <c r="F114"/>
  <c r="H114"/>
  <c r="J114"/>
  <c r="L114"/>
  <c r="N114"/>
  <c r="F115"/>
  <c r="H115"/>
  <c r="J115"/>
  <c r="L115"/>
  <c r="N115"/>
  <c r="F116"/>
  <c r="H116"/>
  <c r="J116"/>
  <c r="L116"/>
  <c r="N116"/>
  <c r="F117"/>
  <c r="H117"/>
  <c r="J117"/>
  <c r="L117"/>
  <c r="N117"/>
  <c r="F118"/>
  <c r="H118"/>
  <c r="J118"/>
  <c r="L118"/>
  <c r="N118"/>
  <c r="F119"/>
  <c r="H119"/>
  <c r="J119"/>
  <c r="L119"/>
  <c r="N119"/>
  <c r="F120"/>
  <c r="H120"/>
  <c r="J120"/>
  <c r="L120"/>
  <c r="N120"/>
  <c r="F121"/>
  <c r="H121"/>
  <c r="J121"/>
  <c r="L121"/>
  <c r="N121"/>
  <c r="F122"/>
  <c r="H122"/>
  <c r="J122"/>
  <c r="L122"/>
  <c r="N122"/>
  <c r="F123"/>
  <c r="H123"/>
  <c r="J123"/>
  <c r="L123"/>
  <c r="N123"/>
  <c r="F124"/>
  <c r="H124"/>
  <c r="J124"/>
  <c r="L124"/>
  <c r="N124"/>
  <c r="F125"/>
  <c r="H125"/>
  <c r="J125"/>
  <c r="L125"/>
  <c r="N125"/>
  <c r="F126"/>
  <c r="H126"/>
  <c r="J126"/>
  <c r="L126"/>
  <c r="N126"/>
  <c r="F127"/>
  <c r="H127"/>
  <c r="J127"/>
  <c r="L127"/>
  <c r="N127"/>
  <c r="F128"/>
  <c r="H128"/>
  <c r="J128"/>
  <c r="L128"/>
  <c r="N128"/>
  <c r="F129"/>
  <c r="H129"/>
  <c r="J129"/>
  <c r="L129"/>
  <c r="N129"/>
  <c r="F130"/>
  <c r="H130"/>
  <c r="J130"/>
  <c r="L130"/>
  <c r="N130"/>
  <c r="F131"/>
  <c r="H131"/>
  <c r="J131"/>
  <c r="L131"/>
  <c r="N131"/>
  <c r="F132"/>
  <c r="H132"/>
  <c r="J132"/>
  <c r="L132"/>
  <c r="N132"/>
  <c r="F133"/>
  <c r="H133"/>
  <c r="J133"/>
  <c r="L133"/>
  <c r="N133"/>
  <c r="F134"/>
  <c r="H134"/>
  <c r="J134"/>
  <c r="L134"/>
  <c r="N134"/>
  <c r="F135"/>
  <c r="H135"/>
  <c r="J135"/>
  <c r="L135"/>
  <c r="N135"/>
  <c r="F136"/>
  <c r="H136"/>
  <c r="J136"/>
  <c r="L136"/>
  <c r="N136"/>
  <c r="F137"/>
  <c r="H137"/>
  <c r="J137"/>
  <c r="L137"/>
  <c r="N137"/>
  <c r="F138"/>
  <c r="H138"/>
  <c r="J138"/>
  <c r="L138"/>
  <c r="N138"/>
  <c r="F139"/>
  <c r="H139"/>
  <c r="J139"/>
  <c r="L139"/>
  <c r="N139"/>
  <c r="F140"/>
  <c r="H140"/>
  <c r="J140"/>
  <c r="L140"/>
  <c r="N140"/>
  <c r="F141"/>
  <c r="H141"/>
  <c r="J141"/>
  <c r="L141"/>
  <c r="N141"/>
  <c r="F142"/>
  <c r="H142"/>
  <c r="J142"/>
  <c r="L142"/>
  <c r="N142"/>
  <c r="F143"/>
  <c r="H143"/>
  <c r="J143"/>
  <c r="L143"/>
  <c r="N143"/>
  <c r="F144"/>
  <c r="H144"/>
  <c r="J144"/>
  <c r="L144"/>
  <c r="N144"/>
  <c r="F145"/>
  <c r="H145"/>
  <c r="J145"/>
  <c r="L145"/>
  <c r="N145"/>
  <c r="F146"/>
  <c r="H146"/>
  <c r="J146"/>
  <c r="L146"/>
  <c r="N146"/>
  <c r="F147"/>
  <c r="H147"/>
  <c r="J147"/>
  <c r="L147"/>
  <c r="N147"/>
  <c r="F148"/>
  <c r="H148"/>
  <c r="J148"/>
  <c r="L148"/>
  <c r="N148"/>
  <c r="F149"/>
  <c r="H149"/>
  <c r="J149"/>
  <c r="L149"/>
  <c r="N149"/>
  <c r="F150"/>
  <c r="H150"/>
  <c r="J150"/>
  <c r="L150"/>
  <c r="N150"/>
  <c r="F151"/>
  <c r="H151"/>
  <c r="J151"/>
  <c r="L151"/>
  <c r="N151"/>
  <c r="F152"/>
  <c r="H152"/>
  <c r="J152"/>
  <c r="L152"/>
  <c r="N152"/>
  <c r="F153"/>
  <c r="H153"/>
  <c r="J153"/>
  <c r="L153"/>
  <c r="N153"/>
  <c r="F154"/>
  <c r="H154"/>
  <c r="J154"/>
  <c r="L154"/>
  <c r="N154"/>
  <c r="D8"/>
  <c r="D7"/>
  <c r="D6"/>
  <c r="D5"/>
  <c r="D4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1"/>
  <c r="C6" i="2" l="1"/>
  <c r="C110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27"/>
  <c r="C23"/>
  <c r="C19"/>
  <c r="C15"/>
  <c r="C11"/>
  <c r="C7"/>
  <c r="C148"/>
  <c r="D148" s="1"/>
  <c r="C144"/>
  <c r="D144" s="1"/>
  <c r="C140"/>
  <c r="D140" s="1"/>
  <c r="C136"/>
  <c r="D136" s="1"/>
  <c r="C132"/>
  <c r="D132" s="1"/>
  <c r="C128"/>
  <c r="D128" s="1"/>
  <c r="C124"/>
  <c r="D124" s="1"/>
  <c r="C120"/>
  <c r="D120" s="1"/>
  <c r="C116"/>
  <c r="D116" s="1"/>
  <c r="C112"/>
  <c r="D112" s="1"/>
  <c r="C108"/>
  <c r="D108" s="1"/>
  <c r="C104"/>
  <c r="D104" s="1"/>
  <c r="C100"/>
  <c r="D100" s="1"/>
  <c r="C96"/>
  <c r="D96" s="1"/>
  <c r="C92"/>
  <c r="D92" s="1"/>
  <c r="C88"/>
  <c r="D88" s="1"/>
  <c r="C80"/>
  <c r="C76"/>
  <c r="C72"/>
  <c r="C68"/>
  <c r="C64"/>
  <c r="C60"/>
  <c r="C56"/>
  <c r="C52"/>
  <c r="C48"/>
  <c r="C44"/>
  <c r="C40"/>
  <c r="C36"/>
  <c r="C32"/>
  <c r="C28"/>
  <c r="C24"/>
  <c r="C20"/>
  <c r="C16"/>
  <c r="C12"/>
  <c r="C8"/>
  <c r="C84"/>
  <c r="C149"/>
  <c r="D149" s="1"/>
  <c r="C145"/>
  <c r="D145" s="1"/>
  <c r="C141"/>
  <c r="D141" s="1"/>
  <c r="C137"/>
  <c r="D137" s="1"/>
  <c r="C133"/>
  <c r="D133" s="1"/>
  <c r="C129"/>
  <c r="D129" s="1"/>
  <c r="C125"/>
  <c r="D125" s="1"/>
  <c r="C121"/>
  <c r="D121" s="1"/>
  <c r="C117"/>
  <c r="D117" s="1"/>
  <c r="C113"/>
  <c r="D113" s="1"/>
  <c r="C109"/>
  <c r="D109" s="1"/>
  <c r="C105"/>
  <c r="D105" s="1"/>
  <c r="C101"/>
  <c r="D101" s="1"/>
  <c r="C97"/>
  <c r="D97" s="1"/>
  <c r="C93"/>
  <c r="D93" s="1"/>
  <c r="C89"/>
  <c r="D89" s="1"/>
  <c r="C85"/>
  <c r="C81"/>
  <c r="C77"/>
  <c r="C73"/>
  <c r="C69"/>
  <c r="C65"/>
  <c r="C61"/>
  <c r="C57"/>
  <c r="C53"/>
  <c r="C49"/>
  <c r="C45"/>
  <c r="C41"/>
  <c r="C37"/>
  <c r="C33"/>
  <c r="C29"/>
  <c r="C25"/>
  <c r="C21"/>
  <c r="C17"/>
  <c r="C13"/>
  <c r="C9"/>
  <c r="C146"/>
  <c r="C142"/>
  <c r="C138"/>
  <c r="C134"/>
  <c r="C130"/>
  <c r="C126"/>
  <c r="C122"/>
  <c r="C118"/>
  <c r="C114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26"/>
  <c r="C22"/>
  <c r="C18"/>
  <c r="C14"/>
  <c r="C10"/>
  <c r="N7" i="1"/>
  <c r="N8" s="1"/>
  <c r="L4"/>
  <c r="L5" s="1"/>
  <c r="L7"/>
  <c r="L8" s="1"/>
  <c r="J4"/>
  <c r="J5" s="1"/>
  <c r="H7"/>
  <c r="H8" s="1"/>
  <c r="H6"/>
  <c r="F7"/>
  <c r="F8" s="1"/>
  <c r="J6"/>
  <c r="N4"/>
  <c r="N5" s="1"/>
  <c r="F4"/>
  <c r="F5" s="1"/>
  <c r="J7"/>
  <c r="J8" s="1"/>
  <c r="L6"/>
  <c r="H4"/>
  <c r="H5" s="1"/>
  <c r="N6"/>
  <c r="F6"/>
  <c r="D10" i="2" l="1"/>
  <c r="D26"/>
  <c r="D42"/>
  <c r="D114"/>
  <c r="D130"/>
  <c r="D146"/>
  <c r="D21"/>
  <c r="D37"/>
  <c r="D53"/>
  <c r="D69"/>
  <c r="D122"/>
  <c r="D138"/>
  <c r="D7"/>
  <c r="D111"/>
  <c r="D6"/>
  <c r="D118"/>
  <c r="D134"/>
  <c r="D126"/>
  <c r="D142"/>
  <c r="D58"/>
  <c r="D74"/>
  <c r="D90"/>
  <c r="D106"/>
  <c r="D8"/>
  <c r="D24"/>
  <c r="D40"/>
  <c r="D56"/>
  <c r="D72"/>
  <c r="D85"/>
  <c r="D22"/>
  <c r="D38"/>
  <c r="D54"/>
  <c r="D70"/>
  <c r="D86"/>
  <c r="D102"/>
  <c r="D9"/>
  <c r="D25"/>
  <c r="D41"/>
  <c r="D57"/>
  <c r="D73"/>
  <c r="D84"/>
  <c r="D20"/>
  <c r="D36"/>
  <c r="D52"/>
  <c r="D68"/>
  <c r="D14"/>
  <c r="D30"/>
  <c r="D46"/>
  <c r="D62"/>
  <c r="D78"/>
  <c r="D94"/>
  <c r="D17"/>
  <c r="D33"/>
  <c r="D49"/>
  <c r="D65"/>
  <c r="D81"/>
  <c r="D12"/>
  <c r="D28"/>
  <c r="D44"/>
  <c r="D60"/>
  <c r="D76"/>
  <c r="D18"/>
  <c r="D34"/>
  <c r="D50"/>
  <c r="D66"/>
  <c r="D82"/>
  <c r="D98"/>
  <c r="D16"/>
  <c r="D32"/>
  <c r="D48"/>
  <c r="D64"/>
  <c r="D80"/>
  <c r="D13"/>
  <c r="D29"/>
  <c r="D45"/>
  <c r="D61"/>
  <c r="D77"/>
  <c r="D11"/>
  <c r="D27"/>
  <c r="D43"/>
  <c r="D59"/>
  <c r="D75"/>
  <c r="D91"/>
  <c r="D107"/>
  <c r="D123"/>
  <c r="D139"/>
  <c r="D23"/>
  <c r="D39"/>
  <c r="D55"/>
  <c r="D71"/>
  <c r="D87"/>
  <c r="D103"/>
  <c r="D119"/>
  <c r="D135"/>
  <c r="D110"/>
  <c r="D19"/>
  <c r="D35"/>
  <c r="D51"/>
  <c r="D67"/>
  <c r="D83"/>
  <c r="D99"/>
  <c r="D115"/>
  <c r="D131"/>
  <c r="D147"/>
  <c r="D15"/>
  <c r="D31"/>
  <c r="D47"/>
  <c r="D63"/>
  <c r="D79"/>
  <c r="D95"/>
  <c r="D127"/>
  <c r="D143"/>
  <c r="I6" i="3" l="1"/>
  <c r="I5"/>
  <c r="J5" s="1"/>
  <c r="I7" l="1"/>
  <c r="J6" s="1"/>
  <c r="L5" s="1"/>
  <c r="J7" l="1"/>
  <c r="L6" s="1"/>
  <c r="K5"/>
  <c r="J8" l="1"/>
  <c r="K6"/>
  <c r="K7" l="1"/>
  <c r="L7"/>
  <c r="J9"/>
  <c r="K8" l="1"/>
  <c r="L8"/>
  <c r="J10"/>
  <c r="L9" s="1"/>
  <c r="K9" l="1"/>
  <c r="J11"/>
  <c r="K10" l="1"/>
  <c r="L10"/>
  <c r="J12"/>
  <c r="K11" l="1"/>
  <c r="L11"/>
  <c r="J13"/>
  <c r="K12" l="1"/>
  <c r="L12"/>
  <c r="J14"/>
  <c r="K13" l="1"/>
  <c r="L13"/>
  <c r="J15"/>
  <c r="K14" l="1"/>
  <c r="L14"/>
  <c r="J16"/>
  <c r="K15" l="1"/>
  <c r="L15"/>
  <c r="J17"/>
  <c r="K16" l="1"/>
  <c r="L16"/>
  <c r="J18"/>
  <c r="K17" l="1"/>
  <c r="L17"/>
  <c r="J19"/>
  <c r="L18" s="1"/>
  <c r="K18" l="1"/>
  <c r="J20"/>
  <c r="K19" l="1"/>
  <c r="L19"/>
  <c r="L20" s="1"/>
</calcChain>
</file>

<file path=xl/sharedStrings.xml><?xml version="1.0" encoding="utf-8"?>
<sst xmlns="http://schemas.openxmlformats.org/spreadsheetml/2006/main" count="55" uniqueCount="18">
  <si>
    <t>AAPL</t>
  </si>
  <si>
    <t>WFC</t>
  </si>
  <si>
    <t>PG</t>
  </si>
  <si>
    <t>XOM</t>
  </si>
  <si>
    <t>AMZN</t>
  </si>
  <si>
    <t>^GSPC</t>
  </si>
  <si>
    <t>Rendement mensuel moyen</t>
  </si>
  <si>
    <t>Rendement annuel moyen</t>
  </si>
  <si>
    <t>Variance</t>
  </si>
  <si>
    <t>Écart-type mensuel</t>
  </si>
  <si>
    <t>Écart-type annuel</t>
  </si>
  <si>
    <t>Valeurs historiques</t>
  </si>
  <si>
    <t>Rendements</t>
  </si>
  <si>
    <t>Minimum</t>
  </si>
  <si>
    <t>Maximum</t>
  </si>
  <si>
    <t xml:space="preserve">Ampleur </t>
  </si>
  <si>
    <t>Bins</t>
  </si>
  <si>
    <t>Ampleur des cellules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</si>
</sst>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167" formatCode="dd/mm/yyyy;@"/>
    <numFmt numFmtId="174" formatCode="0.000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0" fontId="0" fillId="0" borderId="0" xfId="2" applyNumberFormat="1" applyFont="1"/>
    <xf numFmtId="0" fontId="2" fillId="0" borderId="16" xfId="0" applyFont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/>
    </xf>
    <xf numFmtId="10" fontId="0" fillId="0" borderId="10" xfId="2" applyNumberFormat="1" applyFont="1" applyBorder="1"/>
    <xf numFmtId="167" fontId="2" fillId="0" borderId="13" xfId="0" applyNumberFormat="1" applyFont="1" applyBorder="1"/>
    <xf numFmtId="167" fontId="2" fillId="0" borderId="14" xfId="0" applyNumberFormat="1" applyFont="1" applyBorder="1"/>
    <xf numFmtId="167" fontId="2" fillId="0" borderId="15" xfId="0" applyNumberFormat="1" applyFont="1" applyBorder="1"/>
    <xf numFmtId="10" fontId="0" fillId="0" borderId="8" xfId="0" applyNumberFormat="1" applyBorder="1" applyAlignment="1">
      <alignment horizontal="center" vertical="center"/>
    </xf>
    <xf numFmtId="174" fontId="0" fillId="0" borderId="10" xfId="0" applyNumberFormat="1" applyBorder="1" applyAlignment="1">
      <alignment horizontal="center" vertical="center"/>
    </xf>
    <xf numFmtId="10" fontId="0" fillId="0" borderId="10" xfId="2" applyNumberFormat="1" applyFont="1" applyBorder="1" applyAlignment="1">
      <alignment horizontal="center" vertical="center"/>
    </xf>
    <xf numFmtId="10" fontId="0" fillId="0" borderId="21" xfId="2" applyNumberFormat="1" applyFont="1" applyBorder="1"/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/>
    </xf>
    <xf numFmtId="10" fontId="0" fillId="0" borderId="12" xfId="2" applyNumberFormat="1" applyFont="1" applyBorder="1"/>
    <xf numFmtId="174" fontId="0" fillId="0" borderId="17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8" xfId="0" applyFont="1" applyBorder="1"/>
    <xf numFmtId="0" fontId="2" fillId="0" borderId="19" xfId="0" applyFont="1" applyBorder="1"/>
    <xf numFmtId="167" fontId="2" fillId="0" borderId="24" xfId="0" applyNumberFormat="1" applyFont="1" applyBorder="1"/>
    <xf numFmtId="167" fontId="2" fillId="0" borderId="25" xfId="0" applyNumberFormat="1" applyFont="1" applyBorder="1"/>
    <xf numFmtId="167" fontId="2" fillId="0" borderId="26" xfId="0" applyNumberFormat="1" applyFont="1" applyBorder="1"/>
    <xf numFmtId="0" fontId="2" fillId="0" borderId="22" xfId="0" applyFont="1" applyBorder="1"/>
    <xf numFmtId="0" fontId="2" fillId="0" borderId="23" xfId="0" applyFont="1" applyBorder="1"/>
    <xf numFmtId="10" fontId="0" fillId="0" borderId="8" xfId="2" applyNumberFormat="1" applyFont="1" applyBorder="1"/>
    <xf numFmtId="44" fontId="0" fillId="0" borderId="7" xfId="1" applyFont="1" applyBorder="1"/>
    <xf numFmtId="44" fontId="0" fillId="0" borderId="9" xfId="1" applyFont="1" applyBorder="1"/>
    <xf numFmtId="44" fontId="0" fillId="0" borderId="11" xfId="1" applyFont="1" applyBorder="1"/>
    <xf numFmtId="10" fontId="0" fillId="0" borderId="20" xfId="2" applyNumberFormat="1" applyFont="1" applyBorder="1"/>
    <xf numFmtId="10" fontId="0" fillId="0" borderId="0" xfId="0" applyNumberFormat="1"/>
    <xf numFmtId="44" fontId="0" fillId="0" borderId="0" xfId="0" applyNumberFormat="1"/>
    <xf numFmtId="1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CA"/>
  <c:style val="15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v>Fréquence</c:v>
          </c:tx>
          <c:cat>
            <c:strRef>
              <c:f>'Données distributions'!$K$5:$K$19</c:f>
              <c:strCache>
                <c:ptCount val="15"/>
                <c:pt idx="0">
                  <c:v>[-33.00%,-28.40%[</c:v>
                </c:pt>
                <c:pt idx="1">
                  <c:v>[-28.40%,-23.80%[</c:v>
                </c:pt>
                <c:pt idx="2">
                  <c:v>[-23.80%,-19.20%[</c:v>
                </c:pt>
                <c:pt idx="3">
                  <c:v>[-19.20%,-14.60%[</c:v>
                </c:pt>
                <c:pt idx="4">
                  <c:v>[-14.60%,-10.00%[</c:v>
                </c:pt>
                <c:pt idx="5">
                  <c:v>[-10.00%,-05.40%[</c:v>
                </c:pt>
                <c:pt idx="6">
                  <c:v>[-05.40%,-00.80%[</c:v>
                </c:pt>
                <c:pt idx="7">
                  <c:v>[-00.80%,03.80%[</c:v>
                </c:pt>
                <c:pt idx="8">
                  <c:v>[03.80%,08.40%[</c:v>
                </c:pt>
                <c:pt idx="9">
                  <c:v>[08.40%,13.00%[</c:v>
                </c:pt>
                <c:pt idx="10">
                  <c:v>[13.00%,17.60%[</c:v>
                </c:pt>
                <c:pt idx="11">
                  <c:v>[17.60%,22.20%[</c:v>
                </c:pt>
                <c:pt idx="12">
                  <c:v>[22.20%,26.80%[</c:v>
                </c:pt>
                <c:pt idx="13">
                  <c:v>[26.80%,31.40%[</c:v>
                </c:pt>
                <c:pt idx="14">
                  <c:v>[31.40%,36.00%[</c:v>
                </c:pt>
              </c:strCache>
            </c:strRef>
          </c:cat>
          <c:val>
            <c:numRef>
              <c:f>'Données distributions'!$L$5:$L$19</c:f>
              <c:numCache>
                <c:formatCode>0</c:formatCode>
                <c:ptCount val="15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7</c:v>
                </c:pt>
                <c:pt idx="5">
                  <c:v>14</c:v>
                </c:pt>
                <c:pt idx="6">
                  <c:v>21</c:v>
                </c:pt>
                <c:pt idx="7">
                  <c:v>22</c:v>
                </c:pt>
                <c:pt idx="8">
                  <c:v>32</c:v>
                </c:pt>
                <c:pt idx="9">
                  <c:v>21</c:v>
                </c:pt>
                <c:pt idx="10">
                  <c:v>12</c:v>
                </c:pt>
                <c:pt idx="11">
                  <c:v>8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</c:numCache>
            </c:numRef>
          </c:val>
        </c:ser>
        <c:dLbls/>
        <c:gapWidth val="0"/>
        <c:axId val="65149568"/>
        <c:axId val="65192320"/>
      </c:barChart>
      <c:catAx>
        <c:axId val="65149568"/>
        <c:scaling>
          <c:orientation val="minMax"/>
        </c:scaling>
        <c:axPos val="b"/>
        <c:title>
          <c:layout/>
        </c:title>
        <c:numFmt formatCode="General" sourceLinked="1"/>
        <c:majorTickMark val="none"/>
        <c:tickLblPos val="nextTo"/>
        <c:crossAx val="65192320"/>
        <c:crosses val="autoZero"/>
        <c:auto val="1"/>
        <c:lblAlgn val="ctr"/>
        <c:lblOffset val="100"/>
      </c:catAx>
      <c:valAx>
        <c:axId val="65192320"/>
        <c:scaling>
          <c:orientation val="minMax"/>
        </c:scaling>
        <c:axPos val="l"/>
        <c:title>
          <c:layout/>
        </c:title>
        <c:numFmt formatCode="0" sourceLinked="1"/>
        <c:tickLblPos val="nextTo"/>
        <c:crossAx val="6514956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12</xdr:col>
      <xdr:colOff>0</xdr:colOff>
      <xdr:row>20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154"/>
  <sheetViews>
    <sheetView zoomScale="85" zoomScaleNormal="85" workbookViewId="0">
      <selection activeCell="C7" sqref="C7"/>
    </sheetView>
  </sheetViews>
  <sheetFormatPr baseColWidth="10" defaultColWidth="25.77734375" defaultRowHeight="14.4"/>
  <cols>
    <col min="2" max="2" width="10.33203125" bestFit="1" customWidth="1"/>
    <col min="3" max="3" width="26.109375" bestFit="1" customWidth="1"/>
    <col min="4" max="4" width="12" bestFit="1" customWidth="1"/>
    <col min="5" max="5" width="26.109375" bestFit="1" customWidth="1"/>
    <col min="6" max="6" width="12" bestFit="1" customWidth="1"/>
    <col min="7" max="7" width="24.88671875" bestFit="1" customWidth="1"/>
    <col min="8" max="8" width="11.5546875" bestFit="1" customWidth="1"/>
    <col min="9" max="9" width="24.88671875" bestFit="1" customWidth="1"/>
    <col min="10" max="10" width="11.5546875" bestFit="1" customWidth="1"/>
    <col min="11" max="11" width="24.88671875" bestFit="1" customWidth="1"/>
    <col min="12" max="12" width="11.5546875" bestFit="1" customWidth="1"/>
    <col min="13" max="13" width="24.88671875" bestFit="1" customWidth="1"/>
    <col min="14" max="14" width="11.5546875" bestFit="1" customWidth="1"/>
  </cols>
  <sheetData>
    <row r="1" spans="2:14" ht="15" thickBot="1"/>
    <row r="2" spans="2:14">
      <c r="C2" s="1" t="s">
        <v>0</v>
      </c>
      <c r="D2" s="2"/>
      <c r="E2" s="1" t="s">
        <v>1</v>
      </c>
      <c r="F2" s="2"/>
      <c r="G2" s="1" t="s">
        <v>2</v>
      </c>
      <c r="H2" s="2"/>
      <c r="I2" s="1" t="s">
        <v>3</v>
      </c>
      <c r="J2" s="2"/>
      <c r="K2" s="1" t="s">
        <v>4</v>
      </c>
      <c r="L2" s="2"/>
      <c r="M2" s="1" t="s">
        <v>5</v>
      </c>
      <c r="N2" s="2"/>
    </row>
    <row r="3" spans="2:14" ht="15" thickBot="1">
      <c r="C3" s="5"/>
      <c r="D3" s="6"/>
      <c r="E3" s="3"/>
      <c r="F3" s="4"/>
      <c r="G3" s="3"/>
      <c r="H3" s="4"/>
      <c r="I3" s="3"/>
      <c r="J3" s="4"/>
      <c r="K3" s="3"/>
      <c r="L3" s="4"/>
      <c r="M3" s="3"/>
      <c r="N3" s="4"/>
    </row>
    <row r="4" spans="2:14">
      <c r="C4" s="7" t="s">
        <v>6</v>
      </c>
      <c r="D4" s="17">
        <f>AVERAGE(D11:D154)</f>
        <v>3.9737099720911273E-2</v>
      </c>
      <c r="E4" s="7" t="s">
        <v>6</v>
      </c>
      <c r="F4" s="17">
        <f t="shared" ref="F4:N4" si="0">AVERAGE(F11:F154)</f>
        <v>1.2222577488785044E-2</v>
      </c>
      <c r="G4" s="7" t="s">
        <v>6</v>
      </c>
      <c r="H4" s="17">
        <f t="shared" ref="H4:N4" si="1">AVERAGE(H11:H154)</f>
        <v>7.4844753582505603E-3</v>
      </c>
      <c r="I4" s="7" t="s">
        <v>6</v>
      </c>
      <c r="J4" s="17">
        <f t="shared" ref="J4:N4" si="2">AVERAGE(J11:J154)</f>
        <v>9.3630596998085808E-3</v>
      </c>
      <c r="K4" s="7" t="s">
        <v>6</v>
      </c>
      <c r="L4" s="17">
        <f t="shared" ref="L4:N4" si="3">AVERAGE(L11:L154)</f>
        <v>2.5173013584339207E-2</v>
      </c>
      <c r="M4" s="7" t="s">
        <v>6</v>
      </c>
      <c r="N4" s="17">
        <f t="shared" ref="N4" si="4">AVERAGE(N11:N154)</f>
        <v>7.119691733697725E-3</v>
      </c>
    </row>
    <row r="5" spans="2:14">
      <c r="C5" s="8" t="s">
        <v>7</v>
      </c>
      <c r="D5" s="19">
        <f>12*D4</f>
        <v>0.47684519665093528</v>
      </c>
      <c r="E5" s="8" t="s">
        <v>7</v>
      </c>
      <c r="F5" s="19">
        <f t="shared" ref="F5" si="5">12*F4</f>
        <v>0.14667092986542052</v>
      </c>
      <c r="G5" s="8" t="s">
        <v>7</v>
      </c>
      <c r="H5" s="19">
        <f t="shared" ref="H5" si="6">12*H4</f>
        <v>8.981370429900673E-2</v>
      </c>
      <c r="I5" s="8" t="s">
        <v>7</v>
      </c>
      <c r="J5" s="19">
        <f t="shared" ref="J5" si="7">12*J4</f>
        <v>0.11235671639770298</v>
      </c>
      <c r="K5" s="8" t="s">
        <v>7</v>
      </c>
      <c r="L5" s="19">
        <f t="shared" ref="L5" si="8">12*L4</f>
        <v>0.30207616301207046</v>
      </c>
      <c r="M5" s="8" t="s">
        <v>7</v>
      </c>
      <c r="N5" s="19">
        <f t="shared" ref="N5" si="9">12*N4</f>
        <v>8.54363008043727E-2</v>
      </c>
    </row>
    <row r="6" spans="2:14">
      <c r="C6" s="8" t="s">
        <v>8</v>
      </c>
      <c r="D6" s="18">
        <f>VAR(D11:D154)</f>
        <v>1.0391731498492034E-2</v>
      </c>
      <c r="E6" s="8" t="s">
        <v>8</v>
      </c>
      <c r="F6" s="18">
        <f t="shared" ref="F6:N6" si="10">VAR(F11:F154)</f>
        <v>7.120353901331037E-3</v>
      </c>
      <c r="G6" s="8" t="s">
        <v>8</v>
      </c>
      <c r="H6" s="18">
        <f t="shared" ref="H6:N6" si="11">VAR(H11:H154)</f>
        <v>1.7814201416068017E-3</v>
      </c>
      <c r="I6" s="8" t="s">
        <v>8</v>
      </c>
      <c r="J6" s="18">
        <f t="shared" ref="J6:N6" si="12">VAR(J11:J154)</f>
        <v>2.5622491395117272E-3</v>
      </c>
      <c r="K6" s="8" t="s">
        <v>8</v>
      </c>
      <c r="L6" s="18">
        <f t="shared" ref="L6:N6" si="13">VAR(L11:L154)</f>
        <v>1.3439513543120504E-2</v>
      </c>
      <c r="M6" s="8" t="s">
        <v>8</v>
      </c>
      <c r="N6" s="18">
        <f t="shared" ref="N6" si="14">VAR(N11:N154)</f>
        <v>1.643123905601386E-3</v>
      </c>
    </row>
    <row r="7" spans="2:14">
      <c r="C7" s="8" t="s">
        <v>9</v>
      </c>
      <c r="D7" s="18">
        <f>STDEV(D11:D154)</f>
        <v>0.10193984254692585</v>
      </c>
      <c r="E7" s="8" t="s">
        <v>9</v>
      </c>
      <c r="F7" s="18">
        <f t="shared" ref="F7:N7" si="15">STDEV(F11:F154)</f>
        <v>8.4382189479362504E-2</v>
      </c>
      <c r="G7" s="8" t="s">
        <v>9</v>
      </c>
      <c r="H7" s="18">
        <f t="shared" ref="H7:N7" si="16">STDEV(H11:H154)</f>
        <v>4.2206873156001523E-2</v>
      </c>
      <c r="I7" s="8" t="s">
        <v>9</v>
      </c>
      <c r="J7" s="18">
        <f t="shared" ref="J7:N7" si="17">STDEV(J11:J154)</f>
        <v>5.0618663944356802E-2</v>
      </c>
      <c r="K7" s="8" t="s">
        <v>9</v>
      </c>
      <c r="L7" s="18">
        <f t="shared" ref="L7:N7" si="18">STDEV(L11:L154)</f>
        <v>0.1159289159059141</v>
      </c>
      <c r="M7" s="8" t="s">
        <v>9</v>
      </c>
      <c r="N7" s="18">
        <f t="shared" ref="N7" si="19">STDEV(N11:N154)</f>
        <v>4.0535464788273814E-2</v>
      </c>
    </row>
    <row r="8" spans="2:14" ht="15" thickBot="1">
      <c r="C8" s="10" t="s">
        <v>10</v>
      </c>
      <c r="D8" s="24">
        <f>SQRT(12)*D7</f>
        <v>0.35312997321369421</v>
      </c>
      <c r="E8" s="10" t="s">
        <v>10</v>
      </c>
      <c r="F8" s="24">
        <f t="shared" ref="F8" si="20">SQRT(12)*F7</f>
        <v>0.29230847886431965</v>
      </c>
      <c r="G8" s="10" t="s">
        <v>10</v>
      </c>
      <c r="H8" s="24">
        <f t="shared" ref="H8" si="21">SQRT(12)*H7</f>
        <v>0.14620889746961921</v>
      </c>
      <c r="I8" s="10" t="s">
        <v>10</v>
      </c>
      <c r="J8" s="24">
        <f t="shared" ref="J8" si="22">SQRT(12)*J7</f>
        <v>0.17534819552576161</v>
      </c>
      <c r="K8" s="10" t="s">
        <v>10</v>
      </c>
      <c r="L8" s="24">
        <f t="shared" ref="L8" si="23">SQRT(12)*L7</f>
        <v>0.40158954483084597</v>
      </c>
      <c r="M8" s="10" t="s">
        <v>10</v>
      </c>
      <c r="N8" s="24">
        <f t="shared" ref="N8" si="24">SQRT(12)*N7</f>
        <v>0.14041896904341888</v>
      </c>
    </row>
    <row r="9" spans="2:14" ht="15" thickBot="1">
      <c r="C9" s="11" t="s">
        <v>11</v>
      </c>
      <c r="D9" s="12" t="s">
        <v>12</v>
      </c>
      <c r="E9" s="21" t="s">
        <v>11</v>
      </c>
      <c r="F9" s="22" t="s">
        <v>12</v>
      </c>
      <c r="G9" s="11" t="s">
        <v>11</v>
      </c>
      <c r="H9" s="12" t="s">
        <v>12</v>
      </c>
      <c r="I9" s="11" t="s">
        <v>11</v>
      </c>
      <c r="J9" s="12" t="s">
        <v>12</v>
      </c>
      <c r="K9" s="11" t="s">
        <v>11</v>
      </c>
      <c r="L9" s="12" t="s">
        <v>12</v>
      </c>
      <c r="M9" s="11" t="s">
        <v>11</v>
      </c>
      <c r="N9" s="12" t="s">
        <v>12</v>
      </c>
    </row>
    <row r="10" spans="2:14">
      <c r="B10" s="14">
        <v>37705</v>
      </c>
      <c r="C10" s="35">
        <v>0.95</v>
      </c>
      <c r="D10" s="38"/>
      <c r="E10" s="35">
        <v>16.13</v>
      </c>
      <c r="F10" s="34"/>
      <c r="G10" s="35">
        <v>32.54</v>
      </c>
      <c r="H10" s="34"/>
      <c r="I10" s="35">
        <v>26.4</v>
      </c>
      <c r="J10" s="34"/>
      <c r="K10" s="35">
        <v>26.03</v>
      </c>
      <c r="L10" s="34"/>
      <c r="M10" s="35">
        <v>848.18</v>
      </c>
      <c r="N10" s="34"/>
    </row>
    <row r="11" spans="2:14">
      <c r="B11" s="15">
        <v>37712</v>
      </c>
      <c r="C11" s="36">
        <v>0.96</v>
      </c>
      <c r="D11" s="20">
        <f>(C11-C10)/C10</f>
        <v>1.0526315789473694E-2</v>
      </c>
      <c r="E11" s="36">
        <v>17.3</v>
      </c>
      <c r="F11" s="13">
        <f t="shared" ref="F11:N11" si="25">(E11-E10)/E10</f>
        <v>7.2535647861128441E-2</v>
      </c>
      <c r="G11" s="36">
        <v>32.99</v>
      </c>
      <c r="H11" s="13">
        <f t="shared" ref="H11:N11" si="26">(G11-G10)/G10</f>
        <v>1.3829133374308631E-2</v>
      </c>
      <c r="I11" s="36">
        <v>26.59</v>
      </c>
      <c r="J11" s="13">
        <f t="shared" ref="J11:N11" si="27">(I11-I10)/I10</f>
        <v>7.1969696969697459E-3</v>
      </c>
      <c r="K11" s="36">
        <v>28.69</v>
      </c>
      <c r="L11" s="13">
        <f t="shared" ref="L11:N11" si="28">(K11-K10)/K10</f>
        <v>0.10218978102189781</v>
      </c>
      <c r="M11" s="36">
        <v>916.92</v>
      </c>
      <c r="N11" s="13">
        <f t="shared" ref="N11" si="29">(M11-M10)/M10</f>
        <v>8.1044117993822079E-2</v>
      </c>
    </row>
    <row r="12" spans="2:14">
      <c r="B12" s="15">
        <v>37742</v>
      </c>
      <c r="C12" s="36">
        <v>1.21</v>
      </c>
      <c r="D12" s="20">
        <f t="shared" ref="D12:N75" si="30">(C12-C11)/C11</f>
        <v>0.26041666666666669</v>
      </c>
      <c r="E12" s="36">
        <v>17.43</v>
      </c>
      <c r="F12" s="13">
        <f t="shared" si="30"/>
        <v>7.5144508670519656E-3</v>
      </c>
      <c r="G12" s="36">
        <v>33.71</v>
      </c>
      <c r="H12" s="13">
        <f t="shared" si="30"/>
        <v>2.1824795392543159E-2</v>
      </c>
      <c r="I12" s="36">
        <v>27.69</v>
      </c>
      <c r="J12" s="13">
        <f t="shared" si="30"/>
        <v>4.1368935690109118E-2</v>
      </c>
      <c r="K12" s="36">
        <v>35.89</v>
      </c>
      <c r="L12" s="13">
        <f t="shared" si="30"/>
        <v>0.2509585221331474</v>
      </c>
      <c r="M12" s="36">
        <v>963.59</v>
      </c>
      <c r="N12" s="13">
        <f t="shared" si="30"/>
        <v>5.0898660733760932E-2</v>
      </c>
    </row>
    <row r="13" spans="2:14">
      <c r="B13" s="15">
        <v>37774</v>
      </c>
      <c r="C13" s="36">
        <v>1.28</v>
      </c>
      <c r="D13" s="20">
        <f t="shared" si="30"/>
        <v>5.7851239669421538E-2</v>
      </c>
      <c r="E13" s="36">
        <v>18.18</v>
      </c>
      <c r="F13" s="13">
        <f t="shared" si="30"/>
        <v>4.3029259896729774E-2</v>
      </c>
      <c r="G13" s="36">
        <v>32.74</v>
      </c>
      <c r="H13" s="13">
        <f t="shared" si="30"/>
        <v>-2.8774844259863507E-2</v>
      </c>
      <c r="I13" s="36">
        <v>27.32</v>
      </c>
      <c r="J13" s="13">
        <f t="shared" si="30"/>
        <v>-1.33622246298303E-2</v>
      </c>
      <c r="K13" s="36">
        <v>36.32</v>
      </c>
      <c r="L13" s="13">
        <f t="shared" si="30"/>
        <v>1.1981053218166612E-2</v>
      </c>
      <c r="M13" s="36">
        <v>974.5</v>
      </c>
      <c r="N13" s="13">
        <f t="shared" si="30"/>
        <v>1.1322242862628264E-2</v>
      </c>
    </row>
    <row r="14" spans="2:14">
      <c r="B14" s="15">
        <v>37803</v>
      </c>
      <c r="C14" s="36">
        <v>1.42</v>
      </c>
      <c r="D14" s="20">
        <f t="shared" si="30"/>
        <v>0.10937499999999992</v>
      </c>
      <c r="E14" s="36">
        <v>18.23</v>
      </c>
      <c r="F14" s="13">
        <f t="shared" si="30"/>
        <v>2.7502750275027895E-3</v>
      </c>
      <c r="G14" s="36">
        <v>32.43</v>
      </c>
      <c r="H14" s="13">
        <f t="shared" si="30"/>
        <v>-9.4685400122175405E-3</v>
      </c>
      <c r="I14" s="36">
        <v>27.07</v>
      </c>
      <c r="J14" s="13">
        <f t="shared" si="30"/>
        <v>-9.1508052708638363E-3</v>
      </c>
      <c r="K14" s="36">
        <v>41.64</v>
      </c>
      <c r="L14" s="13">
        <f t="shared" si="30"/>
        <v>0.14647577092511013</v>
      </c>
      <c r="M14" s="36">
        <v>990.31</v>
      </c>
      <c r="N14" s="13">
        <f t="shared" si="30"/>
        <v>1.6223704463827548E-2</v>
      </c>
    </row>
    <row r="15" spans="2:14">
      <c r="B15" s="15">
        <v>37834</v>
      </c>
      <c r="C15" s="36">
        <v>1.52</v>
      </c>
      <c r="D15" s="20">
        <f t="shared" si="30"/>
        <v>7.0422535211267678E-2</v>
      </c>
      <c r="E15" s="36">
        <v>18.25</v>
      </c>
      <c r="F15" s="13">
        <f t="shared" si="30"/>
        <v>1.0970927043334928E-3</v>
      </c>
      <c r="G15" s="36">
        <v>32.21</v>
      </c>
      <c r="H15" s="13">
        <f t="shared" si="30"/>
        <v>-6.7838421214924099E-3</v>
      </c>
      <c r="I15" s="36">
        <v>28.88</v>
      </c>
      <c r="J15" s="13">
        <f t="shared" si="30"/>
        <v>6.6863686738086389E-2</v>
      </c>
      <c r="K15" s="36">
        <v>46.32</v>
      </c>
      <c r="L15" s="13">
        <f t="shared" si="30"/>
        <v>0.11239193083573486</v>
      </c>
      <c r="M15" s="36">
        <v>1008.01</v>
      </c>
      <c r="N15" s="13">
        <f t="shared" si="30"/>
        <v>1.7873191222950436E-2</v>
      </c>
    </row>
    <row r="16" spans="2:14">
      <c r="B16" s="15">
        <v>37866</v>
      </c>
      <c r="C16" s="36">
        <v>1.4</v>
      </c>
      <c r="D16" s="20">
        <f t="shared" si="30"/>
        <v>-7.8947368421052697E-2</v>
      </c>
      <c r="E16" s="36">
        <v>18.75</v>
      </c>
      <c r="F16" s="13">
        <f t="shared" si="30"/>
        <v>2.7397260273972601E-2</v>
      </c>
      <c r="G16" s="36">
        <v>34.25</v>
      </c>
      <c r="H16" s="13">
        <f t="shared" si="30"/>
        <v>6.3334368208630837E-2</v>
      </c>
      <c r="I16" s="36">
        <v>28.03</v>
      </c>
      <c r="J16" s="13">
        <f t="shared" si="30"/>
        <v>-2.9432132963988847E-2</v>
      </c>
      <c r="K16" s="36">
        <v>48.43</v>
      </c>
      <c r="L16" s="13">
        <f t="shared" si="30"/>
        <v>4.5552677029360958E-2</v>
      </c>
      <c r="M16" s="36">
        <v>995.97</v>
      </c>
      <c r="N16" s="13">
        <f t="shared" si="30"/>
        <v>-1.1944325949147294E-2</v>
      </c>
    </row>
    <row r="17" spans="2:14">
      <c r="B17" s="15">
        <v>37895</v>
      </c>
      <c r="C17" s="36">
        <v>1.54</v>
      </c>
      <c r="D17" s="20">
        <f t="shared" si="30"/>
        <v>0.10000000000000009</v>
      </c>
      <c r="E17" s="36">
        <v>20.5</v>
      </c>
      <c r="F17" s="13">
        <f t="shared" si="30"/>
        <v>9.3333333333333338E-2</v>
      </c>
      <c r="G17" s="36">
        <v>36.44</v>
      </c>
      <c r="H17" s="13">
        <f t="shared" si="30"/>
        <v>6.3941605839415994E-2</v>
      </c>
      <c r="I17" s="36">
        <v>28.02</v>
      </c>
      <c r="J17" s="13">
        <f t="shared" si="30"/>
        <v>-3.5676061362831121E-4</v>
      </c>
      <c r="K17" s="36">
        <v>54.43</v>
      </c>
      <c r="L17" s="13">
        <f t="shared" si="30"/>
        <v>0.12389015073301672</v>
      </c>
      <c r="M17" s="36">
        <v>1050.71</v>
      </c>
      <c r="N17" s="13">
        <f t="shared" si="30"/>
        <v>5.4961494824141297E-2</v>
      </c>
    </row>
    <row r="18" spans="2:14">
      <c r="B18" s="15">
        <v>37928</v>
      </c>
      <c r="C18" s="36">
        <v>1.41</v>
      </c>
      <c r="D18" s="20">
        <f t="shared" si="30"/>
        <v>-8.4415584415584485E-2</v>
      </c>
      <c r="E18" s="36">
        <v>21.04</v>
      </c>
      <c r="F18" s="13">
        <f t="shared" si="30"/>
        <v>2.6341463414634104E-2</v>
      </c>
      <c r="G18" s="36">
        <v>35.68</v>
      </c>
      <c r="H18" s="13">
        <f t="shared" si="30"/>
        <v>-2.0856201975850659E-2</v>
      </c>
      <c r="I18" s="36">
        <v>27.92</v>
      </c>
      <c r="J18" s="13">
        <f t="shared" si="30"/>
        <v>-3.5688793718771546E-3</v>
      </c>
      <c r="K18" s="36">
        <v>53.97</v>
      </c>
      <c r="L18" s="13">
        <f t="shared" si="30"/>
        <v>-8.4512217527099188E-3</v>
      </c>
      <c r="M18" s="36">
        <v>1058.2</v>
      </c>
      <c r="N18" s="13">
        <f t="shared" si="30"/>
        <v>7.1285131006652725E-3</v>
      </c>
    </row>
    <row r="19" spans="2:14">
      <c r="B19" s="15">
        <v>37956</v>
      </c>
      <c r="C19" s="36">
        <v>1.44</v>
      </c>
      <c r="D19" s="20">
        <f t="shared" si="30"/>
        <v>2.1276595744680871E-2</v>
      </c>
      <c r="E19" s="36">
        <v>21.61</v>
      </c>
      <c r="F19" s="13">
        <f t="shared" si="30"/>
        <v>2.7091254752851724E-2</v>
      </c>
      <c r="G19" s="36">
        <v>37.03</v>
      </c>
      <c r="H19" s="13">
        <f t="shared" si="30"/>
        <v>3.7836322869955197E-2</v>
      </c>
      <c r="I19" s="36">
        <v>31.62</v>
      </c>
      <c r="J19" s="13">
        <f t="shared" si="30"/>
        <v>0.13252148997134666</v>
      </c>
      <c r="K19" s="36">
        <v>52.62</v>
      </c>
      <c r="L19" s="13">
        <f t="shared" si="30"/>
        <v>-2.5013896609227374E-2</v>
      </c>
      <c r="M19" s="36">
        <v>1111.92</v>
      </c>
      <c r="N19" s="13">
        <f t="shared" si="30"/>
        <v>5.076545076545079E-2</v>
      </c>
    </row>
    <row r="20" spans="2:14">
      <c r="B20" s="15">
        <v>37988</v>
      </c>
      <c r="C20" s="36">
        <v>1.52</v>
      </c>
      <c r="D20" s="20">
        <f t="shared" si="30"/>
        <v>5.5555555555555608E-2</v>
      </c>
      <c r="E20" s="36">
        <v>21.07</v>
      </c>
      <c r="F20" s="13">
        <f t="shared" si="30"/>
        <v>-2.4988431281813935E-2</v>
      </c>
      <c r="G20" s="36">
        <v>37.65</v>
      </c>
      <c r="H20" s="13">
        <f t="shared" si="30"/>
        <v>1.6743181204428772E-2</v>
      </c>
      <c r="I20" s="36">
        <v>31.46</v>
      </c>
      <c r="J20" s="13">
        <f t="shared" si="30"/>
        <v>-5.0600885515496566E-3</v>
      </c>
      <c r="K20" s="36">
        <v>50.4</v>
      </c>
      <c r="L20" s="13">
        <f t="shared" si="30"/>
        <v>-4.2189281641961209E-2</v>
      </c>
      <c r="M20" s="36">
        <v>1131.1300000000001</v>
      </c>
      <c r="N20" s="13">
        <f t="shared" si="30"/>
        <v>1.7276422764227674E-2</v>
      </c>
    </row>
    <row r="21" spans="2:14">
      <c r="B21" s="15">
        <v>38019</v>
      </c>
      <c r="C21" s="36">
        <v>1.61</v>
      </c>
      <c r="D21" s="20">
        <f t="shared" si="30"/>
        <v>5.9210526315789526E-2</v>
      </c>
      <c r="E21" s="36">
        <v>21.21</v>
      </c>
      <c r="F21" s="13">
        <f t="shared" si="30"/>
        <v>6.6445182724252762E-3</v>
      </c>
      <c r="G21" s="36">
        <v>38.18</v>
      </c>
      <c r="H21" s="13">
        <f t="shared" si="30"/>
        <v>1.4077025232403749E-2</v>
      </c>
      <c r="I21" s="36">
        <v>32.729999999999997</v>
      </c>
      <c r="J21" s="13">
        <f t="shared" si="30"/>
        <v>4.0368722186903877E-2</v>
      </c>
      <c r="K21" s="36">
        <v>43.01</v>
      </c>
      <c r="L21" s="13">
        <f t="shared" si="30"/>
        <v>-0.14662698412698413</v>
      </c>
      <c r="M21" s="36">
        <v>1144.94</v>
      </c>
      <c r="N21" s="13">
        <f t="shared" si="30"/>
        <v>1.2209029908144903E-2</v>
      </c>
    </row>
    <row r="22" spans="2:14">
      <c r="B22" s="15">
        <v>38047</v>
      </c>
      <c r="C22" s="36">
        <v>1.82</v>
      </c>
      <c r="D22" s="20">
        <f t="shared" si="30"/>
        <v>0.13043478260869562</v>
      </c>
      <c r="E22" s="36">
        <v>20.96</v>
      </c>
      <c r="F22" s="13">
        <f t="shared" si="30"/>
        <v>-1.1786892975011787E-2</v>
      </c>
      <c r="G22" s="36">
        <v>39.07</v>
      </c>
      <c r="H22" s="13">
        <f t="shared" si="30"/>
        <v>2.3310633839706666E-2</v>
      </c>
      <c r="I22" s="36">
        <v>32.28</v>
      </c>
      <c r="J22" s="13">
        <f t="shared" si="30"/>
        <v>-1.3748854262144693E-2</v>
      </c>
      <c r="K22" s="36">
        <v>43.28</v>
      </c>
      <c r="L22" s="13">
        <f t="shared" si="30"/>
        <v>6.2776098581725911E-3</v>
      </c>
      <c r="M22" s="36">
        <v>1126.21</v>
      </c>
      <c r="N22" s="13">
        <f t="shared" si="30"/>
        <v>-1.635893583943265E-2</v>
      </c>
    </row>
    <row r="23" spans="2:14">
      <c r="B23" s="15">
        <v>38078</v>
      </c>
      <c r="C23" s="36">
        <v>1.74</v>
      </c>
      <c r="D23" s="20">
        <f t="shared" si="30"/>
        <v>-4.3956043956043994E-2</v>
      </c>
      <c r="E23" s="36">
        <v>20.88</v>
      </c>
      <c r="F23" s="13">
        <f t="shared" si="30"/>
        <v>-3.8167938931298589E-3</v>
      </c>
      <c r="G23" s="36">
        <v>39.6</v>
      </c>
      <c r="H23" s="13">
        <f t="shared" si="30"/>
        <v>1.3565395444074767E-2</v>
      </c>
      <c r="I23" s="36">
        <v>33.020000000000003</v>
      </c>
      <c r="J23" s="13">
        <f t="shared" si="30"/>
        <v>2.2924411400247893E-2</v>
      </c>
      <c r="K23" s="36">
        <v>43.6</v>
      </c>
      <c r="L23" s="13">
        <f t="shared" si="30"/>
        <v>7.3937153419593405E-3</v>
      </c>
      <c r="M23" s="36">
        <v>1107.3</v>
      </c>
      <c r="N23" s="13">
        <f t="shared" si="30"/>
        <v>-1.6790829419024943E-2</v>
      </c>
    </row>
    <row r="24" spans="2:14">
      <c r="B24" s="15">
        <v>38110</v>
      </c>
      <c r="C24" s="36">
        <v>1.89</v>
      </c>
      <c r="D24" s="20">
        <f t="shared" si="30"/>
        <v>8.6206896551724088E-2</v>
      </c>
      <c r="E24" s="36">
        <v>21.92</v>
      </c>
      <c r="F24" s="13">
        <f t="shared" si="30"/>
        <v>4.9808429118774075E-2</v>
      </c>
      <c r="G24" s="36">
        <v>40.35</v>
      </c>
      <c r="H24" s="13">
        <f t="shared" si="30"/>
        <v>1.893939393939394E-2</v>
      </c>
      <c r="I24" s="36">
        <v>33.78</v>
      </c>
      <c r="J24" s="13">
        <f t="shared" si="30"/>
        <v>2.3016353725015079E-2</v>
      </c>
      <c r="K24" s="36">
        <v>48.5</v>
      </c>
      <c r="L24" s="13">
        <f t="shared" si="30"/>
        <v>0.1123853211009174</v>
      </c>
      <c r="M24" s="36">
        <v>1120.68</v>
      </c>
      <c r="N24" s="13">
        <f t="shared" si="30"/>
        <v>1.208344622053654E-2</v>
      </c>
    </row>
    <row r="25" spans="2:14">
      <c r="B25" s="15">
        <v>38139</v>
      </c>
      <c r="C25" s="36">
        <v>2.19</v>
      </c>
      <c r="D25" s="20">
        <f t="shared" si="30"/>
        <v>0.15873015873015875</v>
      </c>
      <c r="E25" s="36">
        <v>21.34</v>
      </c>
      <c r="F25" s="13">
        <f t="shared" si="30"/>
        <v>-2.6459854014598622E-2</v>
      </c>
      <c r="G25" s="36">
        <v>40.75</v>
      </c>
      <c r="H25" s="13">
        <f t="shared" si="30"/>
        <v>9.9132589838909178E-3</v>
      </c>
      <c r="I25" s="36">
        <v>34.69</v>
      </c>
      <c r="J25" s="13">
        <f t="shared" si="30"/>
        <v>2.6939017169922929E-2</v>
      </c>
      <c r="K25" s="36">
        <v>54.4</v>
      </c>
      <c r="L25" s="13">
        <f t="shared" si="30"/>
        <v>0.12164948453608244</v>
      </c>
      <c r="M25" s="36">
        <v>1140.8399999999999</v>
      </c>
      <c r="N25" s="13">
        <f t="shared" si="30"/>
        <v>1.7989078059749308E-2</v>
      </c>
    </row>
    <row r="26" spans="2:14">
      <c r="B26" s="15">
        <v>38169</v>
      </c>
      <c r="C26" s="36">
        <v>2.1800000000000002</v>
      </c>
      <c r="D26" s="20">
        <f t="shared" si="30"/>
        <v>-4.5662100456620031E-3</v>
      </c>
      <c r="E26" s="36">
        <v>21.4</v>
      </c>
      <c r="F26" s="13">
        <f t="shared" si="30"/>
        <v>2.8116213683223395E-3</v>
      </c>
      <c r="G26" s="36">
        <v>39.22</v>
      </c>
      <c r="H26" s="13">
        <f t="shared" si="30"/>
        <v>-3.7546012269938679E-2</v>
      </c>
      <c r="I26" s="36">
        <v>36.17</v>
      </c>
      <c r="J26" s="13">
        <f t="shared" si="30"/>
        <v>4.266359181320277E-2</v>
      </c>
      <c r="K26" s="36">
        <v>38.92</v>
      </c>
      <c r="L26" s="13">
        <f t="shared" si="30"/>
        <v>-0.2845588235294117</v>
      </c>
      <c r="M26" s="36">
        <v>1101.72</v>
      </c>
      <c r="N26" s="13">
        <f t="shared" si="30"/>
        <v>-3.4290522772693711E-2</v>
      </c>
    </row>
    <row r="27" spans="2:14">
      <c r="B27" s="15">
        <v>38201</v>
      </c>
      <c r="C27" s="36">
        <v>2.3199999999999998</v>
      </c>
      <c r="D27" s="20">
        <f t="shared" si="30"/>
        <v>6.4220183486238383E-2</v>
      </c>
      <c r="E27" s="36">
        <v>22.09</v>
      </c>
      <c r="F27" s="13">
        <f t="shared" si="30"/>
        <v>3.2242990654205668E-2</v>
      </c>
      <c r="G27" s="36">
        <v>42.09</v>
      </c>
      <c r="H27" s="13">
        <f t="shared" si="30"/>
        <v>7.3176950535441224E-2</v>
      </c>
      <c r="I27" s="36">
        <v>36.229999999999997</v>
      </c>
      <c r="J27" s="13">
        <f t="shared" si="30"/>
        <v>1.6588332872544973E-3</v>
      </c>
      <c r="K27" s="36">
        <v>38.14</v>
      </c>
      <c r="L27" s="13">
        <f t="shared" si="30"/>
        <v>-2.0041109969167553E-2</v>
      </c>
      <c r="M27" s="36">
        <v>1104.24</v>
      </c>
      <c r="N27" s="13">
        <f t="shared" si="30"/>
        <v>2.287332534582273E-3</v>
      </c>
    </row>
    <row r="28" spans="2:14">
      <c r="B28" s="15">
        <v>38231</v>
      </c>
      <c r="C28" s="36">
        <v>2.61</v>
      </c>
      <c r="D28" s="20">
        <f t="shared" si="30"/>
        <v>0.12500000000000003</v>
      </c>
      <c r="E28" s="36">
        <v>22.42</v>
      </c>
      <c r="F28" s="13">
        <f t="shared" si="30"/>
        <v>1.4938886373924936E-2</v>
      </c>
      <c r="G28" s="36">
        <v>40.700000000000003</v>
      </c>
      <c r="H28" s="13">
        <f t="shared" si="30"/>
        <v>-3.3024471370871951E-2</v>
      </c>
      <c r="I28" s="36">
        <v>37.979999999999997</v>
      </c>
      <c r="J28" s="13">
        <f t="shared" si="30"/>
        <v>4.8302511730609995E-2</v>
      </c>
      <c r="K28" s="36">
        <v>40.86</v>
      </c>
      <c r="L28" s="13">
        <f t="shared" si="30"/>
        <v>7.1316203460933369E-2</v>
      </c>
      <c r="M28" s="36">
        <v>1114.58</v>
      </c>
      <c r="N28" s="13">
        <f t="shared" si="30"/>
        <v>9.3639063971599629E-3</v>
      </c>
    </row>
    <row r="29" spans="2:14">
      <c r="B29" s="15">
        <v>38261</v>
      </c>
      <c r="C29" s="36">
        <v>3.53</v>
      </c>
      <c r="D29" s="20">
        <f t="shared" si="30"/>
        <v>0.35249042145593867</v>
      </c>
      <c r="E29" s="36">
        <v>22.45</v>
      </c>
      <c r="F29" s="13">
        <f t="shared" si="30"/>
        <v>1.3380909901872249E-3</v>
      </c>
      <c r="G29" s="36">
        <v>38.67</v>
      </c>
      <c r="H29" s="13">
        <f t="shared" si="30"/>
        <v>-4.9877149877149904E-2</v>
      </c>
      <c r="I29" s="36">
        <v>38.68</v>
      </c>
      <c r="J29" s="13">
        <f t="shared" si="30"/>
        <v>1.8430753027909502E-2</v>
      </c>
      <c r="K29" s="36">
        <v>34.130000000000003</v>
      </c>
      <c r="L29" s="13">
        <f t="shared" si="30"/>
        <v>-0.16470876162506112</v>
      </c>
      <c r="M29" s="36">
        <v>1130.2</v>
      </c>
      <c r="N29" s="13">
        <f t="shared" si="30"/>
        <v>1.4014247519245024E-2</v>
      </c>
    </row>
    <row r="30" spans="2:14">
      <c r="B30" s="15">
        <v>38292</v>
      </c>
      <c r="C30" s="36">
        <v>4.5199999999999996</v>
      </c>
      <c r="D30" s="20">
        <f t="shared" si="30"/>
        <v>0.28045325779036823</v>
      </c>
      <c r="E30" s="36">
        <v>23.41</v>
      </c>
      <c r="F30" s="13">
        <f t="shared" si="30"/>
        <v>4.2761692650334117E-2</v>
      </c>
      <c r="G30" s="36">
        <v>40.409999999999997</v>
      </c>
      <c r="H30" s="13">
        <f t="shared" si="30"/>
        <v>4.4996121024049519E-2</v>
      </c>
      <c r="I30" s="36">
        <v>40.49</v>
      </c>
      <c r="J30" s="13">
        <f t="shared" si="30"/>
        <v>4.6794208893485068E-2</v>
      </c>
      <c r="K30" s="36">
        <v>39.68</v>
      </c>
      <c r="L30" s="13">
        <f t="shared" si="30"/>
        <v>0.16261353647817159</v>
      </c>
      <c r="M30" s="36">
        <v>1173.82</v>
      </c>
      <c r="N30" s="13">
        <f t="shared" si="30"/>
        <v>3.8594938948858508E-2</v>
      </c>
    </row>
    <row r="31" spans="2:14">
      <c r="B31" s="15">
        <v>38322</v>
      </c>
      <c r="C31" s="36">
        <v>4.34</v>
      </c>
      <c r="D31" s="20">
        <f t="shared" si="30"/>
        <v>-3.9823008849557466E-2</v>
      </c>
      <c r="E31" s="36">
        <v>23.56</v>
      </c>
      <c r="F31" s="13">
        <f t="shared" si="30"/>
        <v>6.4075181546347105E-3</v>
      </c>
      <c r="G31" s="36">
        <v>41.62</v>
      </c>
      <c r="H31" s="13">
        <f t="shared" si="30"/>
        <v>2.9943083395199233E-2</v>
      </c>
      <c r="I31" s="36">
        <v>40.5</v>
      </c>
      <c r="J31" s="13">
        <f t="shared" si="30"/>
        <v>2.4697456162010395E-4</v>
      </c>
      <c r="K31" s="36">
        <v>44.29</v>
      </c>
      <c r="L31" s="13">
        <f t="shared" si="30"/>
        <v>0.11617943548387095</v>
      </c>
      <c r="M31" s="36">
        <v>1211.92</v>
      </c>
      <c r="N31" s="13">
        <f t="shared" si="30"/>
        <v>3.2458128162750795E-2</v>
      </c>
    </row>
    <row r="32" spans="2:14">
      <c r="B32" s="15">
        <v>38355</v>
      </c>
      <c r="C32" s="36">
        <v>5.18</v>
      </c>
      <c r="D32" s="20">
        <f t="shared" si="30"/>
        <v>0.19354838709677416</v>
      </c>
      <c r="E32" s="36">
        <v>23.23</v>
      </c>
      <c r="F32" s="13">
        <f t="shared" si="30"/>
        <v>-1.4006791171477009E-2</v>
      </c>
      <c r="G32" s="36">
        <v>40.4</v>
      </c>
      <c r="H32" s="13">
        <f t="shared" si="30"/>
        <v>-2.9312830370014392E-2</v>
      </c>
      <c r="I32" s="36">
        <v>40.770000000000003</v>
      </c>
      <c r="J32" s="13">
        <f t="shared" si="30"/>
        <v>6.6666666666667443E-3</v>
      </c>
      <c r="K32" s="36">
        <v>43.22</v>
      </c>
      <c r="L32" s="13">
        <f t="shared" si="30"/>
        <v>-2.4158952359449093E-2</v>
      </c>
      <c r="M32" s="36">
        <v>1181.27</v>
      </c>
      <c r="N32" s="13">
        <f t="shared" si="30"/>
        <v>-2.5290448214403665E-2</v>
      </c>
    </row>
    <row r="33" spans="2:14">
      <c r="B33" s="15">
        <v>38384</v>
      </c>
      <c r="C33" s="36">
        <v>6.04</v>
      </c>
      <c r="D33" s="20">
        <f t="shared" si="30"/>
        <v>0.16602316602316611</v>
      </c>
      <c r="E33" s="36">
        <v>22.68</v>
      </c>
      <c r="F33" s="13">
        <f t="shared" si="30"/>
        <v>-2.3676280671545445E-2</v>
      </c>
      <c r="G33" s="36">
        <v>40.29</v>
      </c>
      <c r="H33" s="13">
        <f t="shared" si="30"/>
        <v>-2.7227722772277087E-3</v>
      </c>
      <c r="I33" s="36">
        <v>50.26</v>
      </c>
      <c r="J33" s="13">
        <f t="shared" si="30"/>
        <v>0.23276919303409355</v>
      </c>
      <c r="K33" s="36">
        <v>35.18</v>
      </c>
      <c r="L33" s="13">
        <f t="shared" si="30"/>
        <v>-0.18602498843128179</v>
      </c>
      <c r="M33" s="36">
        <v>1203.5999999999999</v>
      </c>
      <c r="N33" s="13">
        <f t="shared" si="30"/>
        <v>1.890338364641439E-2</v>
      </c>
    </row>
    <row r="34" spans="2:14">
      <c r="B34" s="15">
        <v>38412</v>
      </c>
      <c r="C34" s="36">
        <v>5.62</v>
      </c>
      <c r="D34" s="20">
        <f t="shared" si="30"/>
        <v>-6.9536423841059597E-2</v>
      </c>
      <c r="E34" s="36">
        <v>22.84</v>
      </c>
      <c r="F34" s="13">
        <f t="shared" si="30"/>
        <v>7.0546737213403946E-3</v>
      </c>
      <c r="G34" s="36">
        <v>40.229999999999997</v>
      </c>
      <c r="H34" s="13">
        <f t="shared" si="30"/>
        <v>-1.4892032762472641E-3</v>
      </c>
      <c r="I34" s="36">
        <v>47.32</v>
      </c>
      <c r="J34" s="13">
        <f t="shared" si="30"/>
        <v>-5.8495821727019455E-2</v>
      </c>
      <c r="K34" s="36">
        <v>34.270000000000003</v>
      </c>
      <c r="L34" s="13">
        <f t="shared" si="30"/>
        <v>-2.5866969869243792E-2</v>
      </c>
      <c r="M34" s="36">
        <v>1180.5899999999999</v>
      </c>
      <c r="N34" s="13">
        <f t="shared" si="30"/>
        <v>-1.9117647058823524E-2</v>
      </c>
    </row>
    <row r="35" spans="2:14">
      <c r="B35" s="15">
        <v>38443</v>
      </c>
      <c r="C35" s="36">
        <v>4.8600000000000003</v>
      </c>
      <c r="D35" s="20">
        <f t="shared" si="30"/>
        <v>-0.1352313167259786</v>
      </c>
      <c r="E35" s="36">
        <v>22.9</v>
      </c>
      <c r="F35" s="13">
        <f t="shared" si="30"/>
        <v>2.6269702276706971E-3</v>
      </c>
      <c r="G35" s="36">
        <v>41.31</v>
      </c>
      <c r="H35" s="13">
        <f t="shared" si="30"/>
        <v>2.6845637583892752E-2</v>
      </c>
      <c r="I35" s="36">
        <v>45.28</v>
      </c>
      <c r="J35" s="13">
        <f t="shared" si="30"/>
        <v>-4.3110735418427706E-2</v>
      </c>
      <c r="K35" s="36">
        <v>32.36</v>
      </c>
      <c r="L35" s="13">
        <f t="shared" si="30"/>
        <v>-5.5733878027429344E-2</v>
      </c>
      <c r="M35" s="36">
        <v>1156.8499999999999</v>
      </c>
      <c r="N35" s="13">
        <f t="shared" si="30"/>
        <v>-2.0108589772910163E-2</v>
      </c>
    </row>
    <row r="36" spans="2:14">
      <c r="B36" s="15">
        <v>38474</v>
      </c>
      <c r="C36" s="36">
        <v>5.36</v>
      </c>
      <c r="D36" s="20">
        <f t="shared" si="30"/>
        <v>0.10288065843621398</v>
      </c>
      <c r="E36" s="36">
        <v>23.26</v>
      </c>
      <c r="F36" s="13">
        <f t="shared" si="30"/>
        <v>1.5720524017467381E-2</v>
      </c>
      <c r="G36" s="36">
        <v>42.07</v>
      </c>
      <c r="H36" s="13">
        <f t="shared" si="30"/>
        <v>1.8397482449769981E-2</v>
      </c>
      <c r="I36" s="36">
        <v>44.85</v>
      </c>
      <c r="J36" s="13">
        <f t="shared" si="30"/>
        <v>-9.4964664310953992E-3</v>
      </c>
      <c r="K36" s="36">
        <v>35.51</v>
      </c>
      <c r="L36" s="13">
        <f t="shared" si="30"/>
        <v>9.7342398022249643E-2</v>
      </c>
      <c r="M36" s="36">
        <v>1191.5</v>
      </c>
      <c r="N36" s="13">
        <f t="shared" si="30"/>
        <v>2.9952024895189604E-2</v>
      </c>
    </row>
    <row r="37" spans="2:14">
      <c r="B37" s="15">
        <v>38504</v>
      </c>
      <c r="C37" s="36">
        <v>4.96</v>
      </c>
      <c r="D37" s="20">
        <f t="shared" si="30"/>
        <v>-7.4626865671641854E-2</v>
      </c>
      <c r="E37" s="36">
        <v>23.71</v>
      </c>
      <c r="F37" s="13">
        <f t="shared" si="30"/>
        <v>1.9346517626827139E-2</v>
      </c>
      <c r="G37" s="36">
        <v>40.24</v>
      </c>
      <c r="H37" s="13">
        <f t="shared" si="30"/>
        <v>-4.3498930354171579E-2</v>
      </c>
      <c r="I37" s="36">
        <v>45.86</v>
      </c>
      <c r="J37" s="13">
        <f t="shared" si="30"/>
        <v>2.2519509476031169E-2</v>
      </c>
      <c r="K37" s="36">
        <v>33.090000000000003</v>
      </c>
      <c r="L37" s="13">
        <f t="shared" si="30"/>
        <v>-6.8149816952970843E-2</v>
      </c>
      <c r="M37" s="36">
        <v>1191.33</v>
      </c>
      <c r="N37" s="13">
        <f t="shared" si="30"/>
        <v>-1.4267729752419031E-4</v>
      </c>
    </row>
    <row r="38" spans="2:14">
      <c r="B38" s="15">
        <v>38534</v>
      </c>
      <c r="C38" s="36">
        <v>5.75</v>
      </c>
      <c r="D38" s="20">
        <f t="shared" si="30"/>
        <v>0.15927419354838709</v>
      </c>
      <c r="E38" s="36">
        <v>23.62</v>
      </c>
      <c r="F38" s="13">
        <f t="shared" si="30"/>
        <v>-3.795866722901723E-3</v>
      </c>
      <c r="G38" s="36">
        <v>42.66</v>
      </c>
      <c r="H38" s="13">
        <f t="shared" si="30"/>
        <v>6.0139165009940224E-2</v>
      </c>
      <c r="I38" s="36">
        <v>46.88</v>
      </c>
      <c r="J38" s="13">
        <f t="shared" si="30"/>
        <v>2.2241604884430943E-2</v>
      </c>
      <c r="K38" s="36">
        <v>45.15</v>
      </c>
      <c r="L38" s="13">
        <f t="shared" si="30"/>
        <v>0.36446056210335431</v>
      </c>
      <c r="M38" s="36">
        <v>1234.18</v>
      </c>
      <c r="N38" s="13">
        <f t="shared" si="30"/>
        <v>3.5968203604375061E-2</v>
      </c>
    </row>
    <row r="39" spans="2:14">
      <c r="B39" s="15">
        <v>38565</v>
      </c>
      <c r="C39" s="36">
        <v>6.32</v>
      </c>
      <c r="D39" s="20">
        <f t="shared" si="30"/>
        <v>9.9130434782608745E-2</v>
      </c>
      <c r="E39" s="36">
        <v>23.15</v>
      </c>
      <c r="F39" s="13">
        <f t="shared" si="30"/>
        <v>-1.9898391193903572E-2</v>
      </c>
      <c r="G39" s="36">
        <v>42.54</v>
      </c>
      <c r="H39" s="13">
        <f t="shared" si="30"/>
        <v>-2.8129395218002215E-3</v>
      </c>
      <c r="I39" s="36">
        <v>48.03</v>
      </c>
      <c r="J39" s="13">
        <f t="shared" si="30"/>
        <v>2.4530716723549457E-2</v>
      </c>
      <c r="K39" s="36">
        <v>42.7</v>
      </c>
      <c r="L39" s="13">
        <f t="shared" si="30"/>
        <v>-5.4263565891472777E-2</v>
      </c>
      <c r="M39" s="36">
        <v>1220.33</v>
      </c>
      <c r="N39" s="13">
        <f t="shared" si="30"/>
        <v>-1.1222025960556917E-2</v>
      </c>
    </row>
    <row r="40" spans="2:14">
      <c r="B40" s="15">
        <v>38596</v>
      </c>
      <c r="C40" s="36">
        <v>7.22</v>
      </c>
      <c r="D40" s="20">
        <f t="shared" si="30"/>
        <v>0.14240506329113914</v>
      </c>
      <c r="E40" s="36">
        <v>22.74</v>
      </c>
      <c r="F40" s="13">
        <f t="shared" si="30"/>
        <v>-1.7710583153347739E-2</v>
      </c>
      <c r="G40" s="36">
        <v>45.59</v>
      </c>
      <c r="H40" s="13">
        <f t="shared" si="30"/>
        <v>7.1697226140103529E-2</v>
      </c>
      <c r="I40" s="36">
        <v>50.95</v>
      </c>
      <c r="J40" s="13">
        <f t="shared" si="30"/>
        <v>6.0795336248178254E-2</v>
      </c>
      <c r="K40" s="36">
        <v>45.3</v>
      </c>
      <c r="L40" s="13">
        <f t="shared" si="30"/>
        <v>6.0889929742388618E-2</v>
      </c>
      <c r="M40" s="36">
        <v>1228.81</v>
      </c>
      <c r="N40" s="13">
        <f t="shared" si="30"/>
        <v>6.9489400408086488E-3</v>
      </c>
    </row>
    <row r="41" spans="2:14">
      <c r="B41" s="15">
        <v>38628</v>
      </c>
      <c r="C41" s="36">
        <v>7.76</v>
      </c>
      <c r="D41" s="20">
        <f t="shared" si="30"/>
        <v>7.4792243767313027E-2</v>
      </c>
      <c r="E41" s="36">
        <v>23.38</v>
      </c>
      <c r="F41" s="13">
        <f t="shared" si="30"/>
        <v>2.8144239226033447E-2</v>
      </c>
      <c r="G41" s="36">
        <v>43.15</v>
      </c>
      <c r="H41" s="13">
        <f t="shared" si="30"/>
        <v>-5.352050888352719E-2</v>
      </c>
      <c r="I41" s="36">
        <v>45.02</v>
      </c>
      <c r="J41" s="13">
        <f t="shared" si="30"/>
        <v>-0.11638861629048085</v>
      </c>
      <c r="K41" s="36">
        <v>39.86</v>
      </c>
      <c r="L41" s="13">
        <f t="shared" si="30"/>
        <v>-0.12008830022075051</v>
      </c>
      <c r="M41" s="36">
        <v>1207.01</v>
      </c>
      <c r="N41" s="13">
        <f t="shared" si="30"/>
        <v>-1.774074104214643E-2</v>
      </c>
    </row>
    <row r="42" spans="2:14">
      <c r="B42" s="15">
        <v>38657</v>
      </c>
      <c r="C42" s="36">
        <v>9.14</v>
      </c>
      <c r="D42" s="20">
        <f t="shared" si="30"/>
        <v>0.17783505154639187</v>
      </c>
      <c r="E42" s="36">
        <v>24.62</v>
      </c>
      <c r="F42" s="13">
        <f t="shared" si="30"/>
        <v>5.303678357570582E-2</v>
      </c>
      <c r="G42" s="36">
        <v>44.08</v>
      </c>
      <c r="H42" s="13">
        <f t="shared" si="30"/>
        <v>2.1552723059096172E-2</v>
      </c>
      <c r="I42" s="36">
        <v>46.77</v>
      </c>
      <c r="J42" s="13">
        <f t="shared" si="30"/>
        <v>3.8871612616614835E-2</v>
      </c>
      <c r="K42" s="36">
        <v>48.46</v>
      </c>
      <c r="L42" s="13">
        <f t="shared" si="30"/>
        <v>0.2157551430005018</v>
      </c>
      <c r="M42" s="36">
        <v>1249.48</v>
      </c>
      <c r="N42" s="13">
        <f t="shared" si="30"/>
        <v>3.5186121076047447E-2</v>
      </c>
    </row>
    <row r="43" spans="2:14">
      <c r="B43" s="15">
        <v>38687</v>
      </c>
      <c r="C43" s="36">
        <v>9.69</v>
      </c>
      <c r="D43" s="20">
        <f t="shared" si="30"/>
        <v>6.0175054704595068E-2</v>
      </c>
      <c r="E43" s="36">
        <v>24.61</v>
      </c>
      <c r="F43" s="13">
        <f t="shared" si="30"/>
        <v>-4.0617384240461261E-4</v>
      </c>
      <c r="G43" s="36">
        <v>44.61</v>
      </c>
      <c r="H43" s="13">
        <f t="shared" si="30"/>
        <v>1.2023593466424709E-2</v>
      </c>
      <c r="I43" s="36">
        <v>45.27</v>
      </c>
      <c r="J43" s="13">
        <f t="shared" si="30"/>
        <v>-3.2071840923669014E-2</v>
      </c>
      <c r="K43" s="36">
        <v>47.15</v>
      </c>
      <c r="L43" s="13">
        <f t="shared" si="30"/>
        <v>-2.7032604209657494E-2</v>
      </c>
      <c r="M43" s="36">
        <v>1248.29</v>
      </c>
      <c r="N43" s="13">
        <f t="shared" si="30"/>
        <v>-9.5239619681791992E-4</v>
      </c>
    </row>
    <row r="44" spans="2:14">
      <c r="B44" s="15">
        <v>38720</v>
      </c>
      <c r="C44" s="36">
        <v>10.18</v>
      </c>
      <c r="D44" s="20">
        <f t="shared" si="30"/>
        <v>5.056759545923635E-2</v>
      </c>
      <c r="E44" s="36">
        <v>24.43</v>
      </c>
      <c r="F44" s="13">
        <f t="shared" si="30"/>
        <v>-7.3140999593660997E-3</v>
      </c>
      <c r="G44" s="36">
        <v>45.87</v>
      </c>
      <c r="H44" s="13">
        <f t="shared" si="30"/>
        <v>2.8244788164088725E-2</v>
      </c>
      <c r="I44" s="36">
        <v>50.57</v>
      </c>
      <c r="J44" s="13">
        <f t="shared" si="30"/>
        <v>0.11707532582284066</v>
      </c>
      <c r="K44" s="36">
        <v>44.82</v>
      </c>
      <c r="L44" s="13">
        <f t="shared" si="30"/>
        <v>-4.9416755037115553E-2</v>
      </c>
      <c r="M44" s="36">
        <v>1280.08</v>
      </c>
      <c r="N44" s="13">
        <f t="shared" si="30"/>
        <v>2.5466838635252998E-2</v>
      </c>
    </row>
    <row r="45" spans="2:14">
      <c r="B45" s="15">
        <v>38749</v>
      </c>
      <c r="C45" s="36">
        <v>9.23</v>
      </c>
      <c r="D45" s="20">
        <f t="shared" si="30"/>
        <v>-9.3320235756384998E-2</v>
      </c>
      <c r="E45" s="36">
        <v>25.36</v>
      </c>
      <c r="F45" s="13">
        <f t="shared" si="30"/>
        <v>3.8067949242734329E-2</v>
      </c>
      <c r="G45" s="36">
        <v>46.41</v>
      </c>
      <c r="H45" s="13">
        <f t="shared" si="30"/>
        <v>1.1772400261608877E-2</v>
      </c>
      <c r="I45" s="36">
        <v>48.1</v>
      </c>
      <c r="J45" s="13">
        <f t="shared" si="30"/>
        <v>-4.8843187660668357E-2</v>
      </c>
      <c r="K45" s="36">
        <v>37.44</v>
      </c>
      <c r="L45" s="13">
        <f t="shared" si="30"/>
        <v>-0.16465863453815266</v>
      </c>
      <c r="M45" s="36">
        <v>1280.6600000000001</v>
      </c>
      <c r="N45" s="13">
        <f t="shared" si="30"/>
        <v>4.5309668145752973E-4</v>
      </c>
    </row>
    <row r="46" spans="2:14">
      <c r="B46" s="15">
        <v>38777</v>
      </c>
      <c r="C46" s="36">
        <v>8.4499999999999993</v>
      </c>
      <c r="D46" s="20">
        <f t="shared" si="30"/>
        <v>-8.450704225352125E-2</v>
      </c>
      <c r="E46" s="36">
        <v>25.23</v>
      </c>
      <c r="F46" s="13">
        <f t="shared" si="30"/>
        <v>-5.1261829652996457E-3</v>
      </c>
      <c r="G46" s="36">
        <v>44.63</v>
      </c>
      <c r="H46" s="13">
        <f t="shared" si="30"/>
        <v>-3.835380305968529E-2</v>
      </c>
      <c r="I46" s="36">
        <v>49.31</v>
      </c>
      <c r="J46" s="13">
        <f t="shared" si="30"/>
        <v>2.5155925155925171E-2</v>
      </c>
      <c r="K46" s="36">
        <v>36.53</v>
      </c>
      <c r="L46" s="13">
        <f t="shared" si="30"/>
        <v>-2.4305555555555466E-2</v>
      </c>
      <c r="M46" s="36">
        <v>1294.8699999999999</v>
      </c>
      <c r="N46" s="13">
        <f t="shared" si="30"/>
        <v>1.1095841206877554E-2</v>
      </c>
    </row>
    <row r="47" spans="2:14">
      <c r="B47" s="15">
        <v>38810</v>
      </c>
      <c r="C47" s="36">
        <v>9.49</v>
      </c>
      <c r="D47" s="20">
        <f t="shared" si="30"/>
        <v>0.12307692307692319</v>
      </c>
      <c r="E47" s="36">
        <v>27.13</v>
      </c>
      <c r="F47" s="13">
        <f t="shared" si="30"/>
        <v>7.5307173999207236E-2</v>
      </c>
      <c r="G47" s="36">
        <v>45.33</v>
      </c>
      <c r="H47" s="13">
        <f t="shared" si="30"/>
        <v>1.5684517140936494E-2</v>
      </c>
      <c r="I47" s="36">
        <v>51.11</v>
      </c>
      <c r="J47" s="13">
        <f t="shared" si="30"/>
        <v>3.6503751774487878E-2</v>
      </c>
      <c r="K47" s="36">
        <v>35.21</v>
      </c>
      <c r="L47" s="13">
        <f t="shared" si="30"/>
        <v>-3.6134683821516571E-2</v>
      </c>
      <c r="M47" s="36">
        <v>1310.6099999999999</v>
      </c>
      <c r="N47" s="13">
        <f t="shared" si="30"/>
        <v>1.2155660413786721E-2</v>
      </c>
    </row>
    <row r="48" spans="2:14">
      <c r="B48" s="15">
        <v>38838</v>
      </c>
      <c r="C48" s="36">
        <v>8.0500000000000007</v>
      </c>
      <c r="D48" s="20">
        <f t="shared" si="30"/>
        <v>-0.15173867228661744</v>
      </c>
      <c r="E48" s="36">
        <v>26.42</v>
      </c>
      <c r="F48" s="13">
        <f t="shared" si="30"/>
        <v>-2.6170291190563851E-2</v>
      </c>
      <c r="G48" s="36">
        <v>42.24</v>
      </c>
      <c r="H48" s="13">
        <f t="shared" si="30"/>
        <v>-6.8166776968894699E-2</v>
      </c>
      <c r="I48" s="36">
        <v>49.6</v>
      </c>
      <c r="J48" s="13">
        <f t="shared" si="30"/>
        <v>-2.9544120524359188E-2</v>
      </c>
      <c r="K48" s="36">
        <v>34.61</v>
      </c>
      <c r="L48" s="13">
        <f t="shared" si="30"/>
        <v>-1.7040613462084676E-2</v>
      </c>
      <c r="M48" s="36">
        <v>1270.0899999999999</v>
      </c>
      <c r="N48" s="13">
        <f t="shared" si="30"/>
        <v>-3.0916901290238885E-2</v>
      </c>
    </row>
    <row r="49" spans="2:14">
      <c r="B49" s="15">
        <v>38869</v>
      </c>
      <c r="C49" s="36">
        <v>7.72</v>
      </c>
      <c r="D49" s="20">
        <f t="shared" si="30"/>
        <v>-4.0993788819875893E-2</v>
      </c>
      <c r="E49" s="36">
        <v>26.7</v>
      </c>
      <c r="F49" s="13">
        <f t="shared" si="30"/>
        <v>1.059803179409529E-2</v>
      </c>
      <c r="G49" s="36">
        <v>43.3</v>
      </c>
      <c r="H49" s="13">
        <f t="shared" si="30"/>
        <v>2.5094696969696854E-2</v>
      </c>
      <c r="I49" s="36">
        <v>49.96</v>
      </c>
      <c r="J49" s="13">
        <f t="shared" si="30"/>
        <v>7.2580645161290204E-3</v>
      </c>
      <c r="K49" s="36">
        <v>38.68</v>
      </c>
      <c r="L49" s="13">
        <f t="shared" si="30"/>
        <v>0.11759607049985554</v>
      </c>
      <c r="M49" s="36">
        <v>1270.2</v>
      </c>
      <c r="N49" s="13">
        <f t="shared" si="30"/>
        <v>8.6608035651117117E-5</v>
      </c>
    </row>
    <row r="50" spans="2:14">
      <c r="B50" s="15">
        <v>38901</v>
      </c>
      <c r="C50" s="36">
        <v>9.16</v>
      </c>
      <c r="D50" s="20">
        <f t="shared" si="30"/>
        <v>0.18652849740932648</v>
      </c>
      <c r="E50" s="36">
        <v>28.8</v>
      </c>
      <c r="F50" s="13">
        <f t="shared" si="30"/>
        <v>7.865168539325848E-2</v>
      </c>
      <c r="G50" s="36">
        <v>44.01</v>
      </c>
      <c r="H50" s="13">
        <f t="shared" ref="F50:N65" si="31">(G50-G49)/G49</f>
        <v>1.6397228637413417E-2</v>
      </c>
      <c r="I50" s="36">
        <v>55.16</v>
      </c>
      <c r="J50" s="13">
        <f t="shared" si="31"/>
        <v>0.10408326661329055</v>
      </c>
      <c r="K50" s="36">
        <v>26.89</v>
      </c>
      <c r="L50" s="13">
        <f t="shared" si="31"/>
        <v>-0.30480868665977245</v>
      </c>
      <c r="M50" s="36">
        <v>1276.6600000000001</v>
      </c>
      <c r="N50" s="13">
        <f t="shared" si="31"/>
        <v>5.0858132577547123E-3</v>
      </c>
    </row>
    <row r="51" spans="2:14">
      <c r="B51" s="15">
        <v>38930</v>
      </c>
      <c r="C51" s="36">
        <v>9.14</v>
      </c>
      <c r="D51" s="20">
        <f t="shared" si="30"/>
        <v>-2.1834061135370714E-3</v>
      </c>
      <c r="E51" s="36">
        <v>27.88</v>
      </c>
      <c r="F51" s="13">
        <f t="shared" si="31"/>
        <v>-3.1944444444444504E-2</v>
      </c>
      <c r="G51" s="36">
        <v>48.47</v>
      </c>
      <c r="H51" s="13">
        <f t="shared" si="31"/>
        <v>0.10134060440808909</v>
      </c>
      <c r="I51" s="36">
        <v>55.36</v>
      </c>
      <c r="J51" s="13">
        <f t="shared" si="31"/>
        <v>3.6258158085569771E-3</v>
      </c>
      <c r="K51" s="36">
        <v>30.83</v>
      </c>
      <c r="L51" s="13">
        <f t="shared" si="31"/>
        <v>0.14652287095574554</v>
      </c>
      <c r="M51" s="36">
        <v>1303.82</v>
      </c>
      <c r="N51" s="13">
        <f t="shared" si="31"/>
        <v>2.1274262528785937E-2</v>
      </c>
    </row>
    <row r="52" spans="2:14">
      <c r="B52" s="15">
        <v>38961</v>
      </c>
      <c r="C52" s="36">
        <v>10.37</v>
      </c>
      <c r="D52" s="20">
        <f t="shared" si="30"/>
        <v>0.13457330415754909</v>
      </c>
      <c r="E52" s="36">
        <v>29.03</v>
      </c>
      <c r="F52" s="13">
        <f t="shared" si="31"/>
        <v>4.1248206599713136E-2</v>
      </c>
      <c r="G52" s="36">
        <v>48.53</v>
      </c>
      <c r="H52" s="13">
        <f t="shared" si="31"/>
        <v>1.2378791004745674E-3</v>
      </c>
      <c r="I52" s="36">
        <v>54.9</v>
      </c>
      <c r="J52" s="13">
        <f t="shared" si="31"/>
        <v>-8.3092485549133097E-3</v>
      </c>
      <c r="K52" s="36">
        <v>32.119999999999997</v>
      </c>
      <c r="L52" s="13">
        <f t="shared" si="31"/>
        <v>4.1842361336360663E-2</v>
      </c>
      <c r="M52" s="36">
        <v>1335.85</v>
      </c>
      <c r="N52" s="13">
        <f t="shared" si="31"/>
        <v>2.4566274485741876E-2</v>
      </c>
    </row>
    <row r="53" spans="2:14">
      <c r="B53" s="15">
        <v>38992</v>
      </c>
      <c r="C53" s="36">
        <v>10.93</v>
      </c>
      <c r="D53" s="20">
        <f t="shared" si="30"/>
        <v>5.4001928640308637E-2</v>
      </c>
      <c r="E53" s="36">
        <v>29.12</v>
      </c>
      <c r="F53" s="13">
        <f t="shared" si="31"/>
        <v>3.1002411298656513E-3</v>
      </c>
      <c r="G53" s="36">
        <v>49.89</v>
      </c>
      <c r="H53" s="13">
        <f t="shared" si="31"/>
        <v>2.8023902740572829E-2</v>
      </c>
      <c r="I53" s="36">
        <v>58.43</v>
      </c>
      <c r="J53" s="13">
        <f t="shared" si="31"/>
        <v>6.4298724954462677E-2</v>
      </c>
      <c r="K53" s="36">
        <v>38.090000000000003</v>
      </c>
      <c r="L53" s="13">
        <f t="shared" si="31"/>
        <v>0.18586550435865523</v>
      </c>
      <c r="M53" s="36">
        <v>1377.94</v>
      </c>
      <c r="N53" s="13">
        <f t="shared" si="31"/>
        <v>3.1508028596025112E-2</v>
      </c>
    </row>
    <row r="54" spans="2:14">
      <c r="B54" s="15">
        <v>39022</v>
      </c>
      <c r="C54" s="36">
        <v>12.35</v>
      </c>
      <c r="D54" s="20">
        <f t="shared" si="30"/>
        <v>0.12991765782250686</v>
      </c>
      <c r="E54" s="36">
        <v>28.49</v>
      </c>
      <c r="F54" s="13">
        <f t="shared" si="31"/>
        <v>-2.1634615384615471E-2</v>
      </c>
      <c r="G54" s="36">
        <v>49.41</v>
      </c>
      <c r="H54" s="13">
        <f t="shared" si="31"/>
        <v>-9.6211665664462619E-3</v>
      </c>
      <c r="I54" s="36">
        <v>63.11</v>
      </c>
      <c r="J54" s="13">
        <f t="shared" si="31"/>
        <v>8.0095841177477325E-2</v>
      </c>
      <c r="K54" s="36">
        <v>40.340000000000003</v>
      </c>
      <c r="L54" s="13">
        <f t="shared" si="31"/>
        <v>5.9070622210553946E-2</v>
      </c>
      <c r="M54" s="36">
        <v>1400.63</v>
      </c>
      <c r="N54" s="13">
        <f t="shared" si="31"/>
        <v>1.6466609576614406E-2</v>
      </c>
    </row>
    <row r="55" spans="2:14">
      <c r="B55" s="15">
        <v>39052</v>
      </c>
      <c r="C55" s="36">
        <v>11.43</v>
      </c>
      <c r="D55" s="20">
        <f t="shared" si="30"/>
        <v>-7.4493927125506065E-2</v>
      </c>
      <c r="E55" s="36">
        <v>28.75</v>
      </c>
      <c r="F55" s="13">
        <f t="shared" si="31"/>
        <v>9.1260091260091814E-3</v>
      </c>
      <c r="G55" s="36">
        <v>50.58</v>
      </c>
      <c r="H55" s="13">
        <f t="shared" si="31"/>
        <v>2.3679417122040108E-2</v>
      </c>
      <c r="I55" s="36">
        <v>62.96</v>
      </c>
      <c r="J55" s="13">
        <f t="shared" si="31"/>
        <v>-2.3768024084930848E-3</v>
      </c>
      <c r="K55" s="36">
        <v>39.46</v>
      </c>
      <c r="L55" s="13">
        <f t="shared" si="31"/>
        <v>-2.1814576103123512E-2</v>
      </c>
      <c r="M55" s="36">
        <v>1418.3</v>
      </c>
      <c r="N55" s="13">
        <f t="shared" si="31"/>
        <v>1.2615751483260993E-2</v>
      </c>
    </row>
    <row r="56" spans="2:14">
      <c r="B56" s="15">
        <v>39085</v>
      </c>
      <c r="C56" s="36">
        <v>11.55</v>
      </c>
      <c r="D56" s="20">
        <f t="shared" si="30"/>
        <v>1.0498687664042081E-2</v>
      </c>
      <c r="E56" s="36">
        <v>29.27</v>
      </c>
      <c r="F56" s="13">
        <f t="shared" si="31"/>
        <v>1.8086956521739115E-2</v>
      </c>
      <c r="G56" s="36">
        <v>51.3</v>
      </c>
      <c r="H56" s="13">
        <f t="shared" si="31"/>
        <v>1.4234875444839836E-2</v>
      </c>
      <c r="I56" s="36">
        <v>60.88</v>
      </c>
      <c r="J56" s="13">
        <f t="shared" si="31"/>
        <v>-3.3036848792884342E-2</v>
      </c>
      <c r="K56" s="36">
        <v>37.67</v>
      </c>
      <c r="L56" s="13">
        <f t="shared" si="31"/>
        <v>-4.5362392295995924E-2</v>
      </c>
      <c r="M56" s="36">
        <v>1438.24</v>
      </c>
      <c r="N56" s="13">
        <f t="shared" si="31"/>
        <v>1.4059084819854795E-2</v>
      </c>
    </row>
    <row r="57" spans="2:14">
      <c r="B57" s="15">
        <v>39114</v>
      </c>
      <c r="C57" s="36">
        <v>11.4</v>
      </c>
      <c r="D57" s="20">
        <f t="shared" si="30"/>
        <v>-1.2987012987013017E-2</v>
      </c>
      <c r="E57" s="36">
        <v>28.28</v>
      </c>
      <c r="F57" s="13">
        <f t="shared" si="31"/>
        <v>-3.3823026990092195E-2</v>
      </c>
      <c r="G57" s="36">
        <v>50.2</v>
      </c>
      <c r="H57" s="13">
        <f t="shared" si="31"/>
        <v>-2.1442495126705544E-2</v>
      </c>
      <c r="I57" s="36">
        <v>59.15</v>
      </c>
      <c r="J57" s="13">
        <f t="shared" si="31"/>
        <v>-2.84165571616295E-2</v>
      </c>
      <c r="K57" s="36">
        <v>39.14</v>
      </c>
      <c r="L57" s="13">
        <f t="shared" si="31"/>
        <v>3.9023095301300735E-2</v>
      </c>
      <c r="M57" s="36">
        <v>1406.82</v>
      </c>
      <c r="N57" s="13">
        <f t="shared" si="31"/>
        <v>-2.1846145288686222E-2</v>
      </c>
    </row>
    <row r="58" spans="2:14">
      <c r="B58" s="15">
        <v>39142</v>
      </c>
      <c r="C58" s="36">
        <v>12.52</v>
      </c>
      <c r="D58" s="20">
        <f t="shared" si="30"/>
        <v>9.824561403508765E-2</v>
      </c>
      <c r="E58" s="36">
        <v>28.06</v>
      </c>
      <c r="F58" s="13">
        <f t="shared" si="31"/>
        <v>-7.7793493635078641E-3</v>
      </c>
      <c r="G58" s="36">
        <v>49.94</v>
      </c>
      <c r="H58" s="13">
        <f t="shared" si="31"/>
        <v>-5.179282868525998E-3</v>
      </c>
      <c r="I58" s="36">
        <v>62.26</v>
      </c>
      <c r="J58" s="13">
        <f t="shared" si="31"/>
        <v>5.2578191039729494E-2</v>
      </c>
      <c r="K58" s="36">
        <v>39.79</v>
      </c>
      <c r="L58" s="13">
        <f t="shared" si="31"/>
        <v>1.6607051609606505E-2</v>
      </c>
      <c r="M58" s="36">
        <v>1420.86</v>
      </c>
      <c r="N58" s="13">
        <f t="shared" si="31"/>
        <v>9.9799547916577559E-3</v>
      </c>
    </row>
    <row r="59" spans="2:14">
      <c r="B59" s="15">
        <v>39174</v>
      </c>
      <c r="C59" s="36">
        <v>13.45</v>
      </c>
      <c r="D59" s="20">
        <f t="shared" si="30"/>
        <v>7.4281150159744389E-2</v>
      </c>
      <c r="E59" s="36">
        <v>29.25</v>
      </c>
      <c r="F59" s="13">
        <f t="shared" si="31"/>
        <v>4.2409123307198905E-2</v>
      </c>
      <c r="G59" s="36">
        <v>51.21</v>
      </c>
      <c r="H59" s="13">
        <f t="shared" si="31"/>
        <v>2.5430516619943996E-2</v>
      </c>
      <c r="I59" s="36">
        <v>65.5</v>
      </c>
      <c r="J59" s="13">
        <f t="shared" si="31"/>
        <v>5.2039832958560905E-2</v>
      </c>
      <c r="K59" s="36">
        <v>61.33</v>
      </c>
      <c r="L59" s="13">
        <f t="shared" si="31"/>
        <v>0.54134204574013567</v>
      </c>
      <c r="M59" s="36">
        <v>1482.37</v>
      </c>
      <c r="N59" s="13">
        <f t="shared" si="31"/>
        <v>4.3290683107413817E-2</v>
      </c>
    </row>
    <row r="60" spans="2:14">
      <c r="B60" s="15">
        <v>39203</v>
      </c>
      <c r="C60" s="36">
        <v>16.329999999999998</v>
      </c>
      <c r="D60" s="20">
        <f t="shared" si="30"/>
        <v>0.21412639405204456</v>
      </c>
      <c r="E60" s="36">
        <v>29.64</v>
      </c>
      <c r="F60" s="13">
        <f t="shared" si="31"/>
        <v>1.3333333333333353E-2</v>
      </c>
      <c r="G60" s="36">
        <v>50.53</v>
      </c>
      <c r="H60" s="13">
        <f t="shared" si="31"/>
        <v>-1.3278656512399916E-2</v>
      </c>
      <c r="I60" s="36">
        <v>68.92</v>
      </c>
      <c r="J60" s="13">
        <f t="shared" si="31"/>
        <v>5.2213740458015294E-2</v>
      </c>
      <c r="K60" s="36">
        <v>69.14</v>
      </c>
      <c r="L60" s="13">
        <f t="shared" si="31"/>
        <v>0.12734387738464051</v>
      </c>
      <c r="M60" s="36">
        <v>1530.62</v>
      </c>
      <c r="N60" s="13">
        <f t="shared" si="31"/>
        <v>3.2549228600147063E-2</v>
      </c>
    </row>
    <row r="61" spans="2:14">
      <c r="B61" s="15">
        <v>39234</v>
      </c>
      <c r="C61" s="36">
        <v>16.45</v>
      </c>
      <c r="D61" s="20">
        <f t="shared" si="30"/>
        <v>7.3484384568279857E-3</v>
      </c>
      <c r="E61" s="36">
        <v>28.89</v>
      </c>
      <c r="F61" s="13">
        <f t="shared" si="31"/>
        <v>-2.5303643724696356E-2</v>
      </c>
      <c r="G61" s="36">
        <v>48.65</v>
      </c>
      <c r="H61" s="13">
        <f t="shared" si="31"/>
        <v>-3.7205620423510832E-2</v>
      </c>
      <c r="I61" s="36">
        <v>69.510000000000005</v>
      </c>
      <c r="J61" s="13">
        <f t="shared" si="31"/>
        <v>8.5606500290192015E-3</v>
      </c>
      <c r="K61" s="36">
        <v>68.41</v>
      </c>
      <c r="L61" s="13">
        <f t="shared" si="31"/>
        <v>-1.0558287532542725E-2</v>
      </c>
      <c r="M61" s="36">
        <v>1503.35</v>
      </c>
      <c r="N61" s="13">
        <f t="shared" si="31"/>
        <v>-1.7816309730697352E-2</v>
      </c>
    </row>
    <row r="62" spans="2:14">
      <c r="B62" s="15">
        <v>39265</v>
      </c>
      <c r="C62" s="36">
        <v>17.75</v>
      </c>
      <c r="D62" s="20">
        <f t="shared" si="30"/>
        <v>7.9027355623100357E-2</v>
      </c>
      <c r="E62" s="36">
        <v>27.74</v>
      </c>
      <c r="F62" s="13">
        <f t="shared" si="31"/>
        <v>-3.980616130148848E-2</v>
      </c>
      <c r="G62" s="36">
        <v>49.46</v>
      </c>
      <c r="H62" s="13">
        <f t="shared" si="31"/>
        <v>1.6649537512846913E-2</v>
      </c>
      <c r="I62" s="36">
        <v>70.55</v>
      </c>
      <c r="J62" s="13">
        <f t="shared" si="31"/>
        <v>1.4961875989066205E-2</v>
      </c>
      <c r="K62" s="36">
        <v>78.540000000000006</v>
      </c>
      <c r="L62" s="13">
        <f t="shared" si="31"/>
        <v>0.14807776640841996</v>
      </c>
      <c r="M62" s="36">
        <v>1455.27</v>
      </c>
      <c r="N62" s="13">
        <f t="shared" si="31"/>
        <v>-3.1981907074200906E-2</v>
      </c>
    </row>
    <row r="63" spans="2:14">
      <c r="B63" s="15">
        <v>39295</v>
      </c>
      <c r="C63" s="36">
        <v>18.66</v>
      </c>
      <c r="D63" s="20">
        <f t="shared" si="30"/>
        <v>5.1267605633802824E-2</v>
      </c>
      <c r="E63" s="36">
        <v>30.28</v>
      </c>
      <c r="F63" s="13">
        <f t="shared" si="31"/>
        <v>9.1564527757750647E-2</v>
      </c>
      <c r="G63" s="36">
        <v>52.22</v>
      </c>
      <c r="H63" s="13">
        <f t="shared" si="31"/>
        <v>5.5802668823291504E-2</v>
      </c>
      <c r="I63" s="36">
        <v>71.33</v>
      </c>
      <c r="J63" s="13">
        <f t="shared" si="31"/>
        <v>1.1055988660524468E-2</v>
      </c>
      <c r="K63" s="36">
        <v>79.91</v>
      </c>
      <c r="L63" s="13">
        <f t="shared" si="31"/>
        <v>1.7443340972752613E-2</v>
      </c>
      <c r="M63" s="36">
        <v>1473.99</v>
      </c>
      <c r="N63" s="13">
        <f t="shared" si="31"/>
        <v>1.2863592323074088E-2</v>
      </c>
    </row>
    <row r="64" spans="2:14">
      <c r="B64" s="15">
        <v>39329</v>
      </c>
      <c r="C64" s="36">
        <v>20.68</v>
      </c>
      <c r="D64" s="20">
        <f t="shared" si="30"/>
        <v>0.10825294748124328</v>
      </c>
      <c r="E64" s="36">
        <v>29.52</v>
      </c>
      <c r="F64" s="13">
        <f t="shared" si="31"/>
        <v>-2.5099075297225944E-2</v>
      </c>
      <c r="G64" s="36">
        <v>56.24</v>
      </c>
      <c r="H64" s="13">
        <f t="shared" si="31"/>
        <v>7.6981999234010015E-2</v>
      </c>
      <c r="I64" s="36">
        <v>77.010000000000005</v>
      </c>
      <c r="J64" s="13">
        <f t="shared" si="31"/>
        <v>7.9629889247161176E-2</v>
      </c>
      <c r="K64" s="36">
        <v>93.15</v>
      </c>
      <c r="L64" s="13">
        <f t="shared" si="31"/>
        <v>0.16568639719684658</v>
      </c>
      <c r="M64" s="36">
        <v>1526.75</v>
      </c>
      <c r="N64" s="13">
        <f t="shared" si="31"/>
        <v>3.5794001316155462E-2</v>
      </c>
    </row>
    <row r="65" spans="2:14">
      <c r="B65" s="15">
        <v>39356</v>
      </c>
      <c r="C65" s="36">
        <v>25.6</v>
      </c>
      <c r="D65" s="20">
        <f t="shared" si="30"/>
        <v>0.23791102514506779</v>
      </c>
      <c r="E65" s="36">
        <v>28.18</v>
      </c>
      <c r="F65" s="13">
        <f t="shared" si="31"/>
        <v>-4.5392953929539293E-2</v>
      </c>
      <c r="G65" s="36">
        <v>55.86</v>
      </c>
      <c r="H65" s="13">
        <f t="shared" si="31"/>
        <v>-6.7567567567568022E-3</v>
      </c>
      <c r="I65" s="36">
        <v>76.540000000000006</v>
      </c>
      <c r="J65" s="13">
        <f t="shared" si="31"/>
        <v>-6.103103493052835E-3</v>
      </c>
      <c r="K65" s="36">
        <v>89.15</v>
      </c>
      <c r="L65" s="13">
        <f t="shared" si="31"/>
        <v>-4.2941492216854532E-2</v>
      </c>
      <c r="M65" s="36">
        <v>1549.38</v>
      </c>
      <c r="N65" s="13">
        <f t="shared" si="31"/>
        <v>1.4822335025380782E-2</v>
      </c>
    </row>
    <row r="66" spans="2:14">
      <c r="B66" s="15">
        <v>39387</v>
      </c>
      <c r="C66" s="36">
        <v>24.55</v>
      </c>
      <c r="D66" s="20">
        <f t="shared" si="30"/>
        <v>-4.1015625000000028E-2</v>
      </c>
      <c r="E66" s="36">
        <v>27.13</v>
      </c>
      <c r="F66" s="13">
        <f t="shared" ref="F66:N75" si="32">(E66-E65)/E65</f>
        <v>-3.7260468417317269E-2</v>
      </c>
      <c r="G66" s="36">
        <v>59.46</v>
      </c>
      <c r="H66" s="13">
        <f t="shared" si="32"/>
        <v>6.4446831364124629E-2</v>
      </c>
      <c r="I66" s="36">
        <v>74.47</v>
      </c>
      <c r="J66" s="13">
        <f t="shared" si="32"/>
        <v>-2.7044682518944436E-2</v>
      </c>
      <c r="K66" s="36">
        <v>90.56</v>
      </c>
      <c r="L66" s="13">
        <f t="shared" si="32"/>
        <v>1.5816040381379657E-2</v>
      </c>
      <c r="M66" s="36">
        <v>1481.14</v>
      </c>
      <c r="N66" s="13">
        <f t="shared" si="32"/>
        <v>-4.4043423821141361E-2</v>
      </c>
    </row>
    <row r="67" spans="2:14">
      <c r="B67" s="15">
        <v>39419</v>
      </c>
      <c r="C67" s="36">
        <v>26.69</v>
      </c>
      <c r="D67" s="20">
        <f t="shared" si="30"/>
        <v>8.7169042769857458E-2</v>
      </c>
      <c r="E67" s="36">
        <v>25.25</v>
      </c>
      <c r="F67" s="13">
        <f t="shared" si="32"/>
        <v>-6.9295982307408743E-2</v>
      </c>
      <c r="G67" s="36">
        <v>59</v>
      </c>
      <c r="H67" s="13">
        <f t="shared" si="32"/>
        <v>-7.7362933064245012E-3</v>
      </c>
      <c r="I67" s="36">
        <v>78.260000000000005</v>
      </c>
      <c r="J67" s="13">
        <f t="shared" si="32"/>
        <v>5.0892977037733399E-2</v>
      </c>
      <c r="K67" s="36">
        <v>92.64</v>
      </c>
      <c r="L67" s="13">
        <f t="shared" si="32"/>
        <v>2.2968197879858637E-2</v>
      </c>
      <c r="M67" s="36">
        <v>1468.36</v>
      </c>
      <c r="N67" s="13">
        <f t="shared" si="32"/>
        <v>-8.6284888666839053E-3</v>
      </c>
    </row>
    <row r="68" spans="2:14">
      <c r="B68" s="15">
        <v>39449</v>
      </c>
      <c r="C68" s="36">
        <v>18.239999999999998</v>
      </c>
      <c r="D68" s="20">
        <f t="shared" si="30"/>
        <v>-0.31659797677032603</v>
      </c>
      <c r="E68" s="36">
        <v>28.51</v>
      </c>
      <c r="F68" s="13">
        <f t="shared" si="32"/>
        <v>0.12910891089108917</v>
      </c>
      <c r="G68" s="36">
        <v>52.83</v>
      </c>
      <c r="H68" s="13">
        <f t="shared" si="32"/>
        <v>-0.10457627118644071</v>
      </c>
      <c r="I68" s="36">
        <v>71.58</v>
      </c>
      <c r="J68" s="13">
        <f t="shared" si="32"/>
        <v>-8.5356503961155211E-2</v>
      </c>
      <c r="K68" s="36">
        <v>77.7</v>
      </c>
      <c r="L68" s="13">
        <f t="shared" si="32"/>
        <v>-0.16126943005181343</v>
      </c>
      <c r="M68" s="36">
        <v>1378.55</v>
      </c>
      <c r="N68" s="13">
        <f t="shared" si="32"/>
        <v>-6.1163474897164151E-2</v>
      </c>
    </row>
    <row r="69" spans="2:14">
      <c r="B69" s="15">
        <v>39479</v>
      </c>
      <c r="C69" s="36">
        <v>16.850000000000001</v>
      </c>
      <c r="D69" s="20">
        <f t="shared" si="30"/>
        <v>-7.6206140350877041E-2</v>
      </c>
      <c r="E69" s="36">
        <v>24.7</v>
      </c>
      <c r="F69" s="13">
        <f t="shared" si="32"/>
        <v>-0.13363732023851288</v>
      </c>
      <c r="G69" s="36">
        <v>53.45</v>
      </c>
      <c r="H69" s="13">
        <f t="shared" si="32"/>
        <v>1.1735756199129369E-2</v>
      </c>
      <c r="I69" s="36">
        <v>72.989999999999995</v>
      </c>
      <c r="J69" s="13">
        <f t="shared" si="32"/>
        <v>1.9698239731768603E-2</v>
      </c>
      <c r="K69" s="36">
        <v>64.47</v>
      </c>
      <c r="L69" s="13">
        <f t="shared" si="32"/>
        <v>-0.17027027027027031</v>
      </c>
      <c r="M69" s="36">
        <v>1330.63</v>
      </c>
      <c r="N69" s="13">
        <f t="shared" si="32"/>
        <v>-3.4761162090602336E-2</v>
      </c>
    </row>
    <row r="70" spans="2:14">
      <c r="B70" s="15">
        <v>39510</v>
      </c>
      <c r="C70" s="36">
        <v>19.34</v>
      </c>
      <c r="D70" s="20">
        <f t="shared" si="30"/>
        <v>0.14777448071216606</v>
      </c>
      <c r="E70" s="36">
        <v>24.59</v>
      </c>
      <c r="F70" s="13">
        <f t="shared" si="32"/>
        <v>-4.4534412955465359E-3</v>
      </c>
      <c r="G70" s="36">
        <v>56.59</v>
      </c>
      <c r="H70" s="13">
        <f t="shared" si="32"/>
        <v>5.87464920486436E-2</v>
      </c>
      <c r="I70" s="36">
        <v>70.95</v>
      </c>
      <c r="J70" s="13">
        <f t="shared" si="32"/>
        <v>-2.7949034114262122E-2</v>
      </c>
      <c r="K70" s="36">
        <v>71.3</v>
      </c>
      <c r="L70" s="13">
        <f t="shared" si="32"/>
        <v>0.10594074763455869</v>
      </c>
      <c r="M70" s="36">
        <v>1322.7</v>
      </c>
      <c r="N70" s="13">
        <f t="shared" si="32"/>
        <v>-5.9595830546433368E-3</v>
      </c>
    </row>
    <row r="71" spans="2:14">
      <c r="B71" s="15">
        <v>39539</v>
      </c>
      <c r="C71" s="36">
        <v>23.44</v>
      </c>
      <c r="D71" s="20">
        <f t="shared" si="30"/>
        <v>0.21199586349534652</v>
      </c>
      <c r="E71" s="36">
        <v>25.14</v>
      </c>
      <c r="F71" s="13">
        <f t="shared" si="32"/>
        <v>2.2366815778771889E-2</v>
      </c>
      <c r="G71" s="36">
        <v>54.46</v>
      </c>
      <c r="H71" s="13">
        <f t="shared" si="32"/>
        <v>-3.7639158861989791E-2</v>
      </c>
      <c r="I71" s="36">
        <v>78.069999999999993</v>
      </c>
      <c r="J71" s="13">
        <f t="shared" si="32"/>
        <v>0.10035236081747696</v>
      </c>
      <c r="K71" s="36">
        <v>78.63</v>
      </c>
      <c r="L71" s="13">
        <f t="shared" si="32"/>
        <v>0.10280504908835902</v>
      </c>
      <c r="M71" s="36">
        <v>1385.59</v>
      </c>
      <c r="N71" s="13">
        <f t="shared" si="32"/>
        <v>4.7546684811370581E-2</v>
      </c>
    </row>
    <row r="72" spans="2:14">
      <c r="B72" s="15">
        <v>39569</v>
      </c>
      <c r="C72" s="36">
        <v>25.43</v>
      </c>
      <c r="D72" s="20">
        <f t="shared" si="30"/>
        <v>8.4897610921501637E-2</v>
      </c>
      <c r="E72" s="36">
        <v>23.53</v>
      </c>
      <c r="F72" s="13">
        <f t="shared" si="32"/>
        <v>-6.4041368337311028E-2</v>
      </c>
      <c r="G72" s="36">
        <v>53.65</v>
      </c>
      <c r="H72" s="13">
        <f t="shared" si="32"/>
        <v>-1.4873301505692292E-2</v>
      </c>
      <c r="I72" s="36">
        <v>74.790000000000006</v>
      </c>
      <c r="J72" s="13">
        <f t="shared" si="32"/>
        <v>-4.2013577558601092E-2</v>
      </c>
      <c r="K72" s="36">
        <v>81.62</v>
      </c>
      <c r="L72" s="13">
        <f t="shared" si="32"/>
        <v>3.8026198651914145E-2</v>
      </c>
      <c r="M72" s="36">
        <v>1400.38</v>
      </c>
      <c r="N72" s="13">
        <f t="shared" si="32"/>
        <v>1.067415324879668E-2</v>
      </c>
    </row>
    <row r="73" spans="2:14">
      <c r="B73" s="15">
        <v>39601</v>
      </c>
      <c r="C73" s="36">
        <v>22.56</v>
      </c>
      <c r="D73" s="20">
        <f t="shared" si="30"/>
        <v>-0.11285882815572162</v>
      </c>
      <c r="E73" s="36">
        <v>20.27</v>
      </c>
      <c r="F73" s="13">
        <f t="shared" si="32"/>
        <v>-0.13854653633659164</v>
      </c>
      <c r="G73" s="36">
        <v>49.39</v>
      </c>
      <c r="H73" s="13">
        <f t="shared" si="32"/>
        <v>-7.9403541472506958E-2</v>
      </c>
      <c r="I73" s="36">
        <v>74.260000000000005</v>
      </c>
      <c r="J73" s="13">
        <f t="shared" si="32"/>
        <v>-7.0865088915630578E-3</v>
      </c>
      <c r="K73" s="36">
        <v>73.33</v>
      </c>
      <c r="L73" s="13">
        <f t="shared" si="32"/>
        <v>-0.10156824307767712</v>
      </c>
      <c r="M73" s="36">
        <v>1280</v>
      </c>
      <c r="N73" s="13">
        <f t="shared" si="32"/>
        <v>-8.5962381639269406E-2</v>
      </c>
    </row>
    <row r="74" spans="2:14">
      <c r="B74" s="15">
        <v>39630</v>
      </c>
      <c r="C74" s="36">
        <v>21.42</v>
      </c>
      <c r="D74" s="20">
        <f t="shared" si="30"/>
        <v>-5.0531914893616893E-2</v>
      </c>
      <c r="E74" s="36">
        <v>25.84</v>
      </c>
      <c r="F74" s="13">
        <f t="shared" si="32"/>
        <v>0.27479033053774055</v>
      </c>
      <c r="G74" s="36">
        <v>53.52</v>
      </c>
      <c r="H74" s="13">
        <f t="shared" si="32"/>
        <v>8.3620166025511283E-2</v>
      </c>
      <c r="I74" s="36">
        <v>67.77</v>
      </c>
      <c r="J74" s="13">
        <f t="shared" si="32"/>
        <v>-8.7395636951252478E-2</v>
      </c>
      <c r="K74" s="36">
        <v>76.34</v>
      </c>
      <c r="L74" s="13">
        <f t="shared" si="32"/>
        <v>4.1047320332742471E-2</v>
      </c>
      <c r="M74" s="36">
        <v>1267.3800000000001</v>
      </c>
      <c r="N74" s="13">
        <f t="shared" si="32"/>
        <v>-9.8593749999999151E-3</v>
      </c>
    </row>
    <row r="75" spans="2:14">
      <c r="B75" s="15">
        <v>39661</v>
      </c>
      <c r="C75" s="36">
        <v>22.84</v>
      </c>
      <c r="D75" s="20">
        <f t="shared" si="30"/>
        <v>6.6293183940242667E-2</v>
      </c>
      <c r="E75" s="36">
        <v>26.12</v>
      </c>
      <c r="F75" s="13">
        <f t="shared" si="32"/>
        <v>1.0835913312693542E-2</v>
      </c>
      <c r="G75" s="36">
        <v>57.02</v>
      </c>
      <c r="H75" s="13">
        <f t="shared" si="32"/>
        <v>6.5396113602391628E-2</v>
      </c>
      <c r="I75" s="36">
        <v>67.760000000000005</v>
      </c>
      <c r="J75" s="13">
        <f t="shared" si="32"/>
        <v>-1.4755791648208508E-4</v>
      </c>
      <c r="K75" s="36">
        <v>80.81</v>
      </c>
      <c r="L75" s="13">
        <f t="shared" si="32"/>
        <v>5.8553838092742977E-2</v>
      </c>
      <c r="M75" s="36">
        <v>1282.83</v>
      </c>
      <c r="N75" s="13">
        <f t="shared" si="32"/>
        <v>1.2190503242910426E-2</v>
      </c>
    </row>
    <row r="76" spans="2:14">
      <c r="B76" s="15">
        <v>39693</v>
      </c>
      <c r="C76" s="36">
        <v>15.32</v>
      </c>
      <c r="D76" s="20">
        <f t="shared" ref="D76:N139" si="33">(C76-C75)/C75</f>
        <v>-0.32924693520140103</v>
      </c>
      <c r="E76" s="36">
        <v>32.380000000000003</v>
      </c>
      <c r="F76" s="13">
        <f t="shared" si="33"/>
        <v>0.23966309341500772</v>
      </c>
      <c r="G76" s="36">
        <v>56.96</v>
      </c>
      <c r="H76" s="13">
        <f t="shared" si="33"/>
        <v>-1.0522623640828177E-3</v>
      </c>
      <c r="I76" s="36">
        <v>65.77</v>
      </c>
      <c r="J76" s="13">
        <f t="shared" si="33"/>
        <v>-2.9368358913813591E-2</v>
      </c>
      <c r="K76" s="36">
        <v>72.760000000000005</v>
      </c>
      <c r="L76" s="13">
        <f t="shared" si="33"/>
        <v>-9.9616384110877323E-2</v>
      </c>
      <c r="M76" s="36">
        <v>1166.3599999999999</v>
      </c>
      <c r="N76" s="13">
        <f t="shared" si="33"/>
        <v>-9.0791453271283046E-2</v>
      </c>
    </row>
    <row r="77" spans="2:14">
      <c r="B77" s="15">
        <v>39722</v>
      </c>
      <c r="C77" s="36">
        <v>14.5</v>
      </c>
      <c r="D77" s="20">
        <f t="shared" si="33"/>
        <v>-5.352480417754571E-2</v>
      </c>
      <c r="E77" s="36">
        <v>29.38</v>
      </c>
      <c r="F77" s="13">
        <f t="shared" si="33"/>
        <v>-9.2649783817171191E-2</v>
      </c>
      <c r="G77" s="36">
        <v>53.09</v>
      </c>
      <c r="H77" s="13">
        <f t="shared" si="33"/>
        <v>-6.7942415730337033E-2</v>
      </c>
      <c r="I77" s="36">
        <v>62.77</v>
      </c>
      <c r="J77" s="13">
        <f t="shared" si="33"/>
        <v>-4.5613501596472449E-2</v>
      </c>
      <c r="K77" s="36">
        <v>57.24</v>
      </c>
      <c r="L77" s="13">
        <f t="shared" si="33"/>
        <v>-0.2133040131940627</v>
      </c>
      <c r="M77" s="36">
        <v>968.75</v>
      </c>
      <c r="N77" s="13">
        <f t="shared" si="33"/>
        <v>-0.16942453444905511</v>
      </c>
    </row>
    <row r="78" spans="2:14">
      <c r="B78" s="15">
        <v>39755</v>
      </c>
      <c r="C78" s="36">
        <v>12.49</v>
      </c>
      <c r="D78" s="20">
        <f t="shared" si="33"/>
        <v>-0.13862068965517241</v>
      </c>
      <c r="E78" s="36">
        <v>25.17</v>
      </c>
      <c r="F78" s="13">
        <f t="shared" si="33"/>
        <v>-0.14329475833900604</v>
      </c>
      <c r="G78" s="36">
        <v>52.93</v>
      </c>
      <c r="H78" s="13">
        <f t="shared" si="33"/>
        <v>-3.0137502354493067E-3</v>
      </c>
      <c r="I78" s="36">
        <v>68.27</v>
      </c>
      <c r="J78" s="13">
        <f t="shared" si="33"/>
        <v>8.7621475227019158E-2</v>
      </c>
      <c r="K78" s="36">
        <v>42.7</v>
      </c>
      <c r="L78" s="13">
        <f t="shared" si="33"/>
        <v>-0.25401816911250868</v>
      </c>
      <c r="M78" s="36">
        <v>896.24</v>
      </c>
      <c r="N78" s="13">
        <f t="shared" si="33"/>
        <v>-7.484903225806451E-2</v>
      </c>
    </row>
    <row r="79" spans="2:14">
      <c r="B79" s="15">
        <v>39783</v>
      </c>
      <c r="C79" s="36">
        <v>11.5</v>
      </c>
      <c r="D79" s="20">
        <f t="shared" si="33"/>
        <v>-7.9263410728582881E-2</v>
      </c>
      <c r="E79" s="36">
        <v>25.69</v>
      </c>
      <c r="F79" s="13">
        <f t="shared" si="33"/>
        <v>2.0659515295987269E-2</v>
      </c>
      <c r="G79" s="36">
        <v>50.85</v>
      </c>
      <c r="H79" s="13">
        <f t="shared" si="33"/>
        <v>-3.929718496126957E-2</v>
      </c>
      <c r="I79" s="36">
        <v>68</v>
      </c>
      <c r="J79" s="13">
        <f t="shared" si="33"/>
        <v>-3.9548850153800505E-3</v>
      </c>
      <c r="K79" s="36">
        <v>51.28</v>
      </c>
      <c r="L79" s="13">
        <f t="shared" si="33"/>
        <v>0.20093676814988284</v>
      </c>
      <c r="M79" s="36">
        <v>903.25</v>
      </c>
      <c r="N79" s="13">
        <f t="shared" si="33"/>
        <v>7.8215656520574748E-3</v>
      </c>
    </row>
    <row r="80" spans="2:14">
      <c r="B80" s="15">
        <v>39815</v>
      </c>
      <c r="C80" s="36">
        <v>12.15</v>
      </c>
      <c r="D80" s="20">
        <f t="shared" si="33"/>
        <v>5.652173913043481E-2</v>
      </c>
      <c r="E80" s="36">
        <v>16.47</v>
      </c>
      <c r="F80" s="13">
        <f t="shared" si="33"/>
        <v>-0.35889451148306739</v>
      </c>
      <c r="G80" s="36">
        <v>45.14</v>
      </c>
      <c r="H80" s="13">
        <f t="shared" si="33"/>
        <v>-0.11229105211406097</v>
      </c>
      <c r="I80" s="36">
        <v>65.14</v>
      </c>
      <c r="J80" s="13">
        <f t="shared" si="33"/>
        <v>-4.205882352941176E-2</v>
      </c>
      <c r="K80" s="36">
        <v>58.82</v>
      </c>
      <c r="L80" s="13">
        <f t="shared" si="33"/>
        <v>0.14703588143525739</v>
      </c>
      <c r="M80" s="36">
        <v>825.88</v>
      </c>
      <c r="N80" s="13">
        <f t="shared" si="33"/>
        <v>-8.5657348463880442E-2</v>
      </c>
    </row>
    <row r="81" spans="2:14">
      <c r="B81" s="15">
        <v>39846</v>
      </c>
      <c r="C81" s="36">
        <v>12.03</v>
      </c>
      <c r="D81" s="20">
        <f t="shared" si="33"/>
        <v>-9.8765432098766245E-3</v>
      </c>
      <c r="E81" s="36">
        <v>10.74</v>
      </c>
      <c r="F81" s="13">
        <f t="shared" si="33"/>
        <v>-0.3479052823315118</v>
      </c>
      <c r="G81" s="36">
        <v>39.9</v>
      </c>
      <c r="H81" s="13">
        <f t="shared" si="33"/>
        <v>-0.11608329641116531</v>
      </c>
      <c r="I81" s="36">
        <v>58.13</v>
      </c>
      <c r="J81" s="13">
        <f t="shared" si="33"/>
        <v>-0.10761436905127415</v>
      </c>
      <c r="K81" s="36">
        <v>64.790000000000006</v>
      </c>
      <c r="L81" s="13">
        <f t="shared" si="33"/>
        <v>0.10149608976538603</v>
      </c>
      <c r="M81" s="36">
        <v>735.09</v>
      </c>
      <c r="N81" s="13">
        <f t="shared" si="33"/>
        <v>-0.10993122487528451</v>
      </c>
    </row>
    <row r="82" spans="2:14">
      <c r="B82" s="15">
        <v>39874</v>
      </c>
      <c r="C82" s="36">
        <v>14.17</v>
      </c>
      <c r="D82" s="20">
        <f t="shared" si="33"/>
        <v>0.17788861180382384</v>
      </c>
      <c r="E82" s="36">
        <v>12.64</v>
      </c>
      <c r="F82" s="13">
        <f t="shared" si="33"/>
        <v>0.17690875232774678</v>
      </c>
      <c r="G82" s="36">
        <v>39</v>
      </c>
      <c r="H82" s="13">
        <f t="shared" si="33"/>
        <v>-2.2556390977443573E-2</v>
      </c>
      <c r="I82" s="36">
        <v>58.3</v>
      </c>
      <c r="J82" s="13">
        <f t="shared" si="33"/>
        <v>2.9244796146567107E-3</v>
      </c>
      <c r="K82" s="36">
        <v>73.44</v>
      </c>
      <c r="L82" s="13">
        <f t="shared" si="33"/>
        <v>0.13350825744713676</v>
      </c>
      <c r="M82" s="36">
        <v>797.87</v>
      </c>
      <c r="N82" s="13">
        <f t="shared" si="33"/>
        <v>8.5404508291501674E-2</v>
      </c>
    </row>
    <row r="83" spans="2:14">
      <c r="B83" s="15">
        <v>39904</v>
      </c>
      <c r="C83" s="36">
        <v>16.96</v>
      </c>
      <c r="D83" s="20">
        <f t="shared" si="33"/>
        <v>0.19689484827099513</v>
      </c>
      <c r="E83" s="36">
        <v>17.760000000000002</v>
      </c>
      <c r="F83" s="13">
        <f t="shared" si="33"/>
        <v>0.40506329113924056</v>
      </c>
      <c r="G83" s="36">
        <v>41.31</v>
      </c>
      <c r="H83" s="13">
        <f t="shared" si="33"/>
        <v>5.9230769230769288E-2</v>
      </c>
      <c r="I83" s="36">
        <v>57.08</v>
      </c>
      <c r="J83" s="13">
        <f t="shared" si="33"/>
        <v>-2.0926243567752984E-2</v>
      </c>
      <c r="K83" s="36">
        <v>80.52</v>
      </c>
      <c r="L83" s="13">
        <f t="shared" si="33"/>
        <v>9.6405228758169911E-2</v>
      </c>
      <c r="M83" s="36">
        <v>872.81</v>
      </c>
      <c r="N83" s="13">
        <f t="shared" si="33"/>
        <v>9.3925075513554765E-2</v>
      </c>
    </row>
    <row r="84" spans="2:14">
      <c r="B84" s="15">
        <v>39934</v>
      </c>
      <c r="C84" s="36">
        <v>18.3</v>
      </c>
      <c r="D84" s="20">
        <f t="shared" si="33"/>
        <v>7.9009433962264133E-2</v>
      </c>
      <c r="E84" s="36">
        <v>22.68</v>
      </c>
      <c r="F84" s="13">
        <f t="shared" si="33"/>
        <v>0.27702702702702692</v>
      </c>
      <c r="G84" s="36">
        <v>43.39</v>
      </c>
      <c r="H84" s="13">
        <f t="shared" si="33"/>
        <v>5.0351004599370572E-2</v>
      </c>
      <c r="I84" s="36">
        <v>59.72</v>
      </c>
      <c r="J84" s="13">
        <f t="shared" si="33"/>
        <v>4.625087596355993E-2</v>
      </c>
      <c r="K84" s="36">
        <v>77.989999999999995</v>
      </c>
      <c r="L84" s="13">
        <f t="shared" si="33"/>
        <v>-3.1420765027322418E-2</v>
      </c>
      <c r="M84" s="36">
        <v>919.14</v>
      </c>
      <c r="N84" s="13">
        <f t="shared" si="33"/>
        <v>5.3081426656431577E-2</v>
      </c>
    </row>
    <row r="85" spans="2:14">
      <c r="B85" s="15">
        <v>39965</v>
      </c>
      <c r="C85" s="36">
        <v>19.190000000000001</v>
      </c>
      <c r="D85" s="20">
        <f t="shared" si="33"/>
        <v>4.8633879781420794E-2</v>
      </c>
      <c r="E85" s="36">
        <v>21.58</v>
      </c>
      <c r="F85" s="13">
        <f t="shared" si="33"/>
        <v>-4.8500881834215234E-2</v>
      </c>
      <c r="G85" s="36">
        <v>42.69</v>
      </c>
      <c r="H85" s="13">
        <f t="shared" si="33"/>
        <v>-1.6132749481447405E-2</v>
      </c>
      <c r="I85" s="36">
        <v>60.21</v>
      </c>
      <c r="J85" s="13">
        <f t="shared" si="33"/>
        <v>8.20495646349635E-3</v>
      </c>
      <c r="K85" s="36">
        <v>83.66</v>
      </c>
      <c r="L85" s="13">
        <f t="shared" si="33"/>
        <v>7.2701628413899239E-2</v>
      </c>
      <c r="M85" s="36">
        <v>919.32</v>
      </c>
      <c r="N85" s="13">
        <f t="shared" si="33"/>
        <v>1.9583523728709844E-4</v>
      </c>
    </row>
    <row r="86" spans="2:14">
      <c r="B86" s="15">
        <v>39995</v>
      </c>
      <c r="C86" s="36">
        <v>22.02</v>
      </c>
      <c r="D86" s="20">
        <f t="shared" si="33"/>
        <v>0.1474726420010421</v>
      </c>
      <c r="E86" s="36">
        <v>21.76</v>
      </c>
      <c r="F86" s="13">
        <f t="shared" si="33"/>
        <v>8.3410565338277697E-3</v>
      </c>
      <c r="G86" s="36">
        <v>46.75</v>
      </c>
      <c r="H86" s="13">
        <f t="shared" si="33"/>
        <v>9.5104239868821799E-2</v>
      </c>
      <c r="I86" s="36">
        <v>60.62</v>
      </c>
      <c r="J86" s="13">
        <f t="shared" si="33"/>
        <v>6.809500083042627E-3</v>
      </c>
      <c r="K86" s="36">
        <v>85.76</v>
      </c>
      <c r="L86" s="13">
        <f t="shared" si="33"/>
        <v>2.5101601721252791E-2</v>
      </c>
      <c r="M86" s="36">
        <v>987.48</v>
      </c>
      <c r="N86" s="13">
        <f t="shared" si="33"/>
        <v>7.4141756950789672E-2</v>
      </c>
    </row>
    <row r="87" spans="2:14">
      <c r="B87" s="15">
        <v>40028</v>
      </c>
      <c r="C87" s="36">
        <v>22.67</v>
      </c>
      <c r="D87" s="20">
        <f t="shared" si="33"/>
        <v>2.9518619436875664E-2</v>
      </c>
      <c r="E87" s="36">
        <v>24.53</v>
      </c>
      <c r="F87" s="13">
        <f t="shared" si="33"/>
        <v>0.12729779411764702</v>
      </c>
      <c r="G87" s="36">
        <v>45.57</v>
      </c>
      <c r="H87" s="13">
        <f t="shared" si="33"/>
        <v>-2.5240641711229941E-2</v>
      </c>
      <c r="I87" s="36">
        <v>59.92</v>
      </c>
      <c r="J87" s="13">
        <f t="shared" si="33"/>
        <v>-1.1547344110854434E-2</v>
      </c>
      <c r="K87" s="36">
        <v>81.19</v>
      </c>
      <c r="L87" s="13">
        <f t="shared" si="33"/>
        <v>-5.3288246268656803E-2</v>
      </c>
      <c r="M87" s="36">
        <v>1020.62</v>
      </c>
      <c r="N87" s="13">
        <f t="shared" si="33"/>
        <v>3.3560173370599897E-2</v>
      </c>
    </row>
    <row r="88" spans="2:14">
      <c r="B88" s="15">
        <v>40057</v>
      </c>
      <c r="C88" s="36">
        <v>24.98</v>
      </c>
      <c r="D88" s="20">
        <f t="shared" si="33"/>
        <v>0.10189677988531091</v>
      </c>
      <c r="E88" s="36">
        <v>25.11</v>
      </c>
      <c r="F88" s="13">
        <f t="shared" si="33"/>
        <v>2.3644516918059449E-2</v>
      </c>
      <c r="G88" s="36">
        <v>48.78</v>
      </c>
      <c r="H88" s="13">
        <f t="shared" si="33"/>
        <v>7.0441079657669534E-2</v>
      </c>
      <c r="I88" s="36">
        <v>59.45</v>
      </c>
      <c r="J88" s="13">
        <f t="shared" si="33"/>
        <v>-7.8437917222963765E-3</v>
      </c>
      <c r="K88" s="36">
        <v>93.36</v>
      </c>
      <c r="L88" s="13">
        <f t="shared" si="33"/>
        <v>0.14989530730385517</v>
      </c>
      <c r="M88" s="36">
        <v>1057.08</v>
      </c>
      <c r="N88" s="13">
        <f t="shared" si="33"/>
        <v>3.5723383825517749E-2</v>
      </c>
    </row>
    <row r="89" spans="2:14">
      <c r="B89" s="15">
        <v>40087</v>
      </c>
      <c r="C89" s="36">
        <v>25.4</v>
      </c>
      <c r="D89" s="20">
        <f t="shared" si="33"/>
        <v>1.6813450760608414E-2</v>
      </c>
      <c r="E89" s="36">
        <v>24.53</v>
      </c>
      <c r="F89" s="13">
        <f t="shared" si="33"/>
        <v>-2.3098367184388624E-2</v>
      </c>
      <c r="G89" s="36">
        <v>49.22</v>
      </c>
      <c r="H89" s="13">
        <f t="shared" si="33"/>
        <v>9.0200902009019614E-3</v>
      </c>
      <c r="I89" s="36">
        <v>62.1</v>
      </c>
      <c r="J89" s="13">
        <f t="shared" si="33"/>
        <v>4.4575273338940263E-2</v>
      </c>
      <c r="K89" s="36">
        <v>118.81</v>
      </c>
      <c r="L89" s="13">
        <f t="shared" si="33"/>
        <v>0.27260068551842331</v>
      </c>
      <c r="M89" s="36">
        <v>1036.19</v>
      </c>
      <c r="N89" s="13">
        <f t="shared" si="33"/>
        <v>-1.976198584780705E-2</v>
      </c>
    </row>
    <row r="90" spans="2:14">
      <c r="B90" s="15">
        <v>40119</v>
      </c>
      <c r="C90" s="36">
        <v>26.94</v>
      </c>
      <c r="D90" s="20">
        <f t="shared" si="33"/>
        <v>6.062992125984263E-2</v>
      </c>
      <c r="E90" s="36">
        <v>25.03</v>
      </c>
      <c r="F90" s="13">
        <f t="shared" si="33"/>
        <v>2.0383204239706482E-2</v>
      </c>
      <c r="G90" s="36">
        <v>52.91</v>
      </c>
      <c r="H90" s="13">
        <f t="shared" si="33"/>
        <v>7.4969524583502603E-2</v>
      </c>
      <c r="I90" s="36">
        <v>65.42</v>
      </c>
      <c r="J90" s="13">
        <f t="shared" si="33"/>
        <v>5.3462157809983903E-2</v>
      </c>
      <c r="K90" s="36">
        <v>135.91</v>
      </c>
      <c r="L90" s="13">
        <f t="shared" si="33"/>
        <v>0.14392727884858172</v>
      </c>
      <c r="M90" s="36">
        <v>1095.6300000000001</v>
      </c>
      <c r="N90" s="13">
        <f t="shared" si="33"/>
        <v>5.7363996950366293E-2</v>
      </c>
    </row>
    <row r="91" spans="2:14">
      <c r="B91" s="15">
        <v>40148</v>
      </c>
      <c r="C91" s="36">
        <v>28.4</v>
      </c>
      <c r="D91" s="20">
        <f t="shared" si="33"/>
        <v>5.4194506310319128E-2</v>
      </c>
      <c r="E91" s="36">
        <v>24.1</v>
      </c>
      <c r="F91" s="13">
        <f t="shared" si="33"/>
        <v>-3.7155413503795434E-2</v>
      </c>
      <c r="G91" s="36">
        <v>51.45</v>
      </c>
      <c r="H91" s="13">
        <f t="shared" si="33"/>
        <v>-2.7594027594027477E-2</v>
      </c>
      <c r="I91" s="36">
        <v>59.43</v>
      </c>
      <c r="J91" s="13">
        <f t="shared" si="33"/>
        <v>-9.1562213390400521E-2</v>
      </c>
      <c r="K91" s="36">
        <v>134.52000000000001</v>
      </c>
      <c r="L91" s="13">
        <f t="shared" si="33"/>
        <v>-1.0227356338753487E-2</v>
      </c>
      <c r="M91" s="36">
        <v>1115.0999999999999</v>
      </c>
      <c r="N91" s="13">
        <f t="shared" si="33"/>
        <v>1.7770597738287375E-2</v>
      </c>
    </row>
    <row r="92" spans="2:14">
      <c r="B92" s="15">
        <v>40182</v>
      </c>
      <c r="C92" s="36">
        <v>25.88</v>
      </c>
      <c r="D92" s="20">
        <f t="shared" si="33"/>
        <v>-8.8732394366197176E-2</v>
      </c>
      <c r="E92" s="36">
        <v>25.38</v>
      </c>
      <c r="F92" s="13">
        <f t="shared" si="33"/>
        <v>5.3112033195020641E-2</v>
      </c>
      <c r="G92" s="36">
        <v>52.6</v>
      </c>
      <c r="H92" s="13">
        <f t="shared" si="33"/>
        <v>2.2351797862001914E-2</v>
      </c>
      <c r="I92" s="36">
        <v>56.15</v>
      </c>
      <c r="J92" s="13">
        <f t="shared" si="33"/>
        <v>-5.5190980986034012E-2</v>
      </c>
      <c r="K92" s="36">
        <v>125.41</v>
      </c>
      <c r="L92" s="13">
        <f t="shared" si="33"/>
        <v>-6.7722271781147883E-2</v>
      </c>
      <c r="M92" s="36">
        <v>1073.8699999999999</v>
      </c>
      <c r="N92" s="13">
        <f t="shared" si="33"/>
        <v>-3.6974262397991231E-2</v>
      </c>
    </row>
    <row r="93" spans="2:14">
      <c r="B93" s="15">
        <v>40210</v>
      </c>
      <c r="C93" s="36">
        <v>27.57</v>
      </c>
      <c r="D93" s="20">
        <f t="shared" si="33"/>
        <v>6.5301391035548745E-2</v>
      </c>
      <c r="E93" s="36">
        <v>24.45</v>
      </c>
      <c r="F93" s="13">
        <f t="shared" si="33"/>
        <v>-3.6643026004728123E-2</v>
      </c>
      <c r="G93" s="36">
        <v>54.08</v>
      </c>
      <c r="H93" s="13">
        <f t="shared" si="33"/>
        <v>2.8136882129277507E-2</v>
      </c>
      <c r="I93" s="36">
        <v>57.02</v>
      </c>
      <c r="J93" s="13">
        <f t="shared" si="33"/>
        <v>1.5494211932324213E-2</v>
      </c>
      <c r="K93" s="36">
        <v>118.4</v>
      </c>
      <c r="L93" s="13">
        <f t="shared" si="33"/>
        <v>-5.5896658958615668E-2</v>
      </c>
      <c r="M93" s="36">
        <v>1104.49</v>
      </c>
      <c r="N93" s="13">
        <f t="shared" si="33"/>
        <v>2.8513693463827205E-2</v>
      </c>
    </row>
    <row r="94" spans="2:14">
      <c r="B94" s="15">
        <v>40238</v>
      </c>
      <c r="C94" s="36">
        <v>31.67</v>
      </c>
      <c r="D94" s="20">
        <f t="shared" si="33"/>
        <v>0.14871236851650349</v>
      </c>
      <c r="E94" s="36">
        <v>27.83</v>
      </c>
      <c r="F94" s="13">
        <f t="shared" si="33"/>
        <v>0.138241308793456</v>
      </c>
      <c r="G94" s="36">
        <v>54.07</v>
      </c>
      <c r="H94" s="13">
        <f t="shared" si="33"/>
        <v>-1.8491124260351351E-4</v>
      </c>
      <c r="I94" s="36">
        <v>58.75</v>
      </c>
      <c r="J94" s="13">
        <f t="shared" si="33"/>
        <v>3.0340231497720041E-2</v>
      </c>
      <c r="K94" s="36">
        <v>135.77000000000001</v>
      </c>
      <c r="L94" s="13">
        <f t="shared" si="33"/>
        <v>0.1467060810810811</v>
      </c>
      <c r="M94" s="36">
        <v>1169.43</v>
      </c>
      <c r="N94" s="13">
        <f t="shared" si="33"/>
        <v>5.8796367554255859E-2</v>
      </c>
    </row>
    <row r="95" spans="2:14">
      <c r="B95" s="15">
        <v>40269</v>
      </c>
      <c r="C95" s="36">
        <v>35.18</v>
      </c>
      <c r="D95" s="20">
        <f t="shared" si="33"/>
        <v>0.11083043890116823</v>
      </c>
      <c r="E95" s="36">
        <v>29.61</v>
      </c>
      <c r="F95" s="13">
        <f t="shared" si="33"/>
        <v>6.3959755659360448E-2</v>
      </c>
      <c r="G95" s="36">
        <v>53.53</v>
      </c>
      <c r="H95" s="13">
        <f t="shared" si="33"/>
        <v>-9.987053819123343E-3</v>
      </c>
      <c r="I95" s="36">
        <v>59.45</v>
      </c>
      <c r="J95" s="13">
        <f t="shared" si="33"/>
        <v>1.1914893617021326E-2</v>
      </c>
      <c r="K95" s="36">
        <v>137.1</v>
      </c>
      <c r="L95" s="13">
        <f t="shared" si="33"/>
        <v>9.7959784930395817E-3</v>
      </c>
      <c r="M95" s="36">
        <v>1186.69</v>
      </c>
      <c r="N95" s="13">
        <f t="shared" si="33"/>
        <v>1.475932719359003E-2</v>
      </c>
    </row>
    <row r="96" spans="2:14">
      <c r="B96" s="15">
        <v>40301</v>
      </c>
      <c r="C96" s="36">
        <v>34.61</v>
      </c>
      <c r="D96" s="20">
        <f t="shared" si="33"/>
        <v>-1.6202387720295631E-2</v>
      </c>
      <c r="E96" s="36">
        <v>25.7</v>
      </c>
      <c r="F96" s="13">
        <f t="shared" si="33"/>
        <v>-0.13204998311381291</v>
      </c>
      <c r="G96" s="36">
        <v>52.61</v>
      </c>
      <c r="H96" s="13">
        <f t="shared" si="33"/>
        <v>-1.7186624322809672E-2</v>
      </c>
      <c r="I96" s="36">
        <v>53.39</v>
      </c>
      <c r="J96" s="13">
        <f t="shared" si="33"/>
        <v>-0.1019343986543314</v>
      </c>
      <c r="K96" s="36">
        <v>125.46</v>
      </c>
      <c r="L96" s="13">
        <f t="shared" si="33"/>
        <v>-8.4901531728665214E-2</v>
      </c>
      <c r="M96" s="36">
        <v>1089.4100000000001</v>
      </c>
      <c r="N96" s="13">
        <f t="shared" si="33"/>
        <v>-8.1975916203894841E-2</v>
      </c>
    </row>
    <row r="97" spans="2:14">
      <c r="B97" s="15">
        <v>40330</v>
      </c>
      <c r="C97" s="36">
        <v>33.89</v>
      </c>
      <c r="D97" s="20">
        <f t="shared" si="33"/>
        <v>-2.0803236058942468E-2</v>
      </c>
      <c r="E97" s="36">
        <v>22.93</v>
      </c>
      <c r="F97" s="13">
        <f t="shared" si="33"/>
        <v>-0.10778210116731517</v>
      </c>
      <c r="G97" s="36">
        <v>51.66</v>
      </c>
      <c r="H97" s="13">
        <f t="shared" si="33"/>
        <v>-1.8057403535449587E-2</v>
      </c>
      <c r="I97" s="36">
        <v>50.4</v>
      </c>
      <c r="J97" s="13">
        <f t="shared" si="33"/>
        <v>-5.6002996815883159E-2</v>
      </c>
      <c r="K97" s="36">
        <v>109.26</v>
      </c>
      <c r="L97" s="13">
        <f t="shared" si="33"/>
        <v>-0.12912482065997122</v>
      </c>
      <c r="M97" s="36">
        <v>1030.71</v>
      </c>
      <c r="N97" s="13">
        <f t="shared" si="33"/>
        <v>-5.3882376699314345E-2</v>
      </c>
    </row>
    <row r="98" spans="2:14">
      <c r="B98" s="15">
        <v>40360</v>
      </c>
      <c r="C98" s="36">
        <v>34.659999999999997</v>
      </c>
      <c r="D98" s="20">
        <f t="shared" si="33"/>
        <v>2.272056653880189E-2</v>
      </c>
      <c r="E98" s="36">
        <v>24.84</v>
      </c>
      <c r="F98" s="13">
        <f t="shared" si="33"/>
        <v>8.329699084169212E-2</v>
      </c>
      <c r="G98" s="36">
        <v>53.08</v>
      </c>
      <c r="H98" s="13">
        <f t="shared" si="33"/>
        <v>2.7487417731320206E-2</v>
      </c>
      <c r="I98" s="36">
        <v>52.71</v>
      </c>
      <c r="J98" s="13">
        <f t="shared" si="33"/>
        <v>4.5833333333333379E-2</v>
      </c>
      <c r="K98" s="36">
        <v>117.89</v>
      </c>
      <c r="L98" s="13">
        <f t="shared" si="33"/>
        <v>7.8985905180303823E-2</v>
      </c>
      <c r="M98" s="36">
        <v>1101.5999999999999</v>
      </c>
      <c r="N98" s="13">
        <f t="shared" si="33"/>
        <v>6.8777832756061225E-2</v>
      </c>
    </row>
    <row r="99" spans="2:14">
      <c r="B99" s="15">
        <v>40392</v>
      </c>
      <c r="C99" s="36">
        <v>32.76</v>
      </c>
      <c r="D99" s="20">
        <f t="shared" si="33"/>
        <v>-5.481823427582224E-2</v>
      </c>
      <c r="E99" s="36">
        <v>21.13</v>
      </c>
      <c r="F99" s="13">
        <f t="shared" si="33"/>
        <v>-0.14935587761674721</v>
      </c>
      <c r="G99" s="36">
        <v>51.79</v>
      </c>
      <c r="H99" s="13">
        <f t="shared" si="33"/>
        <v>-2.430293896006027E-2</v>
      </c>
      <c r="I99" s="36">
        <v>52.58</v>
      </c>
      <c r="J99" s="13">
        <f t="shared" si="33"/>
        <v>-2.4663251754885704E-3</v>
      </c>
      <c r="K99" s="36">
        <v>124.83</v>
      </c>
      <c r="L99" s="13">
        <f t="shared" si="33"/>
        <v>5.8868436678259375E-2</v>
      </c>
      <c r="M99" s="36">
        <v>1049.33</v>
      </c>
      <c r="N99" s="13">
        <f t="shared" si="33"/>
        <v>-4.7449164851125623E-2</v>
      </c>
    </row>
    <row r="100" spans="2:14">
      <c r="B100" s="15">
        <v>40422</v>
      </c>
      <c r="C100" s="36">
        <v>38.24</v>
      </c>
      <c r="D100" s="20">
        <f t="shared" si="33"/>
        <v>0.1672771672771674</v>
      </c>
      <c r="E100" s="36">
        <v>22.54</v>
      </c>
      <c r="F100" s="13">
        <f t="shared" si="33"/>
        <v>6.6729768102224335E-2</v>
      </c>
      <c r="G100" s="36">
        <v>52.05</v>
      </c>
      <c r="H100" s="13">
        <f t="shared" si="33"/>
        <v>5.0202741842054069E-3</v>
      </c>
      <c r="I100" s="36">
        <v>54.96</v>
      </c>
      <c r="J100" s="13">
        <f t="shared" si="33"/>
        <v>4.5264359071890505E-2</v>
      </c>
      <c r="K100" s="36">
        <v>157.06</v>
      </c>
      <c r="L100" s="13">
        <f t="shared" si="33"/>
        <v>0.25819113995033249</v>
      </c>
      <c r="M100" s="36">
        <v>1141.2</v>
      </c>
      <c r="N100" s="13">
        <f t="shared" si="33"/>
        <v>8.7551104037814728E-2</v>
      </c>
    </row>
    <row r="101" spans="2:14">
      <c r="B101" s="15">
        <v>40452</v>
      </c>
      <c r="C101" s="36">
        <v>40.56</v>
      </c>
      <c r="D101" s="20">
        <f t="shared" si="33"/>
        <v>6.0669456066945612E-2</v>
      </c>
      <c r="E101" s="36">
        <v>23.38</v>
      </c>
      <c r="F101" s="13">
        <f t="shared" si="33"/>
        <v>3.7267080745341609E-2</v>
      </c>
      <c r="G101" s="36">
        <v>55.6</v>
      </c>
      <c r="H101" s="13">
        <f t="shared" si="33"/>
        <v>6.8203650336215269E-2</v>
      </c>
      <c r="I101" s="36">
        <v>59.14</v>
      </c>
      <c r="J101" s="13">
        <f t="shared" si="33"/>
        <v>7.6055312954876261E-2</v>
      </c>
      <c r="K101" s="36">
        <v>165.23</v>
      </c>
      <c r="L101" s="13">
        <f t="shared" si="33"/>
        <v>5.2018336941296241E-2</v>
      </c>
      <c r="M101" s="36">
        <v>1183.26</v>
      </c>
      <c r="N101" s="13">
        <f t="shared" si="33"/>
        <v>3.6855941114616146E-2</v>
      </c>
    </row>
    <row r="102" spans="2:14">
      <c r="B102" s="15">
        <v>40483</v>
      </c>
      <c r="C102" s="36">
        <v>41.93</v>
      </c>
      <c r="D102" s="20">
        <f t="shared" si="33"/>
        <v>3.3777120315581791E-2</v>
      </c>
      <c r="E102" s="36">
        <v>24.46</v>
      </c>
      <c r="F102" s="13">
        <f t="shared" si="33"/>
        <v>4.619332763045346E-2</v>
      </c>
      <c r="G102" s="36">
        <v>53.41</v>
      </c>
      <c r="H102" s="13">
        <f t="shared" si="33"/>
        <v>-3.9388489208633179E-2</v>
      </c>
      <c r="I102" s="36">
        <v>62.26</v>
      </c>
      <c r="J102" s="13">
        <f t="shared" si="33"/>
        <v>5.2756171795738882E-2</v>
      </c>
      <c r="K102" s="36">
        <v>175.4</v>
      </c>
      <c r="L102" s="13">
        <f t="shared" si="33"/>
        <v>6.1550565877867315E-2</v>
      </c>
      <c r="M102" s="36">
        <v>1180.55</v>
      </c>
      <c r="N102" s="13">
        <f t="shared" si="33"/>
        <v>-2.290282778087687E-3</v>
      </c>
    </row>
    <row r="103" spans="2:14">
      <c r="B103" s="15">
        <v>40513</v>
      </c>
      <c r="C103" s="36">
        <v>43.47</v>
      </c>
      <c r="D103" s="20">
        <f t="shared" si="33"/>
        <v>3.6727879799666088E-2</v>
      </c>
      <c r="E103" s="36">
        <v>27.86</v>
      </c>
      <c r="F103" s="13">
        <f t="shared" si="33"/>
        <v>0.13900245298446437</v>
      </c>
      <c r="G103" s="36">
        <v>56.27</v>
      </c>
      <c r="H103" s="13">
        <f t="shared" si="33"/>
        <v>5.3548024714473071E-2</v>
      </c>
      <c r="I103" s="36">
        <v>65.45</v>
      </c>
      <c r="J103" s="13">
        <f t="shared" si="33"/>
        <v>5.1236749116607853E-2</v>
      </c>
      <c r="K103" s="36">
        <v>180</v>
      </c>
      <c r="L103" s="13">
        <f t="shared" si="33"/>
        <v>2.6225769669327218E-2</v>
      </c>
      <c r="M103" s="36">
        <v>1257.6400000000001</v>
      </c>
      <c r="N103" s="13">
        <f t="shared" si="33"/>
        <v>6.5300072000338952E-2</v>
      </c>
    </row>
    <row r="104" spans="2:14">
      <c r="B104" s="15">
        <v>40546</v>
      </c>
      <c r="C104" s="36">
        <v>45.72</v>
      </c>
      <c r="D104" s="20">
        <f t="shared" si="33"/>
        <v>5.1759834368530024E-2</v>
      </c>
      <c r="E104" s="36">
        <v>29.15</v>
      </c>
      <c r="F104" s="13">
        <f t="shared" si="33"/>
        <v>4.6302943287867881E-2</v>
      </c>
      <c r="G104" s="36">
        <v>55.63</v>
      </c>
      <c r="H104" s="13">
        <f t="shared" si="33"/>
        <v>-1.1373733783543638E-2</v>
      </c>
      <c r="I104" s="36">
        <v>72.209999999999994</v>
      </c>
      <c r="J104" s="13">
        <f t="shared" si="33"/>
        <v>0.10328495034377373</v>
      </c>
      <c r="K104" s="36">
        <v>169.64</v>
      </c>
      <c r="L104" s="13">
        <f t="shared" si="33"/>
        <v>-5.7555555555555631E-2</v>
      </c>
      <c r="M104" s="36">
        <v>1286.1199999999999</v>
      </c>
      <c r="N104" s="13">
        <f t="shared" si="33"/>
        <v>2.2645590152984788E-2</v>
      </c>
    </row>
    <row r="105" spans="2:14">
      <c r="B105" s="15">
        <v>40575</v>
      </c>
      <c r="C105" s="36">
        <v>47.6</v>
      </c>
      <c r="D105" s="20">
        <f t="shared" si="33"/>
        <v>4.1119860017497872E-2</v>
      </c>
      <c r="E105" s="36">
        <v>29.05</v>
      </c>
      <c r="F105" s="13">
        <f t="shared" si="33"/>
        <v>-3.430531732418452E-3</v>
      </c>
      <c r="G105" s="36">
        <v>55.55</v>
      </c>
      <c r="H105" s="13">
        <f t="shared" si="33"/>
        <v>-1.4380729822039439E-3</v>
      </c>
      <c r="I105" s="36">
        <v>76.959999999999994</v>
      </c>
      <c r="J105" s="13">
        <f t="shared" si="33"/>
        <v>6.5780362830632877E-2</v>
      </c>
      <c r="K105" s="36">
        <v>173.29</v>
      </c>
      <c r="L105" s="13">
        <f t="shared" si="33"/>
        <v>2.1516151850978577E-2</v>
      </c>
      <c r="M105" s="36">
        <v>1327.22</v>
      </c>
      <c r="N105" s="13">
        <f t="shared" si="33"/>
        <v>3.195658258949409E-2</v>
      </c>
    </row>
    <row r="106" spans="2:14">
      <c r="B106" s="15">
        <v>40603</v>
      </c>
      <c r="C106" s="36">
        <v>46.96</v>
      </c>
      <c r="D106" s="20">
        <f t="shared" si="33"/>
        <v>-1.3445378151260515E-2</v>
      </c>
      <c r="E106" s="36">
        <v>28.62</v>
      </c>
      <c r="F106" s="13">
        <f t="shared" si="33"/>
        <v>-1.4802065404475033E-2</v>
      </c>
      <c r="G106" s="36">
        <v>54.28</v>
      </c>
      <c r="H106" s="13">
        <f t="shared" si="33"/>
        <v>-2.2862286228622793E-2</v>
      </c>
      <c r="I106" s="36">
        <v>75.7</v>
      </c>
      <c r="J106" s="13">
        <f t="shared" si="33"/>
        <v>-1.6372141372141255E-2</v>
      </c>
      <c r="K106" s="36">
        <v>180.13</v>
      </c>
      <c r="L106" s="13">
        <f t="shared" si="33"/>
        <v>3.9471406313116762E-2</v>
      </c>
      <c r="M106" s="36">
        <v>1325.83</v>
      </c>
      <c r="N106" s="13">
        <f t="shared" si="33"/>
        <v>-1.047301879115821E-3</v>
      </c>
    </row>
    <row r="107" spans="2:14">
      <c r="B107" s="15">
        <v>40634</v>
      </c>
      <c r="C107" s="36">
        <v>47.18</v>
      </c>
      <c r="D107" s="20">
        <f t="shared" si="33"/>
        <v>4.6848381601362621E-3</v>
      </c>
      <c r="E107" s="36">
        <v>26.27</v>
      </c>
      <c r="F107" s="13">
        <f t="shared" si="33"/>
        <v>-8.2110412299091592E-2</v>
      </c>
      <c r="G107" s="36">
        <v>57.66</v>
      </c>
      <c r="H107" s="13">
        <f t="shared" si="33"/>
        <v>6.2269712601326369E-2</v>
      </c>
      <c r="I107" s="36">
        <v>79.16</v>
      </c>
      <c r="J107" s="13">
        <f t="shared" si="33"/>
        <v>4.5706737120211276E-2</v>
      </c>
      <c r="K107" s="36">
        <v>195.81</v>
      </c>
      <c r="L107" s="13">
        <f t="shared" si="33"/>
        <v>8.7048242935657619E-2</v>
      </c>
      <c r="M107" s="36">
        <v>1363.61</v>
      </c>
      <c r="N107" s="13">
        <f t="shared" si="33"/>
        <v>2.8495357625034863E-2</v>
      </c>
    </row>
    <row r="108" spans="2:14">
      <c r="B108" s="15">
        <v>40665</v>
      </c>
      <c r="C108" s="36">
        <v>46.87</v>
      </c>
      <c r="D108" s="20">
        <f t="shared" si="33"/>
        <v>-6.5705807545570639E-3</v>
      </c>
      <c r="E108" s="36">
        <v>25.71</v>
      </c>
      <c r="F108" s="13">
        <f t="shared" si="33"/>
        <v>-2.1317091739626901E-2</v>
      </c>
      <c r="G108" s="36">
        <v>59.52</v>
      </c>
      <c r="H108" s="13">
        <f t="shared" si="33"/>
        <v>3.2258064516129149E-2</v>
      </c>
      <c r="I108" s="36">
        <v>75.53</v>
      </c>
      <c r="J108" s="13">
        <f t="shared" si="33"/>
        <v>-4.5856493178372863E-2</v>
      </c>
      <c r="K108" s="36">
        <v>196.69</v>
      </c>
      <c r="L108" s="13">
        <f t="shared" si="33"/>
        <v>4.4941524947653107E-3</v>
      </c>
      <c r="M108" s="36">
        <v>1345.2</v>
      </c>
      <c r="N108" s="13">
        <f t="shared" si="33"/>
        <v>-1.3500927684601796E-2</v>
      </c>
    </row>
    <row r="109" spans="2:14">
      <c r="B109" s="15">
        <v>40695</v>
      </c>
      <c r="C109" s="36">
        <v>45.23</v>
      </c>
      <c r="D109" s="20">
        <f t="shared" si="33"/>
        <v>-3.4990398975890777E-2</v>
      </c>
      <c r="E109" s="36">
        <v>25.43</v>
      </c>
      <c r="F109" s="13">
        <f t="shared" si="33"/>
        <v>-1.0890704006223302E-2</v>
      </c>
      <c r="G109" s="36">
        <v>56.48</v>
      </c>
      <c r="H109" s="13">
        <f t="shared" si="33"/>
        <v>-5.1075268817204401E-2</v>
      </c>
      <c r="I109" s="36">
        <v>73.64</v>
      </c>
      <c r="J109" s="13">
        <f t="shared" si="33"/>
        <v>-2.5023169601482861E-2</v>
      </c>
      <c r="K109" s="36">
        <v>204.49</v>
      </c>
      <c r="L109" s="13">
        <f t="shared" si="33"/>
        <v>3.9656311962987502E-2</v>
      </c>
      <c r="M109" s="36">
        <v>1320.64</v>
      </c>
      <c r="N109" s="13">
        <f t="shared" si="33"/>
        <v>-1.8257508177222676E-2</v>
      </c>
    </row>
    <row r="110" spans="2:14">
      <c r="B110" s="15">
        <v>40725</v>
      </c>
      <c r="C110" s="36">
        <v>52.62</v>
      </c>
      <c r="D110" s="20">
        <f t="shared" si="33"/>
        <v>0.16338713243422509</v>
      </c>
      <c r="E110" s="36">
        <v>25.32</v>
      </c>
      <c r="F110" s="13">
        <f t="shared" si="33"/>
        <v>-4.3255996854109097E-3</v>
      </c>
      <c r="G110" s="36">
        <v>55.08</v>
      </c>
      <c r="H110" s="13">
        <f t="shared" si="33"/>
        <v>-2.4787535410764849E-2</v>
      </c>
      <c r="I110" s="36">
        <v>72.2</v>
      </c>
      <c r="J110" s="13">
        <f t="shared" si="33"/>
        <v>-1.9554589896795187E-2</v>
      </c>
      <c r="K110" s="36">
        <v>222.52</v>
      </c>
      <c r="L110" s="13">
        <f t="shared" si="33"/>
        <v>8.8170570688053201E-2</v>
      </c>
      <c r="M110" s="36">
        <v>1292.28</v>
      </c>
      <c r="N110" s="13">
        <f t="shared" si="33"/>
        <v>-2.1474436636782262E-2</v>
      </c>
    </row>
    <row r="111" spans="2:14">
      <c r="B111" s="15">
        <v>40756</v>
      </c>
      <c r="C111" s="36">
        <v>51.86</v>
      </c>
      <c r="D111" s="20">
        <f t="shared" si="33"/>
        <v>-1.4443177499049754E-2</v>
      </c>
      <c r="E111" s="36">
        <v>23.75</v>
      </c>
      <c r="F111" s="13">
        <f t="shared" si="33"/>
        <v>-6.2006319115323866E-2</v>
      </c>
      <c r="G111" s="36">
        <v>57.04</v>
      </c>
      <c r="H111" s="13">
        <f t="shared" si="33"/>
        <v>3.5584604212055206E-2</v>
      </c>
      <c r="I111" s="36">
        <v>67.42</v>
      </c>
      <c r="J111" s="13">
        <f t="shared" si="33"/>
        <v>-6.6204986149584505E-2</v>
      </c>
      <c r="K111" s="36">
        <v>215.23</v>
      </c>
      <c r="L111" s="13">
        <f t="shared" si="33"/>
        <v>-3.2761100125831479E-2</v>
      </c>
      <c r="M111" s="36">
        <v>1218.8900000000001</v>
      </c>
      <c r="N111" s="13">
        <f t="shared" si="33"/>
        <v>-5.679109790447881E-2</v>
      </c>
    </row>
    <row r="112" spans="2:14">
      <c r="B112" s="15">
        <v>40787</v>
      </c>
      <c r="C112" s="36">
        <v>51.38</v>
      </c>
      <c r="D112" s="20">
        <f t="shared" si="33"/>
        <v>-9.2556883918240816E-3</v>
      </c>
      <c r="E112" s="36">
        <v>21.95</v>
      </c>
      <c r="F112" s="13">
        <f t="shared" si="33"/>
        <v>-7.5789473684210559E-2</v>
      </c>
      <c r="G112" s="36">
        <v>56.59</v>
      </c>
      <c r="H112" s="13">
        <f t="shared" si="33"/>
        <v>-7.8892005610097429E-3</v>
      </c>
      <c r="I112" s="36">
        <v>66.16</v>
      </c>
      <c r="J112" s="13">
        <f t="shared" si="33"/>
        <v>-1.8688816374962995E-2</v>
      </c>
      <c r="K112" s="36">
        <v>216.23</v>
      </c>
      <c r="L112" s="13">
        <f t="shared" si="33"/>
        <v>4.6461924452910839E-3</v>
      </c>
      <c r="M112" s="36">
        <v>1131.42</v>
      </c>
      <c r="N112" s="13">
        <f t="shared" si="33"/>
        <v>-7.1762012979021919E-2</v>
      </c>
    </row>
    <row r="113" spans="2:14">
      <c r="B113" s="15">
        <v>40819</v>
      </c>
      <c r="C113" s="36">
        <v>54.54</v>
      </c>
      <c r="D113" s="20">
        <f t="shared" si="33"/>
        <v>6.1502530167380234E-2</v>
      </c>
      <c r="E113" s="36">
        <v>23.58</v>
      </c>
      <c r="F113" s="13">
        <f t="shared" si="33"/>
        <v>7.4259681093394037E-2</v>
      </c>
      <c r="G113" s="36">
        <v>57.78</v>
      </c>
      <c r="H113" s="13">
        <f t="shared" si="33"/>
        <v>2.1028450256228973E-2</v>
      </c>
      <c r="I113" s="36">
        <v>71.13</v>
      </c>
      <c r="J113" s="13">
        <f t="shared" si="33"/>
        <v>7.5120918984280513E-2</v>
      </c>
      <c r="K113" s="36">
        <v>213.51</v>
      </c>
      <c r="L113" s="13">
        <f t="shared" si="33"/>
        <v>-1.2579198076122643E-2</v>
      </c>
      <c r="M113" s="36">
        <v>1253.3</v>
      </c>
      <c r="N113" s="13">
        <f t="shared" si="33"/>
        <v>0.10772303830584563</v>
      </c>
    </row>
    <row r="114" spans="2:14">
      <c r="B114" s="15">
        <v>40848</v>
      </c>
      <c r="C114" s="36">
        <v>51.5</v>
      </c>
      <c r="D114" s="20">
        <f t="shared" si="33"/>
        <v>-5.5738907224055723E-2</v>
      </c>
      <c r="E114" s="36">
        <v>23.65</v>
      </c>
      <c r="F114" s="13">
        <f t="shared" si="33"/>
        <v>2.9686174724342785E-3</v>
      </c>
      <c r="G114" s="36">
        <v>58.31</v>
      </c>
      <c r="H114" s="13">
        <f t="shared" ref="F114:N129" si="34">(G114-G113)/G113</f>
        <v>9.1727241259951728E-3</v>
      </c>
      <c r="I114" s="36">
        <v>73.709999999999994</v>
      </c>
      <c r="J114" s="13">
        <f t="shared" si="34"/>
        <v>3.6271615352172056E-2</v>
      </c>
      <c r="K114" s="36">
        <v>192.29</v>
      </c>
      <c r="L114" s="13">
        <f t="shared" si="34"/>
        <v>-9.9386445599737722E-2</v>
      </c>
      <c r="M114" s="36">
        <v>1246.96</v>
      </c>
      <c r="N114" s="13">
        <f t="shared" si="34"/>
        <v>-5.0586451767333585E-3</v>
      </c>
    </row>
    <row r="115" spans="2:14">
      <c r="B115" s="15">
        <v>40878</v>
      </c>
      <c r="C115" s="36">
        <v>54.57</v>
      </c>
      <c r="D115" s="20">
        <f t="shared" si="33"/>
        <v>5.9611650485436901E-2</v>
      </c>
      <c r="E115" s="36">
        <v>25.2</v>
      </c>
      <c r="F115" s="13">
        <f t="shared" si="34"/>
        <v>6.5539112050739992E-2</v>
      </c>
      <c r="G115" s="36">
        <v>60.24</v>
      </c>
      <c r="H115" s="13">
        <f t="shared" si="34"/>
        <v>3.3098953867261187E-2</v>
      </c>
      <c r="I115" s="36">
        <v>77.66</v>
      </c>
      <c r="J115" s="13">
        <f t="shared" si="34"/>
        <v>5.3588386921720299E-2</v>
      </c>
      <c r="K115" s="36">
        <v>173.1</v>
      </c>
      <c r="L115" s="13">
        <f t="shared" si="34"/>
        <v>-9.9797181340683341E-2</v>
      </c>
      <c r="M115" s="36">
        <v>1257.5999999999999</v>
      </c>
      <c r="N115" s="13">
        <f t="shared" si="34"/>
        <v>8.5327516520176047E-3</v>
      </c>
    </row>
    <row r="116" spans="2:14">
      <c r="B116" s="15">
        <v>40911</v>
      </c>
      <c r="C116" s="36">
        <v>61.51</v>
      </c>
      <c r="D116" s="20">
        <f t="shared" si="33"/>
        <v>0.12717610408649438</v>
      </c>
      <c r="E116" s="36">
        <v>26.71</v>
      </c>
      <c r="F116" s="13">
        <f t="shared" si="34"/>
        <v>5.9920634920634985E-2</v>
      </c>
      <c r="G116" s="36">
        <v>57.38</v>
      </c>
      <c r="H116" s="13">
        <f t="shared" si="34"/>
        <v>-4.7476759628154036E-2</v>
      </c>
      <c r="I116" s="36">
        <v>76.73</v>
      </c>
      <c r="J116" s="13">
        <f t="shared" si="34"/>
        <v>-1.1975276847798E-2</v>
      </c>
      <c r="K116" s="36">
        <v>194.44</v>
      </c>
      <c r="L116" s="13">
        <f t="shared" si="34"/>
        <v>0.12328134026574238</v>
      </c>
      <c r="M116" s="36">
        <v>1312.41</v>
      </c>
      <c r="N116" s="13">
        <f t="shared" si="34"/>
        <v>4.3583015267175715E-2</v>
      </c>
    </row>
    <row r="117" spans="2:14">
      <c r="B117" s="15">
        <v>40940</v>
      </c>
      <c r="C117" s="36">
        <v>73.09</v>
      </c>
      <c r="D117" s="20">
        <f t="shared" si="33"/>
        <v>0.18826207120793376</v>
      </c>
      <c r="E117" s="36">
        <v>28.73</v>
      </c>
      <c r="F117" s="13">
        <f t="shared" si="34"/>
        <v>7.5627105952826637E-2</v>
      </c>
      <c r="G117" s="36">
        <v>61.55</v>
      </c>
      <c r="H117" s="13">
        <f t="shared" si="34"/>
        <v>7.2673405367723848E-2</v>
      </c>
      <c r="I117" s="36">
        <v>79.69</v>
      </c>
      <c r="J117" s="13">
        <f t="shared" si="34"/>
        <v>3.857682783787298E-2</v>
      </c>
      <c r="K117" s="36">
        <v>179.69</v>
      </c>
      <c r="L117" s="13">
        <f t="shared" si="34"/>
        <v>-7.5858876774326275E-2</v>
      </c>
      <c r="M117" s="36">
        <v>1365.68</v>
      </c>
      <c r="N117" s="13">
        <f t="shared" si="34"/>
        <v>4.0589449943234185E-2</v>
      </c>
    </row>
    <row r="118" spans="2:14">
      <c r="B118" s="15">
        <v>40969</v>
      </c>
      <c r="C118" s="36">
        <v>80.790000000000006</v>
      </c>
      <c r="D118" s="20">
        <f t="shared" si="33"/>
        <v>0.10534956902449039</v>
      </c>
      <c r="E118" s="36">
        <v>31.44</v>
      </c>
      <c r="F118" s="13">
        <f t="shared" si="34"/>
        <v>9.4326487991646391E-2</v>
      </c>
      <c r="G118" s="36">
        <v>61.18</v>
      </c>
      <c r="H118" s="13">
        <f t="shared" si="34"/>
        <v>-6.0113728675872859E-3</v>
      </c>
      <c r="I118" s="36">
        <v>79.900000000000006</v>
      </c>
      <c r="J118" s="13">
        <f t="shared" si="34"/>
        <v>2.6352114443469439E-3</v>
      </c>
      <c r="K118" s="36">
        <v>202.51</v>
      </c>
      <c r="L118" s="13">
        <f t="shared" si="34"/>
        <v>0.12699649396182311</v>
      </c>
      <c r="M118" s="36">
        <v>1408.47</v>
      </c>
      <c r="N118" s="13">
        <f t="shared" si="34"/>
        <v>3.1332376545017838E-2</v>
      </c>
    </row>
    <row r="119" spans="2:14">
      <c r="B119" s="15">
        <v>41001</v>
      </c>
      <c r="C119" s="36">
        <v>78.69</v>
      </c>
      <c r="D119" s="20">
        <f t="shared" si="33"/>
        <v>-2.5993316004456101E-2</v>
      </c>
      <c r="E119" s="36">
        <v>30.78</v>
      </c>
      <c r="F119" s="13">
        <f t="shared" si="34"/>
        <v>-2.0992366412213744E-2</v>
      </c>
      <c r="G119" s="36">
        <v>58.42</v>
      </c>
      <c r="H119" s="13">
        <f t="shared" si="34"/>
        <v>-4.5112781954887188E-2</v>
      </c>
      <c r="I119" s="36">
        <v>79.540000000000006</v>
      </c>
      <c r="J119" s="13">
        <f t="shared" si="34"/>
        <v>-4.5056320400500552E-3</v>
      </c>
      <c r="K119" s="36">
        <v>231.9</v>
      </c>
      <c r="L119" s="13">
        <f t="shared" si="34"/>
        <v>0.14512863562293227</v>
      </c>
      <c r="M119" s="36">
        <v>1397.91</v>
      </c>
      <c r="N119" s="13">
        <f t="shared" si="34"/>
        <v>-7.4974972842871664E-3</v>
      </c>
    </row>
    <row r="120" spans="2:14">
      <c r="B120" s="15">
        <v>41030</v>
      </c>
      <c r="C120" s="36">
        <v>77.849999999999994</v>
      </c>
      <c r="D120" s="20">
        <f t="shared" si="33"/>
        <v>-1.0674799847502903E-2</v>
      </c>
      <c r="E120" s="36">
        <v>29.71</v>
      </c>
      <c r="F120" s="13">
        <f t="shared" si="34"/>
        <v>-3.4762833008447049E-2</v>
      </c>
      <c r="G120" s="36">
        <v>57.18</v>
      </c>
      <c r="H120" s="13">
        <f t="shared" si="34"/>
        <v>-2.1225607668606674E-2</v>
      </c>
      <c r="I120" s="36">
        <v>72.94</v>
      </c>
      <c r="J120" s="13">
        <f t="shared" si="34"/>
        <v>-8.2977118430978228E-2</v>
      </c>
      <c r="K120" s="36">
        <v>212.91</v>
      </c>
      <c r="L120" s="13">
        <f t="shared" si="34"/>
        <v>-8.1888745148771064E-2</v>
      </c>
      <c r="M120" s="36">
        <v>1310.33</v>
      </c>
      <c r="N120" s="13">
        <f t="shared" si="34"/>
        <v>-6.2650671359386623E-2</v>
      </c>
    </row>
    <row r="121" spans="2:14">
      <c r="B121" s="15">
        <v>41061</v>
      </c>
      <c r="C121" s="36">
        <v>78.69</v>
      </c>
      <c r="D121" s="20">
        <f t="shared" si="33"/>
        <v>1.0789980732177308E-2</v>
      </c>
      <c r="E121" s="36">
        <v>31</v>
      </c>
      <c r="F121" s="13">
        <f t="shared" si="34"/>
        <v>4.3419723998653625E-2</v>
      </c>
      <c r="G121" s="36">
        <v>56.22</v>
      </c>
      <c r="H121" s="13">
        <f t="shared" si="34"/>
        <v>-1.6789087093389311E-2</v>
      </c>
      <c r="I121" s="36">
        <v>79.38</v>
      </c>
      <c r="J121" s="13">
        <f t="shared" si="34"/>
        <v>8.8291746641074823E-2</v>
      </c>
      <c r="K121" s="36">
        <v>228.35</v>
      </c>
      <c r="L121" s="13">
        <f t="shared" si="34"/>
        <v>7.2518904701517062E-2</v>
      </c>
      <c r="M121" s="36">
        <v>1362.16</v>
      </c>
      <c r="N121" s="13">
        <f t="shared" si="34"/>
        <v>3.955492127937249E-2</v>
      </c>
    </row>
    <row r="122" spans="2:14">
      <c r="B122" s="15">
        <v>41092</v>
      </c>
      <c r="C122" s="36">
        <v>82.3</v>
      </c>
      <c r="D122" s="20">
        <f t="shared" si="33"/>
        <v>4.5876223154149187E-2</v>
      </c>
      <c r="E122" s="36">
        <v>31.34</v>
      </c>
      <c r="F122" s="13">
        <f t="shared" si="34"/>
        <v>1.0967741935483867E-2</v>
      </c>
      <c r="G122" s="36">
        <v>59.76</v>
      </c>
      <c r="H122" s="13">
        <f t="shared" si="34"/>
        <v>6.2966915688367112E-2</v>
      </c>
      <c r="I122" s="36">
        <v>80.569999999999993</v>
      </c>
      <c r="J122" s="13">
        <f t="shared" si="34"/>
        <v>1.4991181657848296E-2</v>
      </c>
      <c r="K122" s="36">
        <v>233.3</v>
      </c>
      <c r="L122" s="13">
        <f t="shared" si="34"/>
        <v>2.1677249835778487E-2</v>
      </c>
      <c r="M122" s="36">
        <v>1379.32</v>
      </c>
      <c r="N122" s="13">
        <f t="shared" si="34"/>
        <v>1.259763904387139E-2</v>
      </c>
    </row>
    <row r="123" spans="2:14">
      <c r="B123" s="15">
        <v>41122</v>
      </c>
      <c r="C123" s="36">
        <v>90.03</v>
      </c>
      <c r="D123" s="20">
        <f t="shared" si="33"/>
        <v>9.3924665856622166E-2</v>
      </c>
      <c r="E123" s="36">
        <v>31.75</v>
      </c>
      <c r="F123" s="13">
        <f t="shared" si="34"/>
        <v>1.3082322910019149E-2</v>
      </c>
      <c r="G123" s="36">
        <v>62.21</v>
      </c>
      <c r="H123" s="13">
        <f t="shared" si="34"/>
        <v>4.09973226238287E-2</v>
      </c>
      <c r="I123" s="36">
        <v>81.510000000000005</v>
      </c>
      <c r="J123" s="13">
        <f t="shared" si="34"/>
        <v>1.1666873526126499E-2</v>
      </c>
      <c r="K123" s="36">
        <v>248.27</v>
      </c>
      <c r="L123" s="13">
        <f t="shared" si="34"/>
        <v>6.4166309472781818E-2</v>
      </c>
      <c r="M123" s="36">
        <v>1406.58</v>
      </c>
      <c r="N123" s="13">
        <f t="shared" si="34"/>
        <v>1.9763361656468401E-2</v>
      </c>
    </row>
    <row r="124" spans="2:14">
      <c r="B124" s="15">
        <v>41156</v>
      </c>
      <c r="C124" s="36">
        <v>90.28</v>
      </c>
      <c r="D124" s="20">
        <f t="shared" si="33"/>
        <v>2.7768521603909807E-3</v>
      </c>
      <c r="E124" s="36">
        <v>32.22</v>
      </c>
      <c r="F124" s="13">
        <f t="shared" si="34"/>
        <v>1.4803149606299177E-2</v>
      </c>
      <c r="G124" s="36">
        <v>64.22</v>
      </c>
      <c r="H124" s="13">
        <f t="shared" si="34"/>
        <v>3.2309918019610966E-2</v>
      </c>
      <c r="I124" s="36">
        <v>85.38</v>
      </c>
      <c r="J124" s="13">
        <f t="shared" si="34"/>
        <v>4.7478836952521045E-2</v>
      </c>
      <c r="K124" s="36">
        <v>254.32</v>
      </c>
      <c r="L124" s="13">
        <f t="shared" si="34"/>
        <v>2.4368630926007905E-2</v>
      </c>
      <c r="M124" s="36">
        <v>1440.67</v>
      </c>
      <c r="N124" s="13">
        <f t="shared" si="34"/>
        <v>2.4236090375236493E-2</v>
      </c>
    </row>
    <row r="125" spans="2:14">
      <c r="B125" s="15">
        <v>41183</v>
      </c>
      <c r="C125" s="36">
        <v>80.56</v>
      </c>
      <c r="D125" s="20">
        <f t="shared" si="33"/>
        <v>-0.10766504209127159</v>
      </c>
      <c r="E125" s="36">
        <v>31.43</v>
      </c>
      <c r="F125" s="13">
        <f t="shared" si="34"/>
        <v>-2.4518932340161365E-2</v>
      </c>
      <c r="G125" s="36">
        <v>64.63</v>
      </c>
      <c r="H125" s="13">
        <f t="shared" si="34"/>
        <v>6.3843039551541043E-3</v>
      </c>
      <c r="I125" s="36">
        <v>85.12</v>
      </c>
      <c r="J125" s="13">
        <f t="shared" si="34"/>
        <v>-3.0452096509720182E-3</v>
      </c>
      <c r="K125" s="36">
        <v>232.89</v>
      </c>
      <c r="L125" s="13">
        <f t="shared" si="34"/>
        <v>-8.4263919471531959E-2</v>
      </c>
      <c r="M125" s="36">
        <v>1412.16</v>
      </c>
      <c r="N125" s="13">
        <f t="shared" si="34"/>
        <v>-1.9789403541407811E-2</v>
      </c>
    </row>
    <row r="126" spans="2:14">
      <c r="B126" s="15">
        <v>41214</v>
      </c>
      <c r="C126" s="36">
        <v>79.569999999999993</v>
      </c>
      <c r="D126" s="20">
        <f t="shared" si="33"/>
        <v>-1.2288977159880947E-2</v>
      </c>
      <c r="E126" s="36">
        <v>31</v>
      </c>
      <c r="F126" s="13">
        <f t="shared" si="34"/>
        <v>-1.3681196309258662E-2</v>
      </c>
      <c r="G126" s="36">
        <v>65.19</v>
      </c>
      <c r="H126" s="13">
        <f t="shared" si="34"/>
        <v>8.664706792511254E-3</v>
      </c>
      <c r="I126" s="36">
        <v>82.81</v>
      </c>
      <c r="J126" s="13">
        <f t="shared" si="34"/>
        <v>-2.7138157894736867E-2</v>
      </c>
      <c r="K126" s="36">
        <v>252.05</v>
      </c>
      <c r="L126" s="13">
        <f t="shared" si="34"/>
        <v>8.2270599854008447E-2</v>
      </c>
      <c r="M126" s="36">
        <v>1416.18</v>
      </c>
      <c r="N126" s="13">
        <f t="shared" si="34"/>
        <v>2.8467029231814961E-3</v>
      </c>
    </row>
    <row r="127" spans="2:14">
      <c r="B127" s="15">
        <v>41246</v>
      </c>
      <c r="C127" s="36">
        <v>72.349999999999994</v>
      </c>
      <c r="D127" s="20">
        <f t="shared" si="33"/>
        <v>-9.0737715219303752E-2</v>
      </c>
      <c r="E127" s="36">
        <v>32.1</v>
      </c>
      <c r="F127" s="13">
        <f t="shared" si="34"/>
        <v>3.5483870967741984E-2</v>
      </c>
      <c r="G127" s="36">
        <v>63.37</v>
      </c>
      <c r="H127" s="13">
        <f t="shared" si="34"/>
        <v>-2.7918392391471088E-2</v>
      </c>
      <c r="I127" s="36">
        <v>81.319999999999993</v>
      </c>
      <c r="J127" s="13">
        <f t="shared" si="34"/>
        <v>-1.7992996014974148E-2</v>
      </c>
      <c r="K127" s="36">
        <v>250.87</v>
      </c>
      <c r="L127" s="13">
        <f t="shared" si="34"/>
        <v>-4.6816107915096479E-3</v>
      </c>
      <c r="M127" s="36">
        <v>1426.19</v>
      </c>
      <c r="N127" s="13">
        <f t="shared" si="34"/>
        <v>7.0683105254981645E-3</v>
      </c>
    </row>
    <row r="128" spans="2:14">
      <c r="B128" s="15">
        <v>41276</v>
      </c>
      <c r="C128" s="36">
        <v>61.92</v>
      </c>
      <c r="D128" s="20">
        <f t="shared" si="33"/>
        <v>-0.14416033172080156</v>
      </c>
      <c r="E128" s="36">
        <v>32.94</v>
      </c>
      <c r="F128" s="13">
        <f t="shared" si="34"/>
        <v>2.6168224299065304E-2</v>
      </c>
      <c r="G128" s="36">
        <v>70.73</v>
      </c>
      <c r="H128" s="13">
        <f t="shared" si="34"/>
        <v>0.11614328546630909</v>
      </c>
      <c r="I128" s="36">
        <v>84.53</v>
      </c>
      <c r="J128" s="13">
        <f t="shared" si="34"/>
        <v>3.9473684210526418E-2</v>
      </c>
      <c r="K128" s="36">
        <v>265.5</v>
      </c>
      <c r="L128" s="13">
        <f t="shared" si="34"/>
        <v>5.8317056642882746E-2</v>
      </c>
      <c r="M128" s="36">
        <v>1498.11</v>
      </c>
      <c r="N128" s="13">
        <f t="shared" si="34"/>
        <v>5.0428063581991069E-2</v>
      </c>
    </row>
    <row r="129" spans="2:14">
      <c r="B129" s="15">
        <v>41306</v>
      </c>
      <c r="C129" s="36">
        <v>60.36</v>
      </c>
      <c r="D129" s="20">
        <f t="shared" si="33"/>
        <v>-2.5193798449612437E-2</v>
      </c>
      <c r="E129" s="36">
        <v>33.18</v>
      </c>
      <c r="F129" s="13">
        <f t="shared" si="34"/>
        <v>7.2859744990893139E-3</v>
      </c>
      <c r="G129" s="36">
        <v>71.69</v>
      </c>
      <c r="H129" s="13">
        <f t="shared" si="34"/>
        <v>1.3572741410999487E-2</v>
      </c>
      <c r="I129" s="36">
        <v>84.67</v>
      </c>
      <c r="J129" s="13">
        <f t="shared" si="34"/>
        <v>1.6562167277889574E-3</v>
      </c>
      <c r="K129" s="36">
        <v>264.27</v>
      </c>
      <c r="L129" s="13">
        <f t="shared" si="34"/>
        <v>-4.6327683615819898E-3</v>
      </c>
      <c r="M129" s="36">
        <v>1514.68</v>
      </c>
      <c r="N129" s="13">
        <f t="shared" si="34"/>
        <v>1.1060603026480141E-2</v>
      </c>
    </row>
    <row r="130" spans="2:14">
      <c r="B130" s="15">
        <v>41334</v>
      </c>
      <c r="C130" s="36">
        <v>60.53</v>
      </c>
      <c r="D130" s="20">
        <f t="shared" si="33"/>
        <v>2.8164347249834609E-3</v>
      </c>
      <c r="E130" s="36">
        <v>34.979999999999997</v>
      </c>
      <c r="F130" s="13">
        <f t="shared" ref="F130:N139" si="35">(E130-E129)/E129</f>
        <v>5.4249547920433912E-2</v>
      </c>
      <c r="G130" s="36">
        <v>72.52</v>
      </c>
      <c r="H130" s="13">
        <f t="shared" si="35"/>
        <v>1.1577625889245338E-2</v>
      </c>
      <c r="I130" s="36">
        <v>85.2</v>
      </c>
      <c r="J130" s="13">
        <f t="shared" si="35"/>
        <v>6.2595960788945446E-3</v>
      </c>
      <c r="K130" s="36">
        <v>266.49</v>
      </c>
      <c r="L130" s="13">
        <f t="shared" si="35"/>
        <v>8.4004994891589187E-3</v>
      </c>
      <c r="M130" s="36">
        <v>1569.19</v>
      </c>
      <c r="N130" s="13">
        <f t="shared" si="35"/>
        <v>3.5987799403174259E-2</v>
      </c>
    </row>
    <row r="131" spans="2:14">
      <c r="B131" s="15">
        <v>41365</v>
      </c>
      <c r="C131" s="36">
        <v>60.55</v>
      </c>
      <c r="D131" s="20">
        <f t="shared" si="33"/>
        <v>3.3041467041130054E-4</v>
      </c>
      <c r="E131" s="36">
        <v>35.92</v>
      </c>
      <c r="F131" s="13">
        <f t="shared" si="35"/>
        <v>2.6872498570611917E-2</v>
      </c>
      <c r="G131" s="36">
        <v>72.78</v>
      </c>
      <c r="H131" s="13">
        <f t="shared" si="35"/>
        <v>3.5852178709322273E-3</v>
      </c>
      <c r="I131" s="36">
        <v>84.14</v>
      </c>
      <c r="J131" s="13">
        <f t="shared" si="35"/>
        <v>-1.2441314553990637E-2</v>
      </c>
      <c r="K131" s="36">
        <v>253.81</v>
      </c>
      <c r="L131" s="13">
        <f t="shared" si="35"/>
        <v>-4.7581522758827745E-2</v>
      </c>
      <c r="M131" s="36">
        <v>1597.57</v>
      </c>
      <c r="N131" s="13">
        <f t="shared" si="35"/>
        <v>1.8085763992887974E-2</v>
      </c>
    </row>
    <row r="132" spans="2:14">
      <c r="B132" s="15">
        <v>41395</v>
      </c>
      <c r="C132" s="36">
        <v>61.9</v>
      </c>
      <c r="D132" s="20">
        <f t="shared" si="33"/>
        <v>2.229562345169284E-2</v>
      </c>
      <c r="E132" s="36">
        <v>38.65</v>
      </c>
      <c r="F132" s="13">
        <f t="shared" si="35"/>
        <v>7.6002227171492118E-2</v>
      </c>
      <c r="G132" s="36">
        <v>72.77</v>
      </c>
      <c r="H132" s="13">
        <f t="shared" si="35"/>
        <v>-1.374003847211475E-4</v>
      </c>
      <c r="I132" s="36">
        <v>86.13</v>
      </c>
      <c r="J132" s="13">
        <f t="shared" si="35"/>
        <v>2.3651057760874672E-2</v>
      </c>
      <c r="K132" s="36">
        <v>269.2</v>
      </c>
      <c r="L132" s="13">
        <f t="shared" si="35"/>
        <v>6.0635908750640191E-2</v>
      </c>
      <c r="M132" s="36">
        <v>1630.74</v>
      </c>
      <c r="N132" s="13">
        <f t="shared" si="35"/>
        <v>2.0762783477406357E-2</v>
      </c>
    </row>
    <row r="133" spans="2:14">
      <c r="B133" s="15">
        <v>41428</v>
      </c>
      <c r="C133" s="36">
        <v>54.58</v>
      </c>
      <c r="D133" s="20">
        <f t="shared" si="33"/>
        <v>-0.11825525040387723</v>
      </c>
      <c r="E133" s="36">
        <v>39.340000000000003</v>
      </c>
      <c r="F133" s="13">
        <f t="shared" si="35"/>
        <v>1.7852522639068689E-2</v>
      </c>
      <c r="G133" s="36">
        <v>72.98</v>
      </c>
      <c r="H133" s="13">
        <f t="shared" si="35"/>
        <v>2.8858045898036001E-3</v>
      </c>
      <c r="I133" s="36">
        <v>86.02</v>
      </c>
      <c r="J133" s="13">
        <f t="shared" si="35"/>
        <v>-1.2771392081736845E-3</v>
      </c>
      <c r="K133" s="36">
        <v>277.69</v>
      </c>
      <c r="L133" s="13">
        <f t="shared" si="35"/>
        <v>3.1537890044576557E-2</v>
      </c>
      <c r="M133" s="36">
        <v>1606.28</v>
      </c>
      <c r="N133" s="13">
        <f t="shared" si="35"/>
        <v>-1.4999325459607317E-2</v>
      </c>
    </row>
    <row r="134" spans="2:14">
      <c r="B134" s="15">
        <v>41456</v>
      </c>
      <c r="C134" s="36">
        <v>62.29</v>
      </c>
      <c r="D134" s="20">
        <f t="shared" si="33"/>
        <v>0.1412605349945035</v>
      </c>
      <c r="E134" s="36">
        <v>41.47</v>
      </c>
      <c r="F134" s="13">
        <f t="shared" si="35"/>
        <v>5.4143365531265766E-2</v>
      </c>
      <c r="G134" s="36">
        <v>76.69</v>
      </c>
      <c r="H134" s="13">
        <f t="shared" si="35"/>
        <v>5.0835845437105967E-2</v>
      </c>
      <c r="I134" s="36">
        <v>89.26</v>
      </c>
      <c r="J134" s="13">
        <f t="shared" si="35"/>
        <v>3.7665659149035219E-2</v>
      </c>
      <c r="K134" s="36">
        <v>301.22000000000003</v>
      </c>
      <c r="L134" s="13">
        <f t="shared" si="35"/>
        <v>8.4734776189275912E-2</v>
      </c>
      <c r="M134" s="36">
        <v>1685.73</v>
      </c>
      <c r="N134" s="13">
        <f t="shared" si="35"/>
        <v>4.9462111213487092E-2</v>
      </c>
    </row>
    <row r="135" spans="2:14">
      <c r="B135" s="15">
        <v>41487</v>
      </c>
      <c r="C135" s="36">
        <v>67.510000000000005</v>
      </c>
      <c r="D135" s="20">
        <f t="shared" si="33"/>
        <v>8.3801573286241868E-2</v>
      </c>
      <c r="E135" s="36">
        <v>39.43</v>
      </c>
      <c r="F135" s="13">
        <f t="shared" si="35"/>
        <v>-4.9192187123221584E-2</v>
      </c>
      <c r="G135" s="36">
        <v>74.39</v>
      </c>
      <c r="H135" s="13">
        <f t="shared" si="35"/>
        <v>-2.9990872343199859E-2</v>
      </c>
      <c r="I135" s="36">
        <v>83.56</v>
      </c>
      <c r="J135" s="13">
        <f t="shared" si="35"/>
        <v>-6.3858391216670432E-2</v>
      </c>
      <c r="K135" s="36">
        <v>280.98</v>
      </c>
      <c r="L135" s="13">
        <f t="shared" si="35"/>
        <v>-6.7193413451962045E-2</v>
      </c>
      <c r="M135" s="36">
        <v>1632.97</v>
      </c>
      <c r="N135" s="13">
        <f t="shared" si="35"/>
        <v>-3.1298013323604608E-2</v>
      </c>
    </row>
    <row r="136" spans="2:14">
      <c r="B136" s="15">
        <v>41520</v>
      </c>
      <c r="C136" s="36">
        <v>66.06</v>
      </c>
      <c r="D136" s="20">
        <f t="shared" si="33"/>
        <v>-2.147829951118357E-2</v>
      </c>
      <c r="E136" s="36">
        <v>39.659999999999997</v>
      </c>
      <c r="F136" s="13">
        <f t="shared" si="35"/>
        <v>5.8331219883336772E-3</v>
      </c>
      <c r="G136" s="36">
        <v>72.19</v>
      </c>
      <c r="H136" s="13">
        <f t="shared" si="35"/>
        <v>-2.957386745530317E-2</v>
      </c>
      <c r="I136" s="36">
        <v>82.48</v>
      </c>
      <c r="J136" s="13">
        <f t="shared" si="35"/>
        <v>-1.292484442316896E-2</v>
      </c>
      <c r="K136" s="36">
        <v>312.64</v>
      </c>
      <c r="L136" s="13">
        <f t="shared" si="35"/>
        <v>0.11267705886539955</v>
      </c>
      <c r="M136" s="36">
        <v>1681.55</v>
      </c>
      <c r="N136" s="13">
        <f t="shared" si="35"/>
        <v>2.9749474883188257E-2</v>
      </c>
    </row>
    <row r="137" spans="2:14">
      <c r="B137" s="15">
        <v>41548</v>
      </c>
      <c r="C137" s="36">
        <v>72.42</v>
      </c>
      <c r="D137" s="20">
        <f t="shared" si="33"/>
        <v>9.6276112624886459E-2</v>
      </c>
      <c r="E137" s="36">
        <v>40.97</v>
      </c>
      <c r="F137" s="13">
        <f t="shared" si="35"/>
        <v>3.3030761472516448E-2</v>
      </c>
      <c r="G137" s="36">
        <v>77.73</v>
      </c>
      <c r="H137" s="13">
        <f t="shared" si="35"/>
        <v>7.6741931015376186E-2</v>
      </c>
      <c r="I137" s="36">
        <v>85.91</v>
      </c>
      <c r="J137" s="13">
        <f t="shared" si="35"/>
        <v>4.1585838991270517E-2</v>
      </c>
      <c r="K137" s="36">
        <v>364.03</v>
      </c>
      <c r="L137" s="13">
        <f t="shared" si="35"/>
        <v>0.16437436028659158</v>
      </c>
      <c r="M137" s="36">
        <v>1756.54</v>
      </c>
      <c r="N137" s="13">
        <f t="shared" si="35"/>
        <v>4.4595759864410819E-2</v>
      </c>
    </row>
    <row r="138" spans="2:14">
      <c r="B138" s="15">
        <v>41579</v>
      </c>
      <c r="C138" s="36">
        <v>77.5</v>
      </c>
      <c r="D138" s="20">
        <f t="shared" si="33"/>
        <v>7.0146368406517515E-2</v>
      </c>
      <c r="E138" s="36">
        <v>42.55</v>
      </c>
      <c r="F138" s="13">
        <f t="shared" si="35"/>
        <v>3.8564803514766863E-2</v>
      </c>
      <c r="G138" s="36">
        <v>81.069999999999993</v>
      </c>
      <c r="H138" s="13">
        <f t="shared" si="35"/>
        <v>4.2969252540846381E-2</v>
      </c>
      <c r="I138" s="36">
        <v>90.22</v>
      </c>
      <c r="J138" s="13">
        <f t="shared" si="35"/>
        <v>5.016878128273778E-2</v>
      </c>
      <c r="K138" s="36">
        <v>393.62</v>
      </c>
      <c r="L138" s="13">
        <f t="shared" si="35"/>
        <v>8.1284509518446374E-2</v>
      </c>
      <c r="M138" s="36">
        <v>1805.81</v>
      </c>
      <c r="N138" s="13">
        <f t="shared" si="35"/>
        <v>2.804946087194142E-2</v>
      </c>
    </row>
    <row r="139" spans="2:14">
      <c r="B139" s="15">
        <v>41610</v>
      </c>
      <c r="C139" s="36">
        <v>78.19</v>
      </c>
      <c r="D139" s="20">
        <f t="shared" si="33"/>
        <v>8.9032258064515833E-3</v>
      </c>
      <c r="E139" s="36">
        <v>43.88</v>
      </c>
      <c r="F139" s="13">
        <f t="shared" si="35"/>
        <v>3.1257344300822693E-2</v>
      </c>
      <c r="G139" s="36">
        <v>78.36</v>
      </c>
      <c r="H139" s="13">
        <f t="shared" si="35"/>
        <v>-3.3427901813247736E-2</v>
      </c>
      <c r="I139" s="36">
        <v>97.67</v>
      </c>
      <c r="J139" s="13">
        <f t="shared" si="35"/>
        <v>8.2575925515406823E-2</v>
      </c>
      <c r="K139" s="36">
        <v>398.79</v>
      </c>
      <c r="L139" s="13">
        <f t="shared" si="35"/>
        <v>1.3134495198414755E-2</v>
      </c>
      <c r="M139" s="36">
        <v>1848.36</v>
      </c>
      <c r="N139" s="13">
        <f t="shared" si="35"/>
        <v>2.3562833299184276E-2</v>
      </c>
    </row>
    <row r="140" spans="2:14">
      <c r="B140" s="15">
        <v>41641</v>
      </c>
      <c r="C140" s="36">
        <v>69.760000000000005</v>
      </c>
      <c r="D140" s="20">
        <f t="shared" ref="D140:N154" si="36">(C140-C139)/C139</f>
        <v>-0.10781429850364488</v>
      </c>
      <c r="E140" s="36">
        <v>43.82</v>
      </c>
      <c r="F140" s="13">
        <f t="shared" si="36"/>
        <v>-1.3673655423883835E-3</v>
      </c>
      <c r="G140" s="36">
        <v>74.31</v>
      </c>
      <c r="H140" s="13">
        <f t="shared" si="36"/>
        <v>-5.1684532924961682E-2</v>
      </c>
      <c r="I140" s="36">
        <v>88.95</v>
      </c>
      <c r="J140" s="13">
        <f t="shared" si="36"/>
        <v>-8.9280229343708398E-2</v>
      </c>
      <c r="K140" s="36">
        <v>358.69</v>
      </c>
      <c r="L140" s="13">
        <f t="shared" si="36"/>
        <v>-0.10055417638356032</v>
      </c>
      <c r="M140" s="36">
        <v>1782.59</v>
      </c>
      <c r="N140" s="13">
        <f t="shared" si="36"/>
        <v>-3.5582895107013776E-2</v>
      </c>
    </row>
    <row r="141" spans="2:14">
      <c r="B141" s="15">
        <v>41673</v>
      </c>
      <c r="C141" s="36">
        <v>73.78</v>
      </c>
      <c r="D141" s="20">
        <f t="shared" si="36"/>
        <v>5.7626146788990765E-2</v>
      </c>
      <c r="E141" s="36">
        <v>45.17</v>
      </c>
      <c r="F141" s="13">
        <f t="shared" si="36"/>
        <v>3.0807850296668219E-2</v>
      </c>
      <c r="G141" s="36">
        <v>76.290000000000006</v>
      </c>
      <c r="H141" s="13">
        <f t="shared" si="36"/>
        <v>2.6645135244247126E-2</v>
      </c>
      <c r="I141" s="36">
        <v>93.57</v>
      </c>
      <c r="J141" s="13">
        <f t="shared" si="36"/>
        <v>5.1939291736930751E-2</v>
      </c>
      <c r="K141" s="36">
        <v>362.1</v>
      </c>
      <c r="L141" s="13">
        <f t="shared" si="36"/>
        <v>9.5068164710474922E-3</v>
      </c>
      <c r="M141" s="36">
        <v>1859.45</v>
      </c>
      <c r="N141" s="13">
        <f t="shared" si="36"/>
        <v>4.3117037568930677E-2</v>
      </c>
    </row>
    <row r="142" spans="2:14">
      <c r="B142" s="15">
        <v>41701</v>
      </c>
      <c r="C142" s="36">
        <v>75.25</v>
      </c>
      <c r="D142" s="20">
        <f t="shared" si="36"/>
        <v>1.9924098671726738E-2</v>
      </c>
      <c r="E142" s="36">
        <v>48.4</v>
      </c>
      <c r="F142" s="13">
        <f t="shared" si="36"/>
        <v>7.1507637812707484E-2</v>
      </c>
      <c r="G142" s="36">
        <v>78.17</v>
      </c>
      <c r="H142" s="13">
        <f t="shared" si="36"/>
        <v>2.4642810329007673E-2</v>
      </c>
      <c r="I142" s="36">
        <v>94.94</v>
      </c>
      <c r="J142" s="13">
        <f t="shared" si="36"/>
        <v>1.464144490755589E-2</v>
      </c>
      <c r="K142" s="36">
        <v>336.37</v>
      </c>
      <c r="L142" s="13">
        <f t="shared" si="36"/>
        <v>-7.1057718862192809E-2</v>
      </c>
      <c r="M142" s="36">
        <v>1872.34</v>
      </c>
      <c r="N142" s="13">
        <f t="shared" si="36"/>
        <v>6.9321573583585854E-3</v>
      </c>
    </row>
    <row r="143" spans="2:14">
      <c r="B143" s="15">
        <v>41730</v>
      </c>
      <c r="C143" s="36">
        <v>82.73</v>
      </c>
      <c r="D143" s="20">
        <f t="shared" si="36"/>
        <v>9.9401993355481777E-2</v>
      </c>
      <c r="E143" s="36">
        <v>48.3</v>
      </c>
      <c r="F143" s="13">
        <f t="shared" si="36"/>
        <v>-2.0661157024793684E-3</v>
      </c>
      <c r="G143" s="36">
        <v>80.7</v>
      </c>
      <c r="H143" s="13">
        <f t="shared" si="36"/>
        <v>3.2365357554048881E-2</v>
      </c>
      <c r="I143" s="36">
        <v>99.54</v>
      </c>
      <c r="J143" s="13">
        <f t="shared" si="36"/>
        <v>4.8451653676005992E-2</v>
      </c>
      <c r="K143" s="36">
        <v>304.13</v>
      </c>
      <c r="L143" s="13">
        <f t="shared" si="36"/>
        <v>-9.5846835330142433E-2</v>
      </c>
      <c r="M143" s="36">
        <v>1883.95</v>
      </c>
      <c r="N143" s="13">
        <f t="shared" si="36"/>
        <v>6.2007968638175372E-3</v>
      </c>
    </row>
    <row r="144" spans="2:14">
      <c r="B144" s="15">
        <v>41760</v>
      </c>
      <c r="C144" s="36">
        <v>89.24</v>
      </c>
      <c r="D144" s="20">
        <f t="shared" si="36"/>
        <v>7.8689713525927601E-2</v>
      </c>
      <c r="E144" s="36">
        <v>49.77</v>
      </c>
      <c r="F144" s="13">
        <f t="shared" si="36"/>
        <v>3.0434782608695778E-2</v>
      </c>
      <c r="G144" s="36">
        <v>78.98</v>
      </c>
      <c r="H144" s="13">
        <f t="shared" si="36"/>
        <v>-2.1313506815365535E-2</v>
      </c>
      <c r="I144" s="36">
        <v>98.38</v>
      </c>
      <c r="J144" s="13">
        <f t="shared" si="36"/>
        <v>-1.1653606590315559E-2</v>
      </c>
      <c r="K144" s="36">
        <v>312.55</v>
      </c>
      <c r="L144" s="13">
        <f t="shared" si="36"/>
        <v>2.7685529214480701E-2</v>
      </c>
      <c r="M144" s="36">
        <v>1923.57</v>
      </c>
      <c r="N144" s="13">
        <f t="shared" si="36"/>
        <v>2.1030282120013743E-2</v>
      </c>
    </row>
    <row r="145" spans="2:14">
      <c r="B145" s="15">
        <v>41792</v>
      </c>
      <c r="C145" s="36">
        <v>91.71</v>
      </c>
      <c r="D145" s="20">
        <f t="shared" si="36"/>
        <v>2.7678171223666507E-2</v>
      </c>
      <c r="E145" s="36">
        <v>51.51</v>
      </c>
      <c r="F145" s="13">
        <f t="shared" si="36"/>
        <v>3.4960819770946248E-2</v>
      </c>
      <c r="G145" s="36">
        <v>76.83</v>
      </c>
      <c r="H145" s="13">
        <f t="shared" si="36"/>
        <v>-2.7222081539630356E-2</v>
      </c>
      <c r="I145" s="36">
        <v>98.53</v>
      </c>
      <c r="J145" s="13">
        <f t="shared" si="36"/>
        <v>1.5247001423054044E-3</v>
      </c>
      <c r="K145" s="36">
        <v>324.77999999999997</v>
      </c>
      <c r="L145" s="13">
        <f t="shared" si="36"/>
        <v>3.9129739241721202E-2</v>
      </c>
      <c r="M145" s="36">
        <v>1960.23</v>
      </c>
      <c r="N145" s="13">
        <f t="shared" si="36"/>
        <v>1.9058313448431865E-2</v>
      </c>
    </row>
    <row r="146" spans="2:14">
      <c r="B146" s="15">
        <v>41821</v>
      </c>
      <c r="C146" s="36">
        <v>94.34</v>
      </c>
      <c r="D146" s="20">
        <f t="shared" si="36"/>
        <v>2.8677352524261367E-2</v>
      </c>
      <c r="E146" s="36">
        <v>49.89</v>
      </c>
      <c r="F146" s="13">
        <f t="shared" si="36"/>
        <v>-3.1450203843913754E-2</v>
      </c>
      <c r="G146" s="36">
        <v>76.19</v>
      </c>
      <c r="H146" s="13">
        <f t="shared" si="36"/>
        <v>-8.330079396069251E-3</v>
      </c>
      <c r="I146" s="36">
        <v>96.82</v>
      </c>
      <c r="J146" s="13">
        <f t="shared" si="36"/>
        <v>-1.735512026793878E-2</v>
      </c>
      <c r="K146" s="36">
        <v>312.99</v>
      </c>
      <c r="L146" s="13">
        <f t="shared" si="36"/>
        <v>-3.630149639756132E-2</v>
      </c>
      <c r="M146" s="36">
        <v>1930.67</v>
      </c>
      <c r="N146" s="13">
        <f t="shared" si="36"/>
        <v>-1.5079863077291922E-2</v>
      </c>
    </row>
    <row r="147" spans="2:14">
      <c r="B147" s="15">
        <v>41852</v>
      </c>
      <c r="C147" s="36">
        <v>101.66</v>
      </c>
      <c r="D147" s="20">
        <f t="shared" si="36"/>
        <v>7.7591689633241395E-2</v>
      </c>
      <c r="E147" s="36">
        <v>50.77</v>
      </c>
      <c r="F147" s="13">
        <f t="shared" si="36"/>
        <v>1.7638805371818049E-2</v>
      </c>
      <c r="G147" s="36">
        <v>81.89</v>
      </c>
      <c r="H147" s="13">
        <f t="shared" si="36"/>
        <v>7.4812967581047427E-2</v>
      </c>
      <c r="I147" s="36">
        <v>98.01</v>
      </c>
      <c r="J147" s="13">
        <f t="shared" si="36"/>
        <v>1.2290848998141004E-2</v>
      </c>
      <c r="K147" s="36">
        <v>339.04</v>
      </c>
      <c r="L147" s="13">
        <f t="shared" si="36"/>
        <v>8.3229496150036775E-2</v>
      </c>
      <c r="M147" s="36">
        <v>2003.37</v>
      </c>
      <c r="N147" s="13">
        <f t="shared" si="36"/>
        <v>3.7655321727690289E-2</v>
      </c>
    </row>
    <row r="148" spans="2:14">
      <c r="B148" s="15">
        <v>41884</v>
      </c>
      <c r="C148" s="36">
        <v>99.92</v>
      </c>
      <c r="D148" s="20">
        <f t="shared" si="36"/>
        <v>-1.7115876450914766E-2</v>
      </c>
      <c r="E148" s="36">
        <v>51.19</v>
      </c>
      <c r="F148" s="13">
        <f t="shared" si="36"/>
        <v>8.2726019302736768E-3</v>
      </c>
      <c r="G148" s="36">
        <v>82.52</v>
      </c>
      <c r="H148" s="13">
        <f t="shared" si="36"/>
        <v>7.6932470387104093E-3</v>
      </c>
      <c r="I148" s="36">
        <v>92.68</v>
      </c>
      <c r="J148" s="13">
        <f t="shared" si="36"/>
        <v>-5.4382205897357393E-2</v>
      </c>
      <c r="K148" s="36">
        <v>322.44</v>
      </c>
      <c r="L148" s="13">
        <f t="shared" si="36"/>
        <v>-4.8961774421897183E-2</v>
      </c>
      <c r="M148" s="36">
        <v>1972.29</v>
      </c>
      <c r="N148" s="13">
        <f t="shared" si="36"/>
        <v>-1.5513859147336702E-2</v>
      </c>
    </row>
    <row r="149" spans="2:14">
      <c r="B149" s="15">
        <v>41913</v>
      </c>
      <c r="C149" s="36">
        <v>107.11</v>
      </c>
      <c r="D149" s="20">
        <f t="shared" si="36"/>
        <v>7.1957566052842245E-2</v>
      </c>
      <c r="E149" s="36">
        <v>52.4</v>
      </c>
      <c r="F149" s="13">
        <f t="shared" si="36"/>
        <v>2.363742918538779E-2</v>
      </c>
      <c r="G149" s="36">
        <v>86.65</v>
      </c>
      <c r="H149" s="13">
        <f t="shared" si="36"/>
        <v>5.0048473097431045E-2</v>
      </c>
      <c r="I149" s="36">
        <v>95.3</v>
      </c>
      <c r="J149" s="13">
        <f t="shared" si="36"/>
        <v>2.8269313767803086E-2</v>
      </c>
      <c r="K149" s="36">
        <v>305.45999999999998</v>
      </c>
      <c r="L149" s="13">
        <f t="shared" si="36"/>
        <v>-5.2660960178637944E-2</v>
      </c>
      <c r="M149" s="36">
        <v>2018.05</v>
      </c>
      <c r="N149" s="13">
        <f t="shared" si="36"/>
        <v>2.3201456175308902E-2</v>
      </c>
    </row>
    <row r="150" spans="2:14">
      <c r="B150" s="15">
        <v>41946</v>
      </c>
      <c r="C150" s="36">
        <v>118.46</v>
      </c>
      <c r="D150" s="20">
        <f t="shared" si="36"/>
        <v>0.10596582952105307</v>
      </c>
      <c r="E150" s="36">
        <v>54.12</v>
      </c>
      <c r="F150" s="13">
        <f t="shared" si="36"/>
        <v>3.2824427480916012E-2</v>
      </c>
      <c r="G150" s="36">
        <v>89.79</v>
      </c>
      <c r="H150" s="13">
        <f t="shared" si="36"/>
        <v>3.6237738026543571E-2</v>
      </c>
      <c r="I150" s="36">
        <v>89.86</v>
      </c>
      <c r="J150" s="13">
        <f t="shared" si="36"/>
        <v>-5.7082896117523589E-2</v>
      </c>
      <c r="K150" s="36">
        <v>338.64</v>
      </c>
      <c r="L150" s="13">
        <f t="shared" si="36"/>
        <v>0.10862306030249463</v>
      </c>
      <c r="M150" s="36">
        <v>2067.56</v>
      </c>
      <c r="N150" s="13">
        <f t="shared" si="36"/>
        <v>2.4533584400782932E-2</v>
      </c>
    </row>
    <row r="151" spans="2:14">
      <c r="B151" s="15">
        <v>41974</v>
      </c>
      <c r="C151" s="36">
        <v>109.95</v>
      </c>
      <c r="D151" s="20">
        <f t="shared" si="36"/>
        <v>-7.1838595306432482E-2</v>
      </c>
      <c r="E151" s="36">
        <v>54.46</v>
      </c>
      <c r="F151" s="13">
        <f t="shared" si="36"/>
        <v>6.2823355506282973E-3</v>
      </c>
      <c r="G151" s="36">
        <v>90.45</v>
      </c>
      <c r="H151" s="13">
        <f t="shared" si="36"/>
        <v>7.3504844637487087E-3</v>
      </c>
      <c r="I151" s="36">
        <v>91.76</v>
      </c>
      <c r="J151" s="13">
        <f t="shared" si="36"/>
        <v>2.1144001780547581E-2</v>
      </c>
      <c r="K151" s="36">
        <v>310.35000000000002</v>
      </c>
      <c r="L151" s="13">
        <f t="shared" si="36"/>
        <v>-8.3540042523033209E-2</v>
      </c>
      <c r="M151" s="36">
        <v>2058.9</v>
      </c>
      <c r="N151" s="13">
        <f t="shared" si="36"/>
        <v>-4.1885120625277401E-3</v>
      </c>
    </row>
    <row r="152" spans="2:14">
      <c r="B152" s="15">
        <v>42006</v>
      </c>
      <c r="C152" s="36">
        <v>116.7</v>
      </c>
      <c r="D152" s="20">
        <f t="shared" si="36"/>
        <v>6.1391541609822645E-2</v>
      </c>
      <c r="E152" s="36">
        <v>51.58</v>
      </c>
      <c r="F152" s="13">
        <f t="shared" si="36"/>
        <v>-5.288284979801694E-2</v>
      </c>
      <c r="G152" s="36">
        <v>84.29</v>
      </c>
      <c r="H152" s="13">
        <f t="shared" si="36"/>
        <v>-6.8103924820342693E-2</v>
      </c>
      <c r="I152" s="36">
        <v>86.77</v>
      </c>
      <c r="J152" s="13">
        <f t="shared" si="36"/>
        <v>-5.4380993897123024E-2</v>
      </c>
      <c r="K152" s="36">
        <v>354.53</v>
      </c>
      <c r="L152" s="13">
        <f t="shared" si="36"/>
        <v>0.14235540518769113</v>
      </c>
      <c r="M152" s="36">
        <v>1994.99</v>
      </c>
      <c r="N152" s="13">
        <f t="shared" si="36"/>
        <v>-3.1040847054252307E-2</v>
      </c>
    </row>
    <row r="153" spans="2:14">
      <c r="B153" s="15">
        <v>42037</v>
      </c>
      <c r="C153" s="36">
        <v>128.46</v>
      </c>
      <c r="D153" s="20">
        <f t="shared" si="36"/>
        <v>0.10077120822622113</v>
      </c>
      <c r="E153" s="36">
        <v>54.79</v>
      </c>
      <c r="F153" s="13">
        <f t="shared" si="36"/>
        <v>6.2233423807677414E-2</v>
      </c>
      <c r="G153" s="36">
        <v>85.13</v>
      </c>
      <c r="H153" s="13">
        <f t="shared" si="36"/>
        <v>9.9655949697471727E-3</v>
      </c>
      <c r="I153" s="36">
        <v>88.54</v>
      </c>
      <c r="J153" s="13">
        <f t="shared" si="36"/>
        <v>2.0398755330183361E-2</v>
      </c>
      <c r="K153" s="36">
        <v>380.16</v>
      </c>
      <c r="L153" s="13">
        <f t="shared" si="36"/>
        <v>7.2292894818492243E-2</v>
      </c>
      <c r="M153" s="36">
        <v>2104.5</v>
      </c>
      <c r="N153" s="13">
        <f t="shared" si="36"/>
        <v>5.4892505726845744E-2</v>
      </c>
    </row>
    <row r="154" spans="2:14" ht="15" thickBot="1">
      <c r="B154" s="16">
        <v>42065</v>
      </c>
      <c r="C154" s="37">
        <v>126.69</v>
      </c>
      <c r="D154" s="20">
        <f t="shared" si="36"/>
        <v>-1.3778608127043516E-2</v>
      </c>
      <c r="E154" s="37">
        <v>55.35</v>
      </c>
      <c r="F154" s="23">
        <f t="shared" si="36"/>
        <v>1.0220843219565656E-2</v>
      </c>
      <c r="G154" s="37">
        <v>83.92</v>
      </c>
      <c r="H154" s="13">
        <f t="shared" si="36"/>
        <v>-1.4213555738282554E-2</v>
      </c>
      <c r="I154" s="37">
        <v>84.52</v>
      </c>
      <c r="J154" s="13">
        <f t="shared" si="36"/>
        <v>-4.5403207589790037E-2</v>
      </c>
      <c r="K154" s="37">
        <v>374.09</v>
      </c>
      <c r="L154" s="13">
        <f t="shared" si="36"/>
        <v>-1.5966961279461411E-2</v>
      </c>
      <c r="M154" s="37">
        <v>2091.5</v>
      </c>
      <c r="N154" s="13">
        <f t="shared" si="36"/>
        <v>-6.1772392492278451E-3</v>
      </c>
    </row>
  </sheetData>
  <mergeCells count="6">
    <mergeCell ref="I2:J3"/>
    <mergeCell ref="K2:L3"/>
    <mergeCell ref="M2:N3"/>
    <mergeCell ref="C2:D3"/>
    <mergeCell ref="E2:F3"/>
    <mergeCell ref="G2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D149"/>
  <sheetViews>
    <sheetView tabSelected="1" topLeftCell="B7" workbookViewId="0">
      <selection activeCell="L21" sqref="L21"/>
    </sheetView>
  </sheetViews>
  <sheetFormatPr baseColWidth="10" defaultRowHeight="14.4"/>
  <cols>
    <col min="3" max="3" width="17" bestFit="1" customWidth="1"/>
  </cols>
  <sheetData>
    <row r="1" spans="2:4" ht="15" thickBot="1"/>
    <row r="2" spans="2:4">
      <c r="C2" s="1" t="str">
        <f>'Données distributions'!B3</f>
        <v>AAPL</v>
      </c>
      <c r="D2" s="2"/>
    </row>
    <row r="3" spans="2:4" ht="15" thickBot="1">
      <c r="C3" s="5"/>
      <c r="D3" s="6"/>
    </row>
    <row r="4" spans="2:4" ht="15" thickBot="1">
      <c r="C4" s="32" t="s">
        <v>11</v>
      </c>
      <c r="D4" s="33" t="s">
        <v>12</v>
      </c>
    </row>
    <row r="5" spans="2:4">
      <c r="B5" s="29">
        <v>37705</v>
      </c>
      <c r="C5" s="35">
        <f>HLOOKUP($C$2,'Données titres'!$C$2:$N$154,'Données distributions'!E3)</f>
        <v>0.95</v>
      </c>
      <c r="D5" s="34"/>
    </row>
    <row r="6" spans="2:4">
      <c r="B6" s="30">
        <v>37712</v>
      </c>
      <c r="C6" s="36">
        <f>HLOOKUP($C$2,'Données titres'!$C$2:$N$154,'Données distributions'!E4)</f>
        <v>0.96</v>
      </c>
      <c r="D6" s="13">
        <f>(C6-C5)/C5</f>
        <v>1.0526315789473694E-2</v>
      </c>
    </row>
    <row r="7" spans="2:4">
      <c r="B7" s="30">
        <v>37742</v>
      </c>
      <c r="C7" s="36">
        <f>HLOOKUP($C$2,'Données titres'!$C$2:$N$154,'Données distributions'!E5)</f>
        <v>1.21</v>
      </c>
      <c r="D7" s="13">
        <f t="shared" ref="D7:D70" si="0">(C7-C6)/C6</f>
        <v>0.26041666666666669</v>
      </c>
    </row>
    <row r="8" spans="2:4">
      <c r="B8" s="30">
        <v>37774</v>
      </c>
      <c r="C8" s="36">
        <f>HLOOKUP($C$2,'Données titres'!$C$2:$N$154,'Données distributions'!E6)</f>
        <v>1.28</v>
      </c>
      <c r="D8" s="13">
        <f t="shared" si="0"/>
        <v>5.7851239669421538E-2</v>
      </c>
    </row>
    <row r="9" spans="2:4">
      <c r="B9" s="30">
        <v>37803</v>
      </c>
      <c r="C9" s="36">
        <f>HLOOKUP($C$2,'Données titres'!$C$2:$N$154,'Données distributions'!E7)</f>
        <v>1.42</v>
      </c>
      <c r="D9" s="13">
        <f t="shared" si="0"/>
        <v>0.10937499999999992</v>
      </c>
    </row>
    <row r="10" spans="2:4">
      <c r="B10" s="30">
        <v>37834</v>
      </c>
      <c r="C10" s="36">
        <f>HLOOKUP($C$2,'Données titres'!$C$2:$N$154,'Données distributions'!E8)</f>
        <v>1.52</v>
      </c>
      <c r="D10" s="13">
        <f t="shared" si="0"/>
        <v>7.0422535211267678E-2</v>
      </c>
    </row>
    <row r="11" spans="2:4">
      <c r="B11" s="30">
        <v>37866</v>
      </c>
      <c r="C11" s="36">
        <f>HLOOKUP($C$2,'Données titres'!$C$2:$N$154,'Données distributions'!E9)</f>
        <v>1.4</v>
      </c>
      <c r="D11" s="13">
        <f t="shared" si="0"/>
        <v>-7.8947368421052697E-2</v>
      </c>
    </row>
    <row r="12" spans="2:4">
      <c r="B12" s="30">
        <v>37895</v>
      </c>
      <c r="C12" s="36">
        <f>HLOOKUP($C$2,'Données titres'!$C$2:$N$154,'Données distributions'!E10)</f>
        <v>1.54</v>
      </c>
      <c r="D12" s="13">
        <f t="shared" si="0"/>
        <v>0.10000000000000009</v>
      </c>
    </row>
    <row r="13" spans="2:4">
      <c r="B13" s="30">
        <v>37928</v>
      </c>
      <c r="C13" s="36">
        <f>HLOOKUP($C$2,'Données titres'!$C$2:$N$154,'Données distributions'!E11)</f>
        <v>1.41</v>
      </c>
      <c r="D13" s="13">
        <f t="shared" si="0"/>
        <v>-8.4415584415584485E-2</v>
      </c>
    </row>
    <row r="14" spans="2:4">
      <c r="B14" s="30">
        <v>37956</v>
      </c>
      <c r="C14" s="36">
        <f>HLOOKUP($C$2,'Données titres'!$C$2:$N$154,'Données distributions'!E12)</f>
        <v>1.44</v>
      </c>
      <c r="D14" s="13">
        <f t="shared" si="0"/>
        <v>2.1276595744680871E-2</v>
      </c>
    </row>
    <row r="15" spans="2:4">
      <c r="B15" s="30">
        <v>37988</v>
      </c>
      <c r="C15" s="36">
        <f>HLOOKUP($C$2,'Données titres'!$C$2:$N$154,'Données distributions'!E13)</f>
        <v>1.52</v>
      </c>
      <c r="D15" s="13">
        <f t="shared" si="0"/>
        <v>5.5555555555555608E-2</v>
      </c>
    </row>
    <row r="16" spans="2:4">
      <c r="B16" s="30">
        <v>38019</v>
      </c>
      <c r="C16" s="36">
        <f>HLOOKUP($C$2,'Données titres'!$C$2:$N$154,'Données distributions'!E14)</f>
        <v>1.61</v>
      </c>
      <c r="D16" s="13">
        <f t="shared" si="0"/>
        <v>5.9210526315789526E-2</v>
      </c>
    </row>
    <row r="17" spans="2:4">
      <c r="B17" s="30">
        <v>38047</v>
      </c>
      <c r="C17" s="36">
        <f>HLOOKUP($C$2,'Données titres'!$C$2:$N$154,'Données distributions'!E15)</f>
        <v>1.82</v>
      </c>
      <c r="D17" s="13">
        <f t="shared" si="0"/>
        <v>0.13043478260869562</v>
      </c>
    </row>
    <row r="18" spans="2:4">
      <c r="B18" s="30">
        <v>38078</v>
      </c>
      <c r="C18" s="36">
        <f>HLOOKUP($C$2,'Données titres'!$C$2:$N$154,'Données distributions'!E16)</f>
        <v>1.74</v>
      </c>
      <c r="D18" s="13">
        <f t="shared" si="0"/>
        <v>-4.3956043956043994E-2</v>
      </c>
    </row>
    <row r="19" spans="2:4">
      <c r="B19" s="30">
        <v>38110</v>
      </c>
      <c r="C19" s="36">
        <f>HLOOKUP($C$2,'Données titres'!$C$2:$N$154,'Données distributions'!E17)</f>
        <v>1.89</v>
      </c>
      <c r="D19" s="13">
        <f t="shared" si="0"/>
        <v>8.6206896551724088E-2</v>
      </c>
    </row>
    <row r="20" spans="2:4">
      <c r="B20" s="30">
        <v>38139</v>
      </c>
      <c r="C20" s="36">
        <f>HLOOKUP($C$2,'Données titres'!$C$2:$N$154,'Données distributions'!E18)</f>
        <v>2.19</v>
      </c>
      <c r="D20" s="13">
        <f t="shared" si="0"/>
        <v>0.15873015873015875</v>
      </c>
    </row>
    <row r="21" spans="2:4">
      <c r="B21" s="30">
        <v>38169</v>
      </c>
      <c r="C21" s="36">
        <f>HLOOKUP($C$2,'Données titres'!$C$2:$N$154,'Données distributions'!E19)</f>
        <v>2.1800000000000002</v>
      </c>
      <c r="D21" s="13">
        <f t="shared" si="0"/>
        <v>-4.5662100456620031E-3</v>
      </c>
    </row>
    <row r="22" spans="2:4">
      <c r="B22" s="30">
        <v>38201</v>
      </c>
      <c r="C22" s="36">
        <f>HLOOKUP($C$2,'Données titres'!$C$2:$N$154,'Données distributions'!E20)</f>
        <v>2.3199999999999998</v>
      </c>
      <c r="D22" s="13">
        <f t="shared" si="0"/>
        <v>6.4220183486238383E-2</v>
      </c>
    </row>
    <row r="23" spans="2:4">
      <c r="B23" s="30">
        <v>38231</v>
      </c>
      <c r="C23" s="36">
        <f>HLOOKUP($C$2,'Données titres'!$C$2:$N$154,'Données distributions'!E21)</f>
        <v>2.61</v>
      </c>
      <c r="D23" s="13">
        <f t="shared" si="0"/>
        <v>0.12500000000000003</v>
      </c>
    </row>
    <row r="24" spans="2:4">
      <c r="B24" s="30">
        <v>38261</v>
      </c>
      <c r="C24" s="36">
        <f>HLOOKUP($C$2,'Données titres'!$C$2:$N$154,'Données distributions'!E22)</f>
        <v>3.53</v>
      </c>
      <c r="D24" s="13">
        <f t="shared" si="0"/>
        <v>0.35249042145593867</v>
      </c>
    </row>
    <row r="25" spans="2:4">
      <c r="B25" s="30">
        <v>38292</v>
      </c>
      <c r="C25" s="36">
        <f>HLOOKUP($C$2,'Données titres'!$C$2:$N$154,'Données distributions'!E23)</f>
        <v>4.5199999999999996</v>
      </c>
      <c r="D25" s="13">
        <f t="shared" si="0"/>
        <v>0.28045325779036823</v>
      </c>
    </row>
    <row r="26" spans="2:4">
      <c r="B26" s="30">
        <v>38322</v>
      </c>
      <c r="C26" s="36">
        <f>HLOOKUP($C$2,'Données titres'!$C$2:$N$154,'Données distributions'!E24)</f>
        <v>4.34</v>
      </c>
      <c r="D26" s="13">
        <f t="shared" si="0"/>
        <v>-3.9823008849557466E-2</v>
      </c>
    </row>
    <row r="27" spans="2:4">
      <c r="B27" s="30">
        <v>38355</v>
      </c>
      <c r="C27" s="36">
        <f>HLOOKUP($C$2,'Données titres'!$C$2:$N$154,'Données distributions'!E25)</f>
        <v>5.18</v>
      </c>
      <c r="D27" s="13">
        <f t="shared" si="0"/>
        <v>0.19354838709677416</v>
      </c>
    </row>
    <row r="28" spans="2:4">
      <c r="B28" s="30">
        <v>38384</v>
      </c>
      <c r="C28" s="36">
        <f>HLOOKUP($C$2,'Données titres'!$C$2:$N$154,'Données distributions'!E26)</f>
        <v>6.04</v>
      </c>
      <c r="D28" s="13">
        <f t="shared" si="0"/>
        <v>0.16602316602316611</v>
      </c>
    </row>
    <row r="29" spans="2:4">
      <c r="B29" s="30">
        <v>38412</v>
      </c>
      <c r="C29" s="36">
        <f>HLOOKUP($C$2,'Données titres'!$C$2:$N$154,'Données distributions'!E27)</f>
        <v>5.62</v>
      </c>
      <c r="D29" s="13">
        <f t="shared" si="0"/>
        <v>-6.9536423841059597E-2</v>
      </c>
    </row>
    <row r="30" spans="2:4">
      <c r="B30" s="30">
        <v>38443</v>
      </c>
      <c r="C30" s="36">
        <f>HLOOKUP($C$2,'Données titres'!$C$2:$N$154,'Données distributions'!E28)</f>
        <v>4.8600000000000003</v>
      </c>
      <c r="D30" s="13">
        <f t="shared" si="0"/>
        <v>-0.1352313167259786</v>
      </c>
    </row>
    <row r="31" spans="2:4">
      <c r="B31" s="30">
        <v>38474</v>
      </c>
      <c r="C31" s="36">
        <f>HLOOKUP($C$2,'Données titres'!$C$2:$N$154,'Données distributions'!E29)</f>
        <v>5.36</v>
      </c>
      <c r="D31" s="13">
        <f t="shared" si="0"/>
        <v>0.10288065843621398</v>
      </c>
    </row>
    <row r="32" spans="2:4">
      <c r="B32" s="30">
        <v>38504</v>
      </c>
      <c r="C32" s="36">
        <f>HLOOKUP($C$2,'Données titres'!$C$2:$N$154,'Données distributions'!E30)</f>
        <v>4.96</v>
      </c>
      <c r="D32" s="13">
        <f t="shared" si="0"/>
        <v>-7.4626865671641854E-2</v>
      </c>
    </row>
    <row r="33" spans="2:4">
      <c r="B33" s="30">
        <v>38534</v>
      </c>
      <c r="C33" s="36">
        <f>HLOOKUP($C$2,'Données titres'!$C$2:$N$154,'Données distributions'!E31)</f>
        <v>5.75</v>
      </c>
      <c r="D33" s="13">
        <f t="shared" si="0"/>
        <v>0.15927419354838709</v>
      </c>
    </row>
    <row r="34" spans="2:4">
      <c r="B34" s="30">
        <v>38565</v>
      </c>
      <c r="C34" s="36">
        <f>HLOOKUP($C$2,'Données titres'!$C$2:$N$154,'Données distributions'!E32)</f>
        <v>6.32</v>
      </c>
      <c r="D34" s="13">
        <f t="shared" si="0"/>
        <v>9.9130434782608745E-2</v>
      </c>
    </row>
    <row r="35" spans="2:4">
      <c r="B35" s="30">
        <v>38596</v>
      </c>
      <c r="C35" s="36">
        <f>HLOOKUP($C$2,'Données titres'!$C$2:$N$154,'Données distributions'!E33)</f>
        <v>7.22</v>
      </c>
      <c r="D35" s="13">
        <f t="shared" si="0"/>
        <v>0.14240506329113914</v>
      </c>
    </row>
    <row r="36" spans="2:4">
      <c r="B36" s="30">
        <v>38628</v>
      </c>
      <c r="C36" s="36">
        <f>HLOOKUP($C$2,'Données titres'!$C$2:$N$154,'Données distributions'!E34)</f>
        <v>7.76</v>
      </c>
      <c r="D36" s="13">
        <f t="shared" si="0"/>
        <v>7.4792243767313027E-2</v>
      </c>
    </row>
    <row r="37" spans="2:4">
      <c r="B37" s="30">
        <v>38657</v>
      </c>
      <c r="C37" s="36">
        <f>HLOOKUP($C$2,'Données titres'!$C$2:$N$154,'Données distributions'!E35)</f>
        <v>9.14</v>
      </c>
      <c r="D37" s="13">
        <f t="shared" si="0"/>
        <v>0.17783505154639187</v>
      </c>
    </row>
    <row r="38" spans="2:4">
      <c r="B38" s="30">
        <v>38687</v>
      </c>
      <c r="C38" s="36">
        <f>HLOOKUP($C$2,'Données titres'!$C$2:$N$154,'Données distributions'!E36)</f>
        <v>9.69</v>
      </c>
      <c r="D38" s="13">
        <f t="shared" si="0"/>
        <v>6.0175054704595068E-2</v>
      </c>
    </row>
    <row r="39" spans="2:4">
      <c r="B39" s="30">
        <v>38720</v>
      </c>
      <c r="C39" s="36">
        <f>HLOOKUP($C$2,'Données titres'!$C$2:$N$154,'Données distributions'!E37)</f>
        <v>10.18</v>
      </c>
      <c r="D39" s="13">
        <f t="shared" si="0"/>
        <v>5.056759545923635E-2</v>
      </c>
    </row>
    <row r="40" spans="2:4">
      <c r="B40" s="30">
        <v>38749</v>
      </c>
      <c r="C40" s="36">
        <f>HLOOKUP($C$2,'Données titres'!$C$2:$N$154,'Données distributions'!E38)</f>
        <v>9.23</v>
      </c>
      <c r="D40" s="13">
        <f t="shared" si="0"/>
        <v>-9.3320235756384998E-2</v>
      </c>
    </row>
    <row r="41" spans="2:4">
      <c r="B41" s="30">
        <v>38777</v>
      </c>
      <c r="C41" s="36">
        <f>HLOOKUP($C$2,'Données titres'!$C$2:$N$154,'Données distributions'!E39)</f>
        <v>8.4499999999999993</v>
      </c>
      <c r="D41" s="13">
        <f t="shared" si="0"/>
        <v>-8.450704225352125E-2</v>
      </c>
    </row>
    <row r="42" spans="2:4">
      <c r="B42" s="30">
        <v>38810</v>
      </c>
      <c r="C42" s="36">
        <f>HLOOKUP($C$2,'Données titres'!$C$2:$N$154,'Données distributions'!E40)</f>
        <v>9.49</v>
      </c>
      <c r="D42" s="13">
        <f t="shared" si="0"/>
        <v>0.12307692307692319</v>
      </c>
    </row>
    <row r="43" spans="2:4">
      <c r="B43" s="30">
        <v>38838</v>
      </c>
      <c r="C43" s="36">
        <f>HLOOKUP($C$2,'Données titres'!$C$2:$N$154,'Données distributions'!E41)</f>
        <v>8.0500000000000007</v>
      </c>
      <c r="D43" s="13">
        <f t="shared" si="0"/>
        <v>-0.15173867228661744</v>
      </c>
    </row>
    <row r="44" spans="2:4">
      <c r="B44" s="30">
        <v>38869</v>
      </c>
      <c r="C44" s="36">
        <f>HLOOKUP($C$2,'Données titres'!$C$2:$N$154,'Données distributions'!E42)</f>
        <v>7.72</v>
      </c>
      <c r="D44" s="13">
        <f t="shared" si="0"/>
        <v>-4.0993788819875893E-2</v>
      </c>
    </row>
    <row r="45" spans="2:4">
      <c r="B45" s="30">
        <v>38901</v>
      </c>
      <c r="C45" s="36">
        <f>HLOOKUP($C$2,'Données titres'!$C$2:$N$154,'Données distributions'!E43)</f>
        <v>9.16</v>
      </c>
      <c r="D45" s="13">
        <f t="shared" si="0"/>
        <v>0.18652849740932648</v>
      </c>
    </row>
    <row r="46" spans="2:4">
      <c r="B46" s="30">
        <v>38930</v>
      </c>
      <c r="C46" s="36">
        <f>HLOOKUP($C$2,'Données titres'!$C$2:$N$154,'Données distributions'!E44)</f>
        <v>9.14</v>
      </c>
      <c r="D46" s="13">
        <f t="shared" si="0"/>
        <v>-2.1834061135370714E-3</v>
      </c>
    </row>
    <row r="47" spans="2:4">
      <c r="B47" s="30">
        <v>38961</v>
      </c>
      <c r="C47" s="36">
        <f>HLOOKUP($C$2,'Données titres'!$C$2:$N$154,'Données distributions'!E45)</f>
        <v>10.37</v>
      </c>
      <c r="D47" s="13">
        <f t="shared" si="0"/>
        <v>0.13457330415754909</v>
      </c>
    </row>
    <row r="48" spans="2:4">
      <c r="B48" s="30">
        <v>38992</v>
      </c>
      <c r="C48" s="36">
        <f>HLOOKUP($C$2,'Données titres'!$C$2:$N$154,'Données distributions'!E46)</f>
        <v>10.93</v>
      </c>
      <c r="D48" s="13">
        <f t="shared" si="0"/>
        <v>5.4001928640308637E-2</v>
      </c>
    </row>
    <row r="49" spans="2:4">
      <c r="B49" s="30">
        <v>39022</v>
      </c>
      <c r="C49" s="36">
        <f>HLOOKUP($C$2,'Données titres'!$C$2:$N$154,'Données distributions'!E47)</f>
        <v>12.35</v>
      </c>
      <c r="D49" s="13">
        <f t="shared" si="0"/>
        <v>0.12991765782250686</v>
      </c>
    </row>
    <row r="50" spans="2:4">
      <c r="B50" s="30">
        <v>39052</v>
      </c>
      <c r="C50" s="36">
        <f>HLOOKUP($C$2,'Données titres'!$C$2:$N$154,'Données distributions'!E48)</f>
        <v>11.43</v>
      </c>
      <c r="D50" s="13">
        <f t="shared" si="0"/>
        <v>-7.4493927125506065E-2</v>
      </c>
    </row>
    <row r="51" spans="2:4">
      <c r="B51" s="30">
        <v>39085</v>
      </c>
      <c r="C51" s="36">
        <f>HLOOKUP($C$2,'Données titres'!$C$2:$N$154,'Données distributions'!E49)</f>
        <v>11.55</v>
      </c>
      <c r="D51" s="13">
        <f t="shared" si="0"/>
        <v>1.0498687664042081E-2</v>
      </c>
    </row>
    <row r="52" spans="2:4">
      <c r="B52" s="30">
        <v>39114</v>
      </c>
      <c r="C52" s="36">
        <f>HLOOKUP($C$2,'Données titres'!$C$2:$N$154,'Données distributions'!E50)</f>
        <v>11.4</v>
      </c>
      <c r="D52" s="13">
        <f t="shared" si="0"/>
        <v>-1.2987012987013017E-2</v>
      </c>
    </row>
    <row r="53" spans="2:4">
      <c r="B53" s="30">
        <v>39142</v>
      </c>
      <c r="C53" s="36">
        <f>HLOOKUP($C$2,'Données titres'!$C$2:$N$154,'Données distributions'!E51)</f>
        <v>12.52</v>
      </c>
      <c r="D53" s="13">
        <f t="shared" si="0"/>
        <v>9.824561403508765E-2</v>
      </c>
    </row>
    <row r="54" spans="2:4">
      <c r="B54" s="30">
        <v>39174</v>
      </c>
      <c r="C54" s="36">
        <f>HLOOKUP($C$2,'Données titres'!$C$2:$N$154,'Données distributions'!E52)</f>
        <v>13.45</v>
      </c>
      <c r="D54" s="13">
        <f t="shared" si="0"/>
        <v>7.4281150159744389E-2</v>
      </c>
    </row>
    <row r="55" spans="2:4">
      <c r="B55" s="30">
        <v>39203</v>
      </c>
      <c r="C55" s="36">
        <f>HLOOKUP($C$2,'Données titres'!$C$2:$N$154,'Données distributions'!E53)</f>
        <v>16.329999999999998</v>
      </c>
      <c r="D55" s="13">
        <f t="shared" si="0"/>
        <v>0.21412639405204456</v>
      </c>
    </row>
    <row r="56" spans="2:4">
      <c r="B56" s="30">
        <v>39234</v>
      </c>
      <c r="C56" s="36">
        <f>HLOOKUP($C$2,'Données titres'!$C$2:$N$154,'Données distributions'!E54)</f>
        <v>16.45</v>
      </c>
      <c r="D56" s="13">
        <f t="shared" si="0"/>
        <v>7.3484384568279857E-3</v>
      </c>
    </row>
    <row r="57" spans="2:4">
      <c r="B57" s="30">
        <v>39265</v>
      </c>
      <c r="C57" s="36">
        <f>HLOOKUP($C$2,'Données titres'!$C$2:$N$154,'Données distributions'!E55)</f>
        <v>17.75</v>
      </c>
      <c r="D57" s="13">
        <f t="shared" si="0"/>
        <v>7.9027355623100357E-2</v>
      </c>
    </row>
    <row r="58" spans="2:4">
      <c r="B58" s="30">
        <v>39295</v>
      </c>
      <c r="C58" s="36">
        <f>HLOOKUP($C$2,'Données titres'!$C$2:$N$154,'Données distributions'!E56)</f>
        <v>18.66</v>
      </c>
      <c r="D58" s="13">
        <f t="shared" si="0"/>
        <v>5.1267605633802824E-2</v>
      </c>
    </row>
    <row r="59" spans="2:4">
      <c r="B59" s="30">
        <v>39329</v>
      </c>
      <c r="C59" s="36">
        <f>HLOOKUP($C$2,'Données titres'!$C$2:$N$154,'Données distributions'!E57)</f>
        <v>20.68</v>
      </c>
      <c r="D59" s="13">
        <f t="shared" si="0"/>
        <v>0.10825294748124328</v>
      </c>
    </row>
    <row r="60" spans="2:4">
      <c r="B60" s="30">
        <v>39356</v>
      </c>
      <c r="C60" s="36">
        <f>HLOOKUP($C$2,'Données titres'!$C$2:$N$154,'Données distributions'!E58)</f>
        <v>25.6</v>
      </c>
      <c r="D60" s="13">
        <f t="shared" si="0"/>
        <v>0.23791102514506779</v>
      </c>
    </row>
    <row r="61" spans="2:4">
      <c r="B61" s="30">
        <v>39387</v>
      </c>
      <c r="C61" s="36">
        <f>HLOOKUP($C$2,'Données titres'!$C$2:$N$154,'Données distributions'!E59)</f>
        <v>24.55</v>
      </c>
      <c r="D61" s="13">
        <f t="shared" si="0"/>
        <v>-4.1015625000000028E-2</v>
      </c>
    </row>
    <row r="62" spans="2:4">
      <c r="B62" s="30">
        <v>39419</v>
      </c>
      <c r="C62" s="36">
        <f>HLOOKUP($C$2,'Données titres'!$C$2:$N$154,'Données distributions'!E60)</f>
        <v>26.69</v>
      </c>
      <c r="D62" s="13">
        <f t="shared" si="0"/>
        <v>8.7169042769857458E-2</v>
      </c>
    </row>
    <row r="63" spans="2:4">
      <c r="B63" s="30">
        <v>39449</v>
      </c>
      <c r="C63" s="36">
        <f>HLOOKUP($C$2,'Données titres'!$C$2:$N$154,'Données distributions'!E61)</f>
        <v>18.239999999999998</v>
      </c>
      <c r="D63" s="13">
        <f t="shared" si="0"/>
        <v>-0.31659797677032603</v>
      </c>
    </row>
    <row r="64" spans="2:4">
      <c r="B64" s="30">
        <v>39479</v>
      </c>
      <c r="C64" s="36">
        <f>HLOOKUP($C$2,'Données titres'!$C$2:$N$154,'Données distributions'!E62)</f>
        <v>16.850000000000001</v>
      </c>
      <c r="D64" s="13">
        <f t="shared" si="0"/>
        <v>-7.6206140350877041E-2</v>
      </c>
    </row>
    <row r="65" spans="2:4">
      <c r="B65" s="30">
        <v>39510</v>
      </c>
      <c r="C65" s="36">
        <f>HLOOKUP($C$2,'Données titres'!$C$2:$N$154,'Données distributions'!E63)</f>
        <v>19.34</v>
      </c>
      <c r="D65" s="13">
        <f t="shared" si="0"/>
        <v>0.14777448071216606</v>
      </c>
    </row>
    <row r="66" spans="2:4">
      <c r="B66" s="30">
        <v>39539</v>
      </c>
      <c r="C66" s="36">
        <f>HLOOKUP($C$2,'Données titres'!$C$2:$N$154,'Données distributions'!E64)</f>
        <v>23.44</v>
      </c>
      <c r="D66" s="13">
        <f t="shared" si="0"/>
        <v>0.21199586349534652</v>
      </c>
    </row>
    <row r="67" spans="2:4">
      <c r="B67" s="30">
        <v>39569</v>
      </c>
      <c r="C67" s="36">
        <f>HLOOKUP($C$2,'Données titres'!$C$2:$N$154,'Données distributions'!E65)</f>
        <v>25.43</v>
      </c>
      <c r="D67" s="13">
        <f t="shared" si="0"/>
        <v>8.4897610921501637E-2</v>
      </c>
    </row>
    <row r="68" spans="2:4">
      <c r="B68" s="30">
        <v>39601</v>
      </c>
      <c r="C68" s="36">
        <f>HLOOKUP($C$2,'Données titres'!$C$2:$N$154,'Données distributions'!E66)</f>
        <v>22.56</v>
      </c>
      <c r="D68" s="13">
        <f t="shared" si="0"/>
        <v>-0.11285882815572162</v>
      </c>
    </row>
    <row r="69" spans="2:4">
      <c r="B69" s="30">
        <v>39630</v>
      </c>
      <c r="C69" s="36">
        <f>HLOOKUP($C$2,'Données titres'!$C$2:$N$154,'Données distributions'!E67)</f>
        <v>21.42</v>
      </c>
      <c r="D69" s="13">
        <f t="shared" si="0"/>
        <v>-5.0531914893616893E-2</v>
      </c>
    </row>
    <row r="70" spans="2:4">
      <c r="B70" s="30">
        <v>39661</v>
      </c>
      <c r="C70" s="36">
        <f>HLOOKUP($C$2,'Données titres'!$C$2:$N$154,'Données distributions'!E68)</f>
        <v>22.84</v>
      </c>
      <c r="D70" s="13">
        <f t="shared" si="0"/>
        <v>6.6293183940242667E-2</v>
      </c>
    </row>
    <row r="71" spans="2:4">
      <c r="B71" s="30">
        <v>39693</v>
      </c>
      <c r="C71" s="36">
        <f>HLOOKUP($C$2,'Données titres'!$C$2:$N$154,'Données distributions'!E69)</f>
        <v>15.32</v>
      </c>
      <c r="D71" s="13">
        <f t="shared" ref="D71:D134" si="1">(C71-C70)/C70</f>
        <v>-0.32924693520140103</v>
      </c>
    </row>
    <row r="72" spans="2:4">
      <c r="B72" s="30">
        <v>39722</v>
      </c>
      <c r="C72" s="36">
        <f>HLOOKUP($C$2,'Données titres'!$C$2:$N$154,'Données distributions'!E70)</f>
        <v>14.5</v>
      </c>
      <c r="D72" s="13">
        <f t="shared" si="1"/>
        <v>-5.352480417754571E-2</v>
      </c>
    </row>
    <row r="73" spans="2:4">
      <c r="B73" s="30">
        <v>39755</v>
      </c>
      <c r="C73" s="36">
        <f>HLOOKUP($C$2,'Données titres'!$C$2:$N$154,'Données distributions'!E71)</f>
        <v>12.49</v>
      </c>
      <c r="D73" s="13">
        <f t="shared" si="1"/>
        <v>-0.13862068965517241</v>
      </c>
    </row>
    <row r="74" spans="2:4">
      <c r="B74" s="30">
        <v>39783</v>
      </c>
      <c r="C74" s="36">
        <f>HLOOKUP($C$2,'Données titres'!$C$2:$N$154,'Données distributions'!E72)</f>
        <v>11.5</v>
      </c>
      <c r="D74" s="13">
        <f t="shared" si="1"/>
        <v>-7.9263410728582881E-2</v>
      </c>
    </row>
    <row r="75" spans="2:4">
      <c r="B75" s="30">
        <v>39815</v>
      </c>
      <c r="C75" s="36">
        <f>HLOOKUP($C$2,'Données titres'!$C$2:$N$154,'Données distributions'!E73)</f>
        <v>12.15</v>
      </c>
      <c r="D75" s="13">
        <f t="shared" si="1"/>
        <v>5.652173913043481E-2</v>
      </c>
    </row>
    <row r="76" spans="2:4">
      <c r="B76" s="30">
        <v>39846</v>
      </c>
      <c r="C76" s="36">
        <f>HLOOKUP($C$2,'Données titres'!$C$2:$N$154,'Données distributions'!E74)</f>
        <v>12.03</v>
      </c>
      <c r="D76" s="13">
        <f t="shared" si="1"/>
        <v>-9.8765432098766245E-3</v>
      </c>
    </row>
    <row r="77" spans="2:4">
      <c r="B77" s="30">
        <v>39874</v>
      </c>
      <c r="C77" s="36">
        <f>HLOOKUP($C$2,'Données titres'!$C$2:$N$154,'Données distributions'!E75)</f>
        <v>14.17</v>
      </c>
      <c r="D77" s="13">
        <f t="shared" si="1"/>
        <v>0.17788861180382384</v>
      </c>
    </row>
    <row r="78" spans="2:4">
      <c r="B78" s="30">
        <v>39904</v>
      </c>
      <c r="C78" s="36">
        <f>HLOOKUP($C$2,'Données titres'!$C$2:$N$154,'Données distributions'!E76)</f>
        <v>16.96</v>
      </c>
      <c r="D78" s="13">
        <f t="shared" si="1"/>
        <v>0.19689484827099513</v>
      </c>
    </row>
    <row r="79" spans="2:4">
      <c r="B79" s="30">
        <v>39934</v>
      </c>
      <c r="C79" s="36">
        <f>HLOOKUP($C$2,'Données titres'!$C$2:$N$154,'Données distributions'!E77)</f>
        <v>18.3</v>
      </c>
      <c r="D79" s="13">
        <f t="shared" si="1"/>
        <v>7.9009433962264133E-2</v>
      </c>
    </row>
    <row r="80" spans="2:4">
      <c r="B80" s="30">
        <v>39965</v>
      </c>
      <c r="C80" s="36">
        <f>HLOOKUP($C$2,'Données titres'!$C$2:$N$154,'Données distributions'!E78)</f>
        <v>19.190000000000001</v>
      </c>
      <c r="D80" s="13">
        <f t="shared" si="1"/>
        <v>4.8633879781420794E-2</v>
      </c>
    </row>
    <row r="81" spans="2:4">
      <c r="B81" s="30">
        <v>39995</v>
      </c>
      <c r="C81" s="36">
        <f>HLOOKUP($C$2,'Données titres'!$C$2:$N$154,'Données distributions'!E79)</f>
        <v>22.02</v>
      </c>
      <c r="D81" s="13">
        <f t="shared" si="1"/>
        <v>0.1474726420010421</v>
      </c>
    </row>
    <row r="82" spans="2:4">
      <c r="B82" s="30">
        <v>40028</v>
      </c>
      <c r="C82" s="36">
        <f>HLOOKUP($C$2,'Données titres'!$C$2:$N$154,'Données distributions'!E80)</f>
        <v>22.67</v>
      </c>
      <c r="D82" s="13">
        <f t="shared" si="1"/>
        <v>2.9518619436875664E-2</v>
      </c>
    </row>
    <row r="83" spans="2:4">
      <c r="B83" s="30">
        <v>40057</v>
      </c>
      <c r="C83" s="36">
        <f>HLOOKUP($C$2,'Données titres'!$C$2:$N$154,'Données distributions'!E81)</f>
        <v>24.98</v>
      </c>
      <c r="D83" s="13">
        <f t="shared" si="1"/>
        <v>0.10189677988531091</v>
      </c>
    </row>
    <row r="84" spans="2:4">
      <c r="B84" s="30">
        <v>40087</v>
      </c>
      <c r="C84" s="36">
        <f>HLOOKUP($C$2,'Données titres'!$C$2:$N$154,'Données distributions'!E82)</f>
        <v>25.4</v>
      </c>
      <c r="D84" s="13">
        <f t="shared" si="1"/>
        <v>1.6813450760608414E-2</v>
      </c>
    </row>
    <row r="85" spans="2:4">
      <c r="B85" s="30">
        <v>40119</v>
      </c>
      <c r="C85" s="36">
        <f>HLOOKUP($C$2,'Données titres'!$C$2:$N$154,'Données distributions'!E83)</f>
        <v>26.94</v>
      </c>
      <c r="D85" s="13">
        <f t="shared" si="1"/>
        <v>6.062992125984263E-2</v>
      </c>
    </row>
    <row r="86" spans="2:4">
      <c r="B86" s="30">
        <v>40148</v>
      </c>
      <c r="C86" s="36">
        <f>HLOOKUP($C$2,'Données titres'!$C$2:$N$154,'Données distributions'!E84)</f>
        <v>28.4</v>
      </c>
      <c r="D86" s="13">
        <f t="shared" si="1"/>
        <v>5.4194506310319128E-2</v>
      </c>
    </row>
    <row r="87" spans="2:4">
      <c r="B87" s="30">
        <v>40182</v>
      </c>
      <c r="C87" s="36">
        <f>HLOOKUP($C$2,'Données titres'!$C$2:$N$154,'Données distributions'!E85)</f>
        <v>25.88</v>
      </c>
      <c r="D87" s="13">
        <f t="shared" si="1"/>
        <v>-8.8732394366197176E-2</v>
      </c>
    </row>
    <row r="88" spans="2:4">
      <c r="B88" s="30">
        <v>40210</v>
      </c>
      <c r="C88" s="36">
        <f>HLOOKUP($C$2,'Données titres'!$C$2:$N$154,'Données distributions'!E86)</f>
        <v>27.57</v>
      </c>
      <c r="D88" s="13">
        <f t="shared" si="1"/>
        <v>6.5301391035548745E-2</v>
      </c>
    </row>
    <row r="89" spans="2:4">
      <c r="B89" s="30">
        <v>40238</v>
      </c>
      <c r="C89" s="36">
        <f>HLOOKUP($C$2,'Données titres'!$C$2:$N$154,'Données distributions'!E87)</f>
        <v>31.67</v>
      </c>
      <c r="D89" s="13">
        <f t="shared" si="1"/>
        <v>0.14871236851650349</v>
      </c>
    </row>
    <row r="90" spans="2:4">
      <c r="B90" s="30">
        <v>40269</v>
      </c>
      <c r="C90" s="36">
        <f>HLOOKUP($C$2,'Données titres'!$C$2:$N$154,'Données distributions'!E88)</f>
        <v>35.18</v>
      </c>
      <c r="D90" s="13">
        <f t="shared" si="1"/>
        <v>0.11083043890116823</v>
      </c>
    </row>
    <row r="91" spans="2:4">
      <c r="B91" s="30">
        <v>40301</v>
      </c>
      <c r="C91" s="36">
        <f>HLOOKUP($C$2,'Données titres'!$C$2:$N$154,'Données distributions'!E89)</f>
        <v>34.61</v>
      </c>
      <c r="D91" s="13">
        <f t="shared" si="1"/>
        <v>-1.6202387720295631E-2</v>
      </c>
    </row>
    <row r="92" spans="2:4">
      <c r="B92" s="30">
        <v>40330</v>
      </c>
      <c r="C92" s="36">
        <f>HLOOKUP($C$2,'Données titres'!$C$2:$N$154,'Données distributions'!E90)</f>
        <v>33.89</v>
      </c>
      <c r="D92" s="13">
        <f t="shared" si="1"/>
        <v>-2.0803236058942468E-2</v>
      </c>
    </row>
    <row r="93" spans="2:4">
      <c r="B93" s="30">
        <v>40360</v>
      </c>
      <c r="C93" s="36">
        <f>HLOOKUP($C$2,'Données titres'!$C$2:$N$154,'Données distributions'!E91)</f>
        <v>34.659999999999997</v>
      </c>
      <c r="D93" s="13">
        <f t="shared" si="1"/>
        <v>2.272056653880189E-2</v>
      </c>
    </row>
    <row r="94" spans="2:4">
      <c r="B94" s="30">
        <v>40392</v>
      </c>
      <c r="C94" s="36">
        <f>HLOOKUP($C$2,'Données titres'!$C$2:$N$154,'Données distributions'!E92)</f>
        <v>32.76</v>
      </c>
      <c r="D94" s="13">
        <f t="shared" si="1"/>
        <v>-5.481823427582224E-2</v>
      </c>
    </row>
    <row r="95" spans="2:4">
      <c r="B95" s="30">
        <v>40422</v>
      </c>
      <c r="C95" s="36">
        <f>HLOOKUP($C$2,'Données titres'!$C$2:$N$154,'Données distributions'!E93)</f>
        <v>38.24</v>
      </c>
      <c r="D95" s="13">
        <f t="shared" si="1"/>
        <v>0.1672771672771674</v>
      </c>
    </row>
    <row r="96" spans="2:4">
      <c r="B96" s="30">
        <v>40452</v>
      </c>
      <c r="C96" s="36">
        <f>HLOOKUP($C$2,'Données titres'!$C$2:$N$154,'Données distributions'!E94)</f>
        <v>40.56</v>
      </c>
      <c r="D96" s="13">
        <f t="shared" si="1"/>
        <v>6.0669456066945612E-2</v>
      </c>
    </row>
    <row r="97" spans="2:4">
      <c r="B97" s="30">
        <v>40483</v>
      </c>
      <c r="C97" s="36">
        <f>HLOOKUP($C$2,'Données titres'!$C$2:$N$154,'Données distributions'!E95)</f>
        <v>41.93</v>
      </c>
      <c r="D97" s="13">
        <f t="shared" si="1"/>
        <v>3.3777120315581791E-2</v>
      </c>
    </row>
    <row r="98" spans="2:4">
      <c r="B98" s="30">
        <v>40513</v>
      </c>
      <c r="C98" s="36">
        <f>HLOOKUP($C$2,'Données titres'!$C$2:$N$154,'Données distributions'!E96)</f>
        <v>43.47</v>
      </c>
      <c r="D98" s="13">
        <f t="shared" si="1"/>
        <v>3.6727879799666088E-2</v>
      </c>
    </row>
    <row r="99" spans="2:4">
      <c r="B99" s="30">
        <v>40546</v>
      </c>
      <c r="C99" s="36">
        <f>HLOOKUP($C$2,'Données titres'!$C$2:$N$154,'Données distributions'!E97)</f>
        <v>45.72</v>
      </c>
      <c r="D99" s="13">
        <f t="shared" si="1"/>
        <v>5.1759834368530024E-2</v>
      </c>
    </row>
    <row r="100" spans="2:4">
      <c r="B100" s="30">
        <v>40575</v>
      </c>
      <c r="C100" s="36">
        <f>HLOOKUP($C$2,'Données titres'!$C$2:$N$154,'Données distributions'!E98)</f>
        <v>47.6</v>
      </c>
      <c r="D100" s="13">
        <f t="shared" si="1"/>
        <v>4.1119860017497872E-2</v>
      </c>
    </row>
    <row r="101" spans="2:4">
      <c r="B101" s="30">
        <v>40603</v>
      </c>
      <c r="C101" s="36">
        <f>HLOOKUP($C$2,'Données titres'!$C$2:$N$154,'Données distributions'!E99)</f>
        <v>46.96</v>
      </c>
      <c r="D101" s="13">
        <f t="shared" si="1"/>
        <v>-1.3445378151260515E-2</v>
      </c>
    </row>
    <row r="102" spans="2:4">
      <c r="B102" s="30">
        <v>40634</v>
      </c>
      <c r="C102" s="36">
        <f>HLOOKUP($C$2,'Données titres'!$C$2:$N$154,'Données distributions'!E100)</f>
        <v>47.18</v>
      </c>
      <c r="D102" s="13">
        <f t="shared" si="1"/>
        <v>4.6848381601362621E-3</v>
      </c>
    </row>
    <row r="103" spans="2:4">
      <c r="B103" s="30">
        <v>40665</v>
      </c>
      <c r="C103" s="36">
        <f>HLOOKUP($C$2,'Données titres'!$C$2:$N$154,'Données distributions'!E101)</f>
        <v>46.87</v>
      </c>
      <c r="D103" s="13">
        <f t="shared" si="1"/>
        <v>-6.5705807545570639E-3</v>
      </c>
    </row>
    <row r="104" spans="2:4">
      <c r="B104" s="30">
        <v>40695</v>
      </c>
      <c r="C104" s="36">
        <f>HLOOKUP($C$2,'Données titres'!$C$2:$N$154,'Données distributions'!E102)</f>
        <v>45.23</v>
      </c>
      <c r="D104" s="13">
        <f t="shared" si="1"/>
        <v>-3.4990398975890777E-2</v>
      </c>
    </row>
    <row r="105" spans="2:4">
      <c r="B105" s="30">
        <v>40725</v>
      </c>
      <c r="C105" s="36">
        <f>HLOOKUP($C$2,'Données titres'!$C$2:$N$154,'Données distributions'!E103)</f>
        <v>52.62</v>
      </c>
      <c r="D105" s="13">
        <f t="shared" si="1"/>
        <v>0.16338713243422509</v>
      </c>
    </row>
    <row r="106" spans="2:4">
      <c r="B106" s="30">
        <v>40756</v>
      </c>
      <c r="C106" s="36">
        <f>HLOOKUP($C$2,'Données titres'!$C$2:$N$154,'Données distributions'!E104)</f>
        <v>51.86</v>
      </c>
      <c r="D106" s="13">
        <f t="shared" si="1"/>
        <v>-1.4443177499049754E-2</v>
      </c>
    </row>
    <row r="107" spans="2:4">
      <c r="B107" s="30">
        <v>40787</v>
      </c>
      <c r="C107" s="36">
        <f>HLOOKUP($C$2,'Données titres'!$C$2:$N$154,'Données distributions'!E105)</f>
        <v>51.38</v>
      </c>
      <c r="D107" s="13">
        <f t="shared" si="1"/>
        <v>-9.2556883918240816E-3</v>
      </c>
    </row>
    <row r="108" spans="2:4">
      <c r="B108" s="30">
        <v>40819</v>
      </c>
      <c r="C108" s="36">
        <f>HLOOKUP($C$2,'Données titres'!$C$2:$N$154,'Données distributions'!E106)</f>
        <v>54.54</v>
      </c>
      <c r="D108" s="13">
        <f t="shared" si="1"/>
        <v>6.1502530167380234E-2</v>
      </c>
    </row>
    <row r="109" spans="2:4">
      <c r="B109" s="30">
        <v>40848</v>
      </c>
      <c r="C109" s="36">
        <f>HLOOKUP($C$2,'Données titres'!$C$2:$N$154,'Données distributions'!E107)</f>
        <v>51.5</v>
      </c>
      <c r="D109" s="13">
        <f t="shared" si="1"/>
        <v>-5.5738907224055723E-2</v>
      </c>
    </row>
    <row r="110" spans="2:4">
      <c r="B110" s="30">
        <v>40878</v>
      </c>
      <c r="C110" s="36">
        <f>HLOOKUP($C$2,'Données titres'!$C$2:$N$154,'Données distributions'!E108)</f>
        <v>54.57</v>
      </c>
      <c r="D110" s="13">
        <f t="shared" si="1"/>
        <v>5.9611650485436901E-2</v>
      </c>
    </row>
    <row r="111" spans="2:4">
      <c r="B111" s="30">
        <v>40911</v>
      </c>
      <c r="C111" s="36">
        <f>HLOOKUP($C$2,'Données titres'!$C$2:$N$154,'Données distributions'!E109)</f>
        <v>61.51</v>
      </c>
      <c r="D111" s="13">
        <f t="shared" si="1"/>
        <v>0.12717610408649438</v>
      </c>
    </row>
    <row r="112" spans="2:4">
      <c r="B112" s="30">
        <v>40940</v>
      </c>
      <c r="C112" s="36">
        <f>HLOOKUP($C$2,'Données titres'!$C$2:$N$154,'Données distributions'!E110)</f>
        <v>73.09</v>
      </c>
      <c r="D112" s="13">
        <f t="shared" si="1"/>
        <v>0.18826207120793376</v>
      </c>
    </row>
    <row r="113" spans="2:4">
      <c r="B113" s="30">
        <v>40969</v>
      </c>
      <c r="C113" s="36">
        <f>HLOOKUP($C$2,'Données titres'!$C$2:$N$154,'Données distributions'!E111)</f>
        <v>80.790000000000006</v>
      </c>
      <c r="D113" s="13">
        <f t="shared" si="1"/>
        <v>0.10534956902449039</v>
      </c>
    </row>
    <row r="114" spans="2:4">
      <c r="B114" s="30">
        <v>41001</v>
      </c>
      <c r="C114" s="36">
        <f>HLOOKUP($C$2,'Données titres'!$C$2:$N$154,'Données distributions'!E112)</f>
        <v>78.69</v>
      </c>
      <c r="D114" s="13">
        <f t="shared" si="1"/>
        <v>-2.5993316004456101E-2</v>
      </c>
    </row>
    <row r="115" spans="2:4">
      <c r="B115" s="30">
        <v>41030</v>
      </c>
      <c r="C115" s="36">
        <f>HLOOKUP($C$2,'Données titres'!$C$2:$N$154,'Données distributions'!E113)</f>
        <v>77.849999999999994</v>
      </c>
      <c r="D115" s="13">
        <f t="shared" si="1"/>
        <v>-1.0674799847502903E-2</v>
      </c>
    </row>
    <row r="116" spans="2:4">
      <c r="B116" s="30">
        <v>41061</v>
      </c>
      <c r="C116" s="36">
        <f>HLOOKUP($C$2,'Données titres'!$C$2:$N$154,'Données distributions'!E114)</f>
        <v>78.69</v>
      </c>
      <c r="D116" s="13">
        <f t="shared" si="1"/>
        <v>1.0789980732177308E-2</v>
      </c>
    </row>
    <row r="117" spans="2:4">
      <c r="B117" s="30">
        <v>41092</v>
      </c>
      <c r="C117" s="36">
        <f>HLOOKUP($C$2,'Données titres'!$C$2:$N$154,'Données distributions'!E115)</f>
        <v>82.3</v>
      </c>
      <c r="D117" s="13">
        <f t="shared" si="1"/>
        <v>4.5876223154149187E-2</v>
      </c>
    </row>
    <row r="118" spans="2:4">
      <c r="B118" s="30">
        <v>41122</v>
      </c>
      <c r="C118" s="36">
        <f>HLOOKUP($C$2,'Données titres'!$C$2:$N$154,'Données distributions'!E116)</f>
        <v>90.03</v>
      </c>
      <c r="D118" s="13">
        <f t="shared" si="1"/>
        <v>9.3924665856622166E-2</v>
      </c>
    </row>
    <row r="119" spans="2:4">
      <c r="B119" s="30">
        <v>41156</v>
      </c>
      <c r="C119" s="36">
        <f>HLOOKUP($C$2,'Données titres'!$C$2:$N$154,'Données distributions'!E117)</f>
        <v>90.28</v>
      </c>
      <c r="D119" s="13">
        <f t="shared" si="1"/>
        <v>2.7768521603909807E-3</v>
      </c>
    </row>
    <row r="120" spans="2:4">
      <c r="B120" s="30">
        <v>41183</v>
      </c>
      <c r="C120" s="36">
        <f>HLOOKUP($C$2,'Données titres'!$C$2:$N$154,'Données distributions'!E118)</f>
        <v>80.56</v>
      </c>
      <c r="D120" s="13">
        <f t="shared" si="1"/>
        <v>-0.10766504209127159</v>
      </c>
    </row>
    <row r="121" spans="2:4">
      <c r="B121" s="30">
        <v>41214</v>
      </c>
      <c r="C121" s="36">
        <f>HLOOKUP($C$2,'Données titres'!$C$2:$N$154,'Données distributions'!E119)</f>
        <v>79.569999999999993</v>
      </c>
      <c r="D121" s="13">
        <f t="shared" si="1"/>
        <v>-1.2288977159880947E-2</v>
      </c>
    </row>
    <row r="122" spans="2:4">
      <c r="B122" s="30">
        <v>41246</v>
      </c>
      <c r="C122" s="36">
        <f>HLOOKUP($C$2,'Données titres'!$C$2:$N$154,'Données distributions'!E120)</f>
        <v>72.349999999999994</v>
      </c>
      <c r="D122" s="13">
        <f t="shared" si="1"/>
        <v>-9.0737715219303752E-2</v>
      </c>
    </row>
    <row r="123" spans="2:4">
      <c r="B123" s="30">
        <v>41276</v>
      </c>
      <c r="C123" s="36">
        <f>HLOOKUP($C$2,'Données titres'!$C$2:$N$154,'Données distributions'!E121)</f>
        <v>61.92</v>
      </c>
      <c r="D123" s="13">
        <f t="shared" si="1"/>
        <v>-0.14416033172080156</v>
      </c>
    </row>
    <row r="124" spans="2:4">
      <c r="B124" s="30">
        <v>41306</v>
      </c>
      <c r="C124" s="36">
        <f>HLOOKUP($C$2,'Données titres'!$C$2:$N$154,'Données distributions'!E122)</f>
        <v>60.36</v>
      </c>
      <c r="D124" s="13">
        <f t="shared" si="1"/>
        <v>-2.5193798449612437E-2</v>
      </c>
    </row>
    <row r="125" spans="2:4">
      <c r="B125" s="30">
        <v>41334</v>
      </c>
      <c r="C125" s="36">
        <f>HLOOKUP($C$2,'Données titres'!$C$2:$N$154,'Données distributions'!E123)</f>
        <v>60.53</v>
      </c>
      <c r="D125" s="13">
        <f t="shared" si="1"/>
        <v>2.8164347249834609E-3</v>
      </c>
    </row>
    <row r="126" spans="2:4">
      <c r="B126" s="30">
        <v>41365</v>
      </c>
      <c r="C126" s="36">
        <f>HLOOKUP($C$2,'Données titres'!$C$2:$N$154,'Données distributions'!E124)</f>
        <v>60.55</v>
      </c>
      <c r="D126" s="13">
        <f t="shared" si="1"/>
        <v>3.3041467041130054E-4</v>
      </c>
    </row>
    <row r="127" spans="2:4">
      <c r="B127" s="30">
        <v>41395</v>
      </c>
      <c r="C127" s="36">
        <f>HLOOKUP($C$2,'Données titres'!$C$2:$N$154,'Données distributions'!E125)</f>
        <v>61.9</v>
      </c>
      <c r="D127" s="13">
        <f t="shared" si="1"/>
        <v>2.229562345169284E-2</v>
      </c>
    </row>
    <row r="128" spans="2:4">
      <c r="B128" s="30">
        <v>41428</v>
      </c>
      <c r="C128" s="36">
        <f>HLOOKUP($C$2,'Données titres'!$C$2:$N$154,'Données distributions'!E126)</f>
        <v>54.58</v>
      </c>
      <c r="D128" s="13">
        <f t="shared" si="1"/>
        <v>-0.11825525040387723</v>
      </c>
    </row>
    <row r="129" spans="2:4">
      <c r="B129" s="30">
        <v>41456</v>
      </c>
      <c r="C129" s="36">
        <f>HLOOKUP($C$2,'Données titres'!$C$2:$N$154,'Données distributions'!E127)</f>
        <v>62.29</v>
      </c>
      <c r="D129" s="13">
        <f t="shared" si="1"/>
        <v>0.1412605349945035</v>
      </c>
    </row>
    <row r="130" spans="2:4">
      <c r="B130" s="30">
        <v>41487</v>
      </c>
      <c r="C130" s="36">
        <f>HLOOKUP($C$2,'Données titres'!$C$2:$N$154,'Données distributions'!E128)</f>
        <v>67.510000000000005</v>
      </c>
      <c r="D130" s="13">
        <f t="shared" si="1"/>
        <v>8.3801573286241868E-2</v>
      </c>
    </row>
    <row r="131" spans="2:4">
      <c r="B131" s="30">
        <v>41520</v>
      </c>
      <c r="C131" s="36">
        <f>HLOOKUP($C$2,'Données titres'!$C$2:$N$154,'Données distributions'!E129)</f>
        <v>66.06</v>
      </c>
      <c r="D131" s="13">
        <f t="shared" si="1"/>
        <v>-2.147829951118357E-2</v>
      </c>
    </row>
    <row r="132" spans="2:4">
      <c r="B132" s="30">
        <v>41548</v>
      </c>
      <c r="C132" s="36">
        <f>HLOOKUP($C$2,'Données titres'!$C$2:$N$154,'Données distributions'!E130)</f>
        <v>72.42</v>
      </c>
      <c r="D132" s="13">
        <f t="shared" si="1"/>
        <v>9.6276112624886459E-2</v>
      </c>
    </row>
    <row r="133" spans="2:4">
      <c r="B133" s="30">
        <v>41579</v>
      </c>
      <c r="C133" s="36">
        <f>HLOOKUP($C$2,'Données titres'!$C$2:$N$154,'Données distributions'!E131)</f>
        <v>77.5</v>
      </c>
      <c r="D133" s="13">
        <f t="shared" si="1"/>
        <v>7.0146368406517515E-2</v>
      </c>
    </row>
    <row r="134" spans="2:4">
      <c r="B134" s="30">
        <v>41610</v>
      </c>
      <c r="C134" s="36">
        <f>HLOOKUP($C$2,'Données titres'!$C$2:$N$154,'Données distributions'!E132)</f>
        <v>78.19</v>
      </c>
      <c r="D134" s="13">
        <f t="shared" si="1"/>
        <v>8.9032258064515833E-3</v>
      </c>
    </row>
    <row r="135" spans="2:4">
      <c r="B135" s="30">
        <v>41641</v>
      </c>
      <c r="C135" s="36">
        <f>HLOOKUP($C$2,'Données titres'!$C$2:$N$154,'Données distributions'!E133)</f>
        <v>69.760000000000005</v>
      </c>
      <c r="D135" s="13">
        <f t="shared" ref="D135:D149" si="2">(C135-C134)/C134</f>
        <v>-0.10781429850364488</v>
      </c>
    </row>
    <row r="136" spans="2:4">
      <c r="B136" s="30">
        <v>41673</v>
      </c>
      <c r="C136" s="36">
        <f>HLOOKUP($C$2,'Données titres'!$C$2:$N$154,'Données distributions'!E134)</f>
        <v>73.78</v>
      </c>
      <c r="D136" s="13">
        <f t="shared" si="2"/>
        <v>5.7626146788990765E-2</v>
      </c>
    </row>
    <row r="137" spans="2:4">
      <c r="B137" s="30">
        <v>41701</v>
      </c>
      <c r="C137" s="36">
        <f>HLOOKUP($C$2,'Données titres'!$C$2:$N$154,'Données distributions'!E135)</f>
        <v>75.25</v>
      </c>
      <c r="D137" s="13">
        <f t="shared" si="2"/>
        <v>1.9924098671726738E-2</v>
      </c>
    </row>
    <row r="138" spans="2:4">
      <c r="B138" s="30">
        <v>41730</v>
      </c>
      <c r="C138" s="36">
        <f>HLOOKUP($C$2,'Données titres'!$C$2:$N$154,'Données distributions'!E136)</f>
        <v>82.73</v>
      </c>
      <c r="D138" s="13">
        <f t="shared" si="2"/>
        <v>9.9401993355481777E-2</v>
      </c>
    </row>
    <row r="139" spans="2:4">
      <c r="B139" s="30">
        <v>41760</v>
      </c>
      <c r="C139" s="36">
        <f>HLOOKUP($C$2,'Données titres'!$C$2:$N$154,'Données distributions'!E137)</f>
        <v>89.24</v>
      </c>
      <c r="D139" s="13">
        <f t="shared" si="2"/>
        <v>7.8689713525927601E-2</v>
      </c>
    </row>
    <row r="140" spans="2:4">
      <c r="B140" s="30">
        <v>41792</v>
      </c>
      <c r="C140" s="36">
        <f>HLOOKUP($C$2,'Données titres'!$C$2:$N$154,'Données distributions'!E138)</f>
        <v>91.71</v>
      </c>
      <c r="D140" s="13">
        <f t="shared" si="2"/>
        <v>2.7678171223666507E-2</v>
      </c>
    </row>
    <row r="141" spans="2:4">
      <c r="B141" s="30">
        <v>41821</v>
      </c>
      <c r="C141" s="36">
        <f>HLOOKUP($C$2,'Données titres'!$C$2:$N$154,'Données distributions'!E139)</f>
        <v>94.34</v>
      </c>
      <c r="D141" s="13">
        <f t="shared" si="2"/>
        <v>2.8677352524261367E-2</v>
      </c>
    </row>
    <row r="142" spans="2:4">
      <c r="B142" s="30">
        <v>41852</v>
      </c>
      <c r="C142" s="36">
        <f>HLOOKUP($C$2,'Données titres'!$C$2:$N$154,'Données distributions'!E140)</f>
        <v>101.66</v>
      </c>
      <c r="D142" s="13">
        <f t="shared" si="2"/>
        <v>7.7591689633241395E-2</v>
      </c>
    </row>
    <row r="143" spans="2:4">
      <c r="B143" s="30">
        <v>41884</v>
      </c>
      <c r="C143" s="36">
        <f>HLOOKUP($C$2,'Données titres'!$C$2:$N$154,'Données distributions'!E141)</f>
        <v>99.92</v>
      </c>
      <c r="D143" s="13">
        <f t="shared" si="2"/>
        <v>-1.7115876450914766E-2</v>
      </c>
    </row>
    <row r="144" spans="2:4">
      <c r="B144" s="30">
        <v>41913</v>
      </c>
      <c r="C144" s="36">
        <f>HLOOKUP($C$2,'Données titres'!$C$2:$N$154,'Données distributions'!E142)</f>
        <v>107.11</v>
      </c>
      <c r="D144" s="13">
        <f t="shared" si="2"/>
        <v>7.1957566052842245E-2</v>
      </c>
    </row>
    <row r="145" spans="2:4">
      <c r="B145" s="30">
        <v>41946</v>
      </c>
      <c r="C145" s="36">
        <f>HLOOKUP($C$2,'Données titres'!$C$2:$N$154,'Données distributions'!E143)</f>
        <v>118.46</v>
      </c>
      <c r="D145" s="13">
        <f t="shared" si="2"/>
        <v>0.10596582952105307</v>
      </c>
    </row>
    <row r="146" spans="2:4">
      <c r="B146" s="30">
        <v>41974</v>
      </c>
      <c r="C146" s="36">
        <f>HLOOKUP($C$2,'Données titres'!$C$2:$N$154,'Données distributions'!E144)</f>
        <v>109.95</v>
      </c>
      <c r="D146" s="13">
        <f t="shared" si="2"/>
        <v>-7.1838595306432482E-2</v>
      </c>
    </row>
    <row r="147" spans="2:4">
      <c r="B147" s="30">
        <v>42006</v>
      </c>
      <c r="C147" s="36">
        <f>HLOOKUP($C$2,'Données titres'!$C$2:$N$154,'Données distributions'!E145)</f>
        <v>116.7</v>
      </c>
      <c r="D147" s="13">
        <f t="shared" si="2"/>
        <v>6.1391541609822645E-2</v>
      </c>
    </row>
    <row r="148" spans="2:4">
      <c r="B148" s="30">
        <v>42037</v>
      </c>
      <c r="C148" s="36">
        <f>HLOOKUP($C$2,'Données titres'!$C$2:$N$154,'Données distributions'!E146)</f>
        <v>128.46</v>
      </c>
      <c r="D148" s="13">
        <f t="shared" si="2"/>
        <v>0.10077120822622113</v>
      </c>
    </row>
    <row r="149" spans="2:4" ht="15" thickBot="1">
      <c r="B149" s="31">
        <v>42065</v>
      </c>
      <c r="C149" s="37">
        <f>HLOOKUP($C$2,'Données titres'!$C$2:$N$154,'Données distributions'!E147)</f>
        <v>126.69</v>
      </c>
      <c r="D149" s="23">
        <f t="shared" si="2"/>
        <v>-1.3778608127043516E-2</v>
      </c>
    </row>
  </sheetData>
  <mergeCells count="1">
    <mergeCell ref="C2:D3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2:L147"/>
  <sheetViews>
    <sheetView zoomScale="85" zoomScaleNormal="85" workbookViewId="0">
      <selection activeCell="B2" sqref="B2"/>
    </sheetView>
  </sheetViews>
  <sheetFormatPr baseColWidth="10" defaultRowHeight="14.4"/>
  <cols>
    <col min="4" max="4" width="16.44140625" bestFit="1" customWidth="1"/>
    <col min="5" max="5" width="11.109375" bestFit="1" customWidth="1"/>
    <col min="6" max="6" width="17" bestFit="1" customWidth="1"/>
    <col min="10" max="10" width="17.5546875" bestFit="1" customWidth="1"/>
    <col min="11" max="11" width="16.44140625" customWidth="1"/>
    <col min="12" max="12" width="4" bestFit="1" customWidth="1"/>
  </cols>
  <sheetData>
    <row r="2" spans="2:12" ht="15" thickBot="1">
      <c r="B2">
        <v>1</v>
      </c>
    </row>
    <row r="3" spans="2:12" ht="15" thickBot="1">
      <c r="B3" t="str">
        <f>INDEX(B4:B9,B2)</f>
        <v>AAPL</v>
      </c>
      <c r="D3" s="29">
        <v>37705</v>
      </c>
      <c r="E3">
        <v>9</v>
      </c>
      <c r="F3" s="25"/>
      <c r="G3" s="26"/>
    </row>
    <row r="4" spans="2:12" ht="15" thickBot="1">
      <c r="B4" t="str">
        <f>'Données titres'!C2</f>
        <v>AAPL</v>
      </c>
      <c r="D4" s="30">
        <v>37712</v>
      </c>
      <c r="E4">
        <f>E3+1</f>
        <v>10</v>
      </c>
      <c r="F4" s="27"/>
      <c r="G4" s="28"/>
      <c r="J4" t="s">
        <v>17</v>
      </c>
      <c r="K4" t="s">
        <v>16</v>
      </c>
    </row>
    <row r="5" spans="2:12">
      <c r="B5" t="str">
        <f>'Données titres'!E2</f>
        <v>WFC</v>
      </c>
      <c r="D5" s="30">
        <v>37742</v>
      </c>
      <c r="E5">
        <f t="shared" ref="E5:E68" si="0">E4+1</f>
        <v>11</v>
      </c>
      <c r="H5" t="s">
        <v>13</v>
      </c>
      <c r="I5" s="39">
        <f>ROUNDUP(MIN(Distributions!D5:D149),2)</f>
        <v>-0.33</v>
      </c>
      <c r="J5" s="39">
        <f>I5</f>
        <v>-0.33</v>
      </c>
      <c r="K5" t="str">
        <f>"["&amp;TEXT(J5,"00.00%")&amp;","&amp;TEXT(J6,"00.00%")&amp;"["</f>
        <v>[-33.00%,-28.40%[</v>
      </c>
      <c r="L5" s="41">
        <f>COUNTIF(Distributions!D6:D149,"&lt;"&amp;'Données distributions'!J6)</f>
        <v>2</v>
      </c>
    </row>
    <row r="6" spans="2:12">
      <c r="B6" t="str">
        <f>'Données titres'!G2</f>
        <v>PG</v>
      </c>
      <c r="D6" s="30">
        <v>37774</v>
      </c>
      <c r="E6">
        <f t="shared" si="0"/>
        <v>12</v>
      </c>
      <c r="H6" t="s">
        <v>14</v>
      </c>
      <c r="I6" s="39">
        <f>ROUNDUP(MAX(Distributions!D5:D149),2)</f>
        <v>0.36</v>
      </c>
      <c r="J6" s="39">
        <f>J5+$I$7</f>
        <v>-0.28400000000000003</v>
      </c>
      <c r="K6" t="str">
        <f t="shared" ref="K6:K19" si="1">"["&amp;TEXT(J6,"00.00%")&amp;","&amp;TEXT(J7,"00.00%")&amp;"["</f>
        <v>[-28.40%,-23.80%[</v>
      </c>
      <c r="L6" s="41">
        <f>COUNTIF(Distributions!$D$6:$D$149,"&lt;"&amp;J7)-COUNTIF(Distributions!$D$6:$D$149,"&lt;"&amp;'Données distributions'!J6)</f>
        <v>0</v>
      </c>
    </row>
    <row r="7" spans="2:12">
      <c r="B7" t="str">
        <f>'Données titres'!I2</f>
        <v>XOM</v>
      </c>
      <c r="D7" s="30">
        <v>37803</v>
      </c>
      <c r="E7">
        <f t="shared" si="0"/>
        <v>13</v>
      </c>
      <c r="H7" t="s">
        <v>15</v>
      </c>
      <c r="I7" s="9">
        <f>(I6-I5)/(15)</f>
        <v>4.5999999999999999E-2</v>
      </c>
      <c r="J7" s="39">
        <f t="shared" ref="J7:J20" si="2">J6+$I$7</f>
        <v>-0.23800000000000004</v>
      </c>
      <c r="K7" t="str">
        <f t="shared" si="1"/>
        <v>[-23.80%,-19.20%[</v>
      </c>
      <c r="L7" s="41">
        <f>COUNTIF(Distributions!$D$6:$D$149,"&lt;"&amp;J8)-COUNTIF(Distributions!$D$6:$D$149,"&lt;"&amp;'Données distributions'!J7)</f>
        <v>0</v>
      </c>
    </row>
    <row r="8" spans="2:12">
      <c r="B8" s="40" t="str">
        <f>'Données titres'!K2</f>
        <v>AMZN</v>
      </c>
      <c r="D8" s="30">
        <v>37834</v>
      </c>
      <c r="E8">
        <f t="shared" si="0"/>
        <v>14</v>
      </c>
      <c r="J8" s="39">
        <f t="shared" si="2"/>
        <v>-0.19200000000000006</v>
      </c>
      <c r="K8" t="str">
        <f t="shared" si="1"/>
        <v>[-19.20%,-14.60%[</v>
      </c>
      <c r="L8" s="41">
        <f>COUNTIF(Distributions!$D$6:$D$149,"&lt;"&amp;J9)-COUNTIF(Distributions!$D$6:$D$149,"&lt;"&amp;'Données distributions'!J8)</f>
        <v>1</v>
      </c>
    </row>
    <row r="9" spans="2:12">
      <c r="B9" t="str">
        <f>'Données titres'!M2</f>
        <v>^GSPC</v>
      </c>
      <c r="D9" s="30">
        <v>37866</v>
      </c>
      <c r="E9">
        <f t="shared" si="0"/>
        <v>15</v>
      </c>
      <c r="J9" s="39">
        <f t="shared" si="2"/>
        <v>-0.14600000000000007</v>
      </c>
      <c r="K9" t="str">
        <f t="shared" si="1"/>
        <v>[-14.60%,-10.00%[</v>
      </c>
      <c r="L9" s="41">
        <f>COUNTIF(Distributions!$D$6:$D$149,"&lt;"&amp;J10)-COUNTIF(Distributions!$D$6:$D$149,"&lt;"&amp;'Données distributions'!J9)</f>
        <v>7</v>
      </c>
    </row>
    <row r="10" spans="2:12">
      <c r="D10" s="30">
        <v>37895</v>
      </c>
      <c r="E10">
        <f t="shared" si="0"/>
        <v>16</v>
      </c>
      <c r="J10" s="39">
        <f t="shared" si="2"/>
        <v>-0.10000000000000007</v>
      </c>
      <c r="K10" t="str">
        <f t="shared" si="1"/>
        <v>[-10.00%,-05.40%[</v>
      </c>
      <c r="L10" s="41">
        <f>COUNTIF(Distributions!$D$6:$D$149,"&lt;"&amp;J11)-COUNTIF(Distributions!$D$6:$D$149,"&lt;"&amp;'Données distributions'!J10)</f>
        <v>14</v>
      </c>
    </row>
    <row r="11" spans="2:12">
      <c r="D11" s="30">
        <v>37928</v>
      </c>
      <c r="E11">
        <f t="shared" si="0"/>
        <v>17</v>
      </c>
      <c r="J11" s="39">
        <f t="shared" si="2"/>
        <v>-5.4000000000000076E-2</v>
      </c>
      <c r="K11" t="str">
        <f t="shared" si="1"/>
        <v>[-05.40%,-00.80%[</v>
      </c>
      <c r="L11" s="41">
        <f>COUNTIF(Distributions!$D$6:$D$149,"&lt;"&amp;J12)-COUNTIF(Distributions!$D$6:$D$149,"&lt;"&amp;'Données distributions'!J11)</f>
        <v>21</v>
      </c>
    </row>
    <row r="12" spans="2:12">
      <c r="D12" s="30">
        <v>37956</v>
      </c>
      <c r="E12">
        <f t="shared" si="0"/>
        <v>18</v>
      </c>
      <c r="J12" s="39">
        <f t="shared" si="2"/>
        <v>-8.0000000000000765E-3</v>
      </c>
      <c r="K12" t="str">
        <f t="shared" si="1"/>
        <v>[-00.80%,03.80%[</v>
      </c>
      <c r="L12" s="41">
        <f>COUNTIF(Distributions!$D$6:$D$149,"&lt;"&amp;J13)-COUNTIF(Distributions!$D$6:$D$149,"&lt;"&amp;'Données distributions'!J12)</f>
        <v>22</v>
      </c>
    </row>
    <row r="13" spans="2:12">
      <c r="D13" s="30">
        <v>37988</v>
      </c>
      <c r="E13">
        <f t="shared" si="0"/>
        <v>19</v>
      </c>
      <c r="J13" s="39">
        <f t="shared" si="2"/>
        <v>3.7999999999999923E-2</v>
      </c>
      <c r="K13" t="str">
        <f t="shared" si="1"/>
        <v>[03.80%,08.40%[</v>
      </c>
      <c r="L13" s="41">
        <f>COUNTIF(Distributions!$D$6:$D$149,"&lt;"&amp;J14)-COUNTIF(Distributions!$D$6:$D$149,"&lt;"&amp;'Données distributions'!J13)</f>
        <v>32</v>
      </c>
    </row>
    <row r="14" spans="2:12">
      <c r="D14" s="30">
        <v>38019</v>
      </c>
      <c r="E14">
        <f t="shared" si="0"/>
        <v>20</v>
      </c>
      <c r="J14" s="39">
        <f t="shared" si="2"/>
        <v>8.3999999999999922E-2</v>
      </c>
      <c r="K14" t="str">
        <f t="shared" si="1"/>
        <v>[08.40%,13.00%[</v>
      </c>
      <c r="L14" s="41">
        <f>COUNTIF(Distributions!$D$6:$D$149,"&lt;"&amp;J15)-COUNTIF(Distributions!$D$6:$D$149,"&lt;"&amp;'Données distributions'!J14)</f>
        <v>21</v>
      </c>
    </row>
    <row r="15" spans="2:12">
      <c r="D15" s="30">
        <v>38047</v>
      </c>
      <c r="E15">
        <f t="shared" si="0"/>
        <v>21</v>
      </c>
      <c r="J15" s="39">
        <f t="shared" si="2"/>
        <v>0.12999999999999992</v>
      </c>
      <c r="K15" t="str">
        <f t="shared" si="1"/>
        <v>[13.00%,17.60%[</v>
      </c>
      <c r="L15" s="41">
        <f>COUNTIF(Distributions!$D$6:$D$149,"&lt;"&amp;J16)-COUNTIF(Distributions!$D$6:$D$149,"&lt;"&amp;'Données distributions'!J15)</f>
        <v>12</v>
      </c>
    </row>
    <row r="16" spans="2:12">
      <c r="D16" s="30">
        <v>38078</v>
      </c>
      <c r="E16">
        <f t="shared" si="0"/>
        <v>22</v>
      </c>
      <c r="J16" s="39">
        <f t="shared" si="2"/>
        <v>0.17599999999999993</v>
      </c>
      <c r="K16" t="str">
        <f t="shared" si="1"/>
        <v>[17.60%,22.20%[</v>
      </c>
      <c r="L16" s="41">
        <f>COUNTIF(Distributions!$D$6:$D$149,"&lt;"&amp;J17)-COUNTIF(Distributions!$D$6:$D$149,"&lt;"&amp;'Données distributions'!J16)</f>
        <v>8</v>
      </c>
    </row>
    <row r="17" spans="4:12">
      <c r="D17" s="30">
        <v>38110</v>
      </c>
      <c r="E17">
        <f t="shared" si="0"/>
        <v>23</v>
      </c>
      <c r="J17" s="39">
        <f t="shared" si="2"/>
        <v>0.22199999999999992</v>
      </c>
      <c r="K17" t="str">
        <f t="shared" si="1"/>
        <v>[22.20%,26.80%[</v>
      </c>
      <c r="L17" s="41">
        <f>COUNTIF(Distributions!$D$6:$D$149,"&lt;"&amp;J18)-COUNTIF(Distributions!$D$6:$D$149,"&lt;"&amp;'Données distributions'!J17)</f>
        <v>2</v>
      </c>
    </row>
    <row r="18" spans="4:12">
      <c r="D18" s="30">
        <v>38139</v>
      </c>
      <c r="E18">
        <f t="shared" si="0"/>
        <v>24</v>
      </c>
      <c r="J18" s="39">
        <f>J17+$I$7</f>
        <v>0.2679999999999999</v>
      </c>
      <c r="K18" t="str">
        <f t="shared" si="1"/>
        <v>[26.80%,31.40%[</v>
      </c>
      <c r="L18" s="41">
        <f>COUNTIF(Distributions!$D$6:$D$149,"&lt;"&amp;J19)-COUNTIF(Distributions!$D$6:$D$149,"&lt;"&amp;'Données distributions'!J18)</f>
        <v>1</v>
      </c>
    </row>
    <row r="19" spans="4:12">
      <c r="D19" s="30">
        <v>38169</v>
      </c>
      <c r="E19">
        <f t="shared" si="0"/>
        <v>25</v>
      </c>
      <c r="J19" s="39">
        <f t="shared" si="2"/>
        <v>0.31399999999999989</v>
      </c>
      <c r="K19" t="str">
        <f t="shared" si="1"/>
        <v>[31.40%,36.00%[</v>
      </c>
      <c r="L19" s="41">
        <f>COUNTIF(Distributions!$D$6:$D$149,"&lt;"&amp;J20)-COUNTIF(Distributions!$D$6:$D$149,"&lt;"&amp;'Données distributions'!J19)</f>
        <v>1</v>
      </c>
    </row>
    <row r="20" spans="4:12">
      <c r="D20" s="30">
        <v>38201</v>
      </c>
      <c r="E20">
        <f t="shared" si="0"/>
        <v>26</v>
      </c>
      <c r="J20" s="39">
        <f t="shared" si="2"/>
        <v>0.35999999999999988</v>
      </c>
      <c r="L20">
        <f>SUM(L5:L19)</f>
        <v>144</v>
      </c>
    </row>
    <row r="21" spans="4:12">
      <c r="D21" s="30">
        <v>38231</v>
      </c>
      <c r="E21">
        <f t="shared" si="0"/>
        <v>27</v>
      </c>
    </row>
    <row r="22" spans="4:12">
      <c r="D22" s="30">
        <v>38261</v>
      </c>
      <c r="E22">
        <f t="shared" si="0"/>
        <v>28</v>
      </c>
    </row>
    <row r="23" spans="4:12">
      <c r="D23" s="30">
        <v>38292</v>
      </c>
      <c r="E23">
        <f t="shared" si="0"/>
        <v>29</v>
      </c>
    </row>
    <row r="24" spans="4:12">
      <c r="D24" s="30">
        <v>38322</v>
      </c>
      <c r="E24">
        <f t="shared" si="0"/>
        <v>30</v>
      </c>
    </row>
    <row r="25" spans="4:12">
      <c r="D25" s="30">
        <v>38355</v>
      </c>
      <c r="E25">
        <f t="shared" si="0"/>
        <v>31</v>
      </c>
    </row>
    <row r="26" spans="4:12">
      <c r="D26" s="30">
        <v>38384</v>
      </c>
      <c r="E26">
        <f t="shared" si="0"/>
        <v>32</v>
      </c>
    </row>
    <row r="27" spans="4:12">
      <c r="D27" s="30">
        <v>38412</v>
      </c>
      <c r="E27">
        <f t="shared" si="0"/>
        <v>33</v>
      </c>
    </row>
    <row r="28" spans="4:12">
      <c r="D28" s="30">
        <v>38443</v>
      </c>
      <c r="E28">
        <f t="shared" si="0"/>
        <v>34</v>
      </c>
    </row>
    <row r="29" spans="4:12">
      <c r="D29" s="30">
        <v>38474</v>
      </c>
      <c r="E29">
        <f t="shared" si="0"/>
        <v>35</v>
      </c>
    </row>
    <row r="30" spans="4:12">
      <c r="D30" s="30">
        <v>38504</v>
      </c>
      <c r="E30">
        <f t="shared" si="0"/>
        <v>36</v>
      </c>
    </row>
    <row r="31" spans="4:12">
      <c r="D31" s="30">
        <v>38534</v>
      </c>
      <c r="E31">
        <f t="shared" si="0"/>
        <v>37</v>
      </c>
    </row>
    <row r="32" spans="4:12">
      <c r="D32" s="30">
        <v>38565</v>
      </c>
      <c r="E32">
        <f t="shared" si="0"/>
        <v>38</v>
      </c>
    </row>
    <row r="33" spans="4:5">
      <c r="D33" s="30">
        <v>38596</v>
      </c>
      <c r="E33">
        <f t="shared" si="0"/>
        <v>39</v>
      </c>
    </row>
    <row r="34" spans="4:5">
      <c r="D34" s="30">
        <v>38628</v>
      </c>
      <c r="E34">
        <f t="shared" si="0"/>
        <v>40</v>
      </c>
    </row>
    <row r="35" spans="4:5">
      <c r="D35" s="30">
        <v>38657</v>
      </c>
      <c r="E35">
        <f t="shared" si="0"/>
        <v>41</v>
      </c>
    </row>
    <row r="36" spans="4:5">
      <c r="D36" s="30">
        <v>38687</v>
      </c>
      <c r="E36">
        <f t="shared" si="0"/>
        <v>42</v>
      </c>
    </row>
    <row r="37" spans="4:5">
      <c r="D37" s="30">
        <v>38720</v>
      </c>
      <c r="E37">
        <f t="shared" si="0"/>
        <v>43</v>
      </c>
    </row>
    <row r="38" spans="4:5">
      <c r="D38" s="30">
        <v>38749</v>
      </c>
      <c r="E38">
        <f t="shared" si="0"/>
        <v>44</v>
      </c>
    </row>
    <row r="39" spans="4:5">
      <c r="D39" s="30">
        <v>38777</v>
      </c>
      <c r="E39">
        <f t="shared" si="0"/>
        <v>45</v>
      </c>
    </row>
    <row r="40" spans="4:5">
      <c r="D40" s="30">
        <v>38810</v>
      </c>
      <c r="E40">
        <f t="shared" si="0"/>
        <v>46</v>
      </c>
    </row>
    <row r="41" spans="4:5">
      <c r="D41" s="30">
        <v>38838</v>
      </c>
      <c r="E41">
        <f t="shared" si="0"/>
        <v>47</v>
      </c>
    </row>
    <row r="42" spans="4:5">
      <c r="D42" s="30">
        <v>38869</v>
      </c>
      <c r="E42">
        <f t="shared" si="0"/>
        <v>48</v>
      </c>
    </row>
    <row r="43" spans="4:5">
      <c r="D43" s="30">
        <v>38901</v>
      </c>
      <c r="E43">
        <f t="shared" si="0"/>
        <v>49</v>
      </c>
    </row>
    <row r="44" spans="4:5">
      <c r="D44" s="30">
        <v>38930</v>
      </c>
      <c r="E44">
        <f t="shared" si="0"/>
        <v>50</v>
      </c>
    </row>
    <row r="45" spans="4:5">
      <c r="D45" s="30">
        <v>38961</v>
      </c>
      <c r="E45">
        <f t="shared" si="0"/>
        <v>51</v>
      </c>
    </row>
    <row r="46" spans="4:5">
      <c r="D46" s="30">
        <v>38992</v>
      </c>
      <c r="E46">
        <f t="shared" si="0"/>
        <v>52</v>
      </c>
    </row>
    <row r="47" spans="4:5">
      <c r="D47" s="30">
        <v>39022</v>
      </c>
      <c r="E47">
        <f t="shared" si="0"/>
        <v>53</v>
      </c>
    </row>
    <row r="48" spans="4:5">
      <c r="D48" s="30">
        <v>39052</v>
      </c>
      <c r="E48">
        <f t="shared" si="0"/>
        <v>54</v>
      </c>
    </row>
    <row r="49" spans="4:5">
      <c r="D49" s="30">
        <v>39085</v>
      </c>
      <c r="E49">
        <f t="shared" si="0"/>
        <v>55</v>
      </c>
    </row>
    <row r="50" spans="4:5">
      <c r="D50" s="30">
        <v>39114</v>
      </c>
      <c r="E50">
        <f t="shared" si="0"/>
        <v>56</v>
      </c>
    </row>
    <row r="51" spans="4:5">
      <c r="D51" s="30">
        <v>39142</v>
      </c>
      <c r="E51">
        <f t="shared" si="0"/>
        <v>57</v>
      </c>
    </row>
    <row r="52" spans="4:5">
      <c r="D52" s="30">
        <v>39174</v>
      </c>
      <c r="E52">
        <f t="shared" si="0"/>
        <v>58</v>
      </c>
    </row>
    <row r="53" spans="4:5">
      <c r="D53" s="30">
        <v>39203</v>
      </c>
      <c r="E53">
        <f t="shared" si="0"/>
        <v>59</v>
      </c>
    </row>
    <row r="54" spans="4:5">
      <c r="D54" s="30">
        <v>39234</v>
      </c>
      <c r="E54">
        <f t="shared" si="0"/>
        <v>60</v>
      </c>
    </row>
    <row r="55" spans="4:5">
      <c r="D55" s="30">
        <v>39265</v>
      </c>
      <c r="E55">
        <f t="shared" si="0"/>
        <v>61</v>
      </c>
    </row>
    <row r="56" spans="4:5">
      <c r="D56" s="30">
        <v>39295</v>
      </c>
      <c r="E56">
        <f t="shared" si="0"/>
        <v>62</v>
      </c>
    </row>
    <row r="57" spans="4:5">
      <c r="D57" s="30">
        <v>39329</v>
      </c>
      <c r="E57">
        <f t="shared" si="0"/>
        <v>63</v>
      </c>
    </row>
    <row r="58" spans="4:5">
      <c r="D58" s="30">
        <v>39356</v>
      </c>
      <c r="E58">
        <f t="shared" si="0"/>
        <v>64</v>
      </c>
    </row>
    <row r="59" spans="4:5">
      <c r="D59" s="30">
        <v>39387</v>
      </c>
      <c r="E59">
        <f t="shared" si="0"/>
        <v>65</v>
      </c>
    </row>
    <row r="60" spans="4:5">
      <c r="D60" s="30">
        <v>39419</v>
      </c>
      <c r="E60">
        <f t="shared" si="0"/>
        <v>66</v>
      </c>
    </row>
    <row r="61" spans="4:5">
      <c r="D61" s="30">
        <v>39449</v>
      </c>
      <c r="E61">
        <f t="shared" si="0"/>
        <v>67</v>
      </c>
    </row>
    <row r="62" spans="4:5">
      <c r="D62" s="30">
        <v>39479</v>
      </c>
      <c r="E62">
        <f t="shared" si="0"/>
        <v>68</v>
      </c>
    </row>
    <row r="63" spans="4:5">
      <c r="D63" s="30">
        <v>39510</v>
      </c>
      <c r="E63">
        <f t="shared" si="0"/>
        <v>69</v>
      </c>
    </row>
    <row r="64" spans="4:5">
      <c r="D64" s="30">
        <v>39539</v>
      </c>
      <c r="E64">
        <f t="shared" si="0"/>
        <v>70</v>
      </c>
    </row>
    <row r="65" spans="4:5">
      <c r="D65" s="30">
        <v>39569</v>
      </c>
      <c r="E65">
        <f t="shared" si="0"/>
        <v>71</v>
      </c>
    </row>
    <row r="66" spans="4:5">
      <c r="D66" s="30">
        <v>39601</v>
      </c>
      <c r="E66">
        <f t="shared" si="0"/>
        <v>72</v>
      </c>
    </row>
    <row r="67" spans="4:5">
      <c r="D67" s="30">
        <v>39630</v>
      </c>
      <c r="E67">
        <f t="shared" si="0"/>
        <v>73</v>
      </c>
    </row>
    <row r="68" spans="4:5">
      <c r="D68" s="30">
        <v>39661</v>
      </c>
      <c r="E68">
        <f t="shared" si="0"/>
        <v>74</v>
      </c>
    </row>
    <row r="69" spans="4:5">
      <c r="D69" s="30">
        <v>39693</v>
      </c>
      <c r="E69">
        <f t="shared" ref="E69:E132" si="3">E68+1</f>
        <v>75</v>
      </c>
    </row>
    <row r="70" spans="4:5">
      <c r="D70" s="30">
        <v>39722</v>
      </c>
      <c r="E70">
        <f t="shared" si="3"/>
        <v>76</v>
      </c>
    </row>
    <row r="71" spans="4:5">
      <c r="D71" s="30">
        <v>39755</v>
      </c>
      <c r="E71">
        <f t="shared" si="3"/>
        <v>77</v>
      </c>
    </row>
    <row r="72" spans="4:5">
      <c r="D72" s="30">
        <v>39783</v>
      </c>
      <c r="E72">
        <f t="shared" si="3"/>
        <v>78</v>
      </c>
    </row>
    <row r="73" spans="4:5">
      <c r="D73" s="30">
        <v>39815</v>
      </c>
      <c r="E73">
        <f t="shared" si="3"/>
        <v>79</v>
      </c>
    </row>
    <row r="74" spans="4:5">
      <c r="D74" s="30">
        <v>39846</v>
      </c>
      <c r="E74">
        <f t="shared" si="3"/>
        <v>80</v>
      </c>
    </row>
    <row r="75" spans="4:5">
      <c r="D75" s="30">
        <v>39874</v>
      </c>
      <c r="E75">
        <f t="shared" si="3"/>
        <v>81</v>
      </c>
    </row>
    <row r="76" spans="4:5">
      <c r="D76" s="30">
        <v>39904</v>
      </c>
      <c r="E76">
        <f t="shared" si="3"/>
        <v>82</v>
      </c>
    </row>
    <row r="77" spans="4:5">
      <c r="D77" s="30">
        <v>39934</v>
      </c>
      <c r="E77">
        <f t="shared" si="3"/>
        <v>83</v>
      </c>
    </row>
    <row r="78" spans="4:5">
      <c r="D78" s="30">
        <v>39965</v>
      </c>
      <c r="E78">
        <f t="shared" si="3"/>
        <v>84</v>
      </c>
    </row>
    <row r="79" spans="4:5">
      <c r="D79" s="30">
        <v>39995</v>
      </c>
      <c r="E79">
        <f t="shared" si="3"/>
        <v>85</v>
      </c>
    </row>
    <row r="80" spans="4:5">
      <c r="D80" s="30">
        <v>40028</v>
      </c>
      <c r="E80">
        <f t="shared" si="3"/>
        <v>86</v>
      </c>
    </row>
    <row r="81" spans="4:5">
      <c r="D81" s="30">
        <v>40057</v>
      </c>
      <c r="E81">
        <f t="shared" si="3"/>
        <v>87</v>
      </c>
    </row>
    <row r="82" spans="4:5">
      <c r="D82" s="30">
        <v>40087</v>
      </c>
      <c r="E82">
        <f t="shared" si="3"/>
        <v>88</v>
      </c>
    </row>
    <row r="83" spans="4:5">
      <c r="D83" s="30">
        <v>40119</v>
      </c>
      <c r="E83">
        <f t="shared" si="3"/>
        <v>89</v>
      </c>
    </row>
    <row r="84" spans="4:5">
      <c r="D84" s="30">
        <v>40148</v>
      </c>
      <c r="E84">
        <f t="shared" si="3"/>
        <v>90</v>
      </c>
    </row>
    <row r="85" spans="4:5">
      <c r="D85" s="30">
        <v>40182</v>
      </c>
      <c r="E85">
        <f t="shared" si="3"/>
        <v>91</v>
      </c>
    </row>
    <row r="86" spans="4:5">
      <c r="D86" s="30">
        <v>40210</v>
      </c>
      <c r="E86">
        <f t="shared" si="3"/>
        <v>92</v>
      </c>
    </row>
    <row r="87" spans="4:5">
      <c r="D87" s="30">
        <v>40238</v>
      </c>
      <c r="E87">
        <f t="shared" si="3"/>
        <v>93</v>
      </c>
    </row>
    <row r="88" spans="4:5">
      <c r="D88" s="30">
        <v>40269</v>
      </c>
      <c r="E88">
        <f t="shared" si="3"/>
        <v>94</v>
      </c>
    </row>
    <row r="89" spans="4:5">
      <c r="D89" s="30">
        <v>40301</v>
      </c>
      <c r="E89">
        <f t="shared" si="3"/>
        <v>95</v>
      </c>
    </row>
    <row r="90" spans="4:5">
      <c r="D90" s="30">
        <v>40330</v>
      </c>
      <c r="E90">
        <f t="shared" si="3"/>
        <v>96</v>
      </c>
    </row>
    <row r="91" spans="4:5">
      <c r="D91" s="30">
        <v>40360</v>
      </c>
      <c r="E91">
        <f t="shared" si="3"/>
        <v>97</v>
      </c>
    </row>
    <row r="92" spans="4:5">
      <c r="D92" s="30">
        <v>40392</v>
      </c>
      <c r="E92">
        <f t="shared" si="3"/>
        <v>98</v>
      </c>
    </row>
    <row r="93" spans="4:5">
      <c r="D93" s="30">
        <v>40422</v>
      </c>
      <c r="E93">
        <f t="shared" si="3"/>
        <v>99</v>
      </c>
    </row>
    <row r="94" spans="4:5">
      <c r="D94" s="30">
        <v>40452</v>
      </c>
      <c r="E94">
        <f t="shared" si="3"/>
        <v>100</v>
      </c>
    </row>
    <row r="95" spans="4:5">
      <c r="D95" s="30">
        <v>40483</v>
      </c>
      <c r="E95">
        <f t="shared" si="3"/>
        <v>101</v>
      </c>
    </row>
    <row r="96" spans="4:5">
      <c r="D96" s="30">
        <v>40513</v>
      </c>
      <c r="E96">
        <f t="shared" si="3"/>
        <v>102</v>
      </c>
    </row>
    <row r="97" spans="4:5">
      <c r="D97" s="30">
        <v>40546</v>
      </c>
      <c r="E97">
        <f t="shared" si="3"/>
        <v>103</v>
      </c>
    </row>
    <row r="98" spans="4:5">
      <c r="D98" s="30">
        <v>40575</v>
      </c>
      <c r="E98">
        <f t="shared" si="3"/>
        <v>104</v>
      </c>
    </row>
    <row r="99" spans="4:5">
      <c r="D99" s="30">
        <v>40603</v>
      </c>
      <c r="E99">
        <f t="shared" si="3"/>
        <v>105</v>
      </c>
    </row>
    <row r="100" spans="4:5">
      <c r="D100" s="30">
        <v>40634</v>
      </c>
      <c r="E100">
        <f t="shared" si="3"/>
        <v>106</v>
      </c>
    </row>
    <row r="101" spans="4:5">
      <c r="D101" s="30">
        <v>40665</v>
      </c>
      <c r="E101">
        <f t="shared" si="3"/>
        <v>107</v>
      </c>
    </row>
    <row r="102" spans="4:5">
      <c r="D102" s="30">
        <v>40695</v>
      </c>
      <c r="E102">
        <f t="shared" si="3"/>
        <v>108</v>
      </c>
    </row>
    <row r="103" spans="4:5">
      <c r="D103" s="30">
        <v>40725</v>
      </c>
      <c r="E103">
        <f t="shared" si="3"/>
        <v>109</v>
      </c>
    </row>
    <row r="104" spans="4:5">
      <c r="D104" s="30">
        <v>40756</v>
      </c>
      <c r="E104">
        <f t="shared" si="3"/>
        <v>110</v>
      </c>
    </row>
    <row r="105" spans="4:5">
      <c r="D105" s="30">
        <v>40787</v>
      </c>
      <c r="E105">
        <f t="shared" si="3"/>
        <v>111</v>
      </c>
    </row>
    <row r="106" spans="4:5">
      <c r="D106" s="30">
        <v>40819</v>
      </c>
      <c r="E106">
        <f t="shared" si="3"/>
        <v>112</v>
      </c>
    </row>
    <row r="107" spans="4:5">
      <c r="D107" s="30">
        <v>40848</v>
      </c>
      <c r="E107">
        <f t="shared" si="3"/>
        <v>113</v>
      </c>
    </row>
    <row r="108" spans="4:5">
      <c r="D108" s="30">
        <v>40878</v>
      </c>
      <c r="E108">
        <f t="shared" si="3"/>
        <v>114</v>
      </c>
    </row>
    <row r="109" spans="4:5">
      <c r="D109" s="30">
        <v>40911</v>
      </c>
      <c r="E109">
        <f t="shared" si="3"/>
        <v>115</v>
      </c>
    </row>
    <row r="110" spans="4:5">
      <c r="D110" s="30">
        <v>40940</v>
      </c>
      <c r="E110">
        <f t="shared" si="3"/>
        <v>116</v>
      </c>
    </row>
    <row r="111" spans="4:5">
      <c r="D111" s="30">
        <v>40969</v>
      </c>
      <c r="E111">
        <f t="shared" si="3"/>
        <v>117</v>
      </c>
    </row>
    <row r="112" spans="4:5">
      <c r="D112" s="30">
        <v>41001</v>
      </c>
      <c r="E112">
        <f t="shared" si="3"/>
        <v>118</v>
      </c>
    </row>
    <row r="113" spans="4:5">
      <c r="D113" s="30">
        <v>41030</v>
      </c>
      <c r="E113">
        <f t="shared" si="3"/>
        <v>119</v>
      </c>
    </row>
    <row r="114" spans="4:5">
      <c r="D114" s="30">
        <v>41061</v>
      </c>
      <c r="E114">
        <f t="shared" si="3"/>
        <v>120</v>
      </c>
    </row>
    <row r="115" spans="4:5">
      <c r="D115" s="30">
        <v>41092</v>
      </c>
      <c r="E115">
        <f t="shared" si="3"/>
        <v>121</v>
      </c>
    </row>
    <row r="116" spans="4:5">
      <c r="D116" s="30">
        <v>41122</v>
      </c>
      <c r="E116">
        <f t="shared" si="3"/>
        <v>122</v>
      </c>
    </row>
    <row r="117" spans="4:5">
      <c r="D117" s="30">
        <v>41156</v>
      </c>
      <c r="E117">
        <f t="shared" si="3"/>
        <v>123</v>
      </c>
    </row>
    <row r="118" spans="4:5">
      <c r="D118" s="30">
        <v>41183</v>
      </c>
      <c r="E118">
        <f t="shared" si="3"/>
        <v>124</v>
      </c>
    </row>
    <row r="119" spans="4:5">
      <c r="D119" s="30">
        <v>41214</v>
      </c>
      <c r="E119">
        <f t="shared" si="3"/>
        <v>125</v>
      </c>
    </row>
    <row r="120" spans="4:5">
      <c r="D120" s="30">
        <v>41246</v>
      </c>
      <c r="E120">
        <f t="shared" si="3"/>
        <v>126</v>
      </c>
    </row>
    <row r="121" spans="4:5">
      <c r="D121" s="30">
        <v>41276</v>
      </c>
      <c r="E121">
        <f t="shared" si="3"/>
        <v>127</v>
      </c>
    </row>
    <row r="122" spans="4:5">
      <c r="D122" s="30">
        <v>41306</v>
      </c>
      <c r="E122">
        <f t="shared" si="3"/>
        <v>128</v>
      </c>
    </row>
    <row r="123" spans="4:5">
      <c r="D123" s="30">
        <v>41334</v>
      </c>
      <c r="E123">
        <f t="shared" si="3"/>
        <v>129</v>
      </c>
    </row>
    <row r="124" spans="4:5">
      <c r="D124" s="30">
        <v>41365</v>
      </c>
      <c r="E124">
        <f t="shared" si="3"/>
        <v>130</v>
      </c>
    </row>
    <row r="125" spans="4:5">
      <c r="D125" s="30">
        <v>41395</v>
      </c>
      <c r="E125">
        <f t="shared" si="3"/>
        <v>131</v>
      </c>
    </row>
    <row r="126" spans="4:5">
      <c r="D126" s="30">
        <v>41428</v>
      </c>
      <c r="E126">
        <f t="shared" si="3"/>
        <v>132</v>
      </c>
    </row>
    <row r="127" spans="4:5">
      <c r="D127" s="30">
        <v>41456</v>
      </c>
      <c r="E127">
        <f t="shared" si="3"/>
        <v>133</v>
      </c>
    </row>
    <row r="128" spans="4:5">
      <c r="D128" s="30">
        <v>41487</v>
      </c>
      <c r="E128">
        <f t="shared" si="3"/>
        <v>134</v>
      </c>
    </row>
    <row r="129" spans="4:5">
      <c r="D129" s="30">
        <v>41520</v>
      </c>
      <c r="E129">
        <f t="shared" si="3"/>
        <v>135</v>
      </c>
    </row>
    <row r="130" spans="4:5">
      <c r="D130" s="30">
        <v>41548</v>
      </c>
      <c r="E130">
        <f t="shared" si="3"/>
        <v>136</v>
      </c>
    </row>
    <row r="131" spans="4:5">
      <c r="D131" s="30">
        <v>41579</v>
      </c>
      <c r="E131">
        <f t="shared" si="3"/>
        <v>137</v>
      </c>
    </row>
    <row r="132" spans="4:5">
      <c r="D132" s="30">
        <v>41610</v>
      </c>
      <c r="E132">
        <f t="shared" si="3"/>
        <v>138</v>
      </c>
    </row>
    <row r="133" spans="4:5">
      <c r="D133" s="30">
        <v>41641</v>
      </c>
      <c r="E133">
        <f t="shared" ref="E133:E147" si="4">E132+1</f>
        <v>139</v>
      </c>
    </row>
    <row r="134" spans="4:5">
      <c r="D134" s="30">
        <v>41673</v>
      </c>
      <c r="E134">
        <f t="shared" si="4"/>
        <v>140</v>
      </c>
    </row>
    <row r="135" spans="4:5">
      <c r="D135" s="30">
        <v>41701</v>
      </c>
      <c r="E135">
        <f t="shared" si="4"/>
        <v>141</v>
      </c>
    </row>
    <row r="136" spans="4:5">
      <c r="D136" s="30">
        <v>41730</v>
      </c>
      <c r="E136">
        <f t="shared" si="4"/>
        <v>142</v>
      </c>
    </row>
    <row r="137" spans="4:5">
      <c r="D137" s="30">
        <v>41760</v>
      </c>
      <c r="E137">
        <f t="shared" si="4"/>
        <v>143</v>
      </c>
    </row>
    <row r="138" spans="4:5">
      <c r="D138" s="30">
        <v>41792</v>
      </c>
      <c r="E138">
        <f t="shared" si="4"/>
        <v>144</v>
      </c>
    </row>
    <row r="139" spans="4:5">
      <c r="D139" s="30">
        <v>41821</v>
      </c>
      <c r="E139">
        <f t="shared" si="4"/>
        <v>145</v>
      </c>
    </row>
    <row r="140" spans="4:5">
      <c r="D140" s="30">
        <v>41852</v>
      </c>
      <c r="E140">
        <f t="shared" si="4"/>
        <v>146</v>
      </c>
    </row>
    <row r="141" spans="4:5">
      <c r="D141" s="30">
        <v>41884</v>
      </c>
      <c r="E141">
        <f t="shared" si="4"/>
        <v>147</v>
      </c>
    </row>
    <row r="142" spans="4:5">
      <c r="D142" s="30">
        <v>41913</v>
      </c>
      <c r="E142">
        <f t="shared" si="4"/>
        <v>148</v>
      </c>
    </row>
    <row r="143" spans="4:5">
      <c r="D143" s="30">
        <v>41946</v>
      </c>
      <c r="E143">
        <f t="shared" si="4"/>
        <v>149</v>
      </c>
    </row>
    <row r="144" spans="4:5">
      <c r="D144" s="30">
        <v>41974</v>
      </c>
      <c r="E144">
        <f t="shared" si="4"/>
        <v>150</v>
      </c>
    </row>
    <row r="145" spans="4:5">
      <c r="D145" s="30">
        <v>42006</v>
      </c>
      <c r="E145">
        <f t="shared" si="4"/>
        <v>151</v>
      </c>
    </row>
    <row r="146" spans="4:5">
      <c r="D146" s="30">
        <v>42037</v>
      </c>
      <c r="E146">
        <f t="shared" si="4"/>
        <v>152</v>
      </c>
    </row>
    <row r="147" spans="4:5" ht="15" thickBot="1">
      <c r="D147" s="31">
        <v>42065</v>
      </c>
      <c r="E147">
        <f t="shared" si="4"/>
        <v>153</v>
      </c>
    </row>
  </sheetData>
  <mergeCells count="1">
    <mergeCell ref="F3: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titres</vt:lpstr>
      <vt:lpstr>Distributions</vt:lpstr>
      <vt:lpstr>Données distributions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Boulard</dc:creator>
  <cp:lastModifiedBy>Kevin Boulard</cp:lastModifiedBy>
  <dcterms:created xsi:type="dcterms:W3CDTF">2015-03-25T16:06:43Z</dcterms:created>
  <dcterms:modified xsi:type="dcterms:W3CDTF">2015-03-25T18:54:37Z</dcterms:modified>
</cp:coreProperties>
</file>