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workbookProtection workbookAlgorithmName="SHA-512" workbookHashValue="uKXGa4H6/tyh4/l2B1DyOzP6gukqTP4YyRj6sFud4x4sDE0S7ynjLpmZ8mXyMKWXV439o8J9GTZ0i3qCTiChOQ==" workbookSaltValue="fvpKakzUO7YhWeoy3B/OyA==" workbookSpinCount="100000" lockStructure="1"/>
  <bookViews>
    <workbookView xWindow="0" yWindow="0" windowWidth="28800" windowHeight="1248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Feuil1!$A$13:$U$65</definedName>
    <definedName name="Chauffage">Feuil2!$F$2:$F$7</definedName>
    <definedName name="Commercial">Feuil2!$B$2:$B$6</definedName>
  </definedNames>
  <calcPr calcId="152511"/>
</workbook>
</file>

<file path=xl/calcChain.xml><?xml version="1.0" encoding="utf-8"?>
<calcChain xmlns="http://schemas.openxmlformats.org/spreadsheetml/2006/main">
  <c r="J20" i="2" l="1"/>
  <c r="K20" i="2"/>
  <c r="L20" i="2"/>
  <c r="M20" i="2"/>
  <c r="N20" i="2"/>
  <c r="O20" i="2"/>
  <c r="P20" i="2"/>
  <c r="Q20" i="2"/>
  <c r="R20" i="2"/>
  <c r="S20" i="2"/>
  <c r="T20" i="2"/>
  <c r="J21" i="2"/>
  <c r="K21" i="2"/>
  <c r="L21" i="2"/>
  <c r="M21" i="2"/>
  <c r="N21" i="2"/>
  <c r="O21" i="2"/>
  <c r="P21" i="2"/>
  <c r="Q21" i="2"/>
  <c r="R21" i="2"/>
  <c r="S21" i="2"/>
  <c r="T21" i="2"/>
  <c r="J22" i="2"/>
  <c r="K22" i="2"/>
  <c r="L22" i="2"/>
  <c r="M22" i="2"/>
  <c r="N22" i="2"/>
  <c r="O22" i="2"/>
  <c r="P22" i="2"/>
  <c r="Q22" i="2"/>
  <c r="R22" i="2"/>
  <c r="S22" i="2"/>
  <c r="T22" i="2"/>
  <c r="J23" i="2"/>
  <c r="K23" i="2"/>
  <c r="L23" i="2"/>
  <c r="M23" i="2"/>
  <c r="N23" i="2"/>
  <c r="O23" i="2"/>
  <c r="P23" i="2"/>
  <c r="Q23" i="2"/>
  <c r="R23" i="2"/>
  <c r="S23" i="2"/>
  <c r="T23" i="2"/>
  <c r="J24" i="2"/>
  <c r="K24" i="2"/>
  <c r="L24" i="2"/>
  <c r="M24" i="2"/>
  <c r="N24" i="2"/>
  <c r="O24" i="2"/>
  <c r="P24" i="2"/>
  <c r="Q24" i="2"/>
  <c r="R24" i="2"/>
  <c r="S24" i="2"/>
  <c r="T24" i="2"/>
  <c r="J25" i="2"/>
  <c r="K25" i="2"/>
  <c r="L25" i="2"/>
  <c r="M25" i="2"/>
  <c r="N25" i="2"/>
  <c r="O25" i="2"/>
  <c r="P25" i="2"/>
  <c r="Q25" i="2"/>
  <c r="R25" i="2"/>
  <c r="S25" i="2"/>
  <c r="T25" i="2"/>
  <c r="J26" i="2"/>
  <c r="K26" i="2"/>
  <c r="L26" i="2"/>
  <c r="M26" i="2"/>
  <c r="N26" i="2"/>
  <c r="O26" i="2"/>
  <c r="P26" i="2"/>
  <c r="Q26" i="2"/>
  <c r="R26" i="2"/>
  <c r="S26" i="2"/>
  <c r="T26" i="2"/>
  <c r="I21" i="2"/>
  <c r="I22" i="2"/>
  <c r="I23" i="2"/>
  <c r="I24" i="2"/>
  <c r="I25" i="2"/>
  <c r="I26" i="2"/>
  <c r="I20" i="2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14" i="1"/>
  <c r="U25" i="2" l="1"/>
  <c r="K27" i="2"/>
  <c r="U21" i="2"/>
  <c r="U24" i="2"/>
  <c r="J27" i="2"/>
  <c r="U26" i="2"/>
  <c r="U23" i="2"/>
  <c r="I27" i="2"/>
  <c r="S10" i="1"/>
  <c r="S9" i="1"/>
  <c r="K11" i="2"/>
  <c r="K12" i="2"/>
  <c r="J11" i="2"/>
  <c r="J12" i="2"/>
  <c r="L11" i="2"/>
  <c r="L12" i="2"/>
  <c r="I11" i="2"/>
  <c r="I12" i="2"/>
  <c r="M11" i="2"/>
  <c r="M12" i="2"/>
  <c r="N11" i="2"/>
  <c r="N12" i="2"/>
  <c r="O12" i="2"/>
  <c r="P11" i="2"/>
  <c r="P12" i="2"/>
  <c r="Q11" i="2"/>
  <c r="Q12" i="2"/>
  <c r="R11" i="2"/>
  <c r="R12" i="2"/>
  <c r="S11" i="2"/>
  <c r="S12" i="2"/>
  <c r="T11" i="2"/>
  <c r="T12" i="2"/>
  <c r="S8" i="1"/>
  <c r="R10" i="1"/>
  <c r="R9" i="1"/>
  <c r="L27" i="2" l="1"/>
  <c r="U22" i="2"/>
  <c r="U12" i="2"/>
  <c r="U11" i="2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30" i="1"/>
  <c r="Q10" i="1"/>
  <c r="Q9" i="1"/>
  <c r="M27" i="2" l="1"/>
  <c r="P27" i="1"/>
  <c r="Q27" i="1" s="1"/>
  <c r="P28" i="1"/>
  <c r="Q28" i="1" s="1"/>
  <c r="N27" i="2" l="1"/>
  <c r="T22" i="1"/>
  <c r="O27" i="2" l="1"/>
  <c r="P18" i="1"/>
  <c r="P27" i="2" l="1"/>
  <c r="P23" i="1"/>
  <c r="Q23" i="1" s="1"/>
  <c r="P24" i="1"/>
  <c r="Q24" i="1" s="1"/>
  <c r="P25" i="1"/>
  <c r="Q25" i="1" s="1"/>
  <c r="P26" i="1"/>
  <c r="Q26" i="1" s="1"/>
  <c r="P29" i="1"/>
  <c r="Q29" i="1" s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P15" i="1"/>
  <c r="Q15" i="1" s="1"/>
  <c r="P16" i="1"/>
  <c r="Q16" i="1" s="1"/>
  <c r="P17" i="1"/>
  <c r="Q17" i="1" s="1"/>
  <c r="Q18" i="1"/>
  <c r="P19" i="1"/>
  <c r="Q19" i="1" s="1"/>
  <c r="P20" i="1"/>
  <c r="Q20" i="1" s="1"/>
  <c r="P21" i="1"/>
  <c r="Q21" i="1" s="1"/>
  <c r="P22" i="1"/>
  <c r="Q22" i="1" s="1"/>
  <c r="T15" i="1"/>
  <c r="Q27" i="2" l="1"/>
  <c r="L7" i="1"/>
  <c r="T16" i="1"/>
  <c r="T17" i="1"/>
  <c r="T18" i="1"/>
  <c r="T19" i="1"/>
  <c r="T20" i="1"/>
  <c r="T21" i="1"/>
  <c r="T23" i="1"/>
  <c r="T24" i="1"/>
  <c r="T25" i="1"/>
  <c r="T26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14" i="1"/>
  <c r="P14" i="1"/>
  <c r="Q14" i="1" s="1"/>
  <c r="R27" i="2" l="1"/>
  <c r="I16" i="2"/>
  <c r="I17" i="2"/>
  <c r="I15" i="2"/>
  <c r="Q11" i="1"/>
  <c r="J10" i="2"/>
  <c r="K10" i="2"/>
  <c r="L10" i="2"/>
  <c r="M10" i="2"/>
  <c r="N10" i="2"/>
  <c r="O10" i="2"/>
  <c r="P10" i="2"/>
  <c r="Q10" i="2"/>
  <c r="R10" i="2"/>
  <c r="S10" i="2"/>
  <c r="T10" i="2"/>
  <c r="J9" i="2"/>
  <c r="K9" i="2"/>
  <c r="L9" i="2"/>
  <c r="M9" i="2"/>
  <c r="N9" i="2"/>
  <c r="O9" i="2"/>
  <c r="P9" i="2"/>
  <c r="Q9" i="2"/>
  <c r="R9" i="2"/>
  <c r="S9" i="2"/>
  <c r="T9" i="2"/>
  <c r="J8" i="2"/>
  <c r="K8" i="2"/>
  <c r="L8" i="2"/>
  <c r="M8" i="2"/>
  <c r="N8" i="2"/>
  <c r="O8" i="2"/>
  <c r="P8" i="2"/>
  <c r="Q8" i="2"/>
  <c r="R8" i="2"/>
  <c r="S8" i="2"/>
  <c r="T8" i="2"/>
  <c r="J7" i="2"/>
  <c r="K7" i="2"/>
  <c r="L7" i="2"/>
  <c r="M7" i="2"/>
  <c r="N7" i="2"/>
  <c r="O7" i="2"/>
  <c r="P7" i="2"/>
  <c r="Q7" i="2"/>
  <c r="R7" i="2"/>
  <c r="S7" i="2"/>
  <c r="T7" i="2"/>
  <c r="I7" i="2"/>
  <c r="I8" i="2"/>
  <c r="I9" i="2"/>
  <c r="I10" i="2"/>
  <c r="J6" i="2"/>
  <c r="K6" i="2"/>
  <c r="L6" i="2"/>
  <c r="M6" i="2"/>
  <c r="N6" i="2"/>
  <c r="O6" i="2"/>
  <c r="P6" i="2"/>
  <c r="Q6" i="2"/>
  <c r="R6" i="2"/>
  <c r="S6" i="2"/>
  <c r="T6" i="2"/>
  <c r="I6" i="2"/>
  <c r="S27" i="2" l="1"/>
  <c r="I13" i="2"/>
  <c r="Q13" i="2"/>
  <c r="M13" i="2"/>
  <c r="R13" i="2"/>
  <c r="N13" i="2"/>
  <c r="J13" i="2"/>
  <c r="T13" i="2"/>
  <c r="P13" i="2"/>
  <c r="L13" i="2"/>
  <c r="S13" i="2"/>
  <c r="O13" i="2"/>
  <c r="K13" i="2"/>
  <c r="U9" i="2"/>
  <c r="U10" i="2"/>
  <c r="U8" i="2"/>
  <c r="U7" i="2"/>
  <c r="U6" i="2"/>
  <c r="T27" i="2" l="1"/>
  <c r="U20" i="2"/>
  <c r="U27" i="2" s="1"/>
  <c r="U13" i="2"/>
  <c r="R8" i="1"/>
  <c r="R7" i="1"/>
  <c r="R6" i="1"/>
  <c r="R5" i="1"/>
  <c r="R4" i="1"/>
  <c r="Q7" i="1"/>
  <c r="Q6" i="1"/>
  <c r="S6" i="1"/>
  <c r="S7" i="1"/>
  <c r="R11" i="1" l="1"/>
  <c r="S5" i="1"/>
  <c r="Q8" i="1"/>
  <c r="Q5" i="1"/>
  <c r="S4" i="1"/>
  <c r="Q4" i="1"/>
</calcChain>
</file>

<file path=xl/sharedStrings.xml><?xml version="1.0" encoding="utf-8"?>
<sst xmlns="http://schemas.openxmlformats.org/spreadsheetml/2006/main" count="546" uniqueCount="372">
  <si>
    <t>PLAIN-PIED</t>
  </si>
  <si>
    <t>ETAGE COMBLES</t>
  </si>
  <si>
    <t>ETAGE PLEIN</t>
  </si>
  <si>
    <t>NORD-LOIRE</t>
  </si>
  <si>
    <t>SUD-LOIRE</t>
  </si>
  <si>
    <t>TOIT PLAT</t>
  </si>
  <si>
    <t>ABBARETZ</t>
  </si>
  <si>
    <t>AIGREFEUILLE SUR MAINE</t>
  </si>
  <si>
    <t>ANCENIS</t>
  </si>
  <si>
    <t>ANETZ</t>
  </si>
  <si>
    <t>ARTHON EN RETZ</t>
  </si>
  <si>
    <t>ASSERAC</t>
  </si>
  <si>
    <t>AVESSAC</t>
  </si>
  <si>
    <t>BARBECHA</t>
  </si>
  <si>
    <t>BASSE GOULAINE</t>
  </si>
  <si>
    <t>BATZ SUR MER</t>
  </si>
  <si>
    <t>BELLIGNE</t>
  </si>
  <si>
    <t>BESNE</t>
  </si>
  <si>
    <t>BLAIN</t>
  </si>
  <si>
    <t>BONNOEUVRE</t>
  </si>
  <si>
    <t>BOUAYE</t>
  </si>
  <si>
    <t>BOUEE</t>
  </si>
  <si>
    <t>BOUGUENAIS</t>
  </si>
  <si>
    <t>BOURNEUF EN RETZ</t>
  </si>
  <si>
    <t>BOUSSAY</t>
  </si>
  <si>
    <t>BOUVRON</t>
  </si>
  <si>
    <t>BRAINS</t>
  </si>
  <si>
    <t>CAMPBON</t>
  </si>
  <si>
    <t>CARQUEFOU</t>
  </si>
  <si>
    <t>CASSON</t>
  </si>
  <si>
    <t>CHÂTEAU THEBAUD</t>
  </si>
  <si>
    <t>CHATEAUBRIANT</t>
  </si>
  <si>
    <t>CHAUVE</t>
  </si>
  <si>
    <t>CHEMERE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</si>
  <si>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</si>
  <si>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</si>
  <si>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</si>
  <si>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</si>
  <si>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</si>
  <si>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</si>
  <si>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</si>
  <si>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</si>
  <si>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</si>
  <si>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DONGES</t>
  </si>
  <si>
    <t>DREFFEAC</t>
  </si>
  <si>
    <t>ERBRAY</t>
  </si>
  <si>
    <t xml:space="preserve">FAY DE BRETAGNE </t>
  </si>
  <si>
    <t>FEGREAC</t>
  </si>
  <si>
    <t>FERCE</t>
  </si>
  <si>
    <t>FRESNAY EN RETZ</t>
  </si>
  <si>
    <t>FROSSAY</t>
  </si>
  <si>
    <t>GORGES</t>
  </si>
  <si>
    <t>GRAND AUVERNE</t>
  </si>
  <si>
    <t>GRANDCHAMP DES FONTAINES</t>
  </si>
  <si>
    <t>GETIGNE</t>
  </si>
  <si>
    <t>GUEMENE PENFAO</t>
  </si>
  <si>
    <t>GUENROUET</t>
  </si>
  <si>
    <t>GUERANDE</t>
  </si>
  <si>
    <t>HAUTE GOULAINE</t>
  </si>
  <si>
    <t>HERBIGNAC</t>
  </si>
  <si>
    <t xml:space="preserve">HERIC </t>
  </si>
  <si>
    <t>INDRE</t>
  </si>
  <si>
    <t>ISSE</t>
  </si>
  <si>
    <t>JANS</t>
  </si>
  <si>
    <t>JOUE SUR ERDRE</t>
  </si>
  <si>
    <t>JUIGNE DES MOUTIERS</t>
  </si>
  <si>
    <t>LA BAULE</t>
  </si>
  <si>
    <t>LA BERNERIE EN RETZ</t>
  </si>
  <si>
    <t>LA BOISSIERE DU DORE</t>
  </si>
  <si>
    <t>LA CHAPELLE BASSE MER</t>
  </si>
  <si>
    <t>LA CHAPELLE DES MARAIS</t>
  </si>
  <si>
    <t>LA CHAPELLE GLAIN</t>
  </si>
  <si>
    <t>LA CHAPELLE HEULIN</t>
  </si>
  <si>
    <t>LA CHAPELLE LAUNAY</t>
  </si>
  <si>
    <t>LA CHAPELLE SAINT SAUVEUR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</si>
  <si>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</si>
  <si>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</si>
  <si>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</si>
  <si>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</si>
  <si>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</si>
  <si>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</si>
  <si>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</si>
  <si>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</si>
  <si>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</si>
  <si>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PAQUELAIS</t>
  </si>
  <si>
    <t>LA PLAINE SUR MER</t>
  </si>
  <si>
    <t>LA PLANCHE</t>
  </si>
  <si>
    <t>LA REGRIPPIERE</t>
  </si>
  <si>
    <t>LA REMAUDIERE</t>
  </si>
  <si>
    <t>LA ROCHE BLANCHE</t>
  </si>
  <si>
    <t>LA ROUXIERE</t>
  </si>
  <si>
    <t>LA TURBALLE</t>
  </si>
  <si>
    <t>LAVAU SUR LOIRE</t>
  </si>
  <si>
    <t>LE BIGNON</t>
  </si>
  <si>
    <t>LE CELLIER</t>
  </si>
  <si>
    <t>LE CROISIC</t>
  </si>
  <si>
    <t>LE FRESNE SUR LOIRE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</si>
  <si>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</si>
  <si>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</si>
  <si>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</si>
  <si>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</si>
  <si>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</si>
  <si>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</si>
  <si>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</si>
  <si>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</si>
  <si>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</si>
  <si>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</si>
  <si>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</si>
  <si>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 xml:space="preserve">LIGNE </t>
  </si>
  <si>
    <t>LOUISFERT</t>
  </si>
  <si>
    <t>LUSANGER</t>
  </si>
  <si>
    <t>MACHECOUL</t>
  </si>
  <si>
    <t>MAISDON SUR SEVRE</t>
  </si>
  <si>
    <t>MALVILLE</t>
  </si>
  <si>
    <t>MARSAC SUR DON</t>
  </si>
  <si>
    <t>MASSERAC</t>
  </si>
  <si>
    <t>MAUMUSSON</t>
  </si>
  <si>
    <t xml:space="preserve">MAUVES </t>
  </si>
  <si>
    <t>MESANGER</t>
  </si>
  <si>
    <t>MESQUER</t>
  </si>
  <si>
    <t>MISSILLAC</t>
  </si>
  <si>
    <t>MOISDON LA RIVIERE</t>
  </si>
  <si>
    <t>MOLIAIS</t>
  </si>
  <si>
    <t>MONNIERES</t>
  </si>
  <si>
    <t>MONTBERT</t>
  </si>
  <si>
    <t>MONTOIR DE BRETAGNE</t>
  </si>
  <si>
    <t>MOUZEL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</si>
  <si>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</si>
  <si>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</si>
  <si>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</si>
  <si>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</si>
  <si>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</si>
  <si>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</si>
  <si>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</si>
  <si>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</si>
  <si>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</si>
  <si>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</si>
  <si>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</si>
  <si>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</si>
  <si>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</si>
  <si>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PIRIAC</t>
  </si>
  <si>
    <t>PIERRIC</t>
  </si>
  <si>
    <t>PLESSE</t>
  </si>
  <si>
    <t>PONT SAINT MARTIN</t>
  </si>
  <si>
    <t>PONTCHATEAU</t>
  </si>
  <si>
    <t>PORNIC</t>
  </si>
  <si>
    <t>PORNICHET</t>
  </si>
  <si>
    <t>PORT SAINT PÈRE</t>
  </si>
  <si>
    <t>POUILLE LES COTEAUX</t>
  </si>
  <si>
    <t>PREFAILLES</t>
  </si>
  <si>
    <t>PRINQUIAU</t>
  </si>
  <si>
    <t>QUILLY</t>
  </si>
  <si>
    <t>QUIMIAC</t>
  </si>
  <si>
    <t>REMOUILLE</t>
  </si>
  <si>
    <t>REZE</t>
  </si>
  <si>
    <t>RIAILLE</t>
  </si>
  <si>
    <t>ROUANS</t>
  </si>
  <si>
    <t>ROUGE</t>
  </si>
  <si>
    <t>RUFFIGNE</t>
  </si>
  <si>
    <t>SAFFRE</t>
  </si>
  <si>
    <t>SAINT AIGNAN GRANDLIEU</t>
  </si>
  <si>
    <t>SAINT ANDRE DES EAUX</t>
  </si>
  <si>
    <t>SAINT AUBIN DES CHATEAUX</t>
  </si>
  <si>
    <t>SAINT BREVIN LES PINS</t>
  </si>
  <si>
    <t>SAINT COLOMBAN</t>
  </si>
  <si>
    <t>SAINT ETIENNE DE MONTLUC</t>
  </si>
  <si>
    <t>SAINT ETIENNE MER MORTE</t>
  </si>
  <si>
    <t>SAINT FIACRE SUR MAINE</t>
  </si>
  <si>
    <t>SAINT GEREON</t>
  </si>
  <si>
    <t>SAINT GILDAS DES BOIS</t>
  </si>
  <si>
    <t>SAINT HERBLAIN</t>
  </si>
  <si>
    <t>SAINT HERBLON</t>
  </si>
  <si>
    <t>SAINT HILAIRE DE CLISSON</t>
  </si>
  <si>
    <t>SAINT JEAN DE BOISEAU</t>
  </si>
  <si>
    <t>SAINT JOACHIM</t>
  </si>
  <si>
    <t>SAINT JULIEN DE CONCELLES</t>
  </si>
  <si>
    <t>SAINT JULIEN DE VOUVANTES</t>
  </si>
  <si>
    <t>SAINT LEGER LES VIGNES</t>
  </si>
  <si>
    <t>SAINT LUMINE DE CLISSON</t>
  </si>
  <si>
    <t>SAINT LUMINE DE COUTAIS</t>
  </si>
  <si>
    <t>SAINT LYPHARD</t>
  </si>
  <si>
    <t>SAINT MALO DE GUERSAC</t>
  </si>
  <si>
    <t>SAINT MARS DE COUTAIS</t>
  </si>
  <si>
    <t>SAINT MARS DU DESERT</t>
  </si>
  <si>
    <t>SAINT MARS LA JAILLE</t>
  </si>
  <si>
    <t>SAINT MEME LE TENU</t>
  </si>
  <si>
    <t>SAINT MICHEL CHEF CHEF</t>
  </si>
  <si>
    <t>SAINT MOLF</t>
  </si>
  <si>
    <t>SAINT NAZAIRE</t>
  </si>
  <si>
    <t>SAINT NICOLAS DE REDON</t>
  </si>
  <si>
    <t>SAINT PÈRE EN RETZ</t>
  </si>
  <si>
    <t>SAINT PHILBERT DE GRANDLIEU</t>
  </si>
  <si>
    <t>SAINT SEBASTIEN SUR LOIRE</t>
  </si>
  <si>
    <t>SAINT SULPICE DES LANDES</t>
  </si>
  <si>
    <t>SAINT VIAUD</t>
  </si>
  <si>
    <t>SAINT VINCENT DES LANDES</t>
  </si>
  <si>
    <t>SAINTE ANNE SUR BRIVET</t>
  </si>
  <si>
    <t>SAINTE LUCE</t>
  </si>
  <si>
    <t>SAINTE PAZANNE</t>
  </si>
  <si>
    <t>SAINTE REINE DE BRETAGNE</t>
  </si>
  <si>
    <t>SAUTRON</t>
  </si>
  <si>
    <t>SAVENAY</t>
  </si>
  <si>
    <t>SEVERAC</t>
  </si>
  <si>
    <t>SION LES MINES</t>
  </si>
  <si>
    <t>SOUDAN</t>
  </si>
  <si>
    <t>SOULVACHE</t>
  </si>
  <si>
    <t>SUCE SUR ERDRE</t>
  </si>
  <si>
    <t>TEILLE</t>
  </si>
  <si>
    <t>THOUARE</t>
  </si>
  <si>
    <t>TOUVOIS</t>
  </si>
  <si>
    <t>TRANS SUR ERDRE</t>
  </si>
  <si>
    <t>TREFFIEUX</t>
  </si>
  <si>
    <t>TREILLIERES</t>
  </si>
  <si>
    <t>TRIGNAC</t>
  </si>
  <si>
    <t>VALLET</t>
  </si>
  <si>
    <t>VARADES</t>
  </si>
  <si>
    <t>VAY</t>
  </si>
  <si>
    <t>VERTOU</t>
  </si>
  <si>
    <t>VIEILLEVIGNE</t>
  </si>
  <si>
    <t>VIGNEUX DE BRETAGNE</t>
  </si>
  <si>
    <t>VILLEPOT</t>
  </si>
  <si>
    <t>VRITZ</t>
  </si>
  <si>
    <t>VUE</t>
  </si>
  <si>
    <t>Adresse</t>
  </si>
  <si>
    <t>Adresse construction</t>
  </si>
  <si>
    <t>Ville</t>
  </si>
  <si>
    <t>Mail</t>
  </si>
  <si>
    <t>Tel</t>
  </si>
  <si>
    <t>Nom Client</t>
  </si>
  <si>
    <t>Type</t>
  </si>
  <si>
    <t>Nb Chambres</t>
  </si>
  <si>
    <t>Architecture</t>
  </si>
  <si>
    <t>AB</t>
  </si>
  <si>
    <t>MC</t>
  </si>
  <si>
    <t>FV</t>
  </si>
  <si>
    <t>SC</t>
  </si>
  <si>
    <t>FPS</t>
  </si>
  <si>
    <t>Date CCMI</t>
  </si>
  <si>
    <t>PRIX D.O INCLUSE</t>
  </si>
  <si>
    <t>PRIX H.T</t>
  </si>
  <si>
    <t>CHIFFRAGE CYRILLE</t>
  </si>
  <si>
    <t>PARRAINAGE/PRESTATIONS</t>
  </si>
  <si>
    <t>Cagnotte</t>
  </si>
  <si>
    <t>PAC DUO</t>
  </si>
  <si>
    <t>POELE</t>
  </si>
  <si>
    <t>GAZ VILLE+PV</t>
  </si>
  <si>
    <t>GAZ VILLE+THERMO</t>
  </si>
  <si>
    <t>GAZ PROPANE+PV</t>
  </si>
  <si>
    <t>GAZ PROPANE+THERMO</t>
  </si>
  <si>
    <t>Chauffage</t>
  </si>
  <si>
    <t>TABLEAU DES VENTES 2017</t>
  </si>
  <si>
    <t>NB VENTES</t>
  </si>
  <si>
    <t>TOTAL</t>
  </si>
  <si>
    <t>C.A H.T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</si>
  <si>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</si>
  <si>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</si>
  <si>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</si>
  <si>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</si>
  <si>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</si>
  <si>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</si>
  <si>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</si>
  <si>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</si>
  <si>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</si>
  <si>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</si>
  <si>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</si>
  <si>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</si>
  <si>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CCIAL</t>
  </si>
  <si>
    <t>PRIX HORS D.O</t>
  </si>
  <si>
    <t>BRETECHE</t>
  </si>
  <si>
    <t>Rue de Mazonnais</t>
  </si>
  <si>
    <t>anniepop@hotmail.fr</t>
  </si>
  <si>
    <t>11 Carheil</t>
  </si>
  <si>
    <t>JOSSE CORLAY</t>
  </si>
  <si>
    <t>2 rue du général Leclerc</t>
  </si>
  <si>
    <t>Lotissement la Croix Douillard</t>
  </si>
  <si>
    <t>maureen.corlay@hotmail.com</t>
  </si>
  <si>
    <t>CATALA 
FRANCHI</t>
  </si>
  <si>
    <t>06 12 09 17 32</t>
  </si>
  <si>
    <t>caroline.franchi@wanadoo.fr</t>
  </si>
  <si>
    <t>210 Vilatte</t>
  </si>
  <si>
    <t>La Thiolais</t>
  </si>
  <si>
    <t>TAMBWE</t>
  </si>
  <si>
    <t>07 70 34 74 08</t>
  </si>
  <si>
    <t>6 Rue Ambroise Pierre Audouard</t>
  </si>
  <si>
    <t xml:space="preserve">Lotissement "Le Gotha" lot 8 </t>
  </si>
  <si>
    <t>APPORT&gt;10%? O/N</t>
  </si>
  <si>
    <t>OUI</t>
  </si>
  <si>
    <t>NON</t>
  </si>
  <si>
    <t>MAUMESSON LEBUGLE</t>
  </si>
  <si>
    <t>06 03 08 67 67</t>
  </si>
  <si>
    <t>amelie.tambwe@gmail.com</t>
  </si>
  <si>
    <t>audreylebugle@gmail.com</t>
  </si>
  <si>
    <t>3 Rue du Gargot</t>
  </si>
  <si>
    <t>Le Bas Matz lot 10</t>
  </si>
  <si>
    <t>MONFORT DENIS</t>
  </si>
  <si>
    <t>07 88 48 35 45</t>
  </si>
  <si>
    <t>d-monfort@hotmail.fr</t>
  </si>
  <si>
    <t>12 Rue des Hauts Moulins</t>
  </si>
  <si>
    <t xml:space="preserve">Lotissement de la Comète </t>
  </si>
  <si>
    <t>FERRARI RICHARD</t>
  </si>
  <si>
    <t>06.20.31.43.53</t>
  </si>
  <si>
    <t>floflo83600@hotmail.com</t>
  </si>
  <si>
    <t>57 Route de la Goulitière</t>
  </si>
  <si>
    <t>Les Jardins de Procé</t>
  </si>
  <si>
    <t>FEVRE CRESPIN</t>
  </si>
  <si>
    <t>06.08.00.80.43</t>
  </si>
  <si>
    <t>elisecrespinpro@gmail.com</t>
  </si>
  <si>
    <t>27 Ter B rue de la paix</t>
  </si>
  <si>
    <t>La Tagnais</t>
  </si>
  <si>
    <t>LOURDAIS MOREAU</t>
  </si>
  <si>
    <t>06.31.86.26.62</t>
  </si>
  <si>
    <t>francois.lourdais@gmail.com</t>
  </si>
  <si>
    <t>1 Rue Lucie Aubrac</t>
  </si>
  <si>
    <t>MARTIGNE BRIAND</t>
  </si>
  <si>
    <t>Lotissement Couffranc</t>
  </si>
  <si>
    <t>CLEMENTE MOREAU</t>
  </si>
  <si>
    <t>06.45.45.03.39</t>
  </si>
  <si>
    <t>clemente.julien@orange.fr</t>
  </si>
  <si>
    <t>45 Rue des Mauges</t>
  </si>
  <si>
    <t>SAINT LAURENT DES AUTELS</t>
  </si>
  <si>
    <t>Route des Coteaux</t>
  </si>
  <si>
    <t>BILLE BRIAND</t>
  </si>
  <si>
    <t>06.99.60.65.26</t>
  </si>
  <si>
    <t>4 La Rochelle</t>
  </si>
  <si>
    <t>La Noé Fraie</t>
  </si>
  <si>
    <t>guillaume.gbille@gmail.com</t>
  </si>
  <si>
    <t>COAT</t>
  </si>
  <si>
    <t>06.83.56.51.69</t>
  </si>
  <si>
    <t>corentin.coat@gmail.com</t>
  </si>
  <si>
    <t>7 Rue Jane Addams</t>
  </si>
  <si>
    <t>Rue de la Malnoë</t>
  </si>
  <si>
    <t>CHEIX EN RETZ</t>
  </si>
  <si>
    <t>BRUNEAU</t>
  </si>
  <si>
    <t>06.68.11.10.47</t>
  </si>
  <si>
    <t>josi.brun64@gmail.com</t>
  </si>
  <si>
    <t>24 Avenue de la Pommeraie</t>
  </si>
  <si>
    <t>Lotissement d'Anjou lot 5</t>
  </si>
  <si>
    <t>GENESTON</t>
  </si>
  <si>
    <t>BARON 2016</t>
  </si>
  <si>
    <t>GOURET LAMY</t>
  </si>
  <si>
    <t>06.81.07.92.74</t>
  </si>
  <si>
    <t>antoine.gouret@hotmail.fr</t>
  </si>
  <si>
    <t>1, Rue des Tamaris BAT A</t>
  </si>
  <si>
    <t>Chemin du Launay</t>
  </si>
  <si>
    <t>LASCAUD</t>
  </si>
  <si>
    <t>csl44@free.fr</t>
  </si>
  <si>
    <t>58 petite avenue de longchamps</t>
  </si>
  <si>
    <t>13 rue de la paix</t>
  </si>
  <si>
    <t>CP</t>
  </si>
  <si>
    <t>JM</t>
  </si>
  <si>
    <t>THORAVAL OUNA</t>
  </si>
  <si>
    <t>maxime.thoraval@gmail.com</t>
  </si>
  <si>
    <t>7 rue Albert Schweitzer</t>
  </si>
  <si>
    <t>Lotissement La Garenne</t>
  </si>
  <si>
    <t>HYANI</t>
  </si>
  <si>
    <t>norahyani@gmail.com</t>
  </si>
  <si>
    <t>27 mail Pablo Picasso</t>
  </si>
  <si>
    <t>Lotissement les jardins de l'abbaye lot 34</t>
  </si>
  <si>
    <t>HERVE</t>
  </si>
  <si>
    <t>3bis allée de Grand Lieu</t>
  </si>
  <si>
    <t>2 bis route de Bouguenais</t>
  </si>
  <si>
    <t>HEHA</t>
  </si>
  <si>
    <t>djmicka.44@hotmail.fr</t>
  </si>
  <si>
    <t>AIT AMER</t>
  </si>
  <si>
    <t>mailysbouveret@yahoo.com</t>
  </si>
  <si>
    <t>chemin de la planche</t>
  </si>
  <si>
    <t>La Goulière</t>
  </si>
  <si>
    <t>MAISONNEUVE LAURENT</t>
  </si>
  <si>
    <t>5 rue de Mauves</t>
  </si>
  <si>
    <t>Lotissement Les Rochettes</t>
  </si>
  <si>
    <t>natacha.benjamin21@gmail.com</t>
  </si>
  <si>
    <t>N°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</si>
</sst>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444444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36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3" fontId="0" fillId="0" borderId="1" xfId="0" applyNumberFormat="1" applyBorder="1"/>
    <xf numFmtId="0" fontId="1" fillId="0" borderId="0" xfId="0" applyFont="1" applyBorder="1" applyAlignment="1">
      <alignment horizontal="center" vertical="center" wrapText="1"/>
    </xf>
    <xf numFmtId="1" fontId="0" fillId="0" borderId="1" xfId="0" applyNumberFormat="1" applyBorder="1"/>
    <xf numFmtId="0" fontId="2" fillId="0" borderId="0" xfId="0" applyFont="1"/>
    <xf numFmtId="0" fontId="0" fillId="0" borderId="1" xfId="0" applyFill="1" applyBorder="1"/>
    <xf numFmtId="1" fontId="0" fillId="2" borderId="1" xfId="0" applyNumberFormat="1" applyFill="1" applyBorder="1"/>
    <xf numFmtId="0" fontId="0" fillId="2" borderId="1" xfId="0" applyFill="1" applyBorder="1"/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3" fontId="0" fillId="0" borderId="1" xfId="0" applyNumberFormat="1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3" fillId="0" borderId="1" xfId="1" applyBorder="1" applyAlignment="1">
      <alignment vertical="center" wrapText="1"/>
    </xf>
    <xf numFmtId="2" fontId="0" fillId="0" borderId="1" xfId="2" applyNumberFormat="1" applyFont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vertical="center"/>
      <protection locked="0"/>
    </xf>
    <xf numFmtId="3" fontId="0" fillId="0" borderId="0" xfId="0" applyNumberFormat="1"/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vertical="center" wrapText="1"/>
    </xf>
    <xf numFmtId="164" fontId="0" fillId="2" borderId="1" xfId="0" applyNumberFormat="1" applyFill="1" applyBorder="1" applyAlignment="1">
      <alignment vertical="center"/>
    </xf>
    <xf numFmtId="1" fontId="0" fillId="2" borderId="1" xfId="0" applyNumberFormat="1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NumberFormat="1" applyBorder="1" applyAlignment="1">
      <alignment vertic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cois.lourdais@gmail.com" TargetMode="External"/><Relationship Id="rId13" Type="http://schemas.openxmlformats.org/officeDocument/2006/relationships/hyperlink" Target="mailto:josi.brun64@gmail.com" TargetMode="External"/><Relationship Id="rId18" Type="http://schemas.openxmlformats.org/officeDocument/2006/relationships/hyperlink" Target="mailto:djmicka.44@hotmail.fr" TargetMode="External"/><Relationship Id="rId3" Type="http://schemas.openxmlformats.org/officeDocument/2006/relationships/hyperlink" Target="mailto:caroline.franchi@wanadoo.f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floflo83600@hotmail.com" TargetMode="External"/><Relationship Id="rId12" Type="http://schemas.openxmlformats.org/officeDocument/2006/relationships/hyperlink" Target="mailto:antoine.gouret@hotmail.fr" TargetMode="External"/><Relationship Id="rId17" Type="http://schemas.openxmlformats.org/officeDocument/2006/relationships/hyperlink" Target="mailto:norahyani@gmail.com" TargetMode="External"/><Relationship Id="rId2" Type="http://schemas.openxmlformats.org/officeDocument/2006/relationships/hyperlink" Target="mailto:maureen.corlay@hotmail.com" TargetMode="External"/><Relationship Id="rId16" Type="http://schemas.openxmlformats.org/officeDocument/2006/relationships/hyperlink" Target="mailto:maxime.thoraval@gmail.com" TargetMode="External"/><Relationship Id="rId20" Type="http://schemas.openxmlformats.org/officeDocument/2006/relationships/hyperlink" Target="mailto:natacha.benjamin21@gmail.com" TargetMode="External"/><Relationship Id="rId1" Type="http://schemas.openxmlformats.org/officeDocument/2006/relationships/hyperlink" Target="mailto:anniepop@hotmail.fr" TargetMode="External"/><Relationship Id="rId6" Type="http://schemas.openxmlformats.org/officeDocument/2006/relationships/hyperlink" Target="mailto:d-monfort@hotmail.fr" TargetMode="External"/><Relationship Id="rId11" Type="http://schemas.openxmlformats.org/officeDocument/2006/relationships/hyperlink" Target="mailto:corentin.coat@gmail.com" TargetMode="External"/><Relationship Id="rId5" Type="http://schemas.openxmlformats.org/officeDocument/2006/relationships/hyperlink" Target="mailto:audreylebugle@gmail.com" TargetMode="External"/><Relationship Id="rId15" Type="http://schemas.openxmlformats.org/officeDocument/2006/relationships/hyperlink" Target="mailto:csl44@free.fr" TargetMode="External"/><Relationship Id="rId10" Type="http://schemas.openxmlformats.org/officeDocument/2006/relationships/hyperlink" Target="mailto:guillaume.gbille@gmail.com" TargetMode="External"/><Relationship Id="rId19" Type="http://schemas.openxmlformats.org/officeDocument/2006/relationships/hyperlink" Target="mailto:mailysbouveret@yahoo.com" TargetMode="External"/><Relationship Id="rId4" Type="http://schemas.openxmlformats.org/officeDocument/2006/relationships/hyperlink" Target="mailto:amelie.tambwe@gmail.com" TargetMode="External"/><Relationship Id="rId9" Type="http://schemas.openxmlformats.org/officeDocument/2006/relationships/hyperlink" Target="mailto:clemente.julien@orange.fr" TargetMode="External"/><Relationship Id="rId14" Type="http://schemas.openxmlformats.org/officeDocument/2006/relationships/hyperlink" Target="mailto:elisecrespinp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5"/>
  <sheetViews>
    <sheetView showZeros="0" zoomScaleNormal="100" workbookViewId="0">
      <pane ySplit="13" topLeftCell="A14" activePane="bottomLeft" state="frozen"/>
      <selection pane="bottomLeft" activeCell="N1" sqref="N1:N1048576"/>
    </sheetView>
  </sheetViews>
  <sheetFormatPr baseColWidth="10" defaultRowHeight="15" x14ac:dyDescent="0.25"/>
  <cols>
    <col min="1" max="1" width="8.28515625" style="14" bestFit="1" customWidth="1"/>
    <col min="2" max="2" width="12" style="2" hidden="1" customWidth="1"/>
    <col min="3" max="3" width="13.28515625" style="1" hidden="1" customWidth="1"/>
    <col min="4" max="4" width="13.7109375" style="2" hidden="1" customWidth="1"/>
    <col min="5" max="5" width="13.28515625" style="2" hidden="1" customWidth="1"/>
    <col min="6" max="6" width="25.5703125" hidden="1" customWidth="1"/>
    <col min="7" max="7" width="19.7109375" style="2" hidden="1" customWidth="1"/>
    <col min="8" max="8" width="11.42578125" hidden="1" customWidth="1"/>
    <col min="9" max="9" width="15.28515625" hidden="1" customWidth="1"/>
    <col min="10" max="10" width="13" hidden="1" customWidth="1"/>
    <col min="11" max="11" width="9.7109375" hidden="1" customWidth="1"/>
    <col min="12" max="12" width="12" hidden="1" customWidth="1"/>
    <col min="14" max="14" width="0" hidden="1" customWidth="1"/>
    <col min="15" max="15" width="16.28515625" bestFit="1" customWidth="1"/>
    <col min="16" max="16" width="16.5703125" customWidth="1"/>
    <col min="17" max="17" width="15.85546875" customWidth="1"/>
    <col min="18" max="18" width="13" customWidth="1"/>
    <col min="19" max="19" width="13.7109375" customWidth="1"/>
    <col min="20" max="20" width="14" hidden="1" customWidth="1"/>
    <col min="21" max="21" width="0" hidden="1" customWidth="1"/>
  </cols>
  <sheetData>
    <row r="1" spans="1:21" ht="15.75" thickBot="1" x14ac:dyDescent="0.3"/>
    <row r="2" spans="1:21" x14ac:dyDescent="0.25">
      <c r="D2" s="29" t="s">
        <v>250</v>
      </c>
      <c r="E2" s="30"/>
      <c r="F2" s="30"/>
      <c r="G2" s="30"/>
      <c r="H2" s="30"/>
      <c r="I2" s="30"/>
      <c r="J2" s="31"/>
    </row>
    <row r="3" spans="1:21" ht="15.75" thickBot="1" x14ac:dyDescent="0.3">
      <c r="D3" s="32"/>
      <c r="E3" s="33"/>
      <c r="F3" s="33"/>
      <c r="G3" s="33"/>
      <c r="H3" s="33"/>
      <c r="I3" s="33"/>
      <c r="J3" s="34"/>
      <c r="Q3" s="12" t="s">
        <v>253</v>
      </c>
      <c r="R3" s="13" t="s">
        <v>251</v>
      </c>
      <c r="S3" s="13" t="s">
        <v>242</v>
      </c>
    </row>
    <row r="4" spans="1:21" ht="23.25" x14ac:dyDescent="0.25">
      <c r="D4" s="8"/>
      <c r="E4" s="8"/>
      <c r="F4" s="8"/>
      <c r="G4" s="8"/>
      <c r="H4" s="8"/>
      <c r="I4" s="8"/>
      <c r="J4" s="8"/>
      <c r="P4" s="13" t="s">
        <v>233</v>
      </c>
      <c r="Q4" s="9">
        <f>SUMIF(A14:A65,"MC",Q14:Q65)</f>
        <v>753618.77749999985</v>
      </c>
      <c r="R4" s="6">
        <f>COUNTIF(A:A,"MC")</f>
        <v>6</v>
      </c>
      <c r="S4" s="7">
        <f>SUMIF(A14:A66,"MC",T14:T66)</f>
        <v>7120</v>
      </c>
    </row>
    <row r="5" spans="1:21" ht="23.25" x14ac:dyDescent="0.25">
      <c r="D5" s="8"/>
      <c r="E5" s="8"/>
      <c r="F5" s="8"/>
      <c r="G5" s="8"/>
      <c r="H5" s="8"/>
      <c r="I5" s="8"/>
      <c r="J5" s="8"/>
      <c r="P5" s="13" t="s">
        <v>234</v>
      </c>
      <c r="Q5" s="9">
        <f>SUMIF(A14:A66,"FV",Q14:Q66)</f>
        <v>487715.66749999992</v>
      </c>
      <c r="R5" s="6">
        <f>COUNTIF(A:A,"FV")</f>
        <v>4</v>
      </c>
      <c r="S5" s="7">
        <f>SUMIF(A14:A66,"FV",T14:T66)</f>
        <v>1056</v>
      </c>
    </row>
    <row r="6" spans="1:21" ht="23.25" x14ac:dyDescent="0.25">
      <c r="D6" s="8"/>
      <c r="E6" s="8"/>
      <c r="F6" s="8"/>
      <c r="G6" s="8"/>
      <c r="H6" s="8"/>
      <c r="I6" s="8"/>
      <c r="J6" s="8"/>
      <c r="P6" s="13" t="s">
        <v>235</v>
      </c>
      <c r="Q6" s="9">
        <f>SUMIF(A14:A66,"SC",Q14:Q66)</f>
        <v>502319.5625</v>
      </c>
      <c r="R6" s="6">
        <f>COUNTIF(A:A,"SC")</f>
        <v>5</v>
      </c>
      <c r="S6" s="7">
        <f>SUMIF(A14:A66,"SC",T14:T66)</f>
        <v>1595</v>
      </c>
    </row>
    <row r="7" spans="1:21" ht="23.25" x14ac:dyDescent="0.25">
      <c r="D7" s="8"/>
      <c r="E7" s="8"/>
      <c r="F7" s="8"/>
      <c r="G7" s="8"/>
      <c r="H7" s="8"/>
      <c r="I7" s="8"/>
      <c r="J7" s="8"/>
      <c r="L7" s="23">
        <f>SUM(Q16:Q23)</f>
        <v>809806.78749999986</v>
      </c>
      <c r="P7" s="13" t="s">
        <v>232</v>
      </c>
      <c r="Q7" s="9">
        <f>SUMIF(A14:A66,"AB",Q14:Q66)</f>
        <v>554273.16749999998</v>
      </c>
      <c r="R7" s="6">
        <f>COUNTIF(A:A,"AB")</f>
        <v>5</v>
      </c>
      <c r="S7" s="7">
        <f>SUMIF(A14:A66,"AB",T14:T66)</f>
        <v>835</v>
      </c>
    </row>
    <row r="8" spans="1:21" ht="23.25" x14ac:dyDescent="0.25">
      <c r="D8" s="8"/>
      <c r="E8" s="8"/>
      <c r="F8" s="8"/>
      <c r="G8" s="8"/>
      <c r="H8" s="8"/>
      <c r="I8" s="8"/>
      <c r="J8" s="10"/>
      <c r="P8" s="13" t="s">
        <v>236</v>
      </c>
      <c r="Q8" s="9">
        <f>SUMIF(A14:A66,"FPS",Q14:Q66)</f>
        <v>0</v>
      </c>
      <c r="R8" s="6">
        <f>COUNTIF(A:A,"FPS")</f>
        <v>0</v>
      </c>
      <c r="S8" s="7">
        <f>SUMIF(A14:A66,"FPS",T14:T66)</f>
        <v>0</v>
      </c>
    </row>
    <row r="9" spans="1:21" ht="23.25" x14ac:dyDescent="0.25">
      <c r="D9" s="8"/>
      <c r="E9" s="8"/>
      <c r="F9" s="8"/>
      <c r="G9" s="8"/>
      <c r="H9" s="8"/>
      <c r="I9" s="8"/>
      <c r="J9" s="10"/>
      <c r="P9" s="13" t="s">
        <v>348</v>
      </c>
      <c r="Q9" s="9">
        <f>SUMIF(A14:A66,"CP",Q14:Q66)</f>
        <v>0</v>
      </c>
      <c r="R9" s="6">
        <f>COUNTIF(A:A,"CP")</f>
        <v>0</v>
      </c>
      <c r="S9" s="7">
        <f>SUMIF(A15:A67,"CP",T14:T66)</f>
        <v>0</v>
      </c>
    </row>
    <row r="10" spans="1:21" ht="23.25" x14ac:dyDescent="0.25">
      <c r="D10" s="8"/>
      <c r="E10" s="8"/>
      <c r="F10" s="8"/>
      <c r="G10" s="8"/>
      <c r="H10" s="8"/>
      <c r="I10" s="8"/>
      <c r="J10" s="10"/>
      <c r="P10" s="13" t="s">
        <v>349</v>
      </c>
      <c r="Q10" s="9">
        <f>SUMIF(A14:A66,"JM",Q14:Q66)</f>
        <v>0</v>
      </c>
      <c r="R10" s="6">
        <f>COUNTIF(A:A,"JM")</f>
        <v>0</v>
      </c>
      <c r="S10" s="7">
        <f>SUMIF(A16:A68,"JM",T14:T66)</f>
        <v>0</v>
      </c>
    </row>
    <row r="11" spans="1:21" ht="23.25" x14ac:dyDescent="0.25">
      <c r="D11" s="8"/>
      <c r="E11" s="8"/>
      <c r="F11" s="8"/>
      <c r="G11" s="8"/>
      <c r="H11" s="8"/>
      <c r="I11" s="8"/>
      <c r="J11" s="10"/>
      <c r="P11" s="13" t="s">
        <v>252</v>
      </c>
      <c r="Q11" s="7">
        <f>SUM(Q14:Q65)</f>
        <v>2297927.1750000003</v>
      </c>
      <c r="R11" s="6">
        <f>SUM(R4:R10)</f>
        <v>20</v>
      </c>
      <c r="S11" s="7"/>
    </row>
    <row r="12" spans="1:21" ht="26.25" customHeight="1" x14ac:dyDescent="0.25"/>
    <row r="13" spans="1:21" ht="45" x14ac:dyDescent="0.25">
      <c r="A13" s="3" t="s">
        <v>266</v>
      </c>
      <c r="B13" s="4" t="s">
        <v>228</v>
      </c>
      <c r="C13" s="5" t="s">
        <v>227</v>
      </c>
      <c r="D13" s="4" t="s">
        <v>226</v>
      </c>
      <c r="E13" s="4" t="s">
        <v>223</v>
      </c>
      <c r="F13" s="3" t="s">
        <v>225</v>
      </c>
      <c r="G13" s="4" t="s">
        <v>224</v>
      </c>
      <c r="H13" s="3" t="s">
        <v>225</v>
      </c>
      <c r="I13" s="3" t="s">
        <v>229</v>
      </c>
      <c r="J13" s="3" t="s">
        <v>249</v>
      </c>
      <c r="K13" s="4" t="s">
        <v>230</v>
      </c>
      <c r="L13" s="3" t="s">
        <v>231</v>
      </c>
      <c r="M13" s="3" t="s">
        <v>237</v>
      </c>
      <c r="N13" s="3" t="s">
        <v>371</v>
      </c>
      <c r="O13" s="3" t="s">
        <v>267</v>
      </c>
      <c r="P13" s="3" t="s">
        <v>238</v>
      </c>
      <c r="Q13" s="3" t="s">
        <v>239</v>
      </c>
      <c r="R13" s="3" t="s">
        <v>240</v>
      </c>
      <c r="S13" s="4" t="s">
        <v>241</v>
      </c>
      <c r="T13" s="3" t="s">
        <v>242</v>
      </c>
      <c r="U13" s="20" t="s">
        <v>285</v>
      </c>
    </row>
    <row r="14" spans="1:21" ht="30" x14ac:dyDescent="0.25">
      <c r="A14" s="3" t="s">
        <v>234</v>
      </c>
      <c r="B14" s="4" t="s">
        <v>268</v>
      </c>
      <c r="C14" s="5">
        <v>240513991</v>
      </c>
      <c r="D14" s="18" t="s">
        <v>270</v>
      </c>
      <c r="E14" s="4" t="s">
        <v>271</v>
      </c>
      <c r="F14" s="3" t="s">
        <v>78</v>
      </c>
      <c r="G14" s="4" t="s">
        <v>269</v>
      </c>
      <c r="H14" s="3" t="s">
        <v>18</v>
      </c>
      <c r="I14" s="3" t="s">
        <v>0</v>
      </c>
      <c r="J14" s="3" t="s">
        <v>243</v>
      </c>
      <c r="K14" s="3">
        <v>3</v>
      </c>
      <c r="L14" s="3" t="s">
        <v>3</v>
      </c>
      <c r="M14" s="15">
        <v>42748</v>
      </c>
      <c r="N14" s="35">
        <f>MONTH(M14)</f>
        <v>1</v>
      </c>
      <c r="O14" s="17">
        <v>135327</v>
      </c>
      <c r="P14" s="17">
        <f>O14*1.011</f>
        <v>136815.59699999998</v>
      </c>
      <c r="Q14" s="16">
        <f>P14/1.2</f>
        <v>114012.99749999998</v>
      </c>
      <c r="R14" s="3">
        <v>135327</v>
      </c>
      <c r="S14" s="3"/>
      <c r="T14" s="17">
        <f>O14-R14-S14</f>
        <v>0</v>
      </c>
      <c r="U14" s="21" t="s">
        <v>287</v>
      </c>
    </row>
    <row r="15" spans="1:21" ht="45" x14ac:dyDescent="0.25">
      <c r="A15" s="3" t="s">
        <v>232</v>
      </c>
      <c r="B15" s="4" t="s">
        <v>272</v>
      </c>
      <c r="C15" s="5">
        <v>660645782</v>
      </c>
      <c r="D15" s="18" t="s">
        <v>275</v>
      </c>
      <c r="E15" s="4" t="s">
        <v>273</v>
      </c>
      <c r="F15" s="3" t="s">
        <v>8</v>
      </c>
      <c r="G15" s="4" t="s">
        <v>274</v>
      </c>
      <c r="H15" s="3" t="s">
        <v>108</v>
      </c>
      <c r="I15" s="3" t="s">
        <v>2</v>
      </c>
      <c r="J15" s="3" t="s">
        <v>245</v>
      </c>
      <c r="K15" s="3">
        <v>3</v>
      </c>
      <c r="L15" s="3" t="s">
        <v>3</v>
      </c>
      <c r="M15" s="15">
        <v>42751</v>
      </c>
      <c r="N15" s="35">
        <f t="shared" ref="N15:N65" si="0">MONTH(M15)</f>
        <v>1</v>
      </c>
      <c r="O15" s="17">
        <v>141813</v>
      </c>
      <c r="P15" s="17">
        <f t="shared" ref="P15:P65" si="1">O15*1.011</f>
        <v>143372.943</v>
      </c>
      <c r="Q15" s="16">
        <f>P15/1.2</f>
        <v>119477.4525</v>
      </c>
      <c r="R15" s="3">
        <v>141813</v>
      </c>
      <c r="S15" s="3">
        <v>0</v>
      </c>
      <c r="T15" s="19">
        <f t="shared" ref="T15:T65" si="2">O15-R15-S15</f>
        <v>0</v>
      </c>
      <c r="U15" s="21" t="s">
        <v>286</v>
      </c>
    </row>
    <row r="16" spans="1:21" ht="45" x14ac:dyDescent="0.25">
      <c r="A16" s="3" t="s">
        <v>232</v>
      </c>
      <c r="B16" s="4" t="s">
        <v>276</v>
      </c>
      <c r="C16" s="5" t="s">
        <v>277</v>
      </c>
      <c r="D16" s="18" t="s">
        <v>278</v>
      </c>
      <c r="E16" s="4" t="s">
        <v>279</v>
      </c>
      <c r="F16" s="3" t="s">
        <v>62</v>
      </c>
      <c r="G16" s="4" t="s">
        <v>280</v>
      </c>
      <c r="H16" s="3" t="s">
        <v>62</v>
      </c>
      <c r="I16" s="3" t="s">
        <v>0</v>
      </c>
      <c r="J16" s="3" t="s">
        <v>243</v>
      </c>
      <c r="K16" s="3">
        <v>3</v>
      </c>
      <c r="L16" s="3" t="s">
        <v>3</v>
      </c>
      <c r="M16" s="15">
        <v>42768</v>
      </c>
      <c r="N16" s="35">
        <f t="shared" si="0"/>
        <v>2</v>
      </c>
      <c r="O16" s="17">
        <v>119504</v>
      </c>
      <c r="P16" s="17">
        <f t="shared" si="1"/>
        <v>120818.54399999999</v>
      </c>
      <c r="Q16" s="16">
        <f t="shared" ref="Q16:Q65" si="3">P16/1.2</f>
        <v>100682.12</v>
      </c>
      <c r="R16" s="3">
        <v>119504</v>
      </c>
      <c r="S16" s="3"/>
      <c r="T16" s="17">
        <f t="shared" si="2"/>
        <v>0</v>
      </c>
      <c r="U16" s="21" t="s">
        <v>286</v>
      </c>
    </row>
    <row r="17" spans="1:21" ht="60" x14ac:dyDescent="0.25">
      <c r="A17" s="3" t="s">
        <v>235</v>
      </c>
      <c r="B17" s="4" t="s">
        <v>281</v>
      </c>
      <c r="C17" s="5" t="s">
        <v>282</v>
      </c>
      <c r="D17" s="18" t="s">
        <v>290</v>
      </c>
      <c r="E17" s="4" t="s">
        <v>283</v>
      </c>
      <c r="F17" s="3" t="s">
        <v>128</v>
      </c>
      <c r="G17" s="4" t="s">
        <v>284</v>
      </c>
      <c r="H17" s="3" t="s">
        <v>50</v>
      </c>
      <c r="I17" s="3" t="s">
        <v>0</v>
      </c>
      <c r="J17" s="3" t="s">
        <v>244</v>
      </c>
      <c r="K17" s="3">
        <v>3</v>
      </c>
      <c r="L17" s="3" t="s">
        <v>4</v>
      </c>
      <c r="M17" s="15">
        <v>42773</v>
      </c>
      <c r="N17" s="35">
        <f t="shared" si="0"/>
        <v>2</v>
      </c>
      <c r="O17" s="17">
        <v>119367</v>
      </c>
      <c r="P17" s="17">
        <f t="shared" si="1"/>
        <v>120680.03699999998</v>
      </c>
      <c r="Q17" s="16">
        <f t="shared" si="3"/>
        <v>100566.69749999999</v>
      </c>
      <c r="R17" s="3">
        <v>119367</v>
      </c>
      <c r="S17" s="3"/>
      <c r="T17" s="17">
        <f t="shared" si="2"/>
        <v>0</v>
      </c>
      <c r="U17" s="21" t="s">
        <v>287</v>
      </c>
    </row>
    <row r="18" spans="1:21" ht="30" x14ac:dyDescent="0.25">
      <c r="A18" s="3" t="s">
        <v>233</v>
      </c>
      <c r="B18" s="4" t="s">
        <v>288</v>
      </c>
      <c r="C18" s="5" t="s">
        <v>289</v>
      </c>
      <c r="D18" s="18" t="s">
        <v>291</v>
      </c>
      <c r="E18" s="4" t="s">
        <v>292</v>
      </c>
      <c r="F18" s="3" t="s">
        <v>133</v>
      </c>
      <c r="G18" s="4" t="s">
        <v>293</v>
      </c>
      <c r="H18" s="3" t="s">
        <v>201</v>
      </c>
      <c r="I18" s="3" t="s">
        <v>0</v>
      </c>
      <c r="J18" s="3" t="s">
        <v>245</v>
      </c>
      <c r="K18" s="3">
        <v>3</v>
      </c>
      <c r="L18" s="3" t="s">
        <v>3</v>
      </c>
      <c r="M18" s="15">
        <v>42782</v>
      </c>
      <c r="N18" s="35">
        <f t="shared" si="0"/>
        <v>2</v>
      </c>
      <c r="O18" s="17">
        <v>118683</v>
      </c>
      <c r="P18" s="17">
        <f t="shared" si="1"/>
        <v>119988.51299999999</v>
      </c>
      <c r="Q18" s="16">
        <f t="shared" si="3"/>
        <v>99990.427499999991</v>
      </c>
      <c r="R18" s="3">
        <v>117683</v>
      </c>
      <c r="S18" s="3"/>
      <c r="T18" s="17">
        <f t="shared" si="2"/>
        <v>1000</v>
      </c>
      <c r="U18" s="21" t="s">
        <v>287</v>
      </c>
    </row>
    <row r="19" spans="1:21" ht="45" x14ac:dyDescent="0.25">
      <c r="A19" s="3" t="s">
        <v>233</v>
      </c>
      <c r="B19" s="4" t="s">
        <v>294</v>
      </c>
      <c r="C19" s="5" t="s">
        <v>295</v>
      </c>
      <c r="D19" s="18" t="s">
        <v>296</v>
      </c>
      <c r="E19" s="4" t="s">
        <v>297</v>
      </c>
      <c r="F19" s="3" t="s">
        <v>170</v>
      </c>
      <c r="G19" s="4" t="s">
        <v>298</v>
      </c>
      <c r="H19" s="3" t="s">
        <v>219</v>
      </c>
      <c r="I19" s="3" t="s">
        <v>0</v>
      </c>
      <c r="J19" s="3" t="s">
        <v>361</v>
      </c>
      <c r="K19" s="3"/>
      <c r="L19" s="3" t="s">
        <v>3</v>
      </c>
      <c r="M19" s="15">
        <v>42783</v>
      </c>
      <c r="N19" s="35">
        <f t="shared" si="0"/>
        <v>2</v>
      </c>
      <c r="O19" s="17">
        <v>83676</v>
      </c>
      <c r="P19" s="17">
        <f t="shared" si="1"/>
        <v>84596.435999999987</v>
      </c>
      <c r="Q19" s="16">
        <f t="shared" si="3"/>
        <v>70497.03</v>
      </c>
      <c r="R19" s="3">
        <v>79676</v>
      </c>
      <c r="S19" s="3"/>
      <c r="T19" s="17">
        <f t="shared" si="2"/>
        <v>4000</v>
      </c>
      <c r="U19" s="21" t="s">
        <v>286</v>
      </c>
    </row>
    <row r="20" spans="1:21" ht="30" x14ac:dyDescent="0.25">
      <c r="A20" s="3" t="s">
        <v>234</v>
      </c>
      <c r="B20" s="4" t="s">
        <v>299</v>
      </c>
      <c r="C20" s="5" t="s">
        <v>300</v>
      </c>
      <c r="D20" s="18" t="s">
        <v>301</v>
      </c>
      <c r="E20" s="4" t="s">
        <v>302</v>
      </c>
      <c r="F20" s="3" t="s">
        <v>206</v>
      </c>
      <c r="G20" s="4" t="s">
        <v>303</v>
      </c>
      <c r="H20" s="3" t="s">
        <v>206</v>
      </c>
      <c r="I20" s="3" t="s">
        <v>0</v>
      </c>
      <c r="J20" s="3" t="s">
        <v>245</v>
      </c>
      <c r="K20" s="3">
        <v>3</v>
      </c>
      <c r="L20" s="3" t="s">
        <v>3</v>
      </c>
      <c r="M20" s="15">
        <v>42786</v>
      </c>
      <c r="N20" s="35">
        <f t="shared" si="0"/>
        <v>2</v>
      </c>
      <c r="O20" s="17">
        <v>119306</v>
      </c>
      <c r="P20" s="17">
        <f t="shared" si="1"/>
        <v>120618.36599999999</v>
      </c>
      <c r="Q20" s="16">
        <f t="shared" si="3"/>
        <v>100515.30499999999</v>
      </c>
      <c r="R20" s="3">
        <v>119306</v>
      </c>
      <c r="S20" s="3"/>
      <c r="T20" s="17">
        <f t="shared" si="2"/>
        <v>0</v>
      </c>
      <c r="U20" s="21" t="s">
        <v>286</v>
      </c>
    </row>
    <row r="21" spans="1:21" ht="30" x14ac:dyDescent="0.25">
      <c r="A21" s="3" t="s">
        <v>235</v>
      </c>
      <c r="B21" s="4" t="s">
        <v>304</v>
      </c>
      <c r="C21" s="5" t="s">
        <v>305</v>
      </c>
      <c r="D21" s="18" t="s">
        <v>306</v>
      </c>
      <c r="E21" s="4" t="s">
        <v>307</v>
      </c>
      <c r="F21" s="3" t="s">
        <v>50</v>
      </c>
      <c r="G21" s="4" t="s">
        <v>308</v>
      </c>
      <c r="H21" s="3" t="s">
        <v>194</v>
      </c>
      <c r="I21" s="3" t="s">
        <v>0</v>
      </c>
      <c r="J21" s="3" t="s">
        <v>244</v>
      </c>
      <c r="K21" s="3">
        <v>3</v>
      </c>
      <c r="L21" s="3" t="s">
        <v>4</v>
      </c>
      <c r="M21" s="15">
        <v>42786</v>
      </c>
      <c r="N21" s="35">
        <f t="shared" si="0"/>
        <v>2</v>
      </c>
      <c r="O21" s="17">
        <v>104000</v>
      </c>
      <c r="P21" s="17">
        <f t="shared" si="1"/>
        <v>105143.99999999999</v>
      </c>
      <c r="Q21" s="16">
        <f t="shared" si="3"/>
        <v>87619.999999999985</v>
      </c>
      <c r="R21" s="3">
        <v>103920</v>
      </c>
      <c r="S21" s="3"/>
      <c r="T21" s="17">
        <f t="shared" si="2"/>
        <v>80</v>
      </c>
      <c r="U21" s="21" t="s">
        <v>287</v>
      </c>
    </row>
    <row r="22" spans="1:21" ht="45" x14ac:dyDescent="0.25">
      <c r="A22" s="3" t="s">
        <v>233</v>
      </c>
      <c r="B22" s="4" t="s">
        <v>309</v>
      </c>
      <c r="C22" s="5" t="s">
        <v>310</v>
      </c>
      <c r="D22" s="18" t="s">
        <v>311</v>
      </c>
      <c r="E22" s="4" t="s">
        <v>312</v>
      </c>
      <c r="F22" s="22" t="s">
        <v>313</v>
      </c>
      <c r="G22" s="4" t="s">
        <v>314</v>
      </c>
      <c r="H22" s="3" t="s">
        <v>219</v>
      </c>
      <c r="I22" s="3" t="s">
        <v>0</v>
      </c>
      <c r="J22" s="3" t="s">
        <v>245</v>
      </c>
      <c r="K22" s="3">
        <v>3</v>
      </c>
      <c r="L22" s="3" t="s">
        <v>3</v>
      </c>
      <c r="M22" s="15">
        <v>42790</v>
      </c>
      <c r="N22" s="35">
        <f t="shared" si="0"/>
        <v>2</v>
      </c>
      <c r="O22" s="17">
        <v>128023</v>
      </c>
      <c r="P22" s="17">
        <f t="shared" si="1"/>
        <v>129431.25299999998</v>
      </c>
      <c r="Q22" s="16">
        <f t="shared" si="3"/>
        <v>107859.37749999999</v>
      </c>
      <c r="R22" s="3">
        <v>131023</v>
      </c>
      <c r="S22" s="3">
        <v>0</v>
      </c>
      <c r="T22" s="17">
        <f>O22-R22-S22</f>
        <v>-3000</v>
      </c>
      <c r="U22" s="21" t="s">
        <v>287</v>
      </c>
    </row>
    <row r="23" spans="1:21" ht="30" x14ac:dyDescent="0.25">
      <c r="A23" s="3" t="s">
        <v>234</v>
      </c>
      <c r="B23" s="4" t="s">
        <v>315</v>
      </c>
      <c r="C23" s="5" t="s">
        <v>316</v>
      </c>
      <c r="D23" s="18" t="s">
        <v>317</v>
      </c>
      <c r="E23" s="4" t="s">
        <v>318</v>
      </c>
      <c r="F23" s="3" t="s">
        <v>319</v>
      </c>
      <c r="G23" s="4" t="s">
        <v>320</v>
      </c>
      <c r="H23" s="3" t="s">
        <v>69</v>
      </c>
      <c r="I23" s="3" t="s">
        <v>2</v>
      </c>
      <c r="J23" s="3" t="s">
        <v>243</v>
      </c>
      <c r="K23" s="3">
        <v>3</v>
      </c>
      <c r="L23" s="3" t="s">
        <v>4</v>
      </c>
      <c r="M23" s="15">
        <v>42791</v>
      </c>
      <c r="N23" s="35">
        <f t="shared" si="0"/>
        <v>2</v>
      </c>
      <c r="O23" s="17">
        <v>168636</v>
      </c>
      <c r="P23" s="17">
        <f t="shared" si="1"/>
        <v>170490.99599999998</v>
      </c>
      <c r="Q23" s="16">
        <f t="shared" si="3"/>
        <v>142075.82999999999</v>
      </c>
      <c r="R23" s="3">
        <v>166668</v>
      </c>
      <c r="S23" s="3"/>
      <c r="T23" s="17">
        <f t="shared" si="2"/>
        <v>1968</v>
      </c>
      <c r="U23" s="21" t="s">
        <v>287</v>
      </c>
    </row>
    <row r="24" spans="1:21" ht="30" x14ac:dyDescent="0.25">
      <c r="A24" s="3" t="s">
        <v>234</v>
      </c>
      <c r="B24" s="4" t="s">
        <v>321</v>
      </c>
      <c r="C24" s="5" t="s">
        <v>322</v>
      </c>
      <c r="D24" s="18" t="s">
        <v>325</v>
      </c>
      <c r="E24" s="4" t="s">
        <v>323</v>
      </c>
      <c r="F24" s="3" t="s">
        <v>129</v>
      </c>
      <c r="G24" s="4" t="s">
        <v>324</v>
      </c>
      <c r="H24" s="3" t="s">
        <v>183</v>
      </c>
      <c r="I24" s="3" t="s">
        <v>2</v>
      </c>
      <c r="J24" s="3" t="s">
        <v>243</v>
      </c>
      <c r="K24" s="3">
        <v>4</v>
      </c>
      <c r="L24" s="3" t="s">
        <v>3</v>
      </c>
      <c r="M24" s="15">
        <v>42809</v>
      </c>
      <c r="N24" s="35">
        <f t="shared" si="0"/>
        <v>3</v>
      </c>
      <c r="O24" s="17">
        <v>155622</v>
      </c>
      <c r="P24" s="17">
        <f t="shared" si="1"/>
        <v>157333.84199999998</v>
      </c>
      <c r="Q24" s="16">
        <f t="shared" si="3"/>
        <v>131111.53499999997</v>
      </c>
      <c r="R24" s="3">
        <v>156534</v>
      </c>
      <c r="S24" s="3"/>
      <c r="T24" s="17">
        <f t="shared" si="2"/>
        <v>-912</v>
      </c>
      <c r="U24" s="21" t="s">
        <v>286</v>
      </c>
    </row>
    <row r="25" spans="1:21" ht="30" x14ac:dyDescent="0.25">
      <c r="A25" s="3" t="s">
        <v>235</v>
      </c>
      <c r="B25" s="4" t="s">
        <v>326</v>
      </c>
      <c r="C25" s="5" t="s">
        <v>327</v>
      </c>
      <c r="D25" s="18" t="s">
        <v>328</v>
      </c>
      <c r="E25" s="4" t="s">
        <v>329</v>
      </c>
      <c r="F25" s="3" t="s">
        <v>173</v>
      </c>
      <c r="G25" s="4" t="s">
        <v>330</v>
      </c>
      <c r="H25" s="3" t="s">
        <v>331</v>
      </c>
      <c r="I25" s="3" t="s">
        <v>2</v>
      </c>
      <c r="J25" s="3" t="s">
        <v>244</v>
      </c>
      <c r="K25" s="3">
        <v>3</v>
      </c>
      <c r="L25" s="3" t="s">
        <v>4</v>
      </c>
      <c r="M25" s="15">
        <v>42816</v>
      </c>
      <c r="N25" s="35">
        <f t="shared" si="0"/>
        <v>3</v>
      </c>
      <c r="O25" s="17">
        <v>135150</v>
      </c>
      <c r="P25" s="17">
        <f t="shared" si="1"/>
        <v>136636.65</v>
      </c>
      <c r="Q25" s="16">
        <f t="shared" si="3"/>
        <v>113863.875</v>
      </c>
      <c r="R25" s="3">
        <v>134142</v>
      </c>
      <c r="S25" s="3">
        <v>500</v>
      </c>
      <c r="T25" s="17">
        <f t="shared" si="2"/>
        <v>508</v>
      </c>
      <c r="U25" s="21" t="s">
        <v>287</v>
      </c>
    </row>
    <row r="26" spans="1:21" ht="30" x14ac:dyDescent="0.25">
      <c r="A26" s="3" t="s">
        <v>235</v>
      </c>
      <c r="B26" s="4" t="s">
        <v>332</v>
      </c>
      <c r="C26" s="5" t="s">
        <v>333</v>
      </c>
      <c r="D26" s="18" t="s">
        <v>334</v>
      </c>
      <c r="E26" s="4" t="s">
        <v>335</v>
      </c>
      <c r="F26" s="3" t="s">
        <v>20</v>
      </c>
      <c r="G26" s="4" t="s">
        <v>336</v>
      </c>
      <c r="H26" s="3" t="s">
        <v>337</v>
      </c>
      <c r="I26" s="3" t="s">
        <v>0</v>
      </c>
      <c r="J26" s="3" t="s">
        <v>245</v>
      </c>
      <c r="K26" s="3">
        <v>2</v>
      </c>
      <c r="L26" s="3" t="s">
        <v>4</v>
      </c>
      <c r="M26" s="15">
        <v>42817</v>
      </c>
      <c r="N26" s="35">
        <f t="shared" si="0"/>
        <v>3</v>
      </c>
      <c r="O26" s="17">
        <v>123958</v>
      </c>
      <c r="P26" s="17">
        <f t="shared" si="1"/>
        <v>125321.53799999999</v>
      </c>
      <c r="Q26" s="16">
        <f t="shared" si="3"/>
        <v>104434.61499999999</v>
      </c>
      <c r="R26" s="3">
        <v>122958</v>
      </c>
      <c r="S26" s="3">
        <v>500</v>
      </c>
      <c r="T26" s="17">
        <f t="shared" si="2"/>
        <v>500</v>
      </c>
      <c r="U26" s="21" t="s">
        <v>286</v>
      </c>
    </row>
    <row r="27" spans="1:21" x14ac:dyDescent="0.25">
      <c r="A27" s="3">
        <v>2016</v>
      </c>
      <c r="B27" s="25" t="s">
        <v>338</v>
      </c>
      <c r="C27" s="26"/>
      <c r="D27" s="25"/>
      <c r="E27" s="25"/>
      <c r="F27" s="24"/>
      <c r="G27" s="25"/>
      <c r="H27" s="24"/>
      <c r="I27" s="24"/>
      <c r="J27" s="24"/>
      <c r="K27" s="24"/>
      <c r="L27" s="24"/>
      <c r="M27" s="24"/>
      <c r="N27" s="35">
        <f t="shared" si="0"/>
        <v>1</v>
      </c>
      <c r="O27" s="27"/>
      <c r="P27" s="17">
        <f t="shared" si="1"/>
        <v>0</v>
      </c>
      <c r="Q27" s="16">
        <f t="shared" si="3"/>
        <v>0</v>
      </c>
      <c r="R27" s="24"/>
      <c r="S27" s="24"/>
      <c r="T27" s="27">
        <v>500</v>
      </c>
      <c r="U27" s="28"/>
    </row>
    <row r="28" spans="1:21" ht="45" x14ac:dyDescent="0.25">
      <c r="A28" s="3" t="s">
        <v>233</v>
      </c>
      <c r="B28" s="4" t="s">
        <v>339</v>
      </c>
      <c r="C28" s="5" t="s">
        <v>340</v>
      </c>
      <c r="D28" s="18" t="s">
        <v>341</v>
      </c>
      <c r="E28" s="4" t="s">
        <v>342</v>
      </c>
      <c r="F28" s="3" t="s">
        <v>128</v>
      </c>
      <c r="G28" s="4" t="s">
        <v>343</v>
      </c>
      <c r="H28" s="3" t="s">
        <v>139</v>
      </c>
      <c r="I28" s="3" t="s">
        <v>0</v>
      </c>
      <c r="J28" s="3" t="s">
        <v>245</v>
      </c>
      <c r="K28" s="3">
        <v>4</v>
      </c>
      <c r="L28" s="3" t="s">
        <v>3</v>
      </c>
      <c r="M28" s="15">
        <v>42828</v>
      </c>
      <c r="N28" s="35">
        <f t="shared" si="0"/>
        <v>4</v>
      </c>
      <c r="O28" s="17">
        <v>160911</v>
      </c>
      <c r="P28" s="17">
        <f t="shared" si="1"/>
        <v>162681.02099999998</v>
      </c>
      <c r="Q28" s="16">
        <f t="shared" si="3"/>
        <v>135567.51749999999</v>
      </c>
      <c r="R28" s="3">
        <v>160911</v>
      </c>
      <c r="S28" s="3">
        <v>980</v>
      </c>
      <c r="T28" s="17">
        <f t="shared" si="2"/>
        <v>-980</v>
      </c>
      <c r="U28" s="21" t="s">
        <v>286</v>
      </c>
    </row>
    <row r="29" spans="1:21" ht="45" x14ac:dyDescent="0.25">
      <c r="A29" s="3" t="s">
        <v>233</v>
      </c>
      <c r="B29" s="4" t="s">
        <v>344</v>
      </c>
      <c r="C29" s="5">
        <v>631928670</v>
      </c>
      <c r="D29" s="18" t="s">
        <v>345</v>
      </c>
      <c r="E29" s="4" t="s">
        <v>346</v>
      </c>
      <c r="F29" s="3" t="s">
        <v>128</v>
      </c>
      <c r="G29" s="4" t="s">
        <v>347</v>
      </c>
      <c r="H29" s="3" t="s">
        <v>133</v>
      </c>
      <c r="I29" s="3" t="s">
        <v>2</v>
      </c>
      <c r="J29" s="3" t="s">
        <v>245</v>
      </c>
      <c r="K29" s="3">
        <v>4</v>
      </c>
      <c r="L29" s="3" t="s">
        <v>3</v>
      </c>
      <c r="M29" s="15">
        <v>42839</v>
      </c>
      <c r="N29" s="35">
        <f t="shared" si="0"/>
        <v>4</v>
      </c>
      <c r="O29" s="17">
        <v>236128</v>
      </c>
      <c r="P29" s="17">
        <f t="shared" si="1"/>
        <v>238725.40799999997</v>
      </c>
      <c r="Q29" s="16">
        <f t="shared" si="3"/>
        <v>198937.83999999997</v>
      </c>
      <c r="R29" s="3">
        <v>226128</v>
      </c>
      <c r="S29" s="3">
        <v>1000</v>
      </c>
      <c r="T29" s="17">
        <f t="shared" si="2"/>
        <v>9000</v>
      </c>
      <c r="U29" s="21" t="s">
        <v>286</v>
      </c>
    </row>
    <row r="30" spans="1:21" ht="45" x14ac:dyDescent="0.25">
      <c r="A30" s="3" t="s">
        <v>233</v>
      </c>
      <c r="B30" s="4" t="s">
        <v>350</v>
      </c>
      <c r="C30" s="5">
        <v>664720178</v>
      </c>
      <c r="D30" s="18" t="s">
        <v>351</v>
      </c>
      <c r="E30" s="4" t="s">
        <v>352</v>
      </c>
      <c r="F30" s="3" t="s">
        <v>133</v>
      </c>
      <c r="G30" s="4" t="s">
        <v>353</v>
      </c>
      <c r="H30" s="3" t="s">
        <v>133</v>
      </c>
      <c r="I30" s="3" t="s">
        <v>2</v>
      </c>
      <c r="J30" s="3" t="s">
        <v>245</v>
      </c>
      <c r="K30" s="3">
        <v>4</v>
      </c>
      <c r="L30" s="3" t="s">
        <v>3</v>
      </c>
      <c r="M30" s="15">
        <v>42845</v>
      </c>
      <c r="N30" s="35">
        <f t="shared" si="0"/>
        <v>4</v>
      </c>
      <c r="O30" s="17">
        <v>167082</v>
      </c>
      <c r="P30" s="17">
        <f t="shared" si="1"/>
        <v>168919.90199999997</v>
      </c>
      <c r="Q30" s="16">
        <f t="shared" si="3"/>
        <v>140766.58499999999</v>
      </c>
      <c r="R30" s="3">
        <v>169982</v>
      </c>
      <c r="S30" s="3"/>
      <c r="T30" s="17">
        <f t="shared" si="2"/>
        <v>-2900</v>
      </c>
      <c r="U30" s="21" t="s">
        <v>287</v>
      </c>
    </row>
    <row r="31" spans="1:21" ht="45" x14ac:dyDescent="0.25">
      <c r="A31" s="3" t="s">
        <v>235</v>
      </c>
      <c r="B31" s="4" t="s">
        <v>354</v>
      </c>
      <c r="C31" s="5"/>
      <c r="D31" s="18" t="s">
        <v>355</v>
      </c>
      <c r="E31" s="4" t="s">
        <v>356</v>
      </c>
      <c r="F31" s="3" t="s">
        <v>128</v>
      </c>
      <c r="G31" s="4" t="s">
        <v>357</v>
      </c>
      <c r="H31" s="3" t="s">
        <v>143</v>
      </c>
      <c r="I31" s="3" t="s">
        <v>0</v>
      </c>
      <c r="J31" s="3" t="s">
        <v>244</v>
      </c>
      <c r="K31" s="3">
        <v>3</v>
      </c>
      <c r="L31" s="3" t="s">
        <v>4</v>
      </c>
      <c r="M31" s="15">
        <v>42845</v>
      </c>
      <c r="N31" s="35">
        <f t="shared" si="0"/>
        <v>4</v>
      </c>
      <c r="O31" s="17">
        <v>113750</v>
      </c>
      <c r="P31" s="17">
        <f t="shared" si="1"/>
        <v>115001.24999999999</v>
      </c>
      <c r="Q31" s="16">
        <f t="shared" si="3"/>
        <v>95834.374999999985</v>
      </c>
      <c r="R31" s="3">
        <v>113243</v>
      </c>
      <c r="S31" s="3"/>
      <c r="T31" s="17">
        <f t="shared" si="2"/>
        <v>507</v>
      </c>
      <c r="U31" s="21" t="s">
        <v>287</v>
      </c>
    </row>
    <row r="32" spans="1:21" ht="30" x14ac:dyDescent="0.25">
      <c r="A32" s="3" t="s">
        <v>232</v>
      </c>
      <c r="B32" s="4" t="s">
        <v>358</v>
      </c>
      <c r="C32" s="5">
        <v>660919987</v>
      </c>
      <c r="D32" s="18" t="s">
        <v>362</v>
      </c>
      <c r="E32" s="4" t="s">
        <v>359</v>
      </c>
      <c r="F32" s="3" t="s">
        <v>20</v>
      </c>
      <c r="G32" s="4" t="s">
        <v>360</v>
      </c>
      <c r="H32" s="3" t="s">
        <v>20</v>
      </c>
      <c r="I32" s="3" t="s">
        <v>0</v>
      </c>
      <c r="J32" s="3" t="s">
        <v>361</v>
      </c>
      <c r="K32" s="3"/>
      <c r="L32" s="3" t="s">
        <v>4</v>
      </c>
      <c r="M32" s="15">
        <v>42850</v>
      </c>
      <c r="N32" s="35">
        <f t="shared" si="0"/>
        <v>4</v>
      </c>
      <c r="O32" s="17">
        <v>89000</v>
      </c>
      <c r="P32" s="17">
        <f t="shared" si="1"/>
        <v>89978.999999999985</v>
      </c>
      <c r="Q32" s="16">
        <f t="shared" si="3"/>
        <v>74982.499999999985</v>
      </c>
      <c r="R32" s="3">
        <v>87465</v>
      </c>
      <c r="S32" s="3">
        <v>300</v>
      </c>
      <c r="T32" s="17">
        <f t="shared" si="2"/>
        <v>1235</v>
      </c>
      <c r="U32" s="21" t="s">
        <v>287</v>
      </c>
    </row>
    <row r="33" spans="1:21" ht="45" x14ac:dyDescent="0.25">
      <c r="A33" s="3" t="s">
        <v>232</v>
      </c>
      <c r="B33" s="4" t="s">
        <v>363</v>
      </c>
      <c r="C33" s="5">
        <v>669912900</v>
      </c>
      <c r="D33" s="18" t="s">
        <v>364</v>
      </c>
      <c r="E33" s="4" t="s">
        <v>365</v>
      </c>
      <c r="F33" s="3" t="s">
        <v>183</v>
      </c>
      <c r="G33" s="4" t="s">
        <v>366</v>
      </c>
      <c r="H33" s="3" t="s">
        <v>183</v>
      </c>
      <c r="I33" s="3" t="s">
        <v>2</v>
      </c>
      <c r="J33" s="3" t="s">
        <v>243</v>
      </c>
      <c r="K33" s="3">
        <v>4</v>
      </c>
      <c r="L33" s="3" t="s">
        <v>3</v>
      </c>
      <c r="M33" s="15">
        <v>42854</v>
      </c>
      <c r="N33" s="35">
        <f t="shared" si="0"/>
        <v>4</v>
      </c>
      <c r="O33" s="17">
        <v>146600</v>
      </c>
      <c r="P33" s="17">
        <f t="shared" si="1"/>
        <v>148212.59999999998</v>
      </c>
      <c r="Q33" s="16">
        <f t="shared" si="3"/>
        <v>123510.49999999999</v>
      </c>
      <c r="R33" s="3">
        <v>146600</v>
      </c>
      <c r="S33" s="3"/>
      <c r="T33" s="17">
        <f t="shared" si="2"/>
        <v>0</v>
      </c>
      <c r="U33" s="21"/>
    </row>
    <row r="34" spans="1:21" ht="45" x14ac:dyDescent="0.25">
      <c r="A34" s="3" t="s">
        <v>232</v>
      </c>
      <c r="B34" s="4" t="s">
        <v>367</v>
      </c>
      <c r="C34" s="5">
        <v>661474788</v>
      </c>
      <c r="D34" s="18" t="s">
        <v>370</v>
      </c>
      <c r="E34" s="4" t="s">
        <v>368</v>
      </c>
      <c r="F34" s="3" t="s">
        <v>208</v>
      </c>
      <c r="G34" s="4" t="s">
        <v>369</v>
      </c>
      <c r="H34" s="3" t="s">
        <v>183</v>
      </c>
      <c r="I34" s="3" t="s">
        <v>2</v>
      </c>
      <c r="J34" s="3" t="s">
        <v>245</v>
      </c>
      <c r="K34" s="3">
        <v>3</v>
      </c>
      <c r="L34" s="3" t="s">
        <v>3</v>
      </c>
      <c r="M34" s="15">
        <v>42854</v>
      </c>
      <c r="N34" s="35">
        <f t="shared" si="0"/>
        <v>4</v>
      </c>
      <c r="O34" s="17">
        <v>160974</v>
      </c>
      <c r="P34" s="17">
        <f t="shared" si="1"/>
        <v>162744.71399999998</v>
      </c>
      <c r="Q34" s="16">
        <f t="shared" si="3"/>
        <v>135620.595</v>
      </c>
      <c r="R34" s="3">
        <v>161374</v>
      </c>
      <c r="S34" s="3"/>
      <c r="T34" s="17">
        <f t="shared" si="2"/>
        <v>-400</v>
      </c>
      <c r="U34" s="21"/>
    </row>
    <row r="35" spans="1:21" x14ac:dyDescent="0.25">
      <c r="A35" s="3"/>
      <c r="B35" s="4"/>
      <c r="C35" s="5"/>
      <c r="D35" s="4"/>
      <c r="E35" s="4"/>
      <c r="F35" s="3"/>
      <c r="G35" s="4"/>
      <c r="H35" s="3"/>
      <c r="I35" s="3"/>
      <c r="J35" s="3"/>
      <c r="K35" s="3"/>
      <c r="L35" s="3"/>
      <c r="M35" s="3"/>
      <c r="N35" s="35">
        <f t="shared" si="0"/>
        <v>1</v>
      </c>
      <c r="O35" s="17"/>
      <c r="P35" s="17">
        <f t="shared" si="1"/>
        <v>0</v>
      </c>
      <c r="Q35" s="16">
        <f t="shared" si="3"/>
        <v>0</v>
      </c>
      <c r="R35" s="3"/>
      <c r="S35" s="3"/>
      <c r="T35" s="17">
        <f t="shared" si="2"/>
        <v>0</v>
      </c>
      <c r="U35" s="21"/>
    </row>
    <row r="36" spans="1:21" x14ac:dyDescent="0.25">
      <c r="A36" s="3"/>
      <c r="B36" s="4"/>
      <c r="C36" s="5"/>
      <c r="D36" s="4"/>
      <c r="E36" s="4"/>
      <c r="F36" s="3"/>
      <c r="G36" s="4"/>
      <c r="H36" s="3"/>
      <c r="I36" s="3"/>
      <c r="J36" s="3"/>
      <c r="K36" s="3"/>
      <c r="L36" s="3"/>
      <c r="M36" s="3"/>
      <c r="N36" s="35">
        <f t="shared" si="0"/>
        <v>1</v>
      </c>
      <c r="O36" s="17"/>
      <c r="P36" s="17">
        <f t="shared" si="1"/>
        <v>0</v>
      </c>
      <c r="Q36" s="16">
        <f t="shared" si="3"/>
        <v>0</v>
      </c>
      <c r="R36" s="3"/>
      <c r="S36" s="3"/>
      <c r="T36" s="17">
        <f t="shared" si="2"/>
        <v>0</v>
      </c>
      <c r="U36" s="21"/>
    </row>
    <row r="37" spans="1:21" x14ac:dyDescent="0.25">
      <c r="A37" s="3"/>
      <c r="B37" s="4"/>
      <c r="C37" s="5"/>
      <c r="D37" s="4"/>
      <c r="E37" s="4"/>
      <c r="F37" s="3"/>
      <c r="G37" s="4"/>
      <c r="H37" s="3"/>
      <c r="I37" s="3"/>
      <c r="J37" s="3"/>
      <c r="K37" s="3"/>
      <c r="L37" s="3"/>
      <c r="M37" s="3"/>
      <c r="N37" s="35">
        <f t="shared" si="0"/>
        <v>1</v>
      </c>
      <c r="O37" s="17"/>
      <c r="P37" s="17">
        <f t="shared" si="1"/>
        <v>0</v>
      </c>
      <c r="Q37" s="16">
        <f t="shared" si="3"/>
        <v>0</v>
      </c>
      <c r="R37" s="3"/>
      <c r="S37" s="3"/>
      <c r="T37" s="17">
        <f t="shared" si="2"/>
        <v>0</v>
      </c>
      <c r="U37" s="21"/>
    </row>
    <row r="38" spans="1:21" x14ac:dyDescent="0.25">
      <c r="A38" s="3"/>
      <c r="B38" s="4"/>
      <c r="C38" s="5"/>
      <c r="D38" s="4"/>
      <c r="E38" s="4"/>
      <c r="F38" s="3"/>
      <c r="G38" s="4"/>
      <c r="H38" s="3"/>
      <c r="I38" s="3"/>
      <c r="J38" s="3"/>
      <c r="K38" s="3"/>
      <c r="L38" s="3"/>
      <c r="M38" s="3"/>
      <c r="N38" s="35">
        <f t="shared" si="0"/>
        <v>1</v>
      </c>
      <c r="O38" s="17"/>
      <c r="P38" s="17">
        <f t="shared" si="1"/>
        <v>0</v>
      </c>
      <c r="Q38" s="16">
        <f t="shared" si="3"/>
        <v>0</v>
      </c>
      <c r="R38" s="3"/>
      <c r="S38" s="3"/>
      <c r="T38" s="17">
        <f t="shared" si="2"/>
        <v>0</v>
      </c>
      <c r="U38" s="21"/>
    </row>
    <row r="39" spans="1:21" x14ac:dyDescent="0.25">
      <c r="A39" s="3"/>
      <c r="B39" s="4"/>
      <c r="C39" s="5"/>
      <c r="D39" s="4"/>
      <c r="E39" s="4"/>
      <c r="F39" s="3"/>
      <c r="G39" s="4"/>
      <c r="H39" s="3"/>
      <c r="I39" s="3"/>
      <c r="J39" s="3"/>
      <c r="K39" s="3"/>
      <c r="L39" s="3"/>
      <c r="M39" s="3"/>
      <c r="N39" s="35">
        <f t="shared" si="0"/>
        <v>1</v>
      </c>
      <c r="O39" s="17"/>
      <c r="P39" s="17">
        <f t="shared" si="1"/>
        <v>0</v>
      </c>
      <c r="Q39" s="16">
        <f t="shared" si="3"/>
        <v>0</v>
      </c>
      <c r="R39" s="3"/>
      <c r="S39" s="3"/>
      <c r="T39" s="17">
        <f t="shared" si="2"/>
        <v>0</v>
      </c>
      <c r="U39" s="21"/>
    </row>
    <row r="40" spans="1:21" x14ac:dyDescent="0.25">
      <c r="A40" s="3"/>
      <c r="B40" s="4"/>
      <c r="C40" s="5"/>
      <c r="D40" s="4"/>
      <c r="E40" s="4"/>
      <c r="F40" s="3"/>
      <c r="G40" s="4"/>
      <c r="H40" s="3"/>
      <c r="I40" s="3"/>
      <c r="J40" s="3"/>
      <c r="K40" s="3"/>
      <c r="L40" s="3"/>
      <c r="M40" s="3"/>
      <c r="N40" s="35">
        <f t="shared" si="0"/>
        <v>1</v>
      </c>
      <c r="O40" s="17"/>
      <c r="P40" s="17">
        <f t="shared" si="1"/>
        <v>0</v>
      </c>
      <c r="Q40" s="16">
        <f t="shared" si="3"/>
        <v>0</v>
      </c>
      <c r="R40" s="3"/>
      <c r="S40" s="3"/>
      <c r="T40" s="17">
        <f t="shared" si="2"/>
        <v>0</v>
      </c>
      <c r="U40" s="21"/>
    </row>
    <row r="41" spans="1:21" x14ac:dyDescent="0.25">
      <c r="A41" s="3"/>
      <c r="B41" s="4"/>
      <c r="C41" s="5"/>
      <c r="D41" s="4"/>
      <c r="E41" s="4"/>
      <c r="F41" s="3"/>
      <c r="G41" s="4"/>
      <c r="H41" s="3"/>
      <c r="I41" s="3"/>
      <c r="J41" s="3"/>
      <c r="K41" s="3"/>
      <c r="L41" s="3"/>
      <c r="M41" s="3"/>
      <c r="N41" s="35">
        <f t="shared" si="0"/>
        <v>1</v>
      </c>
      <c r="O41" s="17"/>
      <c r="P41" s="17">
        <f t="shared" si="1"/>
        <v>0</v>
      </c>
      <c r="Q41" s="16">
        <f t="shared" si="3"/>
        <v>0</v>
      </c>
      <c r="R41" s="3"/>
      <c r="S41" s="3"/>
      <c r="T41" s="17">
        <f t="shared" si="2"/>
        <v>0</v>
      </c>
      <c r="U41" s="21"/>
    </row>
    <row r="42" spans="1:21" x14ac:dyDescent="0.25">
      <c r="A42" s="3"/>
      <c r="B42" s="4"/>
      <c r="C42" s="5"/>
      <c r="D42" s="4"/>
      <c r="E42" s="4"/>
      <c r="F42" s="3"/>
      <c r="G42" s="4"/>
      <c r="H42" s="3"/>
      <c r="I42" s="3"/>
      <c r="J42" s="3"/>
      <c r="K42" s="3"/>
      <c r="L42" s="3"/>
      <c r="M42" s="3"/>
      <c r="N42" s="35">
        <f t="shared" si="0"/>
        <v>1</v>
      </c>
      <c r="O42" s="17"/>
      <c r="P42" s="17">
        <f t="shared" si="1"/>
        <v>0</v>
      </c>
      <c r="Q42" s="16">
        <f t="shared" si="3"/>
        <v>0</v>
      </c>
      <c r="R42" s="3"/>
      <c r="S42" s="3"/>
      <c r="T42" s="17">
        <f t="shared" si="2"/>
        <v>0</v>
      </c>
      <c r="U42" s="21"/>
    </row>
    <row r="43" spans="1:21" x14ac:dyDescent="0.25">
      <c r="A43" s="3"/>
      <c r="B43" s="4"/>
      <c r="C43" s="5"/>
      <c r="D43" s="4"/>
      <c r="E43" s="4"/>
      <c r="F43" s="3"/>
      <c r="G43" s="4"/>
      <c r="H43" s="3"/>
      <c r="I43" s="3"/>
      <c r="J43" s="3"/>
      <c r="K43" s="3"/>
      <c r="L43" s="3"/>
      <c r="M43" s="3"/>
      <c r="N43" s="35">
        <f t="shared" si="0"/>
        <v>1</v>
      </c>
      <c r="O43" s="17"/>
      <c r="P43" s="17">
        <f t="shared" si="1"/>
        <v>0</v>
      </c>
      <c r="Q43" s="16">
        <f t="shared" si="3"/>
        <v>0</v>
      </c>
      <c r="R43" s="3"/>
      <c r="S43" s="3"/>
      <c r="T43" s="17">
        <f t="shared" si="2"/>
        <v>0</v>
      </c>
      <c r="U43" s="21"/>
    </row>
    <row r="44" spans="1:21" x14ac:dyDescent="0.25">
      <c r="A44" s="3"/>
      <c r="B44" s="4"/>
      <c r="C44" s="5"/>
      <c r="D44" s="4"/>
      <c r="E44" s="4"/>
      <c r="F44" s="3"/>
      <c r="G44" s="4"/>
      <c r="H44" s="3"/>
      <c r="I44" s="3"/>
      <c r="J44" s="3"/>
      <c r="K44" s="3"/>
      <c r="L44" s="3"/>
      <c r="M44" s="3"/>
      <c r="N44" s="35">
        <f t="shared" si="0"/>
        <v>1</v>
      </c>
      <c r="O44" s="17"/>
      <c r="P44" s="17">
        <f t="shared" si="1"/>
        <v>0</v>
      </c>
      <c r="Q44" s="16">
        <f t="shared" si="3"/>
        <v>0</v>
      </c>
      <c r="R44" s="3"/>
      <c r="S44" s="3"/>
      <c r="T44" s="17">
        <f t="shared" si="2"/>
        <v>0</v>
      </c>
      <c r="U44" s="21"/>
    </row>
    <row r="45" spans="1:21" x14ac:dyDescent="0.25">
      <c r="A45" s="3"/>
      <c r="B45" s="4"/>
      <c r="C45" s="5"/>
      <c r="D45" s="4"/>
      <c r="E45" s="4"/>
      <c r="F45" s="3"/>
      <c r="G45" s="4"/>
      <c r="H45" s="3"/>
      <c r="I45" s="3"/>
      <c r="J45" s="3"/>
      <c r="K45" s="3"/>
      <c r="L45" s="3"/>
      <c r="M45" s="3"/>
      <c r="N45" s="35">
        <f t="shared" si="0"/>
        <v>1</v>
      </c>
      <c r="O45" s="17"/>
      <c r="P45" s="17">
        <f t="shared" si="1"/>
        <v>0</v>
      </c>
      <c r="Q45" s="16">
        <f t="shared" si="3"/>
        <v>0</v>
      </c>
      <c r="R45" s="3"/>
      <c r="S45" s="3"/>
      <c r="T45" s="17">
        <f t="shared" si="2"/>
        <v>0</v>
      </c>
      <c r="U45" s="21"/>
    </row>
    <row r="46" spans="1:21" x14ac:dyDescent="0.25">
      <c r="A46" s="3"/>
      <c r="B46" s="4"/>
      <c r="C46" s="5"/>
      <c r="D46" s="4"/>
      <c r="E46" s="4"/>
      <c r="F46" s="3"/>
      <c r="G46" s="4"/>
      <c r="H46" s="3"/>
      <c r="I46" s="3"/>
      <c r="J46" s="3"/>
      <c r="K46" s="3"/>
      <c r="L46" s="3"/>
      <c r="M46" s="3"/>
      <c r="N46" s="35">
        <f t="shared" si="0"/>
        <v>1</v>
      </c>
      <c r="O46" s="17"/>
      <c r="P46" s="17">
        <f t="shared" si="1"/>
        <v>0</v>
      </c>
      <c r="Q46" s="16">
        <f t="shared" si="3"/>
        <v>0</v>
      </c>
      <c r="R46" s="3"/>
      <c r="S46" s="3"/>
      <c r="T46" s="17">
        <f t="shared" si="2"/>
        <v>0</v>
      </c>
      <c r="U46" s="21"/>
    </row>
    <row r="47" spans="1:21" x14ac:dyDescent="0.25">
      <c r="A47" s="3"/>
      <c r="B47" s="4"/>
      <c r="C47" s="5"/>
      <c r="D47" s="4"/>
      <c r="E47" s="4"/>
      <c r="F47" s="3"/>
      <c r="G47" s="4"/>
      <c r="H47" s="3"/>
      <c r="I47" s="3"/>
      <c r="J47" s="3"/>
      <c r="K47" s="3"/>
      <c r="L47" s="3"/>
      <c r="M47" s="3"/>
      <c r="N47" s="35">
        <f t="shared" si="0"/>
        <v>1</v>
      </c>
      <c r="O47" s="17"/>
      <c r="P47" s="17">
        <f t="shared" si="1"/>
        <v>0</v>
      </c>
      <c r="Q47" s="16">
        <f t="shared" si="3"/>
        <v>0</v>
      </c>
      <c r="R47" s="3"/>
      <c r="S47" s="3"/>
      <c r="T47" s="17">
        <f t="shared" si="2"/>
        <v>0</v>
      </c>
      <c r="U47" s="21"/>
    </row>
    <row r="48" spans="1:21" x14ac:dyDescent="0.25">
      <c r="A48" s="3"/>
      <c r="B48" s="4"/>
      <c r="C48" s="5"/>
      <c r="D48" s="4"/>
      <c r="E48" s="4"/>
      <c r="F48" s="3"/>
      <c r="G48" s="4"/>
      <c r="H48" s="3"/>
      <c r="I48" s="3"/>
      <c r="J48" s="3"/>
      <c r="K48" s="3"/>
      <c r="L48" s="3"/>
      <c r="M48" s="3"/>
      <c r="N48" s="35">
        <f t="shared" si="0"/>
        <v>1</v>
      </c>
      <c r="O48" s="17"/>
      <c r="P48" s="17">
        <f t="shared" si="1"/>
        <v>0</v>
      </c>
      <c r="Q48" s="16">
        <f t="shared" si="3"/>
        <v>0</v>
      </c>
      <c r="R48" s="3"/>
      <c r="S48" s="3"/>
      <c r="T48" s="17">
        <f t="shared" si="2"/>
        <v>0</v>
      </c>
      <c r="U48" s="21"/>
    </row>
    <row r="49" spans="1:21" x14ac:dyDescent="0.25">
      <c r="A49" s="3"/>
      <c r="B49" s="4"/>
      <c r="C49" s="5"/>
      <c r="D49" s="4"/>
      <c r="E49" s="4"/>
      <c r="F49" s="3"/>
      <c r="G49" s="4"/>
      <c r="H49" s="3"/>
      <c r="I49" s="3"/>
      <c r="J49" s="3"/>
      <c r="K49" s="3"/>
      <c r="L49" s="3"/>
      <c r="M49" s="3"/>
      <c r="N49" s="35">
        <f t="shared" si="0"/>
        <v>1</v>
      </c>
      <c r="O49" s="17"/>
      <c r="P49" s="17">
        <f t="shared" si="1"/>
        <v>0</v>
      </c>
      <c r="Q49" s="16">
        <f t="shared" si="3"/>
        <v>0</v>
      </c>
      <c r="R49" s="3"/>
      <c r="S49" s="3"/>
      <c r="T49" s="17">
        <f t="shared" si="2"/>
        <v>0</v>
      </c>
      <c r="U49" s="21"/>
    </row>
    <row r="50" spans="1:21" x14ac:dyDescent="0.25">
      <c r="A50" s="3"/>
      <c r="B50" s="4"/>
      <c r="C50" s="5"/>
      <c r="D50" s="4"/>
      <c r="E50" s="4"/>
      <c r="F50" s="3"/>
      <c r="G50" s="4"/>
      <c r="H50" s="3"/>
      <c r="I50" s="3"/>
      <c r="J50" s="3"/>
      <c r="K50" s="3"/>
      <c r="L50" s="3"/>
      <c r="M50" s="3"/>
      <c r="N50" s="35">
        <f t="shared" si="0"/>
        <v>1</v>
      </c>
      <c r="O50" s="17"/>
      <c r="P50" s="17">
        <f t="shared" si="1"/>
        <v>0</v>
      </c>
      <c r="Q50" s="16">
        <f t="shared" si="3"/>
        <v>0</v>
      </c>
      <c r="R50" s="3"/>
      <c r="S50" s="3"/>
      <c r="T50" s="17">
        <f t="shared" si="2"/>
        <v>0</v>
      </c>
      <c r="U50" s="21"/>
    </row>
    <row r="51" spans="1:21" x14ac:dyDescent="0.25">
      <c r="A51" s="3"/>
      <c r="B51" s="4"/>
      <c r="C51" s="5"/>
      <c r="D51" s="4"/>
      <c r="E51" s="4"/>
      <c r="F51" s="3"/>
      <c r="G51" s="4"/>
      <c r="H51" s="3"/>
      <c r="I51" s="3"/>
      <c r="J51" s="3"/>
      <c r="K51" s="3"/>
      <c r="L51" s="3"/>
      <c r="M51" s="3"/>
      <c r="N51" s="35">
        <f t="shared" si="0"/>
        <v>1</v>
      </c>
      <c r="O51" s="17"/>
      <c r="P51" s="17">
        <f t="shared" si="1"/>
        <v>0</v>
      </c>
      <c r="Q51" s="16">
        <f t="shared" si="3"/>
        <v>0</v>
      </c>
      <c r="R51" s="3"/>
      <c r="S51" s="3"/>
      <c r="T51" s="17">
        <f t="shared" si="2"/>
        <v>0</v>
      </c>
      <c r="U51" s="21"/>
    </row>
    <row r="52" spans="1:21" x14ac:dyDescent="0.25">
      <c r="A52" s="3"/>
      <c r="B52" s="4"/>
      <c r="C52" s="5"/>
      <c r="D52" s="4"/>
      <c r="E52" s="4"/>
      <c r="F52" s="3"/>
      <c r="G52" s="4"/>
      <c r="H52" s="3"/>
      <c r="I52" s="3"/>
      <c r="J52" s="3"/>
      <c r="K52" s="3"/>
      <c r="L52" s="3"/>
      <c r="M52" s="3"/>
      <c r="N52" s="35">
        <f t="shared" si="0"/>
        <v>1</v>
      </c>
      <c r="O52" s="17"/>
      <c r="P52" s="17">
        <f t="shared" si="1"/>
        <v>0</v>
      </c>
      <c r="Q52" s="16">
        <f t="shared" si="3"/>
        <v>0</v>
      </c>
      <c r="R52" s="3"/>
      <c r="S52" s="3"/>
      <c r="T52" s="17">
        <f t="shared" si="2"/>
        <v>0</v>
      </c>
      <c r="U52" s="21"/>
    </row>
    <row r="53" spans="1:21" x14ac:dyDescent="0.25">
      <c r="A53" s="3"/>
      <c r="B53" s="4"/>
      <c r="C53" s="5"/>
      <c r="D53" s="4"/>
      <c r="E53" s="4"/>
      <c r="F53" s="3"/>
      <c r="G53" s="4"/>
      <c r="H53" s="3"/>
      <c r="I53" s="3"/>
      <c r="J53" s="3"/>
      <c r="K53" s="3"/>
      <c r="L53" s="3"/>
      <c r="M53" s="3"/>
      <c r="N53" s="35">
        <f t="shared" si="0"/>
        <v>1</v>
      </c>
      <c r="O53" s="17"/>
      <c r="P53" s="17">
        <f t="shared" si="1"/>
        <v>0</v>
      </c>
      <c r="Q53" s="16">
        <f t="shared" si="3"/>
        <v>0</v>
      </c>
      <c r="R53" s="3"/>
      <c r="S53" s="3"/>
      <c r="T53" s="17">
        <f t="shared" si="2"/>
        <v>0</v>
      </c>
      <c r="U53" s="21"/>
    </row>
    <row r="54" spans="1:21" x14ac:dyDescent="0.25">
      <c r="A54" s="3"/>
      <c r="B54" s="4"/>
      <c r="C54" s="5"/>
      <c r="D54" s="4"/>
      <c r="E54" s="4"/>
      <c r="F54" s="3"/>
      <c r="G54" s="4"/>
      <c r="H54" s="3"/>
      <c r="I54" s="3"/>
      <c r="J54" s="3"/>
      <c r="K54" s="3"/>
      <c r="L54" s="3"/>
      <c r="M54" s="3"/>
      <c r="N54" s="35">
        <f t="shared" si="0"/>
        <v>1</v>
      </c>
      <c r="O54" s="17"/>
      <c r="P54" s="17">
        <f t="shared" si="1"/>
        <v>0</v>
      </c>
      <c r="Q54" s="16">
        <f t="shared" si="3"/>
        <v>0</v>
      </c>
      <c r="R54" s="3"/>
      <c r="S54" s="3"/>
      <c r="T54" s="17">
        <f t="shared" si="2"/>
        <v>0</v>
      </c>
      <c r="U54" s="21"/>
    </row>
    <row r="55" spans="1:21" x14ac:dyDescent="0.25">
      <c r="A55" s="3"/>
      <c r="B55" s="4"/>
      <c r="C55" s="5"/>
      <c r="D55" s="4"/>
      <c r="E55" s="4"/>
      <c r="F55" s="3"/>
      <c r="G55" s="4"/>
      <c r="H55" s="3"/>
      <c r="I55" s="3"/>
      <c r="J55" s="3"/>
      <c r="K55" s="3"/>
      <c r="L55" s="3"/>
      <c r="M55" s="3"/>
      <c r="N55" s="35">
        <f t="shared" si="0"/>
        <v>1</v>
      </c>
      <c r="O55" s="17"/>
      <c r="P55" s="17">
        <f t="shared" si="1"/>
        <v>0</v>
      </c>
      <c r="Q55" s="16">
        <f t="shared" si="3"/>
        <v>0</v>
      </c>
      <c r="R55" s="3"/>
      <c r="S55" s="3"/>
      <c r="T55" s="17">
        <f t="shared" si="2"/>
        <v>0</v>
      </c>
      <c r="U55" s="21"/>
    </row>
    <row r="56" spans="1:21" x14ac:dyDescent="0.25">
      <c r="A56" s="3"/>
      <c r="B56" s="4"/>
      <c r="C56" s="5"/>
      <c r="D56" s="4"/>
      <c r="E56" s="4"/>
      <c r="F56" s="3"/>
      <c r="G56" s="4"/>
      <c r="H56" s="3"/>
      <c r="I56" s="3"/>
      <c r="J56" s="3"/>
      <c r="K56" s="3"/>
      <c r="L56" s="3"/>
      <c r="M56" s="3"/>
      <c r="N56" s="35">
        <f t="shared" si="0"/>
        <v>1</v>
      </c>
      <c r="O56" s="17"/>
      <c r="P56" s="17">
        <f t="shared" si="1"/>
        <v>0</v>
      </c>
      <c r="Q56" s="16">
        <f t="shared" si="3"/>
        <v>0</v>
      </c>
      <c r="R56" s="3"/>
      <c r="S56" s="3"/>
      <c r="T56" s="17">
        <f t="shared" si="2"/>
        <v>0</v>
      </c>
      <c r="U56" s="21"/>
    </row>
    <row r="57" spans="1:21" x14ac:dyDescent="0.25">
      <c r="A57" s="3"/>
      <c r="B57" s="4"/>
      <c r="C57" s="5"/>
      <c r="D57" s="4"/>
      <c r="E57" s="4"/>
      <c r="F57" s="3"/>
      <c r="G57" s="4"/>
      <c r="H57" s="3"/>
      <c r="I57" s="3"/>
      <c r="J57" s="3"/>
      <c r="K57" s="3"/>
      <c r="L57" s="3"/>
      <c r="M57" s="3"/>
      <c r="N57" s="35">
        <f t="shared" si="0"/>
        <v>1</v>
      </c>
      <c r="O57" s="17"/>
      <c r="P57" s="17">
        <f t="shared" si="1"/>
        <v>0</v>
      </c>
      <c r="Q57" s="16">
        <f t="shared" si="3"/>
        <v>0</v>
      </c>
      <c r="R57" s="3"/>
      <c r="S57" s="3"/>
      <c r="T57" s="17">
        <f t="shared" si="2"/>
        <v>0</v>
      </c>
      <c r="U57" s="21"/>
    </row>
    <row r="58" spans="1:21" x14ac:dyDescent="0.25">
      <c r="A58" s="3"/>
      <c r="B58" s="4"/>
      <c r="C58" s="5"/>
      <c r="D58" s="4"/>
      <c r="E58" s="4"/>
      <c r="F58" s="3"/>
      <c r="G58" s="4"/>
      <c r="H58" s="3"/>
      <c r="I58" s="3"/>
      <c r="J58" s="3"/>
      <c r="K58" s="3"/>
      <c r="L58" s="3"/>
      <c r="M58" s="3"/>
      <c r="N58" s="35">
        <f t="shared" si="0"/>
        <v>1</v>
      </c>
      <c r="O58" s="17"/>
      <c r="P58" s="17">
        <f t="shared" si="1"/>
        <v>0</v>
      </c>
      <c r="Q58" s="16">
        <f t="shared" si="3"/>
        <v>0</v>
      </c>
      <c r="R58" s="3"/>
      <c r="S58" s="3"/>
      <c r="T58" s="17">
        <f t="shared" si="2"/>
        <v>0</v>
      </c>
      <c r="U58" s="21"/>
    </row>
    <row r="59" spans="1:21" x14ac:dyDescent="0.25">
      <c r="A59" s="3"/>
      <c r="B59" s="4"/>
      <c r="C59" s="5"/>
      <c r="D59" s="4"/>
      <c r="E59" s="4"/>
      <c r="F59" s="3"/>
      <c r="G59" s="4"/>
      <c r="H59" s="3"/>
      <c r="I59" s="3"/>
      <c r="J59" s="3"/>
      <c r="K59" s="3"/>
      <c r="L59" s="3"/>
      <c r="M59" s="3"/>
      <c r="N59" s="35">
        <f t="shared" si="0"/>
        <v>1</v>
      </c>
      <c r="O59" s="17"/>
      <c r="P59" s="17">
        <f t="shared" si="1"/>
        <v>0</v>
      </c>
      <c r="Q59" s="16">
        <f t="shared" si="3"/>
        <v>0</v>
      </c>
      <c r="R59" s="3"/>
      <c r="S59" s="3"/>
      <c r="T59" s="17">
        <f t="shared" si="2"/>
        <v>0</v>
      </c>
      <c r="U59" s="21"/>
    </row>
    <row r="60" spans="1:21" x14ac:dyDescent="0.25">
      <c r="A60" s="3"/>
      <c r="B60" s="4"/>
      <c r="C60" s="5"/>
      <c r="D60" s="4"/>
      <c r="E60" s="4"/>
      <c r="F60" s="3"/>
      <c r="G60" s="4"/>
      <c r="H60" s="3"/>
      <c r="I60" s="3"/>
      <c r="J60" s="3"/>
      <c r="K60" s="3"/>
      <c r="L60" s="3"/>
      <c r="M60" s="3"/>
      <c r="N60" s="35">
        <f t="shared" si="0"/>
        <v>1</v>
      </c>
      <c r="O60" s="17"/>
      <c r="P60" s="17">
        <f t="shared" si="1"/>
        <v>0</v>
      </c>
      <c r="Q60" s="16">
        <f t="shared" si="3"/>
        <v>0</v>
      </c>
      <c r="R60" s="3"/>
      <c r="S60" s="3"/>
      <c r="T60" s="17">
        <f t="shared" si="2"/>
        <v>0</v>
      </c>
      <c r="U60" s="21"/>
    </row>
    <row r="61" spans="1:21" x14ac:dyDescent="0.25">
      <c r="A61" s="3"/>
      <c r="B61" s="4"/>
      <c r="C61" s="5"/>
      <c r="D61" s="4"/>
      <c r="E61" s="4"/>
      <c r="F61" s="3"/>
      <c r="G61" s="4"/>
      <c r="H61" s="3"/>
      <c r="I61" s="3"/>
      <c r="J61" s="3"/>
      <c r="K61" s="3"/>
      <c r="L61" s="3"/>
      <c r="M61" s="3"/>
      <c r="N61" s="35">
        <f t="shared" si="0"/>
        <v>1</v>
      </c>
      <c r="O61" s="17"/>
      <c r="P61" s="17">
        <f t="shared" si="1"/>
        <v>0</v>
      </c>
      <c r="Q61" s="16">
        <f t="shared" si="3"/>
        <v>0</v>
      </c>
      <c r="R61" s="3"/>
      <c r="S61" s="3"/>
      <c r="T61" s="17">
        <f t="shared" si="2"/>
        <v>0</v>
      </c>
      <c r="U61" s="21"/>
    </row>
    <row r="62" spans="1:21" x14ac:dyDescent="0.25">
      <c r="A62" s="3"/>
      <c r="B62" s="4"/>
      <c r="C62" s="5"/>
      <c r="D62" s="4"/>
      <c r="E62" s="4"/>
      <c r="F62" s="3"/>
      <c r="G62" s="4"/>
      <c r="H62" s="3"/>
      <c r="I62" s="3"/>
      <c r="J62" s="3"/>
      <c r="K62" s="3"/>
      <c r="L62" s="3"/>
      <c r="M62" s="3"/>
      <c r="N62" s="35">
        <f t="shared" si="0"/>
        <v>1</v>
      </c>
      <c r="O62" s="17"/>
      <c r="P62" s="17">
        <f t="shared" si="1"/>
        <v>0</v>
      </c>
      <c r="Q62" s="16">
        <f t="shared" si="3"/>
        <v>0</v>
      </c>
      <c r="R62" s="3"/>
      <c r="S62" s="3"/>
      <c r="T62" s="17">
        <f t="shared" si="2"/>
        <v>0</v>
      </c>
      <c r="U62" s="21"/>
    </row>
    <row r="63" spans="1:21" x14ac:dyDescent="0.25">
      <c r="A63" s="3"/>
      <c r="B63" s="4"/>
      <c r="C63" s="5"/>
      <c r="D63" s="4"/>
      <c r="E63" s="4"/>
      <c r="F63" s="3"/>
      <c r="G63" s="4"/>
      <c r="H63" s="3"/>
      <c r="I63" s="3"/>
      <c r="J63" s="3"/>
      <c r="K63" s="3"/>
      <c r="L63" s="3"/>
      <c r="M63" s="3"/>
      <c r="N63" s="35">
        <f t="shared" si="0"/>
        <v>1</v>
      </c>
      <c r="O63" s="17"/>
      <c r="P63" s="17">
        <f t="shared" si="1"/>
        <v>0</v>
      </c>
      <c r="Q63" s="16">
        <f t="shared" si="3"/>
        <v>0</v>
      </c>
      <c r="R63" s="3"/>
      <c r="S63" s="3"/>
      <c r="T63" s="17">
        <f t="shared" si="2"/>
        <v>0</v>
      </c>
      <c r="U63" s="21"/>
    </row>
    <row r="64" spans="1:21" x14ac:dyDescent="0.25">
      <c r="A64" s="3"/>
      <c r="B64" s="4"/>
      <c r="C64" s="5"/>
      <c r="D64" s="4"/>
      <c r="E64" s="4"/>
      <c r="F64" s="3"/>
      <c r="G64" s="4"/>
      <c r="H64" s="3"/>
      <c r="I64" s="3"/>
      <c r="J64" s="3"/>
      <c r="K64" s="3"/>
      <c r="L64" s="3"/>
      <c r="M64" s="3"/>
      <c r="N64" s="35">
        <f t="shared" si="0"/>
        <v>1</v>
      </c>
      <c r="O64" s="17"/>
      <c r="P64" s="17">
        <f t="shared" si="1"/>
        <v>0</v>
      </c>
      <c r="Q64" s="16">
        <f t="shared" si="3"/>
        <v>0</v>
      </c>
      <c r="R64" s="3"/>
      <c r="S64" s="3"/>
      <c r="T64" s="17">
        <f t="shared" si="2"/>
        <v>0</v>
      </c>
      <c r="U64" s="21"/>
    </row>
    <row r="65" spans="1:21" x14ac:dyDescent="0.25">
      <c r="A65" s="3"/>
      <c r="B65" s="4"/>
      <c r="C65" s="5"/>
      <c r="D65" s="4"/>
      <c r="E65" s="4"/>
      <c r="F65" s="3"/>
      <c r="G65" s="4"/>
      <c r="H65" s="3"/>
      <c r="I65" s="3"/>
      <c r="J65" s="3"/>
      <c r="K65" s="3"/>
      <c r="L65" s="3"/>
      <c r="M65" s="3"/>
      <c r="N65" s="35">
        <f t="shared" si="0"/>
        <v>1</v>
      </c>
      <c r="O65" s="17"/>
      <c r="P65" s="17">
        <f t="shared" si="1"/>
        <v>0</v>
      </c>
      <c r="Q65" s="16">
        <f t="shared" si="3"/>
        <v>0</v>
      </c>
      <c r="R65" s="3"/>
      <c r="S65" s="3"/>
      <c r="T65" s="17">
        <f t="shared" si="2"/>
        <v>0</v>
      </c>
      <c r="U65" s="21"/>
    </row>
    <row r="66" spans="1:21" x14ac:dyDescent="0.25">
      <c r="A66" s="3"/>
    </row>
    <row r="67" spans="1:21" x14ac:dyDescent="0.25">
      <c r="A67" s="3"/>
    </row>
    <row r="68" spans="1:21" x14ac:dyDescent="0.25">
      <c r="A68" s="3"/>
    </row>
    <row r="69" spans="1:21" x14ac:dyDescent="0.25">
      <c r="A69" s="3"/>
    </row>
    <row r="70" spans="1:21" x14ac:dyDescent="0.25">
      <c r="A70" s="3"/>
    </row>
    <row r="71" spans="1:21" x14ac:dyDescent="0.25">
      <c r="A71" s="3"/>
    </row>
    <row r="72" spans="1:21" x14ac:dyDescent="0.25">
      <c r="A72" s="3"/>
    </row>
    <row r="73" spans="1:21" x14ac:dyDescent="0.25">
      <c r="A73" s="3"/>
    </row>
    <row r="74" spans="1:21" x14ac:dyDescent="0.25">
      <c r="A74" s="3"/>
    </row>
    <row r="75" spans="1:21" x14ac:dyDescent="0.25">
      <c r="A75" s="3"/>
    </row>
  </sheetData>
  <autoFilter ref="A13:U65"/>
  <dataConsolidate/>
  <mergeCells count="1">
    <mergeCell ref="D2:J3"/>
  </mergeCells>
  <dataValidations count="2">
    <dataValidation type="whole" allowBlank="1" showInputMessage="1" showErrorMessage="1" sqref="K14:K65">
      <formula1>1</formula1>
      <formula2>6</formula2>
    </dataValidation>
    <dataValidation type="date" allowBlank="1" showInputMessage="1" showErrorMessage="1" sqref="G7">
      <formula1>42736</formula1>
      <formula2>42765</formula2>
    </dataValidation>
  </dataValidations>
  <hyperlinks>
    <hyperlink ref="D14" r:id="rId1"/>
    <hyperlink ref="D15" r:id="rId2"/>
    <hyperlink ref="D16" r:id="rId3"/>
    <hyperlink ref="D17" r:id="rId4"/>
    <hyperlink ref="D18" r:id="rId5"/>
    <hyperlink ref="D19" r:id="rId6"/>
    <hyperlink ref="D20" r:id="rId7"/>
    <hyperlink ref="D22" r:id="rId8"/>
    <hyperlink ref="D23" r:id="rId9"/>
    <hyperlink ref="D24" r:id="rId10"/>
    <hyperlink ref="D25" r:id="rId11"/>
    <hyperlink ref="D28" r:id="rId12"/>
    <hyperlink ref="D26" r:id="rId13"/>
    <hyperlink ref="D21" r:id="rId14"/>
    <hyperlink ref="D29" r:id="rId15"/>
    <hyperlink ref="D30" r:id="rId16"/>
    <hyperlink ref="D31" r:id="rId17"/>
    <hyperlink ref="D32" r:id="rId18"/>
    <hyperlink ref="D33" r:id="rId19"/>
    <hyperlink ref="D34" r:id="rId20"/>
  </hyperlinks>
  <pageMargins left="0.7" right="0.7" top="0.75" bottom="0.75" header="0.3" footer="0.3"/>
  <pageSetup paperSize="9" orientation="portrait" r:id="rId2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Feuil2!$F$2:$F$8</xm:f>
          </x14:formula1>
          <xm:sqref>J14:J65</xm:sqref>
        </x14:dataValidation>
        <x14:dataValidation type="list" allowBlank="1" showInputMessage="1" showErrorMessage="1">
          <x14:formula1>
            <xm:f>Feuil2!$E$2:$E$219</xm:f>
          </x14:formula1>
          <xm:sqref>F14:F21 F24:F65 H14:H24 H27:H65</xm:sqref>
        </x14:dataValidation>
        <x14:dataValidation type="list" allowBlank="1" showInputMessage="1" showErrorMessage="1">
          <x14:formula1>
            <xm:f>Feuil2!$C$2:$C$4</xm:f>
          </x14:formula1>
          <xm:sqref>I14:I65</xm:sqref>
        </x14:dataValidation>
        <x14:dataValidation type="list" allowBlank="1" showInputMessage="1" showErrorMessage="1">
          <x14:formula1>
            <xm:f>Feuil2!$D$2:$D$4</xm:f>
          </x14:formula1>
          <xm:sqref>L14:L65</xm:sqref>
        </x14:dataValidation>
        <x14:dataValidation type="list" allowBlank="1" showInputMessage="1" showErrorMessage="1">
          <x14:formula1>
            <xm:f>Feuil2!$F$14:$F$15</xm:f>
          </x14:formula1>
          <xm:sqref>U14:U65</xm:sqref>
        </x14:dataValidation>
        <x14:dataValidation type="list" allowBlank="1" showInputMessage="1" showErrorMessage="1">
          <x14:formula1>
            <xm:f>Feuil2!$B$2:$B$9</xm:f>
          </x14:formula1>
          <xm:sqref>A14:A75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19"/>
  <sheetViews>
    <sheetView tabSelected="1" topLeftCell="C1" workbookViewId="0">
      <selection activeCell="K16" sqref="K16"/>
    </sheetView>
  </sheetViews>
  <sheetFormatPr baseColWidth="10" defaultRowHeight="15" x14ac:dyDescent="0.25"/>
  <cols>
    <col min="2" max="2" width="24.140625" bestFit="1" customWidth="1"/>
    <col min="3" max="3" width="15.28515625" bestFit="1" customWidth="1"/>
    <col min="5" max="5" width="28.7109375" bestFit="1" customWidth="1"/>
    <col min="6" max="6" width="22.42578125" bestFit="1" customWidth="1"/>
  </cols>
  <sheetData>
    <row r="2" spans="2:21" x14ac:dyDescent="0.25">
      <c r="B2" t="s">
        <v>232</v>
      </c>
      <c r="C2" t="s">
        <v>0</v>
      </c>
      <c r="D2" t="s">
        <v>3</v>
      </c>
      <c r="E2" t="s">
        <v>6</v>
      </c>
      <c r="F2" t="s">
        <v>243</v>
      </c>
    </row>
    <row r="3" spans="2:21" x14ac:dyDescent="0.25">
      <c r="B3" t="s">
        <v>233</v>
      </c>
      <c r="C3" t="s">
        <v>1</v>
      </c>
      <c r="D3" t="s">
        <v>4</v>
      </c>
      <c r="E3" t="s">
        <v>7</v>
      </c>
      <c r="F3" t="s">
        <v>245</v>
      </c>
    </row>
    <row r="4" spans="2:21" x14ac:dyDescent="0.25">
      <c r="B4" t="s">
        <v>234</v>
      </c>
      <c r="C4" t="s">
        <v>2</v>
      </c>
      <c r="D4" t="s">
        <v>5</v>
      </c>
      <c r="E4" t="s">
        <v>8</v>
      </c>
      <c r="F4" t="s">
        <v>246</v>
      </c>
    </row>
    <row r="5" spans="2:21" x14ac:dyDescent="0.25">
      <c r="B5" t="s">
        <v>235</v>
      </c>
      <c r="E5" t="s">
        <v>9</v>
      </c>
      <c r="F5" t="s">
        <v>247</v>
      </c>
      <c r="I5" s="6" t="s">
        <v>254</v>
      </c>
      <c r="J5" s="6" t="s">
        <v>255</v>
      </c>
      <c r="K5" s="6" t="s">
        <v>256</v>
      </c>
      <c r="L5" s="6" t="s">
        <v>257</v>
      </c>
      <c r="M5" s="6" t="s">
        <v>258</v>
      </c>
      <c r="N5" s="6" t="s">
        <v>259</v>
      </c>
      <c r="O5" s="6" t="s">
        <v>260</v>
      </c>
      <c r="P5" s="6" t="s">
        <v>261</v>
      </c>
      <c r="Q5" s="6" t="s">
        <v>262</v>
      </c>
      <c r="R5" s="6" t="s">
        <v>263</v>
      </c>
      <c r="S5" s="6" t="s">
        <v>264</v>
      </c>
      <c r="T5" s="6" t="s">
        <v>265</v>
      </c>
      <c r="U5" s="11" t="s">
        <v>252</v>
      </c>
    </row>
    <row r="6" spans="2:21" x14ac:dyDescent="0.25">
      <c r="B6" t="s">
        <v>236</v>
      </c>
      <c r="E6" t="s">
        <v>10</v>
      </c>
      <c r="F6" t="s">
        <v>248</v>
      </c>
      <c r="H6" s="6" t="s">
        <v>234</v>
      </c>
      <c r="I6" s="6">
        <f>SUMPRODUCT((MONTH(Feuil1!$M$14:$M$65)=MONTH(1&amp;I$5))*(Feuil1!$A$14:$A$65=$H6))</f>
        <v>1</v>
      </c>
      <c r="J6" s="6">
        <f>SUMPRODUCT((MONTH(Feuil1!$M$14:$M$65)=MONTH(1&amp;J$5))*(Feuil1!$A$14:$A$65=$H6))</f>
        <v>2</v>
      </c>
      <c r="K6" s="6">
        <f>SUMPRODUCT((MONTH(Feuil1!$M$14:$M$65)=MONTH(1&amp;K$5))*(Feuil1!$A$14:$A$65=$H6))</f>
        <v>1</v>
      </c>
      <c r="L6" s="6">
        <f>SUMPRODUCT((MONTH(Feuil1!$M$14:$M$65)=MONTH(1&amp;L$5))*(Feuil1!$A$14:$A$65=$H6))</f>
        <v>0</v>
      </c>
      <c r="M6" s="6">
        <f>SUMPRODUCT((MONTH(Feuil1!$M$14:$M$65)=MONTH(1&amp;M$5))*(Feuil1!$A$14:$A$65=$H6))</f>
        <v>0</v>
      </c>
      <c r="N6" s="6">
        <f>SUMPRODUCT((MONTH(Feuil1!$M$14:$M$65)=MONTH(1&amp;N$5))*(Feuil1!$A$14:$A$65=$H6))</f>
        <v>0</v>
      </c>
      <c r="O6" s="6">
        <f>SUMPRODUCT((MONTH(Feuil1!$M$14:$M$65)=MONTH(1&amp;O$5))*(Feuil1!$A$14:$A$65=$H6))</f>
        <v>0</v>
      </c>
      <c r="P6" s="6">
        <f>SUMPRODUCT((MONTH(Feuil1!$M$14:$M$65)=MONTH(1&amp;P$5))*(Feuil1!$A$14:$A$65=$H6))</f>
        <v>0</v>
      </c>
      <c r="Q6" s="6">
        <f>SUMPRODUCT((MONTH(Feuil1!$M$14:$M$65)=MONTH(1&amp;Q$5))*(Feuil1!$A$14:$A$65=$H6))</f>
        <v>0</v>
      </c>
      <c r="R6" s="6">
        <f>SUMPRODUCT((MONTH(Feuil1!$M$14:$M$65)=MONTH(1&amp;R$5))*(Feuil1!$A$14:$A$65=$H6))</f>
        <v>0</v>
      </c>
      <c r="S6" s="6">
        <f>SUMPRODUCT((MONTH(Feuil1!$M$14:$M$65)=MONTH(1&amp;S$5))*(Feuil1!$A$14:$A$65=$H6))</f>
        <v>0</v>
      </c>
      <c r="T6" s="6">
        <f>SUMPRODUCT((MONTH(Feuil1!$M$14:$M$65)=MONTH(1&amp;T$5))*(Feuil1!$A$14:$A$65=$H6))</f>
        <v>0</v>
      </c>
      <c r="U6" s="6">
        <f>SUM(I6:T6)</f>
        <v>4</v>
      </c>
    </row>
    <row r="7" spans="2:21" x14ac:dyDescent="0.25">
      <c r="B7">
        <v>2016</v>
      </c>
      <c r="E7" t="s">
        <v>11</v>
      </c>
      <c r="F7" t="s">
        <v>244</v>
      </c>
      <c r="H7" s="6" t="s">
        <v>235</v>
      </c>
      <c r="I7" s="6">
        <f>SUMPRODUCT((MONTH(Feuil1!$M$14:$M$65)=MONTH(1&amp;I$5))*(Feuil1!$A$14:$A$65=$H7))</f>
        <v>0</v>
      </c>
      <c r="J7" s="6">
        <f>SUMPRODUCT((MONTH(Feuil1!$M$14:$M$65)=MONTH(1&amp;J$5))*(Feuil1!$A$14:$A$65=$H7))</f>
        <v>2</v>
      </c>
      <c r="K7" s="6">
        <f>SUMPRODUCT((MONTH(Feuil1!$M$14:$M$65)=MONTH(1&amp;K$5))*(Feuil1!$A$14:$A$65=$H7))</f>
        <v>2</v>
      </c>
      <c r="L7" s="6">
        <f>SUMPRODUCT((MONTH(Feuil1!$M$14:$M$65)=MONTH(1&amp;L$5))*(Feuil1!$A$14:$A$65=$H7))</f>
        <v>1</v>
      </c>
      <c r="M7" s="6">
        <f>SUMPRODUCT((MONTH(Feuil1!$M$14:$M$65)=MONTH(1&amp;M$5))*(Feuil1!$A$14:$A$65=$H7))</f>
        <v>0</v>
      </c>
      <c r="N7" s="6">
        <f>SUMPRODUCT((MONTH(Feuil1!$M$14:$M$65)=MONTH(1&amp;N$5))*(Feuil1!$A$14:$A$65=$H7))</f>
        <v>0</v>
      </c>
      <c r="O7" s="6">
        <f>SUMPRODUCT((MONTH(Feuil1!$M$14:$M$65)=MONTH(1&amp;O$5))*(Feuil1!$A$14:$A$65=$H7))</f>
        <v>0</v>
      </c>
      <c r="P7" s="6">
        <f>SUMPRODUCT((MONTH(Feuil1!$M$14:$M$65)=MONTH(1&amp;P$5))*(Feuil1!$A$14:$A$65=$H7))</f>
        <v>0</v>
      </c>
      <c r="Q7" s="6">
        <f>SUMPRODUCT((MONTH(Feuil1!$M$14:$M$65)=MONTH(1&amp;Q$5))*(Feuil1!$A$14:$A$65=$H7))</f>
        <v>0</v>
      </c>
      <c r="R7" s="6">
        <f>SUMPRODUCT((MONTH(Feuil1!$M$14:$M$65)=MONTH(1&amp;R$5))*(Feuil1!$A$14:$A$65=$H7))</f>
        <v>0</v>
      </c>
      <c r="S7" s="6">
        <f>SUMPRODUCT((MONTH(Feuil1!$M$14:$M$65)=MONTH(1&amp;S$5))*(Feuil1!$A$14:$A$65=$H7))</f>
        <v>0</v>
      </c>
      <c r="T7" s="6">
        <f>SUMPRODUCT((MONTH(Feuil1!$M$14:$M$65)=MONTH(1&amp;T$5))*(Feuil1!$A$14:$A$65=$H7))</f>
        <v>0</v>
      </c>
      <c r="U7" s="6">
        <f t="shared" ref="U7:U12" si="0">SUM(I7:T7)</f>
        <v>5</v>
      </c>
    </row>
    <row r="8" spans="2:21" x14ac:dyDescent="0.25">
      <c r="B8" t="s">
        <v>348</v>
      </c>
      <c r="E8" t="s">
        <v>12</v>
      </c>
      <c r="F8" t="s">
        <v>361</v>
      </c>
      <c r="H8" s="6" t="s">
        <v>233</v>
      </c>
      <c r="I8" s="6">
        <f>SUMPRODUCT((MONTH(Feuil1!$M$14:$M$65)=MONTH(1&amp;I$5))*(Feuil1!$A$14:$A$65=$H8))</f>
        <v>0</v>
      </c>
      <c r="J8" s="6">
        <f>SUMPRODUCT((MONTH(Feuil1!$M$14:$M$65)=MONTH(1&amp;J$5))*(Feuil1!$A$14:$A$65=$H8))</f>
        <v>3</v>
      </c>
      <c r="K8" s="6">
        <f>SUMPRODUCT((MONTH(Feuil1!$M$14:$M$65)=MONTH(1&amp;K$5))*(Feuil1!$A$14:$A$65=$H8))</f>
        <v>0</v>
      </c>
      <c r="L8" s="6">
        <f>SUMPRODUCT((MONTH(Feuil1!$M$14:$M$65)=MONTH(1&amp;L$5))*(Feuil1!$A$14:$A$65=$H8))</f>
        <v>3</v>
      </c>
      <c r="M8" s="6">
        <f>SUMPRODUCT((MONTH(Feuil1!$M$14:$M$65)=MONTH(1&amp;M$5))*(Feuil1!$A$14:$A$65=$H8))</f>
        <v>0</v>
      </c>
      <c r="N8" s="6">
        <f>SUMPRODUCT((MONTH(Feuil1!$M$14:$M$65)=MONTH(1&amp;N$5))*(Feuil1!$A$14:$A$65=$H8))</f>
        <v>0</v>
      </c>
      <c r="O8" s="6">
        <f>SUMPRODUCT((MONTH(Feuil1!$M$14:$M$65)=MONTH(1&amp;O$5))*(Feuil1!$A$14:$A$65=$H8))</f>
        <v>0</v>
      </c>
      <c r="P8" s="6">
        <f>SUMPRODUCT((MONTH(Feuil1!$M$14:$M$65)=MONTH(1&amp;P$5))*(Feuil1!$A$14:$A$65=$H8))</f>
        <v>0</v>
      </c>
      <c r="Q8" s="6">
        <f>SUMPRODUCT((MONTH(Feuil1!$M$14:$M$65)=MONTH(1&amp;Q$5))*(Feuil1!$A$14:$A$65=$H8))</f>
        <v>0</v>
      </c>
      <c r="R8" s="6">
        <f>SUMPRODUCT((MONTH(Feuil1!$M$14:$M$65)=MONTH(1&amp;R$5))*(Feuil1!$A$14:$A$65=$H8))</f>
        <v>0</v>
      </c>
      <c r="S8" s="6">
        <f>SUMPRODUCT((MONTH(Feuil1!$M$14:$M$65)=MONTH(1&amp;S$5))*(Feuil1!$A$14:$A$65=$H8))</f>
        <v>0</v>
      </c>
      <c r="T8" s="6">
        <f>SUMPRODUCT((MONTH(Feuil1!$M$14:$M$65)=MONTH(1&amp;T$5))*(Feuil1!$A$14:$A$65=$H8))</f>
        <v>0</v>
      </c>
      <c r="U8" s="6">
        <f t="shared" si="0"/>
        <v>6</v>
      </c>
    </row>
    <row r="9" spans="2:21" x14ac:dyDescent="0.25">
      <c r="B9" t="s">
        <v>349</v>
      </c>
      <c r="E9" t="s">
        <v>13</v>
      </c>
      <c r="H9" s="6" t="s">
        <v>232</v>
      </c>
      <c r="I9" s="6">
        <f>SUMPRODUCT((MONTH(Feuil1!$M$14:$M$65)=MONTH(1&amp;I$5))*(Feuil1!$A$14:$A$65=$H9))</f>
        <v>1</v>
      </c>
      <c r="J9" s="6">
        <f>SUMPRODUCT((MONTH(Feuil1!$M$14:$M$65)=MONTH(1&amp;J$5))*(Feuil1!$A$14:$A$65=$H9))</f>
        <v>1</v>
      </c>
      <c r="K9" s="6">
        <f>SUMPRODUCT((MONTH(Feuil1!$M$14:$M$65)=MONTH(1&amp;K$5))*(Feuil1!$A$14:$A$65=$H9))</f>
        <v>0</v>
      </c>
      <c r="L9" s="6">
        <f>SUMPRODUCT((MONTH(Feuil1!$M$14:$M$65)=MONTH(1&amp;L$5))*(Feuil1!$A$14:$A$65=$H9))</f>
        <v>3</v>
      </c>
      <c r="M9" s="6">
        <f>SUMPRODUCT((MONTH(Feuil1!$M$14:$M$65)=MONTH(1&amp;M$5))*(Feuil1!$A$14:$A$65=$H9))</f>
        <v>0</v>
      </c>
      <c r="N9" s="6">
        <f>SUMPRODUCT((MONTH(Feuil1!$M$14:$M$65)=MONTH(1&amp;N$5))*(Feuil1!$A$14:$A$65=$H9))</f>
        <v>0</v>
      </c>
      <c r="O9" s="6">
        <f>SUMPRODUCT((MONTH(Feuil1!$M$14:$M$65)=MONTH(1&amp;O$5))*(Feuil1!$A$14:$A$65=$H9))</f>
        <v>0</v>
      </c>
      <c r="P9" s="6">
        <f>SUMPRODUCT((MONTH(Feuil1!$M$14:$M$65)=MONTH(1&amp;P$5))*(Feuil1!$A$14:$A$65=$H9))</f>
        <v>0</v>
      </c>
      <c r="Q9" s="6">
        <f>SUMPRODUCT((MONTH(Feuil1!$M$14:$M$65)=MONTH(1&amp;Q$5))*(Feuil1!$A$14:$A$65=$H9))</f>
        <v>0</v>
      </c>
      <c r="R9" s="6">
        <f>SUMPRODUCT((MONTH(Feuil1!$M$14:$M$65)=MONTH(1&amp;R$5))*(Feuil1!$A$14:$A$65=$H9))</f>
        <v>0</v>
      </c>
      <c r="S9" s="6">
        <f>SUMPRODUCT((MONTH(Feuil1!$M$14:$M$65)=MONTH(1&amp;S$5))*(Feuil1!$A$14:$A$65=$H9))</f>
        <v>0</v>
      </c>
      <c r="T9" s="6">
        <f>SUMPRODUCT((MONTH(Feuil1!$M$14:$M$65)=MONTH(1&amp;T$5))*(Feuil1!$A$14:$A$65=$H9))</f>
        <v>0</v>
      </c>
      <c r="U9" s="6">
        <f t="shared" si="0"/>
        <v>5</v>
      </c>
    </row>
    <row r="10" spans="2:21" x14ac:dyDescent="0.25">
      <c r="E10" t="s">
        <v>14</v>
      </c>
      <c r="H10" s="6" t="s">
        <v>236</v>
      </c>
      <c r="I10" s="6">
        <f>SUMPRODUCT((MONTH(Feuil1!$M$14:$M$65)=MONTH(1&amp;I$5))*(Feuil1!$A$14:$A$65=$H10))</f>
        <v>0</v>
      </c>
      <c r="J10" s="6">
        <f>SUMPRODUCT((MONTH(Feuil1!$M$14:$M$65)=MONTH(1&amp;J$5))*(Feuil1!$A$14:$A$65=$H10))</f>
        <v>0</v>
      </c>
      <c r="K10" s="6">
        <f>SUMPRODUCT((MONTH(Feuil1!$M$14:$M$65)=MONTH(1&amp;K$5))*(Feuil1!$A$14:$A$65=$H10))</f>
        <v>0</v>
      </c>
      <c r="L10" s="6">
        <f>SUMPRODUCT((MONTH(Feuil1!$M$14:$M$65)=MONTH(1&amp;L$5))*(Feuil1!$A$14:$A$65=$H10))</f>
        <v>0</v>
      </c>
      <c r="M10" s="6">
        <f>SUMPRODUCT((MONTH(Feuil1!$M$14:$M$65)=MONTH(1&amp;M$5))*(Feuil1!$A$14:$A$65=$H10))</f>
        <v>0</v>
      </c>
      <c r="N10" s="6">
        <f>SUMPRODUCT((MONTH(Feuil1!$M$14:$M$65)=MONTH(1&amp;N$5))*(Feuil1!$A$14:$A$65=$H10))</f>
        <v>0</v>
      </c>
      <c r="O10" s="6">
        <f>SUMPRODUCT((MONTH(Feuil1!$M$14:$M$65)=MONTH(1&amp;O$5))*(Feuil1!$A$14:$A$65=$H10))</f>
        <v>0</v>
      </c>
      <c r="P10" s="6">
        <f>SUMPRODUCT((MONTH(Feuil1!$M$14:$M$65)=MONTH(1&amp;P$5))*(Feuil1!$A$14:$A$65=$H10))</f>
        <v>0</v>
      </c>
      <c r="Q10" s="6">
        <f>SUMPRODUCT((MONTH(Feuil1!$M$14:$M$65)=MONTH(1&amp;Q$5))*(Feuil1!$A$14:$A$65=$H10))</f>
        <v>0</v>
      </c>
      <c r="R10" s="6">
        <f>SUMPRODUCT((MONTH(Feuil1!$M$14:$M$65)=MONTH(1&amp;R$5))*(Feuil1!$A$14:$A$65=$H10))</f>
        <v>0</v>
      </c>
      <c r="S10" s="6">
        <f>SUMPRODUCT((MONTH(Feuil1!$M$14:$M$65)=MONTH(1&amp;S$5))*(Feuil1!$A$14:$A$65=$H10))</f>
        <v>0</v>
      </c>
      <c r="T10" s="6">
        <f>SUMPRODUCT((MONTH(Feuil1!$M$14:$M$65)=MONTH(1&amp;T$5))*(Feuil1!$A$14:$A$65=$H10))</f>
        <v>0</v>
      </c>
      <c r="U10" s="6">
        <f t="shared" si="0"/>
        <v>0</v>
      </c>
    </row>
    <row r="11" spans="2:21" x14ac:dyDescent="0.25">
      <c r="E11" t="s">
        <v>15</v>
      </c>
      <c r="H11" s="11" t="s">
        <v>348</v>
      </c>
      <c r="I11" s="6">
        <f>SUMPRODUCT((MONTH(Feuil1!$M$14:$M$65)=MONTH(1&amp;I$5))*(Feuil1!$A$14:$A$65=$H11))</f>
        <v>0</v>
      </c>
      <c r="J11" s="6">
        <f>SUMPRODUCT((MONTH(Feuil1!$M$14:$M$65)=MONTH(1&amp;J$5))*(Feuil1!$A$14:$A$65=$H11))</f>
        <v>0</v>
      </c>
      <c r="K11" s="6">
        <f>SUMPRODUCT((MONTH(Feuil1!$M$14:$M$65)=MONTH(1&amp;K$5))*(Feuil1!$A$14:$A$65=$H11))</f>
        <v>0</v>
      </c>
      <c r="L11" s="6">
        <f>SUMPRODUCT((MONTH(Feuil1!$M$14:$M$65)=MONTH(1&amp;L$5))*(Feuil1!$A$14:$A$65=$H11))</f>
        <v>0</v>
      </c>
      <c r="M11" s="6">
        <f>SUMPRODUCT((MONTH(Feuil1!$M$14:$M$65)=MONTH(1&amp;M$5))*(Feuil1!$A$14:$A$65=$H11))</f>
        <v>0</v>
      </c>
      <c r="N11" s="6">
        <f>SUMPRODUCT((MONTH(Feuil1!$M$14:$M$65)=MONTH(1&amp;N$5))*(Feuil1!$A$14:$A$65=$H11))</f>
        <v>0</v>
      </c>
      <c r="O11" s="6">
        <v>0</v>
      </c>
      <c r="P11" s="6">
        <f>SUMPRODUCT((MONTH(Feuil1!$M$14:$M$65)=MONTH(1&amp;P$5))*(Feuil1!$A$14:$A$65=$H11))</f>
        <v>0</v>
      </c>
      <c r="Q11" s="6">
        <f>SUMPRODUCT((MONTH(Feuil1!$M$14:$M$65)=MONTH(1&amp;Q$5))*(Feuil1!$A$14:$A$65=$H11))</f>
        <v>0</v>
      </c>
      <c r="R11" s="6">
        <f>SUMPRODUCT((MONTH(Feuil1!$M$14:$M$65)=MONTH(1&amp;R$5))*(Feuil1!$A$14:$A$65=$H11))</f>
        <v>0</v>
      </c>
      <c r="S11" s="6">
        <f>SUMPRODUCT((MONTH(Feuil1!$M$14:$M$65)=MONTH(1&amp;S$5))*(Feuil1!$A$14:$A$65=$H11))</f>
        <v>0</v>
      </c>
      <c r="T11" s="6">
        <f>SUMPRODUCT((MONTH(Feuil1!$M$14:$M$65)=MONTH(1&amp;T$5))*(Feuil1!$A$14:$A$65=$H11))</f>
        <v>0</v>
      </c>
      <c r="U11" s="6">
        <f t="shared" si="0"/>
        <v>0</v>
      </c>
    </row>
    <row r="12" spans="2:21" x14ac:dyDescent="0.25">
      <c r="E12" t="s">
        <v>16</v>
      </c>
      <c r="H12" s="11" t="s">
        <v>349</v>
      </c>
      <c r="I12" s="6">
        <f>SUMPRODUCT((MONTH(Feuil1!$M$14:$M$65)=MONTH(1&amp;I$5))*(Feuil1!$A$14:$A$65=$H12))</f>
        <v>0</v>
      </c>
      <c r="J12" s="6">
        <f>SUMPRODUCT((MONTH(Feuil1!$M$14:$M$65)=MONTH(1&amp;J$5))*(Feuil1!$A$14:$A$65=$H12))</f>
        <v>0</v>
      </c>
      <c r="K12" s="6">
        <f>SUMPRODUCT((MONTH(Feuil1!$M$14:$M$65)=MONTH(1&amp;K$5))*(Feuil1!$A$14:$A$65=$H12))</f>
        <v>0</v>
      </c>
      <c r="L12" s="6">
        <f>SUMPRODUCT((MONTH(Feuil1!$M$14:$M$65)=MONTH(1&amp;L$5))*(Feuil1!$A$14:$A$65=$H12))</f>
        <v>0</v>
      </c>
      <c r="M12" s="6">
        <f>SUMPRODUCT((MONTH(Feuil1!$M$14:$M$65)=MONTH(1&amp;M$5))*(Feuil1!$A$14:$A$65=$H12))</f>
        <v>0</v>
      </c>
      <c r="N12" s="6">
        <f>SUMPRODUCT((MONTH(Feuil1!$M$14:$M$65)=MONTH(1&amp;N$5))*(Feuil1!$A$14:$A$65=$H12))</f>
        <v>0</v>
      </c>
      <c r="O12" s="6">
        <f>SUMPRODUCT((MONTH(Feuil1!$M$14:$M$65)=MONTH(1&amp;O$5))*(Feuil1!$A$14:$A$65=$H12))</f>
        <v>0</v>
      </c>
      <c r="P12" s="6">
        <f>SUMPRODUCT((MONTH(Feuil1!$M$14:$M$65)=MONTH(1&amp;P$5))*(Feuil1!$A$14:$A$65=$H12))</f>
        <v>0</v>
      </c>
      <c r="Q12" s="6">
        <f>SUMPRODUCT((MONTH(Feuil1!$M$14:$M$65)=MONTH(1&amp;Q$5))*(Feuil1!$A$14:$A$65=$H12))</f>
        <v>0</v>
      </c>
      <c r="R12" s="6">
        <f>SUMPRODUCT((MONTH(Feuil1!$M$14:$M$65)=MONTH(1&amp;R$5))*(Feuil1!$A$14:$A$65=$H12))</f>
        <v>0</v>
      </c>
      <c r="S12" s="6">
        <f>SUMPRODUCT((MONTH(Feuil1!$M$14:$M$65)=MONTH(1&amp;S$5))*(Feuil1!$A$14:$A$65=$H12))</f>
        <v>0</v>
      </c>
      <c r="T12" s="6">
        <f>SUMPRODUCT((MONTH(Feuil1!$M$14:$M$65)=MONTH(1&amp;T$5))*(Feuil1!$A$14:$A$65=$H12))</f>
        <v>0</v>
      </c>
      <c r="U12" s="6">
        <f t="shared" si="0"/>
        <v>0</v>
      </c>
    </row>
    <row r="13" spans="2:21" x14ac:dyDescent="0.25">
      <c r="E13" t="s">
        <v>17</v>
      </c>
      <c r="H13" s="6" t="s">
        <v>252</v>
      </c>
      <c r="I13" s="6">
        <f>SUM(I6:I12)</f>
        <v>2</v>
      </c>
      <c r="J13" s="6">
        <f t="shared" ref="J13:U13" si="1">SUM(J6:J12)</f>
        <v>8</v>
      </c>
      <c r="K13" s="6">
        <f t="shared" si="1"/>
        <v>3</v>
      </c>
      <c r="L13" s="6">
        <f t="shared" si="1"/>
        <v>7</v>
      </c>
      <c r="M13" s="6">
        <f t="shared" si="1"/>
        <v>0</v>
      </c>
      <c r="N13" s="6">
        <f t="shared" si="1"/>
        <v>0</v>
      </c>
      <c r="O13" s="6">
        <f t="shared" si="1"/>
        <v>0</v>
      </c>
      <c r="P13" s="6">
        <f t="shared" si="1"/>
        <v>0</v>
      </c>
      <c r="Q13" s="6">
        <f t="shared" si="1"/>
        <v>0</v>
      </c>
      <c r="R13" s="6">
        <f t="shared" si="1"/>
        <v>0</v>
      </c>
      <c r="S13" s="6">
        <f t="shared" si="1"/>
        <v>0</v>
      </c>
      <c r="T13" s="6">
        <f t="shared" si="1"/>
        <v>0</v>
      </c>
      <c r="U13" s="6">
        <f t="shared" si="1"/>
        <v>20</v>
      </c>
    </row>
    <row r="14" spans="2:21" x14ac:dyDescent="0.25">
      <c r="E14" t="s">
        <v>18</v>
      </c>
      <c r="F14" t="s">
        <v>286</v>
      </c>
    </row>
    <row r="15" spans="2:21" x14ac:dyDescent="0.25">
      <c r="E15" t="s">
        <v>19</v>
      </c>
      <c r="F15" t="s">
        <v>287</v>
      </c>
      <c r="I15">
        <f>SUMPRODUCT((MONTH(Feuil1!$Q$14:$Q$65)=MONTH(1&amp;I$5))*(Feuil1!$A$14:$A$65=$H8))</f>
        <v>1</v>
      </c>
    </row>
    <row r="16" spans="2:21" x14ac:dyDescent="0.25">
      <c r="E16" t="s">
        <v>20</v>
      </c>
      <c r="I16">
        <f>SUMPRODUCT((MONTH(Feuil1!$Q$14:$Q$65)=MONTH(1&amp;I$5))*(Feuil1!$A$14:$A$65=$H9))</f>
        <v>0</v>
      </c>
    </row>
    <row r="17" spans="5:21" x14ac:dyDescent="0.25">
      <c r="E17" t="s">
        <v>21</v>
      </c>
      <c r="I17">
        <f>SUMPRODUCT((MONTH(Feuil1!$Q$14:$Q$65)=MONTH(1&amp;I$5))*(Feuil1!$A$14:$A$65=$H10))</f>
        <v>0</v>
      </c>
    </row>
    <row r="18" spans="5:21" x14ac:dyDescent="0.25">
      <c r="E18" t="s">
        <v>22</v>
      </c>
    </row>
    <row r="19" spans="5:21" x14ac:dyDescent="0.25">
      <c r="E19" t="s">
        <v>23</v>
      </c>
      <c r="I19" s="6" t="s">
        <v>254</v>
      </c>
      <c r="J19" s="6" t="s">
        <v>255</v>
      </c>
      <c r="K19" s="6" t="s">
        <v>256</v>
      </c>
      <c r="L19" s="6" t="s">
        <v>257</v>
      </c>
      <c r="M19" s="6" t="s">
        <v>258</v>
      </c>
      <c r="N19" s="6" t="s">
        <v>259</v>
      </c>
      <c r="O19" s="6" t="s">
        <v>260</v>
      </c>
      <c r="P19" s="6" t="s">
        <v>261</v>
      </c>
      <c r="Q19" s="6" t="s">
        <v>262</v>
      </c>
      <c r="R19" s="6" t="s">
        <v>263</v>
      </c>
      <c r="S19" s="6" t="s">
        <v>264</v>
      </c>
      <c r="T19" s="6" t="s">
        <v>265</v>
      </c>
      <c r="U19" s="6" t="s">
        <v>252</v>
      </c>
    </row>
    <row r="20" spans="5:21" x14ac:dyDescent="0.25">
      <c r="E20" t="s">
        <v>24</v>
      </c>
      <c r="H20" s="6" t="s">
        <v>234</v>
      </c>
      <c r="I20" s="9">
        <f>SUMIFS(Feuil1!$Q$14:$Q$65,Feuil1!$A$14:$A$65,$H20,Feuil1!$N$14:$N$65,MONTH(1&amp;I$5))</f>
        <v>114012.99749999998</v>
      </c>
      <c r="J20" s="9">
        <f>SUMIFS(Feuil1!$Q$14:$Q$65,Feuil1!$A$14:$A$65,$H20,Feuil1!$N$14:$N$65,MONTH(1&amp;J$5))</f>
        <v>242591.13499999998</v>
      </c>
      <c r="K20" s="9">
        <f>SUMIFS(Feuil1!$Q$14:$Q$65,Feuil1!$A$14:$A$65,$H20,Feuil1!$N$14:$N$65,MONTH(1&amp;K$5))</f>
        <v>131111.53499999997</v>
      </c>
      <c r="L20" s="9">
        <f>SUMIFS(Feuil1!$Q$14:$Q$65,Feuil1!$A$14:$A$65,$H20,Feuil1!$N$14:$N$65,MONTH(1&amp;L$5))</f>
        <v>0</v>
      </c>
      <c r="M20" s="9">
        <f>SUMIFS(Feuil1!$Q$14:$Q$65,Feuil1!$A$14:$A$65,$H20,Feuil1!$N$14:$N$65,MONTH(1&amp;M$5))</f>
        <v>0</v>
      </c>
      <c r="N20" s="9">
        <f>SUMIFS(Feuil1!$Q$14:$Q$65,Feuil1!$A$14:$A$65,$H20,Feuil1!$N$14:$N$65,MONTH(1&amp;N$5))</f>
        <v>0</v>
      </c>
      <c r="O20" s="9">
        <f>SUMIFS(Feuil1!$Q$14:$Q$65,Feuil1!$A$14:$A$65,$H20,Feuil1!$N$14:$N$65,MONTH(1&amp;O$5))</f>
        <v>0</v>
      </c>
      <c r="P20" s="9">
        <f>SUMIFS(Feuil1!$Q$14:$Q$65,Feuil1!$A$14:$A$65,$H20,Feuil1!$N$14:$N$65,MONTH(1&amp;P$5))</f>
        <v>0</v>
      </c>
      <c r="Q20" s="9">
        <f>SUMIFS(Feuil1!$Q$14:$Q$65,Feuil1!$A$14:$A$65,$H20,Feuil1!$N$14:$N$65,MONTH(1&amp;Q$5))</f>
        <v>0</v>
      </c>
      <c r="R20" s="9">
        <f>SUMIFS(Feuil1!$Q$14:$Q$65,Feuil1!$A$14:$A$65,$H20,Feuil1!$N$14:$N$65,MONTH(1&amp;R$5))</f>
        <v>0</v>
      </c>
      <c r="S20" s="9">
        <f>SUMIFS(Feuil1!$Q$14:$Q$65,Feuil1!$A$14:$A$65,$H20,Feuil1!$N$14:$N$65,MONTH(1&amp;S$5))</f>
        <v>0</v>
      </c>
      <c r="T20" s="9">
        <f>SUMIFS(Feuil1!$Q$14:$Q$65,Feuil1!$A$14:$A$65,$H20,Feuil1!$N$14:$N$65,MONTH(1&amp;T$5))</f>
        <v>0</v>
      </c>
      <c r="U20" s="9">
        <f>SUM(I20:T20)</f>
        <v>487715.66749999992</v>
      </c>
    </row>
    <row r="21" spans="5:21" x14ac:dyDescent="0.25">
      <c r="E21" t="s">
        <v>25</v>
      </c>
      <c r="H21" s="6" t="s">
        <v>235</v>
      </c>
      <c r="I21" s="9">
        <f>SUMIFS(Feuil1!$Q$14:$Q$65,Feuil1!$A$14:$A$65,$H21,Feuil1!$N$14:$N$65,MONTH(1&amp;I$5))</f>
        <v>0</v>
      </c>
      <c r="J21" s="9">
        <f>SUMIFS(Feuil1!$Q$14:$Q$65,Feuil1!$A$14:$A$65,$H21,Feuil1!$N$14:$N$65,MONTH(1&amp;J$5))</f>
        <v>188186.69749999998</v>
      </c>
      <c r="K21" s="9">
        <f>SUMIFS(Feuil1!$Q$14:$Q$65,Feuil1!$A$14:$A$65,$H21,Feuil1!$N$14:$N$65,MONTH(1&amp;K$5))</f>
        <v>218298.49</v>
      </c>
      <c r="L21" s="9">
        <f>SUMIFS(Feuil1!$Q$14:$Q$65,Feuil1!$A$14:$A$65,$H21,Feuil1!$N$14:$N$65,MONTH(1&amp;L$5))</f>
        <v>95834.374999999985</v>
      </c>
      <c r="M21" s="9">
        <f>SUMIFS(Feuil1!$Q$14:$Q$65,Feuil1!$A$14:$A$65,$H21,Feuil1!$N$14:$N$65,MONTH(1&amp;M$5))</f>
        <v>0</v>
      </c>
      <c r="N21" s="9">
        <f>SUMIFS(Feuil1!$Q$14:$Q$65,Feuil1!$A$14:$A$65,$H21,Feuil1!$N$14:$N$65,MONTH(1&amp;N$5))</f>
        <v>0</v>
      </c>
      <c r="O21" s="9">
        <f>SUMIFS(Feuil1!$Q$14:$Q$65,Feuil1!$A$14:$A$65,$H21,Feuil1!$N$14:$N$65,MONTH(1&amp;O$5))</f>
        <v>0</v>
      </c>
      <c r="P21" s="9">
        <f>SUMIFS(Feuil1!$Q$14:$Q$65,Feuil1!$A$14:$A$65,$H21,Feuil1!$N$14:$N$65,MONTH(1&amp;P$5))</f>
        <v>0</v>
      </c>
      <c r="Q21" s="9">
        <f>SUMIFS(Feuil1!$Q$14:$Q$65,Feuil1!$A$14:$A$65,$H21,Feuil1!$N$14:$N$65,MONTH(1&amp;Q$5))</f>
        <v>0</v>
      </c>
      <c r="R21" s="9">
        <f>SUMIFS(Feuil1!$Q$14:$Q$65,Feuil1!$A$14:$A$65,$H21,Feuil1!$N$14:$N$65,MONTH(1&amp;R$5))</f>
        <v>0</v>
      </c>
      <c r="S21" s="9">
        <f>SUMIFS(Feuil1!$Q$14:$Q$65,Feuil1!$A$14:$A$65,$H21,Feuil1!$N$14:$N$65,MONTH(1&amp;S$5))</f>
        <v>0</v>
      </c>
      <c r="T21" s="9">
        <f>SUMIFS(Feuil1!$Q$14:$Q$65,Feuil1!$A$14:$A$65,$H21,Feuil1!$N$14:$N$65,MONTH(1&amp;T$5))</f>
        <v>0</v>
      </c>
      <c r="U21" s="9">
        <f t="shared" ref="U21:U26" si="2">SUM(I21:T21)</f>
        <v>502319.5625</v>
      </c>
    </row>
    <row r="22" spans="5:21" x14ac:dyDescent="0.25">
      <c r="E22" t="s">
        <v>26</v>
      </c>
      <c r="H22" s="6" t="s">
        <v>233</v>
      </c>
      <c r="I22" s="9">
        <f>SUMIFS(Feuil1!$Q$14:$Q$65,Feuil1!$A$14:$A$65,$H22,Feuil1!$N$14:$N$65,MONTH(1&amp;I$5))</f>
        <v>0</v>
      </c>
      <c r="J22" s="9">
        <f>SUMIFS(Feuil1!$Q$14:$Q$65,Feuil1!$A$14:$A$65,$H22,Feuil1!$N$14:$N$65,MONTH(1&amp;J$5))</f>
        <v>278346.83499999996</v>
      </c>
      <c r="K22" s="9">
        <f>SUMIFS(Feuil1!$Q$14:$Q$65,Feuil1!$A$14:$A$65,$H22,Feuil1!$N$14:$N$65,MONTH(1&amp;K$5))</f>
        <v>0</v>
      </c>
      <c r="L22" s="9">
        <f>SUMIFS(Feuil1!$Q$14:$Q$65,Feuil1!$A$14:$A$65,$H22,Feuil1!$N$14:$N$65,MONTH(1&amp;L$5))</f>
        <v>475271.94249999989</v>
      </c>
      <c r="M22" s="9">
        <f>SUMIFS(Feuil1!$Q$14:$Q$65,Feuil1!$A$14:$A$65,$H22,Feuil1!$N$14:$N$65,MONTH(1&amp;M$5))</f>
        <v>0</v>
      </c>
      <c r="N22" s="9">
        <f>SUMIFS(Feuil1!$Q$14:$Q$65,Feuil1!$A$14:$A$65,$H22,Feuil1!$N$14:$N$65,MONTH(1&amp;N$5))</f>
        <v>0</v>
      </c>
      <c r="O22" s="9">
        <f>SUMIFS(Feuil1!$Q$14:$Q$65,Feuil1!$A$14:$A$65,$H22,Feuil1!$N$14:$N$65,MONTH(1&amp;O$5))</f>
        <v>0</v>
      </c>
      <c r="P22" s="9">
        <f>SUMIFS(Feuil1!$Q$14:$Q$65,Feuil1!$A$14:$A$65,$H22,Feuil1!$N$14:$N$65,MONTH(1&amp;P$5))</f>
        <v>0</v>
      </c>
      <c r="Q22" s="9">
        <f>SUMIFS(Feuil1!$Q$14:$Q$65,Feuil1!$A$14:$A$65,$H22,Feuil1!$N$14:$N$65,MONTH(1&amp;Q$5))</f>
        <v>0</v>
      </c>
      <c r="R22" s="9">
        <f>SUMIFS(Feuil1!$Q$14:$Q$65,Feuil1!$A$14:$A$65,$H22,Feuil1!$N$14:$N$65,MONTH(1&amp;R$5))</f>
        <v>0</v>
      </c>
      <c r="S22" s="9">
        <f>SUMIFS(Feuil1!$Q$14:$Q$65,Feuil1!$A$14:$A$65,$H22,Feuil1!$N$14:$N$65,MONTH(1&amp;S$5))</f>
        <v>0</v>
      </c>
      <c r="T22" s="9">
        <f>SUMIFS(Feuil1!$Q$14:$Q$65,Feuil1!$A$14:$A$65,$H22,Feuil1!$N$14:$N$65,MONTH(1&amp;T$5))</f>
        <v>0</v>
      </c>
      <c r="U22" s="9">
        <f t="shared" si="2"/>
        <v>753618.77749999985</v>
      </c>
    </row>
    <row r="23" spans="5:21" x14ac:dyDescent="0.25">
      <c r="E23" t="s">
        <v>27</v>
      </c>
      <c r="H23" s="6" t="s">
        <v>232</v>
      </c>
      <c r="I23" s="9">
        <f>SUMIFS(Feuil1!$Q$14:$Q$65,Feuil1!$A$14:$A$65,$H23,Feuil1!$N$14:$N$65,MONTH(1&amp;I$5))</f>
        <v>119477.4525</v>
      </c>
      <c r="J23" s="9">
        <f>SUMIFS(Feuil1!$Q$14:$Q$65,Feuil1!$A$14:$A$65,$H23,Feuil1!$N$14:$N$65,MONTH(1&amp;J$5))</f>
        <v>100682.12</v>
      </c>
      <c r="K23" s="9">
        <f>SUMIFS(Feuil1!$Q$14:$Q$65,Feuil1!$A$14:$A$65,$H23,Feuil1!$N$14:$N$65,MONTH(1&amp;K$5))</f>
        <v>0</v>
      </c>
      <c r="L23" s="9">
        <f>SUMIFS(Feuil1!$Q$14:$Q$65,Feuil1!$A$14:$A$65,$H23,Feuil1!$N$14:$N$65,MONTH(1&amp;L$5))</f>
        <v>334113.59499999997</v>
      </c>
      <c r="M23" s="9">
        <f>SUMIFS(Feuil1!$Q$14:$Q$65,Feuil1!$A$14:$A$65,$H23,Feuil1!$N$14:$N$65,MONTH(1&amp;M$5))</f>
        <v>0</v>
      </c>
      <c r="N23" s="9">
        <f>SUMIFS(Feuil1!$Q$14:$Q$65,Feuil1!$A$14:$A$65,$H23,Feuil1!$N$14:$N$65,MONTH(1&amp;N$5))</f>
        <v>0</v>
      </c>
      <c r="O23" s="9">
        <f>SUMIFS(Feuil1!$Q$14:$Q$65,Feuil1!$A$14:$A$65,$H23,Feuil1!$N$14:$N$65,MONTH(1&amp;O$5))</f>
        <v>0</v>
      </c>
      <c r="P23" s="9">
        <f>SUMIFS(Feuil1!$Q$14:$Q$65,Feuil1!$A$14:$A$65,$H23,Feuil1!$N$14:$N$65,MONTH(1&amp;P$5))</f>
        <v>0</v>
      </c>
      <c r="Q23" s="9">
        <f>SUMIFS(Feuil1!$Q$14:$Q$65,Feuil1!$A$14:$A$65,$H23,Feuil1!$N$14:$N$65,MONTH(1&amp;Q$5))</f>
        <v>0</v>
      </c>
      <c r="R23" s="9">
        <f>SUMIFS(Feuil1!$Q$14:$Q$65,Feuil1!$A$14:$A$65,$H23,Feuil1!$N$14:$N$65,MONTH(1&amp;R$5))</f>
        <v>0</v>
      </c>
      <c r="S23" s="9">
        <f>SUMIFS(Feuil1!$Q$14:$Q$65,Feuil1!$A$14:$A$65,$H23,Feuil1!$N$14:$N$65,MONTH(1&amp;S$5))</f>
        <v>0</v>
      </c>
      <c r="T23" s="9">
        <f>SUMIFS(Feuil1!$Q$14:$Q$65,Feuil1!$A$14:$A$65,$H23,Feuil1!$N$14:$N$65,MONTH(1&amp;T$5))</f>
        <v>0</v>
      </c>
      <c r="U23" s="9">
        <f t="shared" si="2"/>
        <v>554273.16749999998</v>
      </c>
    </row>
    <row r="24" spans="5:21" x14ac:dyDescent="0.25">
      <c r="E24" t="s">
        <v>28</v>
      </c>
      <c r="H24" s="6" t="s">
        <v>236</v>
      </c>
      <c r="I24" s="9">
        <f>SUMIFS(Feuil1!$Q$14:$Q$65,Feuil1!$A$14:$A$65,$H24,Feuil1!$N$14:$N$65,MONTH(1&amp;I$5))</f>
        <v>0</v>
      </c>
      <c r="J24" s="9">
        <f>SUMIFS(Feuil1!$Q$14:$Q$65,Feuil1!$A$14:$A$65,$H24,Feuil1!$N$14:$N$65,MONTH(1&amp;J$5))</f>
        <v>0</v>
      </c>
      <c r="K24" s="9">
        <f>SUMIFS(Feuil1!$Q$14:$Q$65,Feuil1!$A$14:$A$65,$H24,Feuil1!$N$14:$N$65,MONTH(1&amp;K$5))</f>
        <v>0</v>
      </c>
      <c r="L24" s="9">
        <f>SUMIFS(Feuil1!$Q$14:$Q$65,Feuil1!$A$14:$A$65,$H24,Feuil1!$N$14:$N$65,MONTH(1&amp;L$5))</f>
        <v>0</v>
      </c>
      <c r="M24" s="9">
        <f>SUMIFS(Feuil1!$Q$14:$Q$65,Feuil1!$A$14:$A$65,$H24,Feuil1!$N$14:$N$65,MONTH(1&amp;M$5))</f>
        <v>0</v>
      </c>
      <c r="N24" s="9">
        <f>SUMIFS(Feuil1!$Q$14:$Q$65,Feuil1!$A$14:$A$65,$H24,Feuil1!$N$14:$N$65,MONTH(1&amp;N$5))</f>
        <v>0</v>
      </c>
      <c r="O24" s="9">
        <f>SUMIFS(Feuil1!$Q$14:$Q$65,Feuil1!$A$14:$A$65,$H24,Feuil1!$N$14:$N$65,MONTH(1&amp;O$5))</f>
        <v>0</v>
      </c>
      <c r="P24" s="9">
        <f>SUMIFS(Feuil1!$Q$14:$Q$65,Feuil1!$A$14:$A$65,$H24,Feuil1!$N$14:$N$65,MONTH(1&amp;P$5))</f>
        <v>0</v>
      </c>
      <c r="Q24" s="9">
        <f>SUMIFS(Feuil1!$Q$14:$Q$65,Feuil1!$A$14:$A$65,$H24,Feuil1!$N$14:$N$65,MONTH(1&amp;Q$5))</f>
        <v>0</v>
      </c>
      <c r="R24" s="9">
        <f>SUMIFS(Feuil1!$Q$14:$Q$65,Feuil1!$A$14:$A$65,$H24,Feuil1!$N$14:$N$65,MONTH(1&amp;R$5))</f>
        <v>0</v>
      </c>
      <c r="S24" s="9">
        <f>SUMIFS(Feuil1!$Q$14:$Q$65,Feuil1!$A$14:$A$65,$H24,Feuil1!$N$14:$N$65,MONTH(1&amp;S$5))</f>
        <v>0</v>
      </c>
      <c r="T24" s="9">
        <f>SUMIFS(Feuil1!$Q$14:$Q$65,Feuil1!$A$14:$A$65,$H24,Feuil1!$N$14:$N$65,MONTH(1&amp;T$5))</f>
        <v>0</v>
      </c>
      <c r="U24" s="9">
        <f t="shared" si="2"/>
        <v>0</v>
      </c>
    </row>
    <row r="25" spans="5:21" x14ac:dyDescent="0.25">
      <c r="E25" t="s">
        <v>29</v>
      </c>
      <c r="H25" s="6" t="s">
        <v>348</v>
      </c>
      <c r="I25" s="9">
        <f>SUMIFS(Feuil1!$Q$14:$Q$65,Feuil1!$A$14:$A$65,$H25,Feuil1!$N$14:$N$65,MONTH(1&amp;I$5))</f>
        <v>0</v>
      </c>
      <c r="J25" s="9">
        <f>SUMIFS(Feuil1!$Q$14:$Q$65,Feuil1!$A$14:$A$65,$H25,Feuil1!$N$14:$N$65,MONTH(1&amp;J$5))</f>
        <v>0</v>
      </c>
      <c r="K25" s="9">
        <f>SUMIFS(Feuil1!$Q$14:$Q$65,Feuil1!$A$14:$A$65,$H25,Feuil1!$N$14:$N$65,MONTH(1&amp;K$5))</f>
        <v>0</v>
      </c>
      <c r="L25" s="9">
        <f>SUMIFS(Feuil1!$Q$14:$Q$65,Feuil1!$A$14:$A$65,$H25,Feuil1!$N$14:$N$65,MONTH(1&amp;L$5))</f>
        <v>0</v>
      </c>
      <c r="M25" s="9">
        <f>SUMIFS(Feuil1!$Q$14:$Q$65,Feuil1!$A$14:$A$65,$H25,Feuil1!$N$14:$N$65,MONTH(1&amp;M$5))</f>
        <v>0</v>
      </c>
      <c r="N25" s="9">
        <f>SUMIFS(Feuil1!$Q$14:$Q$65,Feuil1!$A$14:$A$65,$H25,Feuil1!$N$14:$N$65,MONTH(1&amp;N$5))</f>
        <v>0</v>
      </c>
      <c r="O25" s="9">
        <f>SUMIFS(Feuil1!$Q$14:$Q$65,Feuil1!$A$14:$A$65,$H25,Feuil1!$N$14:$N$65,MONTH(1&amp;O$5))</f>
        <v>0</v>
      </c>
      <c r="P25" s="9">
        <f>SUMIFS(Feuil1!$Q$14:$Q$65,Feuil1!$A$14:$A$65,$H25,Feuil1!$N$14:$N$65,MONTH(1&amp;P$5))</f>
        <v>0</v>
      </c>
      <c r="Q25" s="9">
        <f>SUMIFS(Feuil1!$Q$14:$Q$65,Feuil1!$A$14:$A$65,$H25,Feuil1!$N$14:$N$65,MONTH(1&amp;Q$5))</f>
        <v>0</v>
      </c>
      <c r="R25" s="9">
        <f>SUMIFS(Feuil1!$Q$14:$Q$65,Feuil1!$A$14:$A$65,$H25,Feuil1!$N$14:$N$65,MONTH(1&amp;R$5))</f>
        <v>0</v>
      </c>
      <c r="S25" s="9">
        <f>SUMIFS(Feuil1!$Q$14:$Q$65,Feuil1!$A$14:$A$65,$H25,Feuil1!$N$14:$N$65,MONTH(1&amp;S$5))</f>
        <v>0</v>
      </c>
      <c r="T25" s="9">
        <f>SUMIFS(Feuil1!$Q$14:$Q$65,Feuil1!$A$14:$A$65,$H25,Feuil1!$N$14:$N$65,MONTH(1&amp;T$5))</f>
        <v>0</v>
      </c>
      <c r="U25" s="9">
        <f t="shared" si="2"/>
        <v>0</v>
      </c>
    </row>
    <row r="26" spans="5:21" x14ac:dyDescent="0.25">
      <c r="E26" t="s">
        <v>30</v>
      </c>
      <c r="H26" s="6" t="s">
        <v>349</v>
      </c>
      <c r="I26" s="9">
        <f>SUMIFS(Feuil1!$Q$14:$Q$65,Feuil1!$A$14:$A$65,$H26,Feuil1!$N$14:$N$65,MONTH(1&amp;I$5))</f>
        <v>0</v>
      </c>
      <c r="J26" s="9">
        <f>SUMIFS(Feuil1!$Q$14:$Q$65,Feuil1!$A$14:$A$65,$H26,Feuil1!$N$14:$N$65,MONTH(1&amp;J$5))</f>
        <v>0</v>
      </c>
      <c r="K26" s="9">
        <f>SUMIFS(Feuil1!$Q$14:$Q$65,Feuil1!$A$14:$A$65,$H26,Feuil1!$N$14:$N$65,MONTH(1&amp;K$5))</f>
        <v>0</v>
      </c>
      <c r="L26" s="9">
        <f>SUMIFS(Feuil1!$Q$14:$Q$65,Feuil1!$A$14:$A$65,$H26,Feuil1!$N$14:$N$65,MONTH(1&amp;L$5))</f>
        <v>0</v>
      </c>
      <c r="M26" s="9">
        <f>SUMIFS(Feuil1!$Q$14:$Q$65,Feuil1!$A$14:$A$65,$H26,Feuil1!$N$14:$N$65,MONTH(1&amp;M$5))</f>
        <v>0</v>
      </c>
      <c r="N26" s="9">
        <f>SUMIFS(Feuil1!$Q$14:$Q$65,Feuil1!$A$14:$A$65,$H26,Feuil1!$N$14:$N$65,MONTH(1&amp;N$5))</f>
        <v>0</v>
      </c>
      <c r="O26" s="9">
        <f>SUMIFS(Feuil1!$Q$14:$Q$65,Feuil1!$A$14:$A$65,$H26,Feuil1!$N$14:$N$65,MONTH(1&amp;O$5))</f>
        <v>0</v>
      </c>
      <c r="P26" s="9">
        <f>SUMIFS(Feuil1!$Q$14:$Q$65,Feuil1!$A$14:$A$65,$H26,Feuil1!$N$14:$N$65,MONTH(1&amp;P$5))</f>
        <v>0</v>
      </c>
      <c r="Q26" s="9">
        <f>SUMIFS(Feuil1!$Q$14:$Q$65,Feuil1!$A$14:$A$65,$H26,Feuil1!$N$14:$N$65,MONTH(1&amp;Q$5))</f>
        <v>0</v>
      </c>
      <c r="R26" s="9">
        <f>SUMIFS(Feuil1!$Q$14:$Q$65,Feuil1!$A$14:$A$65,$H26,Feuil1!$N$14:$N$65,MONTH(1&amp;R$5))</f>
        <v>0</v>
      </c>
      <c r="S26" s="9">
        <f>SUMIFS(Feuil1!$Q$14:$Q$65,Feuil1!$A$14:$A$65,$H26,Feuil1!$N$14:$N$65,MONTH(1&amp;S$5))</f>
        <v>0</v>
      </c>
      <c r="T26" s="9">
        <f>SUMIFS(Feuil1!$Q$14:$Q$65,Feuil1!$A$14:$A$65,$H26,Feuil1!$N$14:$N$65,MONTH(1&amp;T$5))</f>
        <v>0</v>
      </c>
      <c r="U26" s="9">
        <f t="shared" si="2"/>
        <v>0</v>
      </c>
    </row>
    <row r="27" spans="5:21" x14ac:dyDescent="0.25">
      <c r="E27" t="s">
        <v>31</v>
      </c>
      <c r="H27" s="6" t="s">
        <v>252</v>
      </c>
      <c r="I27" s="9">
        <f>SUM(I20:I26)</f>
        <v>233490.44999999998</v>
      </c>
      <c r="J27" s="9">
        <f t="shared" ref="J27:U27" si="3">SUM(J20:J26)</f>
        <v>809806.78749999998</v>
      </c>
      <c r="K27" s="9">
        <f t="shared" si="3"/>
        <v>349410.02499999997</v>
      </c>
      <c r="L27" s="9">
        <f t="shared" si="3"/>
        <v>905219.91249999986</v>
      </c>
      <c r="M27" s="9">
        <f t="shared" si="3"/>
        <v>0</v>
      </c>
      <c r="N27" s="9">
        <f t="shared" si="3"/>
        <v>0</v>
      </c>
      <c r="O27" s="9">
        <f t="shared" si="3"/>
        <v>0</v>
      </c>
      <c r="P27" s="9">
        <f t="shared" si="3"/>
        <v>0</v>
      </c>
      <c r="Q27" s="9">
        <f t="shared" si="3"/>
        <v>0</v>
      </c>
      <c r="R27" s="9">
        <f t="shared" si="3"/>
        <v>0</v>
      </c>
      <c r="S27" s="9">
        <f t="shared" si="3"/>
        <v>0</v>
      </c>
      <c r="T27" s="9">
        <f t="shared" si="3"/>
        <v>0</v>
      </c>
      <c r="U27" s="9">
        <f t="shared" si="3"/>
        <v>2297927.1749999998</v>
      </c>
    </row>
    <row r="28" spans="5:21" x14ac:dyDescent="0.25">
      <c r="E28" t="s">
        <v>32</v>
      </c>
    </row>
    <row r="29" spans="5:21" x14ac:dyDescent="0.25">
      <c r="E29" t="s">
        <v>33</v>
      </c>
    </row>
    <row r="30" spans="5:21" x14ac:dyDescent="0.25">
      <c r="E30" t="s">
        <v>331</v>
      </c>
    </row>
    <row r="31" spans="5:21" x14ac:dyDescent="0.25">
      <c r="E31" t="s">
        <v>34</v>
      </c>
    </row>
    <row r="32" spans="5:21" x14ac:dyDescent="0.25">
      <c r="E32" t="s">
        <v>35</v>
      </c>
    </row>
    <row r="33" spans="5:5" x14ac:dyDescent="0.25">
      <c r="E33" t="s">
        <v>36</v>
      </c>
    </row>
    <row r="34" spans="5:5" x14ac:dyDescent="0.25">
      <c r="E34" t="s">
        <v>37</v>
      </c>
    </row>
    <row r="35" spans="5:5" x14ac:dyDescent="0.25">
      <c r="E35" t="s">
        <v>38</v>
      </c>
    </row>
    <row r="36" spans="5:5" x14ac:dyDescent="0.25">
      <c r="E36" t="s">
        <v>39</v>
      </c>
    </row>
    <row r="37" spans="5:5" x14ac:dyDescent="0.25">
      <c r="E37" t="s">
        <v>40</v>
      </c>
    </row>
    <row r="38" spans="5:5" x14ac:dyDescent="0.25">
      <c r="E38" t="s">
        <v>41</v>
      </c>
    </row>
    <row r="39" spans="5:5" x14ac:dyDescent="0.25">
      <c r="E39" t="s">
        <v>42</v>
      </c>
    </row>
    <row r="40" spans="5:5" x14ac:dyDescent="0.25">
      <c r="E40" t="s">
        <v>43</v>
      </c>
    </row>
    <row r="41" spans="5:5" x14ac:dyDescent="0.25">
      <c r="E41" t="s">
        <v>44</v>
      </c>
    </row>
    <row r="42" spans="5:5" x14ac:dyDescent="0.25">
      <c r="E42" t="s">
        <v>45</v>
      </c>
    </row>
    <row r="43" spans="5:5" x14ac:dyDescent="0.25">
      <c r="E43" t="s">
        <v>46</v>
      </c>
    </row>
    <row r="44" spans="5:5" x14ac:dyDescent="0.25">
      <c r="E44" t="s">
        <v>47</v>
      </c>
    </row>
    <row r="45" spans="5:5" x14ac:dyDescent="0.25">
      <c r="E45" t="s">
        <v>48</v>
      </c>
    </row>
    <row r="46" spans="5:5" x14ac:dyDescent="0.25">
      <c r="E46" t="s">
        <v>49</v>
      </c>
    </row>
    <row r="47" spans="5:5" x14ac:dyDescent="0.25">
      <c r="E47" t="s">
        <v>50</v>
      </c>
    </row>
    <row r="48" spans="5:5" x14ac:dyDescent="0.25">
      <c r="E48" t="s">
        <v>51</v>
      </c>
    </row>
    <row r="49" spans="5:5" x14ac:dyDescent="0.25">
      <c r="E49" t="s">
        <v>52</v>
      </c>
    </row>
    <row r="50" spans="5:5" x14ac:dyDescent="0.25">
      <c r="E50" t="s">
        <v>53</v>
      </c>
    </row>
    <row r="51" spans="5:5" x14ac:dyDescent="0.25">
      <c r="E51" t="s">
        <v>54</v>
      </c>
    </row>
    <row r="52" spans="5:5" x14ac:dyDescent="0.25">
      <c r="E52" t="s">
        <v>55</v>
      </c>
    </row>
    <row r="53" spans="5:5" x14ac:dyDescent="0.25">
      <c r="E53" t="s">
        <v>56</v>
      </c>
    </row>
    <row r="54" spans="5:5" x14ac:dyDescent="0.25">
      <c r="E54" t="s">
        <v>57</v>
      </c>
    </row>
    <row r="55" spans="5:5" x14ac:dyDescent="0.25">
      <c r="E55" t="s">
        <v>58</v>
      </c>
    </row>
    <row r="56" spans="5:5" x14ac:dyDescent="0.25">
      <c r="E56" t="s">
        <v>59</v>
      </c>
    </row>
    <row r="57" spans="5:5" x14ac:dyDescent="0.25">
      <c r="E57" t="s">
        <v>60</v>
      </c>
    </row>
    <row r="58" spans="5:5" x14ac:dyDescent="0.25">
      <c r="E58" t="s">
        <v>61</v>
      </c>
    </row>
    <row r="59" spans="5:5" x14ac:dyDescent="0.25">
      <c r="E59" t="s">
        <v>62</v>
      </c>
    </row>
    <row r="60" spans="5:5" x14ac:dyDescent="0.25">
      <c r="E60" t="s">
        <v>63</v>
      </c>
    </row>
    <row r="61" spans="5:5" x14ac:dyDescent="0.25">
      <c r="E61" t="s">
        <v>64</v>
      </c>
    </row>
    <row r="62" spans="5:5" x14ac:dyDescent="0.25">
      <c r="E62" t="s">
        <v>65</v>
      </c>
    </row>
    <row r="63" spans="5:5" x14ac:dyDescent="0.25">
      <c r="E63" t="s">
        <v>66</v>
      </c>
    </row>
    <row r="64" spans="5:5" x14ac:dyDescent="0.25">
      <c r="E64" t="s">
        <v>67</v>
      </c>
    </row>
    <row r="65" spans="5:5" x14ac:dyDescent="0.25">
      <c r="E65" t="s">
        <v>68</v>
      </c>
    </row>
    <row r="66" spans="5:5" x14ac:dyDescent="0.25">
      <c r="E66" t="s">
        <v>69</v>
      </c>
    </row>
    <row r="67" spans="5:5" x14ac:dyDescent="0.25">
      <c r="E67" t="s">
        <v>70</v>
      </c>
    </row>
    <row r="68" spans="5:5" x14ac:dyDescent="0.25">
      <c r="E68" t="s">
        <v>71</v>
      </c>
    </row>
    <row r="69" spans="5:5" x14ac:dyDescent="0.25">
      <c r="E69" t="s">
        <v>72</v>
      </c>
    </row>
    <row r="70" spans="5:5" x14ac:dyDescent="0.25">
      <c r="E70" t="s">
        <v>73</v>
      </c>
    </row>
    <row r="71" spans="5:5" x14ac:dyDescent="0.25">
      <c r="E71" t="s">
        <v>74</v>
      </c>
    </row>
    <row r="72" spans="5:5" x14ac:dyDescent="0.25">
      <c r="E72" t="s">
        <v>75</v>
      </c>
    </row>
    <row r="73" spans="5:5" x14ac:dyDescent="0.25">
      <c r="E73" t="s">
        <v>76</v>
      </c>
    </row>
    <row r="74" spans="5:5" x14ac:dyDescent="0.25">
      <c r="E74" t="s">
        <v>77</v>
      </c>
    </row>
    <row r="75" spans="5:5" x14ac:dyDescent="0.25">
      <c r="E75" t="s">
        <v>78</v>
      </c>
    </row>
    <row r="76" spans="5:5" x14ac:dyDescent="0.25">
      <c r="E76" t="s">
        <v>79</v>
      </c>
    </row>
    <row r="77" spans="5:5" x14ac:dyDescent="0.25">
      <c r="E77" t="s">
        <v>80</v>
      </c>
    </row>
    <row r="78" spans="5:5" x14ac:dyDescent="0.25">
      <c r="E78" t="s">
        <v>81</v>
      </c>
    </row>
    <row r="79" spans="5:5" x14ac:dyDescent="0.25">
      <c r="E79" t="s">
        <v>82</v>
      </c>
    </row>
    <row r="80" spans="5:5" x14ac:dyDescent="0.25">
      <c r="E80" t="s">
        <v>83</v>
      </c>
    </row>
    <row r="81" spans="5:5" x14ac:dyDescent="0.25">
      <c r="E81" t="s">
        <v>84</v>
      </c>
    </row>
    <row r="82" spans="5:5" x14ac:dyDescent="0.25">
      <c r="E82" t="s">
        <v>85</v>
      </c>
    </row>
    <row r="83" spans="5:5" x14ac:dyDescent="0.25">
      <c r="E83" t="s">
        <v>86</v>
      </c>
    </row>
    <row r="84" spans="5:5" x14ac:dyDescent="0.25">
      <c r="E84" t="s">
        <v>87</v>
      </c>
    </row>
    <row r="85" spans="5:5" x14ac:dyDescent="0.25">
      <c r="E85" t="s">
        <v>88</v>
      </c>
    </row>
    <row r="86" spans="5:5" x14ac:dyDescent="0.25">
      <c r="E86" t="s">
        <v>89</v>
      </c>
    </row>
    <row r="87" spans="5:5" x14ac:dyDescent="0.25">
      <c r="E87" t="s">
        <v>90</v>
      </c>
    </row>
    <row r="88" spans="5:5" x14ac:dyDescent="0.25">
      <c r="E88" t="s">
        <v>91</v>
      </c>
    </row>
    <row r="89" spans="5:5" x14ac:dyDescent="0.25">
      <c r="E89" t="s">
        <v>92</v>
      </c>
    </row>
    <row r="90" spans="5:5" x14ac:dyDescent="0.25">
      <c r="E90" t="s">
        <v>93</v>
      </c>
    </row>
    <row r="91" spans="5:5" x14ac:dyDescent="0.25">
      <c r="E91" t="s">
        <v>94</v>
      </c>
    </row>
    <row r="92" spans="5:5" x14ac:dyDescent="0.25">
      <c r="E92" t="s">
        <v>95</v>
      </c>
    </row>
    <row r="93" spans="5:5" x14ac:dyDescent="0.25">
      <c r="E93" t="s">
        <v>96</v>
      </c>
    </row>
    <row r="94" spans="5:5" x14ac:dyDescent="0.25">
      <c r="E94" t="s">
        <v>97</v>
      </c>
    </row>
    <row r="95" spans="5:5" x14ac:dyDescent="0.25">
      <c r="E95" t="s">
        <v>98</v>
      </c>
    </row>
    <row r="96" spans="5:5" x14ac:dyDescent="0.25">
      <c r="E96" t="s">
        <v>99</v>
      </c>
    </row>
    <row r="97" spans="5:5" x14ac:dyDescent="0.25">
      <c r="E97" t="s">
        <v>100</v>
      </c>
    </row>
    <row r="98" spans="5:5" x14ac:dyDescent="0.25">
      <c r="E98" t="s">
        <v>101</v>
      </c>
    </row>
    <row r="99" spans="5:5" x14ac:dyDescent="0.25">
      <c r="E99" t="s">
        <v>102</v>
      </c>
    </row>
    <row r="100" spans="5:5" x14ac:dyDescent="0.25">
      <c r="E100" t="s">
        <v>103</v>
      </c>
    </row>
    <row r="101" spans="5:5" x14ac:dyDescent="0.25">
      <c r="E101" t="s">
        <v>104</v>
      </c>
    </row>
    <row r="102" spans="5:5" x14ac:dyDescent="0.25">
      <c r="E102" t="s">
        <v>105</v>
      </c>
    </row>
    <row r="103" spans="5:5" x14ac:dyDescent="0.25">
      <c r="E103" t="s">
        <v>106</v>
      </c>
    </row>
    <row r="104" spans="5:5" x14ac:dyDescent="0.25">
      <c r="E104" t="s">
        <v>107</v>
      </c>
    </row>
    <row r="105" spans="5:5" x14ac:dyDescent="0.25">
      <c r="E105" t="s">
        <v>108</v>
      </c>
    </row>
    <row r="106" spans="5:5" x14ac:dyDescent="0.25">
      <c r="E106" t="s">
        <v>109</v>
      </c>
    </row>
    <row r="107" spans="5:5" x14ac:dyDescent="0.25">
      <c r="E107" t="s">
        <v>110</v>
      </c>
    </row>
    <row r="108" spans="5:5" x14ac:dyDescent="0.25">
      <c r="E108" t="s">
        <v>111</v>
      </c>
    </row>
    <row r="109" spans="5:5" x14ac:dyDescent="0.25">
      <c r="E109" t="s">
        <v>112</v>
      </c>
    </row>
    <row r="110" spans="5:5" x14ac:dyDescent="0.25">
      <c r="E110" t="s">
        <v>113</v>
      </c>
    </row>
    <row r="111" spans="5:5" x14ac:dyDescent="0.25">
      <c r="E111" t="s">
        <v>114</v>
      </c>
    </row>
    <row r="112" spans="5:5" x14ac:dyDescent="0.25">
      <c r="E112" t="s">
        <v>115</v>
      </c>
    </row>
    <row r="113" spans="5:5" x14ac:dyDescent="0.25">
      <c r="E113" t="s">
        <v>116</v>
      </c>
    </row>
    <row r="114" spans="5:5" x14ac:dyDescent="0.25">
      <c r="E114" t="s">
        <v>117</v>
      </c>
    </row>
    <row r="115" spans="5:5" x14ac:dyDescent="0.25">
      <c r="E115" t="s">
        <v>118</v>
      </c>
    </row>
    <row r="116" spans="5:5" x14ac:dyDescent="0.25">
      <c r="E116" t="s">
        <v>119</v>
      </c>
    </row>
    <row r="117" spans="5:5" x14ac:dyDescent="0.25">
      <c r="E117" t="s">
        <v>120</v>
      </c>
    </row>
    <row r="118" spans="5:5" x14ac:dyDescent="0.25">
      <c r="E118" t="s">
        <v>121</v>
      </c>
    </row>
    <row r="119" spans="5:5" x14ac:dyDescent="0.25">
      <c r="E119" t="s">
        <v>122</v>
      </c>
    </row>
    <row r="120" spans="5:5" x14ac:dyDescent="0.25">
      <c r="E120" t="s">
        <v>123</v>
      </c>
    </row>
    <row r="121" spans="5:5" x14ac:dyDescent="0.25">
      <c r="E121" t="s">
        <v>124</v>
      </c>
    </row>
    <row r="122" spans="5:5" x14ac:dyDescent="0.25">
      <c r="E122" t="s">
        <v>125</v>
      </c>
    </row>
    <row r="123" spans="5:5" x14ac:dyDescent="0.25">
      <c r="E123" t="s">
        <v>126</v>
      </c>
    </row>
    <row r="124" spans="5:5" x14ac:dyDescent="0.25">
      <c r="E124" t="s">
        <v>127</v>
      </c>
    </row>
    <row r="125" spans="5:5" x14ac:dyDescent="0.25">
      <c r="E125" t="s">
        <v>128</v>
      </c>
    </row>
    <row r="126" spans="5:5" x14ac:dyDescent="0.25">
      <c r="E126" t="s">
        <v>129</v>
      </c>
    </row>
    <row r="127" spans="5:5" x14ac:dyDescent="0.25">
      <c r="E127" t="s">
        <v>130</v>
      </c>
    </row>
    <row r="128" spans="5:5" x14ac:dyDescent="0.25">
      <c r="E128" t="s">
        <v>131</v>
      </c>
    </row>
    <row r="129" spans="5:5" x14ac:dyDescent="0.25">
      <c r="E129" t="s">
        <v>132</v>
      </c>
    </row>
    <row r="130" spans="5:5" x14ac:dyDescent="0.25">
      <c r="E130" t="s">
        <v>133</v>
      </c>
    </row>
    <row r="131" spans="5:5" x14ac:dyDescent="0.25">
      <c r="E131" t="s">
        <v>134</v>
      </c>
    </row>
    <row r="132" spans="5:5" x14ac:dyDescent="0.25">
      <c r="E132" t="s">
        <v>135</v>
      </c>
    </row>
    <row r="133" spans="5:5" x14ac:dyDescent="0.25">
      <c r="E133" t="s">
        <v>136</v>
      </c>
    </row>
    <row r="134" spans="5:5" x14ac:dyDescent="0.25">
      <c r="E134" t="s">
        <v>137</v>
      </c>
    </row>
    <row r="135" spans="5:5" x14ac:dyDescent="0.25">
      <c r="E135" t="s">
        <v>138</v>
      </c>
    </row>
    <row r="136" spans="5:5" x14ac:dyDescent="0.25">
      <c r="E136" t="s">
        <v>139</v>
      </c>
    </row>
    <row r="137" spans="5:5" x14ac:dyDescent="0.25">
      <c r="E137" t="s">
        <v>140</v>
      </c>
    </row>
    <row r="138" spans="5:5" x14ac:dyDescent="0.25">
      <c r="E138" t="s">
        <v>141</v>
      </c>
    </row>
    <row r="139" spans="5:5" x14ac:dyDescent="0.25">
      <c r="E139" t="s">
        <v>142</v>
      </c>
    </row>
    <row r="140" spans="5:5" x14ac:dyDescent="0.25">
      <c r="E140" t="s">
        <v>143</v>
      </c>
    </row>
    <row r="141" spans="5:5" x14ac:dyDescent="0.25">
      <c r="E141" t="s">
        <v>144</v>
      </c>
    </row>
    <row r="142" spans="5:5" x14ac:dyDescent="0.25">
      <c r="E142" t="s">
        <v>145</v>
      </c>
    </row>
    <row r="143" spans="5:5" x14ac:dyDescent="0.25">
      <c r="E143" t="s">
        <v>146</v>
      </c>
    </row>
    <row r="144" spans="5:5" x14ac:dyDescent="0.25">
      <c r="E144" t="s">
        <v>147</v>
      </c>
    </row>
    <row r="145" spans="5:5" x14ac:dyDescent="0.25">
      <c r="E145" t="s">
        <v>148</v>
      </c>
    </row>
    <row r="146" spans="5:5" x14ac:dyDescent="0.25">
      <c r="E146" t="s">
        <v>149</v>
      </c>
    </row>
    <row r="147" spans="5:5" x14ac:dyDescent="0.25">
      <c r="E147" t="s">
        <v>150</v>
      </c>
    </row>
    <row r="148" spans="5:5" x14ac:dyDescent="0.25">
      <c r="E148" t="s">
        <v>151</v>
      </c>
    </row>
    <row r="149" spans="5:5" x14ac:dyDescent="0.25">
      <c r="E149" t="s">
        <v>152</v>
      </c>
    </row>
    <row r="150" spans="5:5" x14ac:dyDescent="0.25">
      <c r="E150" t="s">
        <v>153</v>
      </c>
    </row>
    <row r="151" spans="5:5" x14ac:dyDescent="0.25">
      <c r="E151" t="s">
        <v>154</v>
      </c>
    </row>
    <row r="152" spans="5:5" x14ac:dyDescent="0.25">
      <c r="E152" t="s">
        <v>155</v>
      </c>
    </row>
    <row r="153" spans="5:5" x14ac:dyDescent="0.25">
      <c r="E153" t="s">
        <v>156</v>
      </c>
    </row>
    <row r="154" spans="5:5" x14ac:dyDescent="0.25">
      <c r="E154" t="s">
        <v>157</v>
      </c>
    </row>
    <row r="155" spans="5:5" x14ac:dyDescent="0.25">
      <c r="E155" t="s">
        <v>158</v>
      </c>
    </row>
    <row r="156" spans="5:5" x14ac:dyDescent="0.25">
      <c r="E156" t="s">
        <v>159</v>
      </c>
    </row>
    <row r="157" spans="5:5" x14ac:dyDescent="0.25">
      <c r="E157" t="s">
        <v>160</v>
      </c>
    </row>
    <row r="158" spans="5:5" x14ac:dyDescent="0.25">
      <c r="E158" t="s">
        <v>161</v>
      </c>
    </row>
    <row r="159" spans="5:5" x14ac:dyDescent="0.25">
      <c r="E159" t="s">
        <v>162</v>
      </c>
    </row>
    <row r="160" spans="5:5" x14ac:dyDescent="0.25">
      <c r="E160" t="s">
        <v>163</v>
      </c>
    </row>
    <row r="161" spans="5:5" x14ac:dyDescent="0.25">
      <c r="E161" t="s">
        <v>164</v>
      </c>
    </row>
    <row r="162" spans="5:5" x14ac:dyDescent="0.25">
      <c r="E162" t="s">
        <v>165</v>
      </c>
    </row>
    <row r="163" spans="5:5" x14ac:dyDescent="0.25">
      <c r="E163" t="s">
        <v>166</v>
      </c>
    </row>
    <row r="164" spans="5:5" x14ac:dyDescent="0.25">
      <c r="E164" t="s">
        <v>167</v>
      </c>
    </row>
    <row r="165" spans="5:5" x14ac:dyDescent="0.25">
      <c r="E165" t="s">
        <v>168</v>
      </c>
    </row>
    <row r="166" spans="5:5" x14ac:dyDescent="0.25">
      <c r="E166" t="s">
        <v>169</v>
      </c>
    </row>
    <row r="167" spans="5:5" x14ac:dyDescent="0.25">
      <c r="E167" t="s">
        <v>170</v>
      </c>
    </row>
    <row r="168" spans="5:5" x14ac:dyDescent="0.25">
      <c r="E168" t="s">
        <v>171</v>
      </c>
    </row>
    <row r="169" spans="5:5" x14ac:dyDescent="0.25">
      <c r="E169" t="s">
        <v>172</v>
      </c>
    </row>
    <row r="170" spans="5:5" x14ac:dyDescent="0.25">
      <c r="E170" t="s">
        <v>173</v>
      </c>
    </row>
    <row r="171" spans="5:5" x14ac:dyDescent="0.25">
      <c r="E171" t="s">
        <v>174</v>
      </c>
    </row>
    <row r="172" spans="5:5" x14ac:dyDescent="0.25">
      <c r="E172" t="s">
        <v>175</v>
      </c>
    </row>
    <row r="173" spans="5:5" x14ac:dyDescent="0.25">
      <c r="E173" t="s">
        <v>176</v>
      </c>
    </row>
    <row r="174" spans="5:5" x14ac:dyDescent="0.25">
      <c r="E174" t="s">
        <v>177</v>
      </c>
    </row>
    <row r="175" spans="5:5" x14ac:dyDescent="0.25">
      <c r="E175" t="s">
        <v>178</v>
      </c>
    </row>
    <row r="176" spans="5:5" x14ac:dyDescent="0.25">
      <c r="E176" t="s">
        <v>179</v>
      </c>
    </row>
    <row r="177" spans="5:5" x14ac:dyDescent="0.25">
      <c r="E177" t="s">
        <v>180</v>
      </c>
    </row>
    <row r="178" spans="5:5" x14ac:dyDescent="0.25">
      <c r="E178" t="s">
        <v>181</v>
      </c>
    </row>
    <row r="179" spans="5:5" x14ac:dyDescent="0.25">
      <c r="E179" t="s">
        <v>182</v>
      </c>
    </row>
    <row r="180" spans="5:5" x14ac:dyDescent="0.25">
      <c r="E180" t="s">
        <v>183</v>
      </c>
    </row>
    <row r="181" spans="5:5" x14ac:dyDescent="0.25">
      <c r="E181" t="s">
        <v>184</v>
      </c>
    </row>
    <row r="182" spans="5:5" x14ac:dyDescent="0.25">
      <c r="E182" t="s">
        <v>185</v>
      </c>
    </row>
    <row r="183" spans="5:5" x14ac:dyDescent="0.25">
      <c r="E183" t="s">
        <v>186</v>
      </c>
    </row>
    <row r="184" spans="5:5" x14ac:dyDescent="0.25">
      <c r="E184" t="s">
        <v>187</v>
      </c>
    </row>
    <row r="185" spans="5:5" x14ac:dyDescent="0.25">
      <c r="E185" t="s">
        <v>188</v>
      </c>
    </row>
    <row r="186" spans="5:5" x14ac:dyDescent="0.25">
      <c r="E186" t="s">
        <v>189</v>
      </c>
    </row>
    <row r="187" spans="5:5" x14ac:dyDescent="0.25">
      <c r="E187" t="s">
        <v>190</v>
      </c>
    </row>
    <row r="188" spans="5:5" x14ac:dyDescent="0.25">
      <c r="E188" t="s">
        <v>191</v>
      </c>
    </row>
    <row r="189" spans="5:5" x14ac:dyDescent="0.25">
      <c r="E189" t="s">
        <v>192</v>
      </c>
    </row>
    <row r="190" spans="5:5" x14ac:dyDescent="0.25">
      <c r="E190" t="s">
        <v>193</v>
      </c>
    </row>
    <row r="191" spans="5:5" x14ac:dyDescent="0.25">
      <c r="E191" t="s">
        <v>194</v>
      </c>
    </row>
    <row r="192" spans="5:5" x14ac:dyDescent="0.25">
      <c r="E192" t="s">
        <v>195</v>
      </c>
    </row>
    <row r="193" spans="5:5" x14ac:dyDescent="0.25">
      <c r="E193" t="s">
        <v>196</v>
      </c>
    </row>
    <row r="194" spans="5:5" x14ac:dyDescent="0.25">
      <c r="E194" t="s">
        <v>197</v>
      </c>
    </row>
    <row r="195" spans="5:5" x14ac:dyDescent="0.25">
      <c r="E195" t="s">
        <v>198</v>
      </c>
    </row>
    <row r="196" spans="5:5" x14ac:dyDescent="0.25">
      <c r="E196" t="s">
        <v>199</v>
      </c>
    </row>
    <row r="197" spans="5:5" x14ac:dyDescent="0.25">
      <c r="E197" t="s">
        <v>200</v>
      </c>
    </row>
    <row r="198" spans="5:5" x14ac:dyDescent="0.25">
      <c r="E198" t="s">
        <v>201</v>
      </c>
    </row>
    <row r="199" spans="5:5" x14ac:dyDescent="0.25">
      <c r="E199" t="s">
        <v>202</v>
      </c>
    </row>
    <row r="200" spans="5:5" x14ac:dyDescent="0.25">
      <c r="E200" t="s">
        <v>203</v>
      </c>
    </row>
    <row r="201" spans="5:5" x14ac:dyDescent="0.25">
      <c r="E201" t="s">
        <v>204</v>
      </c>
    </row>
    <row r="202" spans="5:5" x14ac:dyDescent="0.25">
      <c r="E202" t="s">
        <v>205</v>
      </c>
    </row>
    <row r="203" spans="5:5" x14ac:dyDescent="0.25">
      <c r="E203" t="s">
        <v>206</v>
      </c>
    </row>
    <row r="204" spans="5:5" x14ac:dyDescent="0.25">
      <c r="E204" t="s">
        <v>207</v>
      </c>
    </row>
    <row r="205" spans="5:5" x14ac:dyDescent="0.25">
      <c r="E205" t="s">
        <v>208</v>
      </c>
    </row>
    <row r="206" spans="5:5" x14ac:dyDescent="0.25">
      <c r="E206" t="s">
        <v>209</v>
      </c>
    </row>
    <row r="207" spans="5:5" x14ac:dyDescent="0.25">
      <c r="E207" t="s">
        <v>210</v>
      </c>
    </row>
    <row r="208" spans="5:5" x14ac:dyDescent="0.25">
      <c r="E208" t="s">
        <v>211</v>
      </c>
    </row>
    <row r="209" spans="5:5" x14ac:dyDescent="0.25">
      <c r="E209" t="s">
        <v>212</v>
      </c>
    </row>
    <row r="210" spans="5:5" x14ac:dyDescent="0.25">
      <c r="E210" t="s">
        <v>213</v>
      </c>
    </row>
    <row r="211" spans="5:5" x14ac:dyDescent="0.25">
      <c r="E211" t="s">
        <v>214</v>
      </c>
    </row>
    <row r="212" spans="5:5" x14ac:dyDescent="0.25">
      <c r="E212" t="s">
        <v>215</v>
      </c>
    </row>
    <row r="213" spans="5:5" x14ac:dyDescent="0.25">
      <c r="E213" t="s">
        <v>216</v>
      </c>
    </row>
    <row r="214" spans="5:5" x14ac:dyDescent="0.25">
      <c r="E214" t="s">
        <v>217</v>
      </c>
    </row>
    <row r="215" spans="5:5" x14ac:dyDescent="0.25">
      <c r="E215" t="s">
        <v>218</v>
      </c>
    </row>
    <row r="216" spans="5:5" x14ac:dyDescent="0.25">
      <c r="E216" t="s">
        <v>219</v>
      </c>
    </row>
    <row r="217" spans="5:5" x14ac:dyDescent="0.25">
      <c r="E217" t="s">
        <v>220</v>
      </c>
    </row>
    <row r="218" spans="5:5" x14ac:dyDescent="0.25">
      <c r="E218" t="s">
        <v>221</v>
      </c>
    </row>
    <row r="219" spans="5:5" x14ac:dyDescent="0.25">
      <c r="E219" t="s">
        <v>222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Chauffage</vt:lpstr>
      <vt:lpstr>Commercial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PRIGENT</dc:creator>
  <cp:lastModifiedBy>LE GOUX Guillaume</cp:lastModifiedBy>
  <dcterms:created xsi:type="dcterms:W3CDTF">2016-12-29T11:07:46Z</dcterms:created>
  <dcterms:modified xsi:type="dcterms:W3CDTF">2017-05-03T16:20:13Z</dcterms:modified>
</cp:coreProperties>
</file>