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xt-fcluzaud\Desktop\"/>
    </mc:Choice>
  </mc:AlternateContent>
  <xr:revisionPtr revIDLastSave="0" documentId="8_{A5DF1FA1-68EC-43BB-9EBF-092505BA693D}" xr6:coauthVersionLast="47" xr6:coauthVersionMax="47" xr10:uidLastSave="{00000000-0000-0000-0000-000000000000}"/>
  <bookViews>
    <workbookView xWindow="-108" yWindow="-108" windowWidth="23256" windowHeight="12456" xr2:uid="{54118C49-597C-4B9A-BDCB-75ADF629FB9A}"/>
  </bookViews>
  <sheets>
    <sheet name="Feuil1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Q6" i="1" l="1"/>
  <c r="P6" i="1" s="1"/>
  <c r="L6" i="1"/>
  <c r="Q5" i="1"/>
  <c r="P5" i="1"/>
  <c r="L5" i="1"/>
  <c r="Q4" i="1"/>
  <c r="P4" i="1"/>
  <c r="M4" i="1"/>
  <c r="L4" i="1"/>
  <c r="Q3" i="1"/>
  <c r="P3" i="1"/>
  <c r="M3" i="1"/>
  <c r="L3" i="1"/>
  <c r="Q2" i="1"/>
  <c r="P2" i="1"/>
  <c r="M2" i="1"/>
  <c r="L2" i="1"/>
</calcChain>
</file>

<file path=xl/sharedStrings.xml><?xml version="1.0" encoding="utf-8"?>
<sst xmlns="http://schemas.openxmlformats.org/spreadsheetml/2006/main" count="75" uniqueCount="39">
  <si>
    <t>Société</t>
  </si>
  <si>
    <t>Sous-Groupe</t>
  </si>
  <si>
    <t>Exercice</t>
  </si>
  <si>
    <t>Mois</t>
  </si>
  <si>
    <t>Code journal</t>
  </si>
  <si>
    <t>Date piece</t>
  </si>
  <si>
    <t>Date saisie</t>
  </si>
  <si>
    <t>N° compte general</t>
  </si>
  <si>
    <t>N° compte general 5</t>
  </si>
  <si>
    <t>N° compte general 3</t>
  </si>
  <si>
    <t>Libelle ecriture</t>
  </si>
  <si>
    <t>Clé</t>
  </si>
  <si>
    <t>Type Mapping</t>
  </si>
  <si>
    <t>Code interco</t>
  </si>
  <si>
    <t>Montant</t>
  </si>
  <si>
    <t>Montant en €</t>
  </si>
  <si>
    <t>Taux de Change</t>
  </si>
  <si>
    <t>Site</t>
  </si>
  <si>
    <t>Référence</t>
  </si>
  <si>
    <t>EBITDA</t>
  </si>
  <si>
    <t>CASH</t>
  </si>
  <si>
    <t>DIRECT</t>
  </si>
  <si>
    <t>Destination</t>
  </si>
  <si>
    <t>Nature</t>
  </si>
  <si>
    <t>Tiers</t>
  </si>
  <si>
    <t>1</t>
  </si>
  <si>
    <t>OK</t>
  </si>
  <si>
    <t>004</t>
  </si>
  <si>
    <t>LPLP</t>
  </si>
  <si>
    <t>CHIFFRE D'AFFAIRES BRUT GESTION</t>
  </si>
  <si>
    <t>CA NET</t>
  </si>
  <si>
    <t>GROUP</t>
  </si>
  <si>
    <t>2</t>
  </si>
  <si>
    <t>MPL</t>
  </si>
  <si>
    <t>3</t>
  </si>
  <si>
    <t>OD</t>
  </si>
  <si>
    <t>KPK</t>
  </si>
  <si>
    <t>4</t>
  </si>
  <si>
    <t>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</si>
</sst>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44" formatCode="_-* #,##0.00\ &quot;€&quot;_-;\-* #,##0.00\ &quot;€&quot;_-;_-* &quot;-&quot;??\ &quot;€&quot;_-;_-@_-"/>
    <numFmt numFmtId="43" formatCode="_-* #,##0.00_-;\-* #,##0.00_-;_-* &quot;-&quot;??_-;_-@_-"/>
    <numFmt numFmtId="165" formatCode="_-* #,##0\ _€_-;\-* #,##0\ _€_-;_-* &quot;-&quot;??\ _€_-;_-@_-"/>
    <numFmt numFmtId="166" formatCode="00000"/>
    <numFmt numFmtId="167" formatCode="#,##0.0000"/>
    <numFmt numFmtId="168" formatCode="_-* #,##0.0000\ _€_-;\-* #,##0.0000\ _€_-;_-* &quot;-&quot;??\ _€_-;_-@_-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8"/>
      <name val="Calibri"/>
      <family val="2"/>
      <scheme val="minor"/>
    </font>
    <font>
      <sz val="8"/>
      <color rgb="FF000000"/>
      <name val="Arial"/>
      <family val="2"/>
    </font>
    <font>
      <sz val="8"/>
      <name val="Calibri"/>
      <family val="2"/>
      <scheme val="minor"/>
    </font>
    <font>
      <sz val="8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21">
    <xf numFmtId="0" fontId="0" fillId="0" borderId="0" xfId="0"/>
    <xf numFmtId="0" fontId="2" fillId="0" borderId="1" xfId="0" applyFont="1" applyBorder="1" applyAlignment="1">
      <alignment horizontal="center" vertical="center"/>
    </xf>
    <xf numFmtId="165" fontId="2" fillId="0" borderId="1" xfId="1" applyNumberFormat="1" applyFont="1" applyFill="1" applyBorder="1" applyAlignment="1">
      <alignment horizontal="center" vertical="center"/>
    </xf>
    <xf numFmtId="166" fontId="2" fillId="0" borderId="1" xfId="0" applyNumberFormat="1" applyFont="1" applyBorder="1" applyAlignment="1">
      <alignment horizontal="center" vertical="center"/>
    </xf>
    <xf numFmtId="3" fontId="2" fillId="0" borderId="1" xfId="1" applyNumberFormat="1" applyFont="1" applyFill="1" applyBorder="1" applyAlignment="1">
      <alignment horizontal="center" vertical="center"/>
    </xf>
    <xf numFmtId="167" fontId="2" fillId="0" borderId="1" xfId="0" applyNumberFormat="1" applyFont="1" applyBorder="1" applyAlignment="1">
      <alignment vertical="center"/>
    </xf>
    <xf numFmtId="167" fontId="2" fillId="0" borderId="1" xfId="0" applyNumberFormat="1" applyFont="1" applyBorder="1" applyAlignment="1">
      <alignment horizontal="center" vertical="center"/>
    </xf>
    <xf numFmtId="4" fontId="2" fillId="0" borderId="1" xfId="2" applyNumberFormat="1" applyFont="1" applyFill="1" applyBorder="1" applyAlignment="1">
      <alignment horizontal="center" vertical="center"/>
    </xf>
    <xf numFmtId="168" fontId="2" fillId="0" borderId="1" xfId="1" applyNumberFormat="1" applyFont="1" applyFill="1" applyBorder="1" applyAlignment="1">
      <alignment horizontal="center" vertical="center"/>
    </xf>
    <xf numFmtId="44" fontId="2" fillId="0" borderId="1" xfId="2" applyFont="1" applyFill="1" applyBorder="1" applyAlignment="1">
      <alignment horizontal="center" vertical="center"/>
    </xf>
    <xf numFmtId="49" fontId="3" fillId="0" borderId="2" xfId="0" applyNumberFormat="1" applyFont="1" applyBorder="1" applyAlignment="1">
      <alignment vertical="center"/>
    </xf>
    <xf numFmtId="0" fontId="4" fillId="0" borderId="0" xfId="0" applyFont="1" applyAlignment="1">
      <alignment horizontal="center"/>
    </xf>
    <xf numFmtId="0" fontId="3" fillId="0" borderId="3" xfId="0" applyFont="1" applyBorder="1" applyAlignment="1">
      <alignment horizontal="center" vertical="center"/>
    </xf>
    <xf numFmtId="4" fontId="3" fillId="0" borderId="3" xfId="0" applyNumberFormat="1" applyFont="1" applyBorder="1" applyAlignment="1">
      <alignment horizontal="center" vertical="center"/>
    </xf>
    <xf numFmtId="14" fontId="3" fillId="0" borderId="3" xfId="0" applyNumberFormat="1" applyFont="1" applyBorder="1" applyAlignment="1">
      <alignment horizontal="center" vertical="center"/>
    </xf>
    <xf numFmtId="1" fontId="3" fillId="0" borderId="3" xfId="0" applyNumberFormat="1" applyFont="1" applyBorder="1" applyAlignment="1">
      <alignment horizontal="center" vertical="center"/>
    </xf>
    <xf numFmtId="49" fontId="3" fillId="0" borderId="3" xfId="0" applyNumberFormat="1" applyFont="1" applyBorder="1" applyAlignment="1">
      <alignment horizontal="center" vertical="center"/>
    </xf>
    <xf numFmtId="0" fontId="5" fillId="0" borderId="0" xfId="0" applyFont="1" applyAlignment="1">
      <alignment horizontal="center"/>
    </xf>
    <xf numFmtId="4" fontId="3" fillId="0" borderId="4" xfId="0" applyNumberFormat="1" applyFont="1" applyBorder="1" applyAlignment="1">
      <alignment horizontal="center" vertical="center"/>
    </xf>
    <xf numFmtId="43" fontId="5" fillId="0" borderId="0" xfId="1" applyFont="1" applyFill="1" applyAlignment="1">
      <alignment horizontal="center"/>
    </xf>
    <xf numFmtId="0" fontId="5" fillId="0" borderId="0" xfId="0" applyFont="1" applyAlignment="1">
      <alignment horizontal="left"/>
    </xf>
  </cellXfs>
  <cellStyles count="3">
    <cellStyle name="Milliers" xfId="1" builtinId="3"/>
    <cellStyle name="Monétaire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ext-fcluzaud\Documents\Mapping%20Reporting%20PL%20V%20CA%20V3.xlsm" TargetMode="External"/><Relationship Id="rId1" Type="http://schemas.openxmlformats.org/officeDocument/2006/relationships/externalLinkPath" Target="/Users/ext-fcluzaud/Documents/Mapping%20Reporting%20PL%20V%20CA%20V3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Base P&amp;L à intégrer"/>
      <sheetName val="Mod Op"/>
      <sheetName val="Exraction Base GL"/>
      <sheetName val="Base Mapping"/>
      <sheetName val="Mapping 4"/>
      <sheetName val="Mapping 3"/>
      <sheetName val="Mapping 2"/>
      <sheetName val="Mapping"/>
      <sheetName val="Mapping 1"/>
      <sheetName val="Feuil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C11E94C-ED03-4511-B0C9-58DD5A1D57C8}">
  <sheetPr codeName="Feuil1"/>
  <dimension ref="A1:Y6"/>
  <sheetViews>
    <sheetView tabSelected="1" workbookViewId="0">
      <selection activeCell="E17" sqref="E17"/>
    </sheetView>
  </sheetViews>
  <sheetFormatPr baseColWidth="10" defaultRowHeight="14.4" x14ac:dyDescent="0.3"/>
  <sheetData>
    <row r="1" spans="1:25" ht="15" thickBot="1" x14ac:dyDescent="0.35">
      <c r="A1" s="1" t="s">
        <v>0</v>
      </c>
      <c r="B1" s="1" t="s">
        <v>1</v>
      </c>
      <c r="C1" s="1" t="s">
        <v>2</v>
      </c>
      <c r="D1" s="2" t="s">
        <v>3</v>
      </c>
      <c r="E1" s="1" t="s">
        <v>4</v>
      </c>
      <c r="F1" s="1" t="s">
        <v>5</v>
      </c>
      <c r="G1" s="1" t="s">
        <v>6</v>
      </c>
      <c r="H1" s="3" t="s">
        <v>7</v>
      </c>
      <c r="I1" s="3" t="s">
        <v>8</v>
      </c>
      <c r="J1" s="4" t="s">
        <v>9</v>
      </c>
      <c r="K1" s="1" t="s">
        <v>10</v>
      </c>
      <c r="L1" s="5" t="s">
        <v>11</v>
      </c>
      <c r="M1" s="6" t="s">
        <v>12</v>
      </c>
      <c r="N1" s="1" t="s">
        <v>13</v>
      </c>
      <c r="O1" s="7" t="s">
        <v>14</v>
      </c>
      <c r="P1" s="6" t="s">
        <v>15</v>
      </c>
      <c r="Q1" s="8" t="s">
        <v>16</v>
      </c>
      <c r="R1" s="6" t="s">
        <v>17</v>
      </c>
      <c r="S1" s="9" t="s">
        <v>18</v>
      </c>
      <c r="T1" s="6" t="s">
        <v>19</v>
      </c>
      <c r="U1" s="6" t="s">
        <v>20</v>
      </c>
      <c r="V1" s="6" t="s">
        <v>21</v>
      </c>
      <c r="W1" s="6" t="s">
        <v>22</v>
      </c>
      <c r="X1" s="6" t="s">
        <v>23</v>
      </c>
      <c r="Y1" s="6" t="s">
        <v>24</v>
      </c>
    </row>
    <row r="2" spans="1:25" ht="15" thickBot="1" x14ac:dyDescent="0.35">
      <c r="A2" s="10" t="s">
        <v>25</v>
      </c>
      <c r="B2" s="11" t="s">
        <v>26</v>
      </c>
      <c r="C2" s="12">
        <v>2023</v>
      </c>
      <c r="D2" s="13">
        <v>9</v>
      </c>
      <c r="E2" s="12" t="s">
        <v>27</v>
      </c>
      <c r="F2" s="14">
        <v>45199</v>
      </c>
      <c r="G2" s="14">
        <v>45215</v>
      </c>
      <c r="H2" s="15">
        <v>7061100000000</v>
      </c>
      <c r="I2" s="15">
        <v>70611</v>
      </c>
      <c r="J2" s="15">
        <v>706</v>
      </c>
      <c r="K2" s="16" t="s">
        <v>28</v>
      </c>
      <c r="L2" s="11" t="str">
        <f t="shared" ref="L2:L6" si="0">A2&amp;I2</f>
        <v>170611</v>
      </c>
      <c r="M2" s="11" t="str">
        <f>IF(IFERROR(FIND("TUNIS",A2),FALSE),"Mapping 4",IF(IFERROR(FIND("BULGARIE",A2),FALSE),"Mapping 3",VLOOKUP(J2,[1]!Tbl_Mapping[#All],2,0)))</f>
        <v>Mapping 1</v>
      </c>
      <c r="N2" s="17"/>
      <c r="O2" s="18">
        <v>2000</v>
      </c>
      <c r="P2" s="19">
        <f t="shared" ref="P2:P6" si="1">O2/Q2</f>
        <v>2000</v>
      </c>
      <c r="Q2" s="19">
        <f t="shared" ref="Q2:Q6" si="2">IF(A2="OWLIANCE TUNISIE",$D$4,IF(A2="OWLIANCE TUNISIE ON SHORE SERVICES",$D$4,1))</f>
        <v>1</v>
      </c>
      <c r="R2" s="17"/>
      <c r="S2">
        <v>0</v>
      </c>
      <c r="T2" s="20" t="s">
        <v>19</v>
      </c>
      <c r="U2" s="20" t="s">
        <v>20</v>
      </c>
      <c r="V2" s="20" t="s">
        <v>21</v>
      </c>
      <c r="W2" s="20" t="s">
        <v>29</v>
      </c>
      <c r="X2" s="20" t="s">
        <v>30</v>
      </c>
      <c r="Y2" s="20" t="s">
        <v>31</v>
      </c>
    </row>
    <row r="3" spans="1:25" ht="15" thickBot="1" x14ac:dyDescent="0.35">
      <c r="A3" s="10" t="s">
        <v>32</v>
      </c>
      <c r="B3" s="11" t="s">
        <v>26</v>
      </c>
      <c r="C3" s="12">
        <v>2023</v>
      </c>
      <c r="D3" s="13">
        <v>9</v>
      </c>
      <c r="E3" s="12" t="s">
        <v>27</v>
      </c>
      <c r="F3" s="14">
        <v>45199</v>
      </c>
      <c r="G3" s="14">
        <v>45215</v>
      </c>
      <c r="H3" s="15">
        <v>7061100000000</v>
      </c>
      <c r="I3" s="15">
        <v>70611</v>
      </c>
      <c r="J3" s="15">
        <v>706</v>
      </c>
      <c r="K3" s="16" t="s">
        <v>33</v>
      </c>
      <c r="L3" s="11" t="str">
        <f t="shared" si="0"/>
        <v>270611</v>
      </c>
      <c r="M3" s="11" t="str">
        <f>IF(IFERROR(FIND("TUNIS",A3),FALSE),"Mapping 4",IF(IFERROR(FIND("BULGARIE",A3),FALSE),"Mapping 3",VLOOKUP(J3,[1]!Tbl_Mapping[#All],2,0)))</f>
        <v>Mapping 1</v>
      </c>
      <c r="N3" s="17"/>
      <c r="O3" s="18">
        <v>2000</v>
      </c>
      <c r="P3" s="19">
        <f t="shared" si="1"/>
        <v>2000</v>
      </c>
      <c r="Q3" s="19">
        <f t="shared" si="2"/>
        <v>1</v>
      </c>
      <c r="R3" s="17"/>
      <c r="S3">
        <v>0</v>
      </c>
      <c r="T3" s="20" t="s">
        <v>19</v>
      </c>
      <c r="U3" s="20" t="s">
        <v>20</v>
      </c>
      <c r="V3" s="20" t="s">
        <v>21</v>
      </c>
      <c r="W3" s="20" t="s">
        <v>29</v>
      </c>
      <c r="X3" s="20" t="s">
        <v>30</v>
      </c>
      <c r="Y3" s="20" t="s">
        <v>31</v>
      </c>
    </row>
    <row r="4" spans="1:25" ht="15" thickBot="1" x14ac:dyDescent="0.35">
      <c r="A4" s="10" t="s">
        <v>34</v>
      </c>
      <c r="B4" s="11" t="s">
        <v>26</v>
      </c>
      <c r="C4" s="12">
        <v>2023</v>
      </c>
      <c r="D4" s="13">
        <v>9</v>
      </c>
      <c r="E4" s="12" t="s">
        <v>35</v>
      </c>
      <c r="F4" s="14">
        <v>45199</v>
      </c>
      <c r="G4" s="14">
        <v>45215</v>
      </c>
      <c r="H4" s="15">
        <v>7081000000000</v>
      </c>
      <c r="I4" s="15">
        <v>70810</v>
      </c>
      <c r="J4" s="15">
        <v>708</v>
      </c>
      <c r="K4" s="16" t="s">
        <v>36</v>
      </c>
      <c r="L4" s="11" t="str">
        <f t="shared" si="0"/>
        <v>370810</v>
      </c>
      <c r="M4" s="11" t="str">
        <f>IF(IFERROR(FIND("TUNIS",A4),FALSE),"Mapping 4",IF(IFERROR(FIND("BULGARIE",A4),FALSE),"Mapping 3",VLOOKUP(J4,[1]!Tbl_Mapping[#All],2,0)))</f>
        <v>Mapping 1</v>
      </c>
      <c r="N4" s="17"/>
      <c r="O4" s="18">
        <v>1000</v>
      </c>
      <c r="P4" s="19">
        <f t="shared" si="1"/>
        <v>1000</v>
      </c>
      <c r="Q4" s="19">
        <f t="shared" si="2"/>
        <v>1</v>
      </c>
      <c r="R4" s="17"/>
      <c r="S4">
        <v>0</v>
      </c>
      <c r="T4" s="20" t="s">
        <v>19</v>
      </c>
      <c r="U4" s="20" t="s">
        <v>20</v>
      </c>
      <c r="V4" s="20" t="s">
        <v>21</v>
      </c>
      <c r="W4" s="20" t="s">
        <v>29</v>
      </c>
      <c r="X4" s="20" t="s">
        <v>30</v>
      </c>
      <c r="Y4" s="20" t="s">
        <v>31</v>
      </c>
    </row>
    <row r="5" spans="1:25" ht="15" thickBot="1" x14ac:dyDescent="0.35">
      <c r="A5" s="10" t="s">
        <v>37</v>
      </c>
      <c r="B5" s="11" t="s">
        <v>26</v>
      </c>
      <c r="C5" s="12">
        <v>2023</v>
      </c>
      <c r="D5" s="13">
        <v>9</v>
      </c>
      <c r="E5" s="12" t="s">
        <v>27</v>
      </c>
      <c r="F5" s="14">
        <v>45199</v>
      </c>
      <c r="G5" s="14">
        <v>45215</v>
      </c>
      <c r="H5" s="15">
        <v>7061100000000</v>
      </c>
      <c r="I5" s="15">
        <v>70611</v>
      </c>
      <c r="J5" s="15">
        <v>706</v>
      </c>
      <c r="K5" s="16" t="s">
        <v>33</v>
      </c>
      <c r="L5" s="11" t="str">
        <f t="shared" si="0"/>
        <v>470611</v>
      </c>
      <c r="M5" s="11" t="e">
        <v>#N/A</v>
      </c>
      <c r="N5" s="17"/>
      <c r="O5" s="18">
        <v>2000</v>
      </c>
      <c r="P5" s="19">
        <f t="shared" si="1"/>
        <v>2000</v>
      </c>
      <c r="Q5" s="19">
        <f t="shared" si="2"/>
        <v>1</v>
      </c>
      <c r="R5" s="17"/>
      <c r="S5">
        <v>0</v>
      </c>
      <c r="T5" s="20" t="s">
        <v>19</v>
      </c>
      <c r="U5" s="20" t="s">
        <v>20</v>
      </c>
      <c r="V5" s="20" t="s">
        <v>21</v>
      </c>
      <c r="W5" s="20" t="s">
        <v>29</v>
      </c>
      <c r="X5" s="20" t="s">
        <v>30</v>
      </c>
      <c r="Y5" s="20" t="s">
        <v>31</v>
      </c>
    </row>
    <row r="6" spans="1:25" x14ac:dyDescent="0.3">
      <c r="A6" s="10" t="s">
        <v>38</v>
      </c>
      <c r="B6" s="11" t="s">
        <v>26</v>
      </c>
      <c r="C6" s="12">
        <v>2023</v>
      </c>
      <c r="D6" s="13">
        <v>9</v>
      </c>
      <c r="E6" s="12" t="s">
        <v>35</v>
      </c>
      <c r="F6" s="14">
        <v>45199</v>
      </c>
      <c r="G6" s="14">
        <v>45215</v>
      </c>
      <c r="H6" s="15">
        <v>7081000000000</v>
      </c>
      <c r="I6" s="15">
        <v>70810</v>
      </c>
      <c r="J6" s="15">
        <v>708</v>
      </c>
      <c r="K6" s="16" t="s">
        <v>36</v>
      </c>
      <c r="L6" s="11" t="str">
        <f t="shared" si="0"/>
        <v>570810</v>
      </c>
      <c r="M6" s="11" t="e">
        <v>#N/A</v>
      </c>
      <c r="N6" s="17"/>
      <c r="O6" s="18">
        <v>1000</v>
      </c>
      <c r="P6" s="19">
        <f t="shared" si="1"/>
        <v>1000</v>
      </c>
      <c r="Q6" s="19">
        <f t="shared" si="2"/>
        <v>1</v>
      </c>
      <c r="R6" s="17"/>
      <c r="S6">
        <v>0</v>
      </c>
      <c r="T6" s="20" t="s">
        <v>19</v>
      </c>
      <c r="U6" s="20" t="s">
        <v>20</v>
      </c>
      <c r="V6" s="20" t="s">
        <v>21</v>
      </c>
      <c r="W6" s="20" t="s">
        <v>29</v>
      </c>
      <c r="X6" s="20" t="s">
        <v>30</v>
      </c>
      <c r="Y6" s="20" t="s">
        <v>31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Florian CLUZAUD</dc:creator>
  <cp:lastModifiedBy>Florian CLUZAUD</cp:lastModifiedBy>
  <dcterms:created xsi:type="dcterms:W3CDTF">2023-10-18T07:48:57Z</dcterms:created>
  <dcterms:modified xsi:type="dcterms:W3CDTF">2023-10-18T07:49:29Z</dcterms:modified>
</cp:coreProperties>
</file>