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0" yWindow="-195" windowWidth="14055" windowHeight="11760" firstSheet="1" activeTab="1"/>
  </bookViews>
  <sheets>
    <sheet name="Libéral An 1" sheetId="10" state="hidden" r:id="rId1"/>
    <sheet name="Libéral_2015" sheetId="14" r:id="rId2"/>
    <sheet name="Choix_options" sheetId="21" r:id="rId3"/>
    <sheet name="CIpav 2015" sheetId="15" state="hidden" r:id="rId4"/>
    <sheet name="Calcul IR" sheetId="16" state="hidden" r:id="rId5"/>
    <sheet name="Feuil2" sheetId="17" state="hidden" r:id="rId6"/>
  </sheets>
  <externalReferences>
    <externalReference r:id="rId7"/>
  </externalReferences>
  <definedNames>
    <definedName name="Millesime">[1]Prepa!$F$41</definedName>
    <definedName name="Revenu_commer_2014_calculé">#REF!</definedName>
    <definedName name="Version">[1]Identification!$E$2</definedName>
  </definedNames>
  <calcPr calcId="125725"/>
  <fileRecoveryPr repairLoad="1"/>
</workbook>
</file>

<file path=xl/calcChain.xml><?xml version="1.0" encoding="utf-8"?>
<calcChain xmlns="http://schemas.openxmlformats.org/spreadsheetml/2006/main">
  <c r="E22" i="16"/>
  <c r="D22"/>
  <c r="E21" l="1"/>
  <c r="D21"/>
  <c r="E20"/>
  <c r="D20"/>
  <c r="B16"/>
  <c r="I17" s="1"/>
  <c r="E10"/>
  <c r="D10" l="1"/>
  <c r="E9"/>
  <c r="D9"/>
  <c r="E8"/>
  <c r="D8"/>
  <c r="H2" l="1"/>
  <c r="E2"/>
  <c r="I29" i="15"/>
  <c r="H3" i="16" l="1"/>
  <c r="H4" s="1"/>
  <c r="E3"/>
  <c r="E4" s="1"/>
  <c r="I28" i="15"/>
  <c r="L21" s="1"/>
  <c r="L20" s="1"/>
  <c r="J20" s="1"/>
  <c r="L19"/>
  <c r="J19"/>
  <c r="H13"/>
  <c r="F13"/>
  <c r="G12"/>
  <c r="F12"/>
  <c r="H11"/>
  <c r="G11"/>
  <c r="C7"/>
  <c r="I5"/>
  <c r="I4"/>
  <c r="I3"/>
  <c r="G27" i="10"/>
  <c r="E23"/>
  <c r="D23"/>
  <c r="C23"/>
  <c r="B2" i="16" l="1"/>
  <c r="B4" s="1"/>
  <c r="F8" s="1"/>
  <c r="C21" i="10"/>
  <c r="C22" s="1"/>
  <c r="E20"/>
  <c r="C20"/>
  <c r="E19"/>
  <c r="E17"/>
  <c r="C17"/>
  <c r="E16"/>
  <c r="D16"/>
  <c r="F10" i="16" l="1"/>
  <c r="F9"/>
  <c r="F7"/>
  <c r="F12" s="1"/>
  <c r="F13" s="1"/>
  <c r="E21" i="10"/>
  <c r="E24" s="1"/>
  <c r="E22"/>
  <c r="F11" i="16"/>
  <c r="E14" i="10"/>
  <c r="E13" s="1"/>
  <c r="C13"/>
  <c r="C12"/>
  <c r="E12" s="1"/>
  <c r="M11"/>
  <c r="C11"/>
  <c r="M10"/>
  <c r="E9"/>
  <c r="C9"/>
  <c r="E8"/>
  <c r="D2"/>
  <c r="B15" i="16"/>
  <c r="B17" s="1"/>
  <c r="E25" i="10" l="1"/>
  <c r="E15"/>
  <c r="F19" i="16"/>
  <c r="F21"/>
  <c r="F22"/>
  <c r="F23"/>
  <c r="F20"/>
  <c r="E26" i="10" l="1"/>
  <c r="C27"/>
  <c r="F24" i="16"/>
  <c r="F25" s="1"/>
  <c r="I15" s="1"/>
  <c r="I19" s="1"/>
  <c r="I21" s="1"/>
  <c r="I23" l="1"/>
  <c r="I25" s="1"/>
</calcChain>
</file>

<file path=xl/sharedStrings.xml><?xml version="1.0" encoding="utf-8"?>
<sst xmlns="http://schemas.openxmlformats.org/spreadsheetml/2006/main" count="165" uniqueCount="110">
  <si>
    <t>Totalité du revenu professionnel</t>
  </si>
  <si>
    <t>Retraite de base</t>
  </si>
  <si>
    <t>Retraite complémentaire</t>
  </si>
  <si>
    <t>Allocation familiales</t>
  </si>
  <si>
    <t>Totalité du revenu professionnel + cotisation sociales obligatoires</t>
  </si>
  <si>
    <t>Maladie maternité</t>
  </si>
  <si>
    <t>Revenu</t>
  </si>
  <si>
    <t>CSG RDS non déductible</t>
  </si>
  <si>
    <t>CSG-RDS déductible</t>
  </si>
  <si>
    <t>Dont déductible fiscalement</t>
  </si>
  <si>
    <t>Plafond</t>
  </si>
  <si>
    <t>Invalidité-décès</t>
  </si>
  <si>
    <t>Minimum</t>
  </si>
  <si>
    <t>Maternité</t>
  </si>
  <si>
    <t>SMIC</t>
  </si>
  <si>
    <t>Taux</t>
  </si>
  <si>
    <t>Montant</t>
  </si>
  <si>
    <t>Sur la base de 1 PASS  base 2013</t>
  </si>
  <si>
    <t>Revenus pour CSG</t>
  </si>
  <si>
    <t>Charges</t>
  </si>
  <si>
    <t>Dividendes</t>
  </si>
  <si>
    <t>Résultat fiscal</t>
  </si>
  <si>
    <t>Total</t>
  </si>
  <si>
    <t>Provision</t>
  </si>
  <si>
    <t>Régul</t>
  </si>
  <si>
    <t>Régularisation de l'année 2014</t>
  </si>
  <si>
    <t>2 bis Grande Rue</t>
  </si>
  <si>
    <t>95280   JOUY LE MOUTIER</t>
  </si>
  <si>
    <t>CABINET DELACOUR</t>
  </si>
  <si>
    <t>RSI</t>
  </si>
  <si>
    <t>Dossier :</t>
  </si>
  <si>
    <t>Etabli par :</t>
  </si>
  <si>
    <t>Base exo</t>
  </si>
  <si>
    <t>Formation profession.</t>
  </si>
  <si>
    <t>PASS 2013</t>
  </si>
  <si>
    <t>PASS retr.</t>
  </si>
  <si>
    <t>Limite retr</t>
  </si>
  <si>
    <t>Revenus</t>
  </si>
  <si>
    <t>Taux des charges</t>
  </si>
  <si>
    <t>ANNEE</t>
  </si>
  <si>
    <t>Première année</t>
  </si>
  <si>
    <t>Deuxième année</t>
  </si>
  <si>
    <t>Année suivante</t>
  </si>
  <si>
    <t>Oui</t>
  </si>
  <si>
    <t>Non</t>
  </si>
  <si>
    <t>Revenus 2012</t>
  </si>
  <si>
    <t>Inférieurs à</t>
  </si>
  <si>
    <t xml:space="preserve">Compris entre </t>
  </si>
  <si>
    <t>Taux et cotisations</t>
  </si>
  <si>
    <t xml:space="preserve">Revenus </t>
  </si>
  <si>
    <t>Cotisation définitive</t>
  </si>
  <si>
    <t xml:space="preserve">Revenus nets non salariés et/ou de gérant majoritaire </t>
  </si>
  <si>
    <t>Vous avez un conjoint collaborateur</t>
  </si>
  <si>
    <t>Régime de base</t>
  </si>
  <si>
    <t xml:space="preserve">Vous exercez votre activité libérale à titre accessoire ou justifiez d'au moins 1200h d'une activité salariée pour l'année </t>
  </si>
  <si>
    <t>Régime complémentaire</t>
  </si>
  <si>
    <t>Pour le régime de la retraite complémentaire, vous souhaitez opter pour la classe immédiatement supérieure à celle correspondant à vos revenus :</t>
  </si>
  <si>
    <t>Vous souhaitez régler la cotisation facultative du conjoint :</t>
  </si>
  <si>
    <t>Pour la retraite complémentaire vous souhaitez bénéficier de la réduction en fonction de vos revenus 2013 :</t>
  </si>
  <si>
    <t>Régime invalidité - décès</t>
  </si>
  <si>
    <t>Indiquez votre classe du Régime invalidité - décès</t>
  </si>
  <si>
    <t>A</t>
  </si>
  <si>
    <t>B</t>
  </si>
  <si>
    <t>C</t>
  </si>
  <si>
    <t>TOTAL RSI</t>
  </si>
  <si>
    <t>Tableau des retraites complémentaires</t>
  </si>
  <si>
    <t>Revenus professionnels nets non salariés 2012</t>
  </si>
  <si>
    <t>A :</t>
  </si>
  <si>
    <t>De :</t>
  </si>
  <si>
    <t>Classe</t>
  </si>
  <si>
    <t>Cotisation</t>
  </si>
  <si>
    <t>Points attribués</t>
  </si>
  <si>
    <t>Facultative conjoint</t>
  </si>
  <si>
    <t>Cotisation invalidité décès</t>
  </si>
  <si>
    <t xml:space="preserve">Classe </t>
  </si>
  <si>
    <t>TOTAL CIPAV</t>
  </si>
  <si>
    <t>Réduction pour revenus faibles</t>
  </si>
  <si>
    <t xml:space="preserve">PROFESSION LIBERALE </t>
  </si>
  <si>
    <t>TOTAL GENERAL</t>
  </si>
  <si>
    <t>TOTAL URSSAF</t>
  </si>
  <si>
    <t>D</t>
  </si>
  <si>
    <t>E</t>
  </si>
  <si>
    <t>F</t>
  </si>
  <si>
    <t>G</t>
  </si>
  <si>
    <t>H</t>
  </si>
  <si>
    <t>Dont à régulariser en 2016</t>
  </si>
  <si>
    <t>Revenus 2013</t>
  </si>
  <si>
    <t>VOS COTISATIONS SOCIALES RSI 2012</t>
  </si>
  <si>
    <t>1ère année d'activité</t>
  </si>
  <si>
    <t>Entre 1 et 5 PASS</t>
  </si>
  <si>
    <t>Limite 1 PASS</t>
  </si>
  <si>
    <t>Plafond PASS</t>
  </si>
  <si>
    <t>Déclaration des revenus réels</t>
  </si>
  <si>
    <t>Revenus professionnels nets non salariés 2013</t>
  </si>
  <si>
    <t xml:space="preserve">  </t>
  </si>
  <si>
    <t>Base RSI minimum</t>
  </si>
  <si>
    <t>,</t>
  </si>
  <si>
    <t>Tranche</t>
  </si>
  <si>
    <t>Nombre de part</t>
  </si>
  <si>
    <t>Impôt</t>
  </si>
  <si>
    <t>Rémunération</t>
  </si>
  <si>
    <t>Revenus professionnels nets non salariés 2013 pour option classe supérieure</t>
  </si>
  <si>
    <t>Abattement</t>
  </si>
  <si>
    <t>Plafonnement maximal</t>
  </si>
  <si>
    <t>Montant impôt</t>
  </si>
  <si>
    <t>Différentiel</t>
  </si>
  <si>
    <t>Déduction excessive</t>
  </si>
  <si>
    <t>Décote</t>
  </si>
  <si>
    <t>Imposable</t>
  </si>
  <si>
    <t>Maximum</t>
  </si>
</sst>
</file>

<file path=xl/styles.xml><?xml version="1.0" encoding="utf-8"?>
<styleSheet xmlns="http://schemas.openxmlformats.org/spreadsheetml/2006/main">
  <numFmts count="4">
    <numFmt numFmtId="6" formatCode="&quot;€&quot;#,##0_);[Red]\(&quot;€&quot;#,##0\)"/>
    <numFmt numFmtId="43" formatCode="_(* #,##0.00_);_(* \(#,##0.00\);_(* &quot;-&quot;??_);_(@_)"/>
    <numFmt numFmtId="164" formatCode="_-* #,##0\ _€_-;\-* #,##0\ _€_-;_-* &quot;-&quot;??\ _€_-;_-@_-"/>
    <numFmt numFmtId="165" formatCode="0.000%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rgb="FF6581D1"/>
      <name val="Calibri"/>
      <family val="2"/>
      <scheme val="minor"/>
    </font>
    <font>
      <b/>
      <sz val="14"/>
      <color rgb="FF6581D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8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2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20"/>
      <color theme="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9"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vertical="center"/>
    </xf>
    <xf numFmtId="164" fontId="0" fillId="0" borderId="0" xfId="1" applyNumberFormat="1" applyFont="1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0" fillId="0" borderId="5" xfId="0" applyBorder="1" applyAlignment="1">
      <alignment vertical="center"/>
    </xf>
    <xf numFmtId="164" fontId="0" fillId="0" borderId="11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/>
    <xf numFmtId="164" fontId="0" fillId="0" borderId="11" xfId="0" applyNumberFormat="1" applyBorder="1"/>
    <xf numFmtId="0" fontId="0" fillId="0" borderId="12" xfId="0" applyBorder="1"/>
    <xf numFmtId="0" fontId="0" fillId="0" borderId="10" xfId="0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164" fontId="0" fillId="0" borderId="10" xfId="1" applyNumberFormat="1" applyFont="1" applyFill="1" applyBorder="1" applyAlignment="1">
      <alignment vertical="center"/>
    </xf>
    <xf numFmtId="164" fontId="0" fillId="0" borderId="11" xfId="1" applyNumberFormat="1" applyFont="1" applyFill="1" applyBorder="1" applyAlignment="1">
      <alignment vertical="center"/>
    </xf>
    <xf numFmtId="164" fontId="0" fillId="0" borderId="11" xfId="1" applyNumberFormat="1" applyFont="1" applyBorder="1" applyAlignment="1">
      <alignment vertical="center"/>
    </xf>
    <xf numFmtId="10" fontId="0" fillId="0" borderId="11" xfId="0" applyNumberFormat="1" applyFill="1" applyBorder="1" applyAlignment="1">
      <alignment vertical="center"/>
    </xf>
    <xf numFmtId="10" fontId="0" fillId="0" borderId="11" xfId="0" applyNumberFormat="1" applyBorder="1"/>
    <xf numFmtId="0" fontId="0" fillId="0" borderId="12" xfId="0" applyFill="1" applyBorder="1" applyAlignment="1">
      <alignment vertical="center" wrapText="1"/>
    </xf>
    <xf numFmtId="164" fontId="0" fillId="0" borderId="12" xfId="1" applyNumberFormat="1" applyFont="1" applyFill="1" applyBorder="1" applyAlignment="1">
      <alignment vertical="center"/>
    </xf>
    <xf numFmtId="10" fontId="0" fillId="0" borderId="12" xfId="0" applyNumberFormat="1" applyFill="1" applyBorder="1" applyAlignment="1">
      <alignment vertical="center"/>
    </xf>
    <xf numFmtId="164" fontId="0" fillId="0" borderId="12" xfId="0" applyNumberFormat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0" fillId="0" borderId="3" xfId="0" applyFill="1" applyBorder="1"/>
    <xf numFmtId="164" fontId="0" fillId="0" borderId="4" xfId="1" applyNumberFormat="1" applyFont="1" applyFill="1" applyBorder="1"/>
    <xf numFmtId="0" fontId="0" fillId="0" borderId="2" xfId="0" applyFill="1" applyBorder="1"/>
    <xf numFmtId="0" fontId="0" fillId="0" borderId="10" xfId="0" applyFill="1" applyBorder="1"/>
    <xf numFmtId="0" fontId="3" fillId="0" borderId="5" xfId="0" applyFont="1" applyFill="1" applyBorder="1" applyAlignment="1">
      <alignment vertical="center"/>
    </xf>
    <xf numFmtId="10" fontId="0" fillId="0" borderId="0" xfId="0" applyNumberFormat="1" applyFill="1" applyBorder="1"/>
    <xf numFmtId="164" fontId="0" fillId="0" borderId="6" xfId="1" applyNumberFormat="1" applyFont="1" applyFill="1" applyBorder="1"/>
    <xf numFmtId="0" fontId="0" fillId="0" borderId="5" xfId="0" applyFill="1" applyBorder="1"/>
    <xf numFmtId="0" fontId="0" fillId="0" borderId="11" xfId="0" applyFill="1" applyBorder="1"/>
    <xf numFmtId="0" fontId="2" fillId="0" borderId="5" xfId="0" applyFont="1" applyFill="1" applyBorder="1" applyAlignment="1">
      <alignment vertical="center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43" fontId="2" fillId="0" borderId="1" xfId="1" applyFont="1" applyFill="1" applyBorder="1" applyAlignment="1">
      <alignment horizontal="center"/>
    </xf>
    <xf numFmtId="10" fontId="2" fillId="0" borderId="13" xfId="0" applyNumberFormat="1" applyFont="1" applyFill="1" applyBorder="1" applyAlignment="1">
      <alignment horizontal="center"/>
    </xf>
    <xf numFmtId="0" fontId="2" fillId="0" borderId="7" xfId="0" applyFont="1" applyBorder="1" applyAlignment="1">
      <alignment vertical="center"/>
    </xf>
    <xf numFmtId="164" fontId="3" fillId="0" borderId="11" xfId="1" applyNumberFormat="1" applyFont="1" applyFill="1" applyBorder="1" applyAlignment="1">
      <alignment vertical="center"/>
    </xf>
    <xf numFmtId="0" fontId="0" fillId="0" borderId="15" xfId="0" applyBorder="1"/>
    <xf numFmtId="164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4" fontId="0" fillId="0" borderId="8" xfId="0" applyNumberFormat="1" applyFill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0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64" fontId="0" fillId="0" borderId="0" xfId="1" applyNumberFormat="1" applyFont="1" applyFill="1" applyBorder="1"/>
    <xf numFmtId="43" fontId="0" fillId="0" borderId="0" xfId="1" applyFont="1" applyFill="1" applyBorder="1"/>
    <xf numFmtId="0" fontId="0" fillId="0" borderId="14" xfId="0" applyBorder="1" applyAlignment="1">
      <alignment vertical="center"/>
    </xf>
    <xf numFmtId="0" fontId="9" fillId="0" borderId="0" xfId="0" applyFont="1"/>
    <xf numFmtId="164" fontId="15" fillId="0" borderId="1" xfId="0" applyNumberFormat="1" applyFont="1" applyBorder="1" applyAlignment="1">
      <alignment vertical="center"/>
    </xf>
    <xf numFmtId="164" fontId="15" fillId="0" borderId="1" xfId="1" applyNumberFormat="1" applyFont="1" applyBorder="1" applyAlignment="1">
      <alignment horizontal="right"/>
    </xf>
    <xf numFmtId="0" fontId="5" fillId="0" borderId="14" xfId="0" applyFont="1" applyBorder="1"/>
    <xf numFmtId="164" fontId="0" fillId="0" borderId="3" xfId="1" applyNumberFormat="1" applyFont="1" applyFill="1" applyBorder="1"/>
    <xf numFmtId="0" fontId="2" fillId="0" borderId="9" xfId="0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15" fillId="0" borderId="2" xfId="0" applyFont="1" applyFill="1" applyBorder="1" applyAlignment="1">
      <alignment vertical="center"/>
    </xf>
    <xf numFmtId="10" fontId="19" fillId="0" borderId="1" xfId="0" applyNumberFormat="1" applyFont="1" applyBorder="1" applyAlignment="1">
      <alignment horizontal="right"/>
    </xf>
    <xf numFmtId="0" fontId="19" fillId="0" borderId="1" xfId="0" applyFont="1" applyBorder="1" applyAlignment="1">
      <alignment vertical="center"/>
    </xf>
    <xf numFmtId="10" fontId="19" fillId="0" borderId="1" xfId="2" applyNumberFormat="1" applyFont="1" applyBorder="1" applyAlignment="1">
      <alignment vertical="center"/>
    </xf>
    <xf numFmtId="0" fontId="0" fillId="0" borderId="14" xfId="0" applyBorder="1"/>
    <xf numFmtId="0" fontId="0" fillId="0" borderId="13" xfId="0" applyBorder="1"/>
    <xf numFmtId="0" fontId="0" fillId="0" borderId="0" xfId="0" applyAlignment="1">
      <alignment horizontal="right"/>
    </xf>
    <xf numFmtId="6" fontId="0" fillId="0" borderId="0" xfId="0" applyNumberFormat="1"/>
    <xf numFmtId="0" fontId="0" fillId="0" borderId="0" xfId="0" applyAlignment="1">
      <alignment horizontal="center"/>
    </xf>
    <xf numFmtId="164" fontId="21" fillId="0" borderId="0" xfId="1" applyNumberFormat="1" applyFont="1"/>
    <xf numFmtId="164" fontId="22" fillId="0" borderId="0" xfId="1" applyNumberFormat="1" applyFont="1"/>
    <xf numFmtId="164" fontId="23" fillId="0" borderId="0" xfId="1" applyNumberFormat="1" applyFont="1"/>
    <xf numFmtId="0" fontId="0" fillId="0" borderId="0" xfId="0" applyAlignment="1">
      <alignment vertical="center" wrapText="1"/>
    </xf>
    <xf numFmtId="0" fontId="0" fillId="0" borderId="1" xfId="0" applyFill="1" applyBorder="1" applyAlignment="1">
      <alignment vertical="center" wrapText="1"/>
    </xf>
    <xf numFmtId="164" fontId="0" fillId="0" borderId="1" xfId="1" applyNumberFormat="1" applyFon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/>
    </xf>
    <xf numFmtId="164" fontId="0" fillId="0" borderId="1" xfId="1" applyNumberFormat="1" applyFont="1" applyBorder="1"/>
    <xf numFmtId="164" fontId="0" fillId="0" borderId="1" xfId="0" applyNumberFormat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0" fontId="15" fillId="0" borderId="1" xfId="0" applyNumberFormat="1" applyFont="1" applyFill="1" applyBorder="1" applyAlignment="1">
      <alignment vertical="center"/>
    </xf>
    <xf numFmtId="164" fontId="15" fillId="0" borderId="15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164" fontId="0" fillId="0" borderId="11" xfId="1" applyNumberFormat="1" applyFont="1" applyFill="1" applyBorder="1"/>
    <xf numFmtId="164" fontId="3" fillId="0" borderId="12" xfId="0" applyNumberFormat="1" applyFont="1" applyFill="1" applyBorder="1"/>
    <xf numFmtId="0" fontId="2" fillId="0" borderId="11" xfId="0" applyFont="1" applyFill="1" applyBorder="1" applyAlignment="1">
      <alignment horizontal="center"/>
    </xf>
    <xf numFmtId="164" fontId="3" fillId="2" borderId="10" xfId="1" applyNumberFormat="1" applyFont="1" applyFill="1" applyBorder="1" applyAlignment="1">
      <alignment vertical="center"/>
    </xf>
    <xf numFmtId="164" fontId="3" fillId="3" borderId="11" xfId="1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164" fontId="2" fillId="0" borderId="11" xfId="1" applyNumberFormat="1" applyFont="1" applyBorder="1" applyAlignment="1">
      <alignment vertical="center"/>
    </xf>
    <xf numFmtId="10" fontId="2" fillId="0" borderId="11" xfId="0" applyNumberFormat="1" applyFont="1" applyBorder="1"/>
    <xf numFmtId="164" fontId="20" fillId="4" borderId="11" xfId="1" applyNumberFormat="1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164" fontId="0" fillId="0" borderId="11" xfId="1" applyNumberFormat="1" applyFont="1" applyFill="1" applyBorder="1" applyAlignment="1">
      <alignment horizontal="center" vertical="center"/>
    </xf>
    <xf numFmtId="164" fontId="0" fillId="0" borderId="12" xfId="1" applyNumberFormat="1" applyFont="1" applyFill="1" applyBorder="1" applyAlignment="1">
      <alignment horizontal="center" vertical="center"/>
    </xf>
    <xf numFmtId="10" fontId="0" fillId="0" borderId="1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0" fontId="0" fillId="0" borderId="10" xfId="2" applyNumberFormat="1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164" fontId="3" fillId="0" borderId="0" xfId="1" applyNumberFormat="1" applyFont="1" applyFill="1" applyBorder="1" applyAlignment="1" applyProtection="1">
      <alignment vertical="center"/>
      <protection hidden="1"/>
    </xf>
    <xf numFmtId="164" fontId="0" fillId="0" borderId="0" xfId="1" applyNumberFormat="1" applyFont="1" applyFill="1" applyBorder="1" applyAlignment="1"/>
    <xf numFmtId="164" fontId="15" fillId="0" borderId="0" xfId="1" applyNumberFormat="1" applyFont="1" applyFill="1" applyBorder="1" applyAlignment="1"/>
    <xf numFmtId="164" fontId="16" fillId="0" borderId="0" xfId="1" applyNumberFormat="1" applyFont="1" applyFill="1" applyBorder="1" applyAlignment="1"/>
    <xf numFmtId="164" fontId="3" fillId="0" borderId="0" xfId="1" applyNumberFormat="1" applyFont="1" applyFill="1" applyBorder="1" applyAlignment="1"/>
    <xf numFmtId="0" fontId="25" fillId="6" borderId="0" xfId="0" applyFont="1" applyFill="1" applyBorder="1"/>
    <xf numFmtId="164" fontId="5" fillId="0" borderId="0" xfId="1" applyNumberFormat="1" applyFont="1" applyFill="1" applyBorder="1" applyAlignment="1" applyProtection="1">
      <alignment vertical="center"/>
      <protection hidden="1"/>
    </xf>
    <xf numFmtId="164" fontId="15" fillId="0" borderId="0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3" fontId="0" fillId="0" borderId="0" xfId="1" applyFont="1"/>
    <xf numFmtId="9" fontId="0" fillId="0" borderId="0" xfId="2" applyFont="1"/>
    <xf numFmtId="165" fontId="0" fillId="0" borderId="0" xfId="2" applyNumberFormat="1" applyFont="1"/>
    <xf numFmtId="0" fontId="27" fillId="6" borderId="0" xfId="0" applyFont="1" applyFill="1" applyBorder="1" applyAlignment="1">
      <alignment horizontal="center"/>
    </xf>
    <xf numFmtId="164" fontId="26" fillId="0" borderId="0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 applyProtection="1">
      <alignment vertical="center"/>
      <protection locked="0"/>
    </xf>
    <xf numFmtId="43" fontId="0" fillId="0" borderId="0" xfId="0" applyNumberFormat="1"/>
    <xf numFmtId="164" fontId="10" fillId="0" borderId="0" xfId="1" applyNumberFormat="1" applyFont="1" applyFill="1" applyBorder="1" applyAlignment="1">
      <alignment vertical="center"/>
    </xf>
    <xf numFmtId="164" fontId="16" fillId="0" borderId="0" xfId="1" applyNumberFormat="1" applyFont="1" applyFill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 applyProtection="1">
      <alignment horizontal="right" vertical="center"/>
      <protection locked="0"/>
    </xf>
    <xf numFmtId="164" fontId="12" fillId="0" borderId="0" xfId="1" applyNumberFormat="1" applyFont="1" applyFill="1" applyBorder="1" applyAlignment="1">
      <alignment vertical="center"/>
    </xf>
    <xf numFmtId="0" fontId="29" fillId="0" borderId="0" xfId="0" applyFont="1" applyBorder="1"/>
    <xf numFmtId="0" fontId="14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164" fontId="16" fillId="0" borderId="0" xfId="1" applyNumberFormat="1" applyFont="1" applyFill="1" applyBorder="1" applyAlignment="1">
      <alignment vertical="center"/>
    </xf>
    <xf numFmtId="164" fontId="17" fillId="0" borderId="0" xfId="1" applyNumberFormat="1" applyFont="1" applyFill="1" applyBorder="1" applyAlignment="1" applyProtection="1">
      <alignment horizontal="right" vertical="center"/>
      <protection locked="0"/>
    </xf>
    <xf numFmtId="164" fontId="3" fillId="2" borderId="0" xfId="1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/>
    <xf numFmtId="164" fontId="0" fillId="0" borderId="0" xfId="1" applyNumberFormat="1" applyFont="1" applyFill="1" applyBorder="1" applyProtection="1">
      <protection hidden="1"/>
    </xf>
    <xf numFmtId="0" fontId="16" fillId="0" borderId="0" xfId="0" applyFont="1" applyBorder="1" applyAlignment="1">
      <alignment horizontal="right" vertical="center"/>
    </xf>
    <xf numFmtId="164" fontId="0" fillId="0" borderId="0" xfId="1" applyNumberFormat="1" applyFont="1" applyBorder="1"/>
    <xf numFmtId="0" fontId="2" fillId="0" borderId="0" xfId="0" applyFont="1" applyFill="1" applyBorder="1" applyAlignment="1">
      <alignment vertical="center"/>
    </xf>
    <xf numFmtId="164" fontId="26" fillId="5" borderId="0" xfId="1" applyNumberFormat="1" applyFont="1" applyFill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top" wrapText="1"/>
    </xf>
    <xf numFmtId="164" fontId="15" fillId="0" borderId="0" xfId="0" applyNumberFormat="1" applyFont="1" applyBorder="1" applyAlignment="1" applyProtection="1">
      <protection hidden="1"/>
    </xf>
    <xf numFmtId="0" fontId="0" fillId="0" borderId="0" xfId="0" applyBorder="1" applyAlignment="1">
      <alignment vertical="top" wrapText="1"/>
    </xf>
    <xf numFmtId="43" fontId="0" fillId="0" borderId="0" xfId="1" applyFont="1" applyFill="1" applyBorder="1" applyProtection="1">
      <protection hidden="1"/>
    </xf>
    <xf numFmtId="164" fontId="15" fillId="0" borderId="0" xfId="1" applyNumberFormat="1" applyFont="1" applyFill="1" applyBorder="1" applyAlignment="1" applyProtection="1">
      <protection hidden="1"/>
    </xf>
    <xf numFmtId="0" fontId="4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164" fontId="0" fillId="0" borderId="0" xfId="0" applyNumberFormat="1" applyBorder="1" applyProtection="1">
      <protection hidden="1"/>
    </xf>
    <xf numFmtId="164" fontId="0" fillId="0" borderId="0" xfId="1" applyNumberFormat="1" applyFont="1" applyFill="1" applyBorder="1" applyAlignment="1" applyProtection="1">
      <alignment vertical="center"/>
      <protection hidden="1"/>
    </xf>
    <xf numFmtId="0" fontId="24" fillId="0" borderId="0" xfId="0" applyFont="1" applyBorder="1"/>
    <xf numFmtId="0" fontId="25" fillId="0" borderId="0" xfId="0" applyFont="1" applyBorder="1"/>
    <xf numFmtId="164" fontId="28" fillId="0" borderId="0" xfId="1" applyNumberFormat="1" applyFont="1" applyFill="1" applyBorder="1" applyAlignment="1">
      <alignment vertical="center"/>
    </xf>
    <xf numFmtId="164" fontId="0" fillId="0" borderId="0" xfId="1" applyNumberFormat="1" applyFont="1" applyFill="1" applyBorder="1" applyProtection="1">
      <protection locked="0"/>
    </xf>
    <xf numFmtId="164" fontId="0" fillId="0" borderId="0" xfId="1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16" fillId="0" borderId="0" xfId="0" applyFont="1" applyFill="1" applyBorder="1"/>
    <xf numFmtId="164" fontId="2" fillId="0" borderId="0" xfId="1" applyNumberFormat="1" applyFont="1" applyFill="1" applyBorder="1" applyProtection="1">
      <protection locked="0"/>
    </xf>
    <xf numFmtId="164" fontId="0" fillId="0" borderId="0" xfId="1" applyNumberFormat="1" applyFont="1" applyFill="1" applyBorder="1" applyAlignment="1">
      <alignment horizontal="right"/>
    </xf>
    <xf numFmtId="0" fontId="2" fillId="0" borderId="0" xfId="0" applyFont="1" applyFill="1" applyBorder="1" applyAlignment="1" applyProtection="1">
      <alignment horizontal="center"/>
      <protection locked="0"/>
    </xf>
    <xf numFmtId="0" fontId="0" fillId="7" borderId="1" xfId="0" applyFill="1" applyBorder="1"/>
    <xf numFmtId="0" fontId="0" fillId="8" borderId="1" xfId="0" applyFill="1" applyBorder="1"/>
    <xf numFmtId="0" fontId="18" fillId="0" borderId="0" xfId="0" applyFont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E19B85"/>
      <color rgb="FFB2B2B2"/>
      <color rgb="FF6581D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AppData/Local/Microsoft/Windows/Temporary%20Internet%20Files/Content.Outlook/YAF1B3B8/RSI_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Identification"/>
      <sheetName val="Données"/>
      <sheetName val="Echeancier RSI Principal"/>
      <sheetName val="Echeancier RSI Conjoint"/>
      <sheetName val="Ecriture inventaire"/>
      <sheetName val="Notes"/>
      <sheetName val="Page entete"/>
      <sheetName val="Circulaire RSI"/>
      <sheetName val="Associés sarl"/>
      <sheetName val="DCR"/>
      <sheetName val="Prepa"/>
      <sheetName val="M"/>
      <sheetName val="M_protect"/>
    </sheetNames>
    <sheetDataSet>
      <sheetData sheetId="0"/>
      <sheetData sheetId="1">
        <row r="2">
          <cell r="E2" t="str">
            <v>© AGI 2014 Version 5.3 du 09 sept 2014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1">
          <cell r="F41">
            <v>2014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M29"/>
  <sheetViews>
    <sheetView showGridLines="0" topLeftCell="A10" workbookViewId="0">
      <selection activeCell="K11" sqref="K11"/>
    </sheetView>
  </sheetViews>
  <sheetFormatPr baseColWidth="10" defaultRowHeight="15"/>
  <cols>
    <col min="1" max="1" width="15.85546875" customWidth="1"/>
    <col min="2" max="2" width="22.28515625" customWidth="1"/>
    <col min="3" max="3" width="11.5703125" customWidth="1"/>
    <col min="4" max="4" width="13.42578125" customWidth="1"/>
    <col min="9" max="9" width="27.5703125" customWidth="1"/>
    <col min="10" max="10" width="2" customWidth="1"/>
  </cols>
  <sheetData>
    <row r="1" spans="1:13" ht="18.75">
      <c r="A1" s="53" t="s">
        <v>31</v>
      </c>
      <c r="B1" s="3"/>
      <c r="D1" s="53" t="s">
        <v>30</v>
      </c>
    </row>
    <row r="2" spans="1:13" ht="21">
      <c r="A2" s="59" t="s">
        <v>28</v>
      </c>
      <c r="B2" s="3"/>
      <c r="C2" s="3"/>
      <c r="D2" s="49" t="e">
        <f>#REF!</f>
        <v>#REF!</v>
      </c>
      <c r="E2" s="3"/>
    </row>
    <row r="3" spans="1:13" ht="18.75">
      <c r="A3" s="60" t="s">
        <v>26</v>
      </c>
      <c r="B3" s="3"/>
      <c r="C3" s="3"/>
      <c r="D3" s="61"/>
      <c r="E3" s="3"/>
    </row>
    <row r="4" spans="1:13" ht="18.75">
      <c r="A4" s="60" t="s">
        <v>27</v>
      </c>
      <c r="B4" s="3"/>
      <c r="C4" s="3"/>
      <c r="D4" s="62"/>
      <c r="E4" s="61"/>
      <c r="I4" s="70" t="s">
        <v>39</v>
      </c>
      <c r="J4" s="43"/>
      <c r="K4" s="65">
        <v>1</v>
      </c>
    </row>
    <row r="5" spans="1:13" ht="36">
      <c r="A5" s="64" t="s">
        <v>29</v>
      </c>
      <c r="B5" s="163" t="s">
        <v>87</v>
      </c>
      <c r="C5" s="163"/>
      <c r="D5" s="163"/>
      <c r="E5" s="163"/>
      <c r="F5" s="163"/>
      <c r="G5" s="163"/>
      <c r="I5" t="s">
        <v>40</v>
      </c>
      <c r="J5">
        <v>1</v>
      </c>
    </row>
    <row r="6" spans="1:13" ht="21">
      <c r="A6" s="63" t="s">
        <v>77</v>
      </c>
      <c r="B6" s="3"/>
      <c r="D6" s="164" t="s">
        <v>88</v>
      </c>
      <c r="E6" s="165"/>
      <c r="F6" s="166"/>
      <c r="I6" t="s">
        <v>41</v>
      </c>
      <c r="J6">
        <v>2</v>
      </c>
    </row>
    <row r="7" spans="1:13" ht="15.75">
      <c r="A7" s="25"/>
      <c r="B7" s="66" t="s">
        <v>21</v>
      </c>
      <c r="C7" s="93"/>
      <c r="D7" s="26" t="s">
        <v>91</v>
      </c>
      <c r="E7" s="57">
        <v>36372</v>
      </c>
      <c r="F7" s="28" t="s">
        <v>34</v>
      </c>
      <c r="G7" s="27">
        <v>37032</v>
      </c>
      <c r="I7" t="s">
        <v>42</v>
      </c>
      <c r="J7">
        <v>3</v>
      </c>
    </row>
    <row r="8" spans="1:13" ht="15.75">
      <c r="A8" s="29"/>
      <c r="B8" s="35" t="s">
        <v>20</v>
      </c>
      <c r="C8" s="94"/>
      <c r="D8" s="31" t="s">
        <v>32</v>
      </c>
      <c r="E8" s="50">
        <f>+E7*0.13</f>
        <v>4728.3600000000006</v>
      </c>
      <c r="F8" s="33" t="s">
        <v>35</v>
      </c>
      <c r="G8" s="32">
        <v>37513</v>
      </c>
    </row>
    <row r="9" spans="1:13" ht="15.75">
      <c r="A9" s="34"/>
      <c r="B9" s="30" t="s">
        <v>6</v>
      </c>
      <c r="C9" s="42">
        <f>C7+C8</f>
        <v>0</v>
      </c>
      <c r="D9" s="31" t="s">
        <v>13</v>
      </c>
      <c r="E9" s="50">
        <f>E7*0.4</f>
        <v>14548.800000000001</v>
      </c>
      <c r="F9" s="33" t="s">
        <v>36</v>
      </c>
      <c r="G9" s="32">
        <v>150192</v>
      </c>
      <c r="K9" s="74" t="s">
        <v>37</v>
      </c>
      <c r="L9" s="74" t="s">
        <v>19</v>
      </c>
      <c r="M9" s="74" t="s">
        <v>22</v>
      </c>
    </row>
    <row r="10" spans="1:13">
      <c r="A10" s="34"/>
      <c r="B10" s="8"/>
      <c r="C10" s="90"/>
      <c r="D10" s="31" t="s">
        <v>14</v>
      </c>
      <c r="E10" s="51">
        <v>9.5299999999999994</v>
      </c>
      <c r="F10" s="36"/>
      <c r="G10" s="37"/>
      <c r="I10" t="s">
        <v>45</v>
      </c>
      <c r="K10" s="4">
        <v>20000</v>
      </c>
      <c r="L10" s="4">
        <v>25000</v>
      </c>
      <c r="M10" s="4">
        <f>SUM(K10:L10)</f>
        <v>45000</v>
      </c>
    </row>
    <row r="11" spans="1:13" ht="15.75">
      <c r="A11" s="38"/>
      <c r="B11" s="41" t="s">
        <v>18</v>
      </c>
      <c r="C11" s="91">
        <f>IF(C10=0,C9*1.4,C9+C10)</f>
        <v>0</v>
      </c>
      <c r="D11" s="40" t="s">
        <v>15</v>
      </c>
      <c r="E11" s="39" t="s">
        <v>16</v>
      </c>
      <c r="F11" s="58"/>
      <c r="G11" s="92"/>
      <c r="I11" t="s">
        <v>86</v>
      </c>
      <c r="K11" s="4">
        <v>180000</v>
      </c>
      <c r="L11" s="4">
        <v>20000</v>
      </c>
      <c r="M11" s="4">
        <f>SUM(K11:L11)</f>
        <v>200000</v>
      </c>
    </row>
    <row r="12" spans="1:13" ht="37.5" customHeight="1">
      <c r="A12" s="14" t="s">
        <v>5</v>
      </c>
      <c r="B12" s="14" t="s">
        <v>90</v>
      </c>
      <c r="C12" s="16" t="e">
        <f>IF(#REF!=2,6911,IF(#REF!=1,IF(#REF!&gt;'Libéral An 1'!E7,'Libéral An 1'!E7,#REF!)))</f>
        <v>#REF!</v>
      </c>
      <c r="D12" s="105">
        <v>6.0000000000000001E-3</v>
      </c>
      <c r="E12" s="16" t="e">
        <f>C12*D12</f>
        <v>#REF!</v>
      </c>
      <c r="F12" s="44"/>
      <c r="G12" s="47"/>
      <c r="K12" s="4"/>
      <c r="L12" s="4"/>
      <c r="M12" s="4"/>
    </row>
    <row r="13" spans="1:13" ht="37.5" customHeight="1">
      <c r="A13" s="15" t="s">
        <v>5</v>
      </c>
      <c r="B13" s="15" t="s">
        <v>89</v>
      </c>
      <c r="C13" s="17" t="e">
        <f>IF(#REF!=1,(IF(#REF!&gt;'Libéral An 1'!E7*5,'Libéral An 1'!E7*5,#REF!)),E9)</f>
        <v>#REF!</v>
      </c>
      <c r="D13" s="19">
        <v>5.8999999999999997E-2</v>
      </c>
      <c r="E13" s="17" t="e">
        <f>C13*D13</f>
        <v>#REF!</v>
      </c>
      <c r="F13" s="44"/>
      <c r="G13" s="9"/>
      <c r="I13" s="52" t="s">
        <v>92</v>
      </c>
      <c r="J13" s="106"/>
      <c r="K13" s="104">
        <v>2</v>
      </c>
    </row>
    <row r="14" spans="1:13" ht="31.5" customHeight="1">
      <c r="A14" s="15" t="s">
        <v>5</v>
      </c>
      <c r="B14" s="15" t="s">
        <v>76</v>
      </c>
      <c r="C14" s="17"/>
      <c r="D14" s="19"/>
      <c r="E14" s="17" t="e">
        <f>IF(OR(Libéral_2015!#REF!=1,Libéral_2015!#REF!=1),0,IF(C9&gt;E9,0,IF(C9&lt;=0,-(E8*0.065),-(0.13*6.5/40)*(E9-C9))))</f>
        <v>#REF!</v>
      </c>
      <c r="F14" s="44"/>
      <c r="G14" s="10"/>
      <c r="I14" s="72" t="s">
        <v>43</v>
      </c>
      <c r="J14">
        <v>1</v>
      </c>
    </row>
    <row r="15" spans="1:13" ht="15.75">
      <c r="A15" s="71"/>
      <c r="B15" s="85" t="s">
        <v>64</v>
      </c>
      <c r="C15" s="86"/>
      <c r="D15" s="87"/>
      <c r="E15" s="86" t="e">
        <f>+E12+E14</f>
        <v>#REF!</v>
      </c>
      <c r="F15" s="88"/>
      <c r="G15" s="89"/>
      <c r="I15" s="72" t="s">
        <v>44</v>
      </c>
      <c r="J15">
        <v>2</v>
      </c>
    </row>
    <row r="16" spans="1:13">
      <c r="A16" s="15" t="s">
        <v>1</v>
      </c>
      <c r="B16" s="15" t="s">
        <v>53</v>
      </c>
      <c r="D16" s="103" t="e">
        <f>IF(C9&lt;#REF!,"Forfait",10.1%)</f>
        <v>#REF!</v>
      </c>
      <c r="E16" s="17" t="e">
        <f>IF(C9&lt;#REF!,190,IF(AND(#REF!&gt;(#REF!-1),#REF!&lt;#REF!),#REF!*#REF!,IF(AND(#REF!&gt;(#REF!-1),#REF!&lt;#REF!),#REF!+(#REF!-#REF!)*#REF!,IF(#REF!&gt;(#REF!-1),((#REF!-#REF!)*#REF!)+#REF!,0))))</f>
        <v>#REF!</v>
      </c>
      <c r="F16" s="44"/>
      <c r="G16" s="9"/>
    </row>
    <row r="17" spans="1:7" ht="30">
      <c r="A17" s="15" t="s">
        <v>2</v>
      </c>
      <c r="B17" s="15" t="s">
        <v>69</v>
      </c>
      <c r="C17" s="101" t="e">
        <f>VLOOKUP(C9,#REF!,3)</f>
        <v>#REF!</v>
      </c>
      <c r="D17" s="19"/>
      <c r="E17" s="17" t="e">
        <f>VLOOKUP(C9,#REF!,4)</f>
        <v>#REF!</v>
      </c>
      <c r="F17" s="44"/>
      <c r="G17" s="9"/>
    </row>
    <row r="18" spans="1:7">
      <c r="A18" s="15" t="s">
        <v>11</v>
      </c>
      <c r="B18" s="21" t="s">
        <v>69</v>
      </c>
      <c r="C18" s="102" t="s">
        <v>61</v>
      </c>
      <c r="D18" s="23"/>
      <c r="E18" s="22">
        <v>76</v>
      </c>
      <c r="F18" s="46"/>
      <c r="G18" s="24"/>
    </row>
    <row r="19" spans="1:7" ht="15.75">
      <c r="A19" s="71"/>
      <c r="B19" s="95" t="s">
        <v>75</v>
      </c>
      <c r="C19" s="86"/>
      <c r="D19" s="87"/>
      <c r="E19" s="86" t="e">
        <f>SUM(E16:E18)</f>
        <v>#REF!</v>
      </c>
      <c r="F19" s="88"/>
      <c r="G19" s="54"/>
    </row>
    <row r="20" spans="1:7" ht="33.75" customHeight="1">
      <c r="A20" s="15" t="s">
        <v>3</v>
      </c>
      <c r="B20" s="15" t="s">
        <v>0</v>
      </c>
      <c r="C20" s="17">
        <f>IF(C9&lt;E8,0,C9)</f>
        <v>0</v>
      </c>
      <c r="D20" s="19">
        <v>5.2499999999999998E-2</v>
      </c>
      <c r="E20" s="17">
        <f>C20*D20</f>
        <v>0</v>
      </c>
      <c r="F20" s="44"/>
      <c r="G20" s="9"/>
    </row>
    <row r="21" spans="1:7" ht="44.25" customHeight="1">
      <c r="A21" s="15" t="s">
        <v>8</v>
      </c>
      <c r="B21" s="15" t="s">
        <v>4</v>
      </c>
      <c r="C21" s="17">
        <f>IF($C$7&lt;$E$8,0,C9+E12+E14+E16+E17+E18)</f>
        <v>0</v>
      </c>
      <c r="D21" s="19">
        <v>5.0999999999999997E-2</v>
      </c>
      <c r="E21" s="17">
        <f>C21*D21</f>
        <v>0</v>
      </c>
      <c r="F21" s="44"/>
      <c r="G21" s="9"/>
    </row>
    <row r="22" spans="1:7" ht="57" customHeight="1">
      <c r="A22" s="15" t="s">
        <v>7</v>
      </c>
      <c r="B22" s="15" t="s">
        <v>4</v>
      </c>
      <c r="C22" s="17">
        <f>C21</f>
        <v>0</v>
      </c>
      <c r="D22" s="19">
        <v>2.9000000000000001E-2</v>
      </c>
      <c r="E22" s="17">
        <f>C22*D22</f>
        <v>0</v>
      </c>
      <c r="F22" s="44"/>
      <c r="G22" s="9"/>
    </row>
    <row r="23" spans="1:7" ht="33" customHeight="1">
      <c r="A23" s="15" t="s">
        <v>33</v>
      </c>
      <c r="B23" s="15" t="s">
        <v>17</v>
      </c>
      <c r="C23" s="17">
        <f>IF(C9&lt;E8,0,G7)</f>
        <v>0</v>
      </c>
      <c r="D23" s="19" t="e">
        <f>IF(#REF!=1,0.25%,0)</f>
        <v>#REF!</v>
      </c>
      <c r="E23" s="17" t="e">
        <f>C23*D23</f>
        <v>#REF!</v>
      </c>
      <c r="F23" s="45"/>
      <c r="G23" s="9"/>
    </row>
    <row r="24" spans="1:7" ht="27" customHeight="1">
      <c r="A24" s="79"/>
      <c r="B24" s="95" t="s">
        <v>79</v>
      </c>
      <c r="C24" s="80"/>
      <c r="D24" s="81"/>
      <c r="E24" s="80" t="e">
        <f>SUM(E20:E23)</f>
        <v>#REF!</v>
      </c>
      <c r="F24" s="100"/>
      <c r="G24" s="84"/>
    </row>
    <row r="25" spans="1:7" ht="20.25" customHeight="1">
      <c r="A25" s="11"/>
      <c r="B25" s="96" t="s">
        <v>78</v>
      </c>
      <c r="C25" s="97"/>
      <c r="D25" s="98"/>
      <c r="E25" s="99" t="e">
        <f>SUM(E12:E24)</f>
        <v>#REF!</v>
      </c>
      <c r="F25" s="7"/>
      <c r="G25" s="9"/>
    </row>
    <row r="26" spans="1:7">
      <c r="A26" s="11"/>
      <c r="B26" s="10" t="s">
        <v>9</v>
      </c>
      <c r="C26" s="18"/>
      <c r="D26" s="20"/>
      <c r="E26" s="12" t="e">
        <f>E25-E22</f>
        <v>#REF!</v>
      </c>
      <c r="F26" s="7"/>
      <c r="G26" s="10"/>
    </row>
    <row r="27" spans="1:7" ht="17.25">
      <c r="A27" s="13"/>
      <c r="B27" s="68" t="s">
        <v>38</v>
      </c>
      <c r="C27" s="69" t="e">
        <f>E25/C9</f>
        <v>#REF!</v>
      </c>
      <c r="D27" s="56"/>
      <c r="E27" s="55"/>
      <c r="F27" s="67" t="s">
        <v>25</v>
      </c>
      <c r="G27" s="54">
        <f>G25</f>
        <v>0</v>
      </c>
    </row>
    <row r="29" spans="1:7">
      <c r="A29" t="s">
        <v>85</v>
      </c>
    </row>
  </sheetData>
  <mergeCells count="2">
    <mergeCell ref="B5:G5"/>
    <mergeCell ref="D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270"/>
  <sheetViews>
    <sheetView tabSelected="1" zoomScaleNormal="100" zoomScaleSheetLayoutView="88" zoomScalePageLayoutView="63" workbookViewId="0">
      <selection activeCell="I5" sqref="I5"/>
    </sheetView>
  </sheetViews>
  <sheetFormatPr baseColWidth="10" defaultRowHeight="15"/>
  <cols>
    <col min="1" max="1" width="8.28515625" style="6" customWidth="1"/>
    <col min="2" max="2" width="12.28515625" style="6" customWidth="1"/>
    <col min="3" max="8" width="5.140625" style="6" customWidth="1"/>
    <col min="9" max="9" width="14.140625" style="6" bestFit="1" customWidth="1"/>
    <col min="10" max="10" width="5.28515625" style="112" customWidth="1"/>
    <col min="11" max="18" width="11.42578125" style="129"/>
    <col min="19" max="16384" width="11.42578125" style="6"/>
  </cols>
  <sheetData>
    <row r="1" spans="1:10" ht="21">
      <c r="A1" s="122"/>
      <c r="B1" s="126"/>
      <c r="D1" s="127"/>
      <c r="E1" s="128"/>
      <c r="F1" s="114"/>
      <c r="G1" s="114"/>
      <c r="H1" s="114"/>
      <c r="I1" s="114"/>
    </row>
    <row r="2" spans="1:10" ht="26.25">
      <c r="A2" s="130"/>
      <c r="B2" s="131"/>
      <c r="C2" s="131"/>
      <c r="D2" s="131"/>
      <c r="E2" s="132"/>
      <c r="F2" s="110"/>
      <c r="G2" s="110"/>
      <c r="H2" s="125"/>
      <c r="I2" s="133"/>
      <c r="J2" s="124"/>
    </row>
    <row r="3" spans="1:10" ht="15.75">
      <c r="A3" s="155"/>
      <c r="B3" s="134">
        <v>50000</v>
      </c>
      <c r="C3" s="135"/>
      <c r="D3" s="136"/>
      <c r="E3" s="48"/>
      <c r="H3" s="137"/>
      <c r="I3" s="138"/>
      <c r="J3" s="119"/>
    </row>
    <row r="4" spans="1:10" ht="15.75">
      <c r="A4" s="139"/>
      <c r="B4" s="107"/>
      <c r="C4" s="31"/>
      <c r="D4" s="136"/>
      <c r="E4" s="48"/>
      <c r="F4" s="152"/>
      <c r="G4" s="48"/>
      <c r="H4" s="48"/>
      <c r="I4" s="140">
        <v>70000</v>
      </c>
    </row>
    <row r="5" spans="1:10" ht="17.25" customHeight="1">
      <c r="A5" s="141"/>
      <c r="C5" s="31"/>
      <c r="D5" s="136"/>
      <c r="E5" s="114"/>
      <c r="F5" s="111"/>
      <c r="G5" s="108"/>
      <c r="H5" s="108"/>
      <c r="I5" s="142"/>
    </row>
    <row r="6" spans="1:10" ht="15.75">
      <c r="A6" s="143"/>
      <c r="B6" s="153"/>
      <c r="C6" s="31"/>
      <c r="D6" s="144"/>
      <c r="E6" s="48"/>
      <c r="F6" s="111"/>
      <c r="G6" s="109"/>
      <c r="H6" s="109"/>
      <c r="I6" s="145"/>
      <c r="J6" s="120"/>
    </row>
    <row r="7" spans="1:10" ht="21">
      <c r="A7" s="126"/>
      <c r="B7" s="154"/>
      <c r="C7" s="135"/>
      <c r="D7" s="136"/>
      <c r="E7" s="146"/>
      <c r="F7" s="147"/>
      <c r="G7" s="147"/>
      <c r="H7" s="147"/>
      <c r="I7" s="148"/>
    </row>
    <row r="8" spans="1:10" ht="21" customHeight="1">
      <c r="A8" s="126"/>
      <c r="B8" s="138"/>
      <c r="C8" s="135"/>
      <c r="D8" s="136"/>
      <c r="E8" s="149"/>
      <c r="F8" s="113"/>
      <c r="G8" s="113"/>
      <c r="H8" s="113"/>
      <c r="I8" s="113"/>
    </row>
    <row r="9" spans="1:10">
      <c r="A9" s="150"/>
      <c r="B9" s="150"/>
      <c r="C9" s="150"/>
      <c r="D9" s="150"/>
      <c r="E9" s="150"/>
      <c r="F9" s="150"/>
      <c r="G9" s="150"/>
      <c r="H9" s="150"/>
      <c r="I9" s="150"/>
    </row>
    <row r="10" spans="1:10">
      <c r="A10" s="150"/>
      <c r="B10" s="150"/>
      <c r="C10" s="150"/>
      <c r="D10" s="150"/>
      <c r="E10" s="150"/>
      <c r="F10" s="150"/>
      <c r="G10" s="150"/>
      <c r="H10" s="150"/>
      <c r="I10" s="150"/>
    </row>
    <row r="11" spans="1:10">
      <c r="A11" s="150"/>
      <c r="B11" s="150"/>
      <c r="C11" s="150"/>
      <c r="D11" s="150"/>
      <c r="E11" s="150"/>
      <c r="F11" s="150"/>
      <c r="G11" s="150"/>
      <c r="H11" s="150"/>
      <c r="I11" s="150"/>
    </row>
    <row r="12" spans="1:10">
      <c r="A12" s="150"/>
      <c r="B12" s="150"/>
      <c r="C12" s="150"/>
      <c r="D12" s="150"/>
      <c r="E12" s="150"/>
      <c r="F12" s="150"/>
      <c r="G12" s="150"/>
      <c r="H12" s="150"/>
      <c r="I12" s="150"/>
    </row>
    <row r="13" spans="1:10">
      <c r="A13" s="150"/>
      <c r="B13" s="150"/>
      <c r="C13" s="150"/>
      <c r="D13" s="150"/>
      <c r="E13" s="150"/>
      <c r="F13" s="150"/>
      <c r="G13" s="150"/>
      <c r="H13" s="150"/>
      <c r="I13" s="150"/>
    </row>
    <row r="14" spans="1:10">
      <c r="A14" s="150"/>
      <c r="B14" s="150"/>
      <c r="C14" s="150"/>
      <c r="D14" s="150"/>
      <c r="E14" s="150"/>
      <c r="F14" s="150"/>
      <c r="G14" s="150"/>
      <c r="H14" s="150"/>
      <c r="I14" s="150"/>
    </row>
    <row r="15" spans="1:10">
      <c r="A15" s="150"/>
      <c r="B15" s="150"/>
      <c r="C15" s="150"/>
      <c r="D15" s="150"/>
      <c r="E15" s="150"/>
      <c r="F15" s="150"/>
      <c r="G15" s="150"/>
      <c r="H15" s="150"/>
      <c r="I15" s="150"/>
    </row>
    <row r="16" spans="1:10">
      <c r="A16" s="150"/>
      <c r="B16" s="150"/>
      <c r="C16" s="150"/>
      <c r="D16" s="150"/>
      <c r="E16" s="150"/>
      <c r="F16" s="150"/>
      <c r="G16" s="150"/>
      <c r="H16" s="150"/>
      <c r="I16" s="150"/>
    </row>
    <row r="17" spans="1:9">
      <c r="A17" s="150"/>
      <c r="B17" s="150"/>
      <c r="C17" s="150"/>
      <c r="D17" s="150"/>
      <c r="E17" s="150"/>
      <c r="F17" s="150"/>
      <c r="G17" s="150"/>
      <c r="H17" s="150"/>
      <c r="I17" s="150"/>
    </row>
    <row r="18" spans="1:9">
      <c r="A18" s="150"/>
      <c r="B18" s="150"/>
      <c r="C18" s="150"/>
      <c r="D18" s="150"/>
      <c r="E18" s="150"/>
      <c r="F18" s="150"/>
      <c r="G18" s="150"/>
      <c r="H18" s="150"/>
      <c r="I18" s="150"/>
    </row>
    <row r="19" spans="1:9">
      <c r="A19" s="150"/>
      <c r="B19" s="150"/>
      <c r="C19" s="150"/>
      <c r="D19" s="150"/>
      <c r="E19" s="150"/>
      <c r="F19" s="150"/>
      <c r="G19" s="150"/>
      <c r="H19" s="150"/>
      <c r="I19" s="150"/>
    </row>
    <row r="20" spans="1:9">
      <c r="A20" s="150"/>
      <c r="B20" s="150"/>
      <c r="C20" s="150"/>
      <c r="D20" s="150"/>
      <c r="E20" s="150"/>
      <c r="F20" s="150"/>
      <c r="G20" s="150"/>
      <c r="H20" s="150"/>
      <c r="I20" s="150"/>
    </row>
    <row r="21" spans="1:9">
      <c r="A21" s="150"/>
      <c r="B21" s="150"/>
      <c r="C21" s="150"/>
      <c r="D21" s="150"/>
      <c r="E21" s="150"/>
      <c r="F21" s="150"/>
      <c r="G21" s="150"/>
      <c r="H21" s="150"/>
      <c r="I21" s="150"/>
    </row>
    <row r="22" spans="1:9">
      <c r="A22" s="150"/>
      <c r="B22" s="150"/>
      <c r="C22" s="150"/>
      <c r="D22" s="150"/>
      <c r="E22" s="150"/>
      <c r="F22" s="150"/>
      <c r="G22" s="150"/>
      <c r="H22" s="150"/>
      <c r="I22" s="150"/>
    </row>
    <row r="23" spans="1:9">
      <c r="A23" s="150"/>
      <c r="B23" s="150"/>
      <c r="C23" s="150"/>
      <c r="D23" s="150"/>
      <c r="E23" s="150"/>
      <c r="F23" s="150"/>
      <c r="G23" s="150"/>
      <c r="H23" s="150"/>
      <c r="I23" s="150"/>
    </row>
    <row r="24" spans="1:9">
      <c r="A24" s="150"/>
      <c r="B24" s="150"/>
      <c r="C24" s="150"/>
      <c r="D24" s="150"/>
      <c r="E24" s="150"/>
      <c r="F24" s="150"/>
      <c r="G24" s="150"/>
      <c r="H24" s="150"/>
      <c r="I24" s="150"/>
    </row>
    <row r="25" spans="1:9">
      <c r="A25" s="150"/>
      <c r="B25" s="150"/>
      <c r="C25" s="150"/>
      <c r="D25" s="150"/>
      <c r="E25" s="150"/>
      <c r="F25" s="150"/>
      <c r="G25" s="150"/>
      <c r="H25" s="150"/>
      <c r="I25" s="150"/>
    </row>
    <row r="26" spans="1:9">
      <c r="A26" s="150"/>
      <c r="B26" s="150"/>
      <c r="C26" s="150"/>
      <c r="D26" s="150"/>
      <c r="E26" s="150"/>
      <c r="F26" s="150"/>
      <c r="G26" s="150"/>
      <c r="H26" s="150"/>
      <c r="I26" s="150"/>
    </row>
    <row r="27" spans="1:9">
      <c r="A27" s="150"/>
      <c r="B27" s="150"/>
      <c r="C27" s="150"/>
      <c r="D27" s="150"/>
      <c r="E27" s="150"/>
      <c r="F27" s="150"/>
      <c r="G27" s="150"/>
      <c r="H27" s="150"/>
      <c r="I27" s="150"/>
    </row>
    <row r="28" spans="1:9">
      <c r="A28" s="150"/>
      <c r="B28" s="150"/>
      <c r="C28" s="150"/>
      <c r="D28" s="150"/>
      <c r="E28" s="150"/>
      <c r="F28" s="150"/>
      <c r="G28" s="150"/>
      <c r="H28" s="150"/>
      <c r="I28" s="150"/>
    </row>
    <row r="29" spans="1:9">
      <c r="A29" s="150"/>
      <c r="B29" s="150"/>
      <c r="C29" s="150"/>
      <c r="D29" s="150"/>
      <c r="E29" s="150"/>
      <c r="F29" s="150"/>
      <c r="G29" s="150"/>
      <c r="H29" s="150"/>
      <c r="I29" s="150"/>
    </row>
    <row r="30" spans="1:9">
      <c r="A30" s="150"/>
      <c r="B30" s="150"/>
      <c r="C30" s="150"/>
      <c r="D30" s="150"/>
      <c r="E30" s="150"/>
      <c r="F30" s="150"/>
      <c r="G30" s="150"/>
      <c r="H30" s="150"/>
      <c r="I30" s="150"/>
    </row>
    <row r="31" spans="1:9">
      <c r="A31" s="150"/>
      <c r="B31" s="150"/>
      <c r="C31" s="150"/>
      <c r="D31" s="150"/>
      <c r="E31" s="150"/>
      <c r="F31" s="150"/>
      <c r="G31" s="150"/>
      <c r="H31" s="150"/>
      <c r="I31" s="150"/>
    </row>
    <row r="32" spans="1:9">
      <c r="A32" s="150"/>
      <c r="B32" s="150"/>
      <c r="C32" s="150"/>
      <c r="D32" s="150"/>
      <c r="E32" s="150"/>
      <c r="F32" s="150"/>
      <c r="G32" s="150"/>
      <c r="H32" s="150"/>
      <c r="I32" s="150"/>
    </row>
    <row r="33" spans="1:9">
      <c r="A33" s="150"/>
      <c r="B33" s="150"/>
      <c r="C33" s="150"/>
      <c r="D33" s="150"/>
      <c r="E33" s="150"/>
      <c r="F33" s="150"/>
      <c r="G33" s="150"/>
      <c r="H33" s="150"/>
      <c r="I33" s="150"/>
    </row>
    <row r="34" spans="1:9">
      <c r="A34" s="150"/>
      <c r="B34" s="150"/>
      <c r="C34" s="150"/>
      <c r="D34" s="150"/>
      <c r="E34" s="150"/>
      <c r="F34" s="150"/>
      <c r="G34" s="150"/>
      <c r="H34" s="150"/>
      <c r="I34" s="150"/>
    </row>
    <row r="35" spans="1:9">
      <c r="A35" s="150"/>
      <c r="B35" s="150"/>
      <c r="C35" s="150"/>
      <c r="D35" s="150"/>
      <c r="E35" s="150"/>
      <c r="F35" s="150"/>
      <c r="G35" s="150"/>
      <c r="H35" s="150"/>
      <c r="I35" s="150"/>
    </row>
    <row r="36" spans="1:9">
      <c r="A36" s="150"/>
      <c r="B36" s="150"/>
      <c r="C36" s="150"/>
      <c r="D36" s="150"/>
      <c r="E36" s="150"/>
      <c r="F36" s="150"/>
      <c r="G36" s="150"/>
      <c r="H36" s="150"/>
      <c r="I36" s="150"/>
    </row>
    <row r="37" spans="1:9">
      <c r="A37" s="150"/>
      <c r="B37" s="150"/>
      <c r="C37" s="150"/>
      <c r="D37" s="150"/>
      <c r="E37" s="150"/>
      <c r="F37" s="150"/>
      <c r="G37" s="150"/>
      <c r="H37" s="150"/>
      <c r="I37" s="150"/>
    </row>
    <row r="38" spans="1:9">
      <c r="A38" s="150"/>
      <c r="B38" s="150"/>
      <c r="C38" s="150"/>
      <c r="D38" s="150"/>
      <c r="E38" s="150"/>
      <c r="F38" s="150"/>
      <c r="G38" s="150"/>
      <c r="H38" s="150"/>
      <c r="I38" s="150"/>
    </row>
    <row r="39" spans="1:9">
      <c r="A39" s="150"/>
      <c r="B39" s="150"/>
      <c r="C39" s="150"/>
      <c r="D39" s="150"/>
      <c r="E39" s="150"/>
      <c r="F39" s="150"/>
      <c r="G39" s="150"/>
      <c r="H39" s="150"/>
      <c r="I39" s="150"/>
    </row>
    <row r="40" spans="1:9">
      <c r="A40" s="150"/>
      <c r="B40" s="150"/>
      <c r="C40" s="150"/>
      <c r="D40" s="150"/>
      <c r="E40" s="150"/>
      <c r="F40" s="150"/>
      <c r="G40" s="150"/>
      <c r="H40" s="150"/>
      <c r="I40" s="150"/>
    </row>
    <row r="41" spans="1:9">
      <c r="A41" s="150"/>
      <c r="B41" s="150"/>
      <c r="C41" s="150"/>
      <c r="D41" s="150"/>
      <c r="E41" s="150"/>
      <c r="F41" s="150"/>
      <c r="G41" s="150"/>
      <c r="H41" s="150"/>
      <c r="I41" s="150"/>
    </row>
    <row r="42" spans="1:9">
      <c r="A42" s="150"/>
      <c r="B42" s="150"/>
      <c r="C42" s="150"/>
      <c r="D42" s="150"/>
      <c r="E42" s="150"/>
      <c r="F42" s="150"/>
      <c r="G42" s="150"/>
      <c r="H42" s="150"/>
      <c r="I42" s="150"/>
    </row>
    <row r="43" spans="1:9">
      <c r="A43" s="150"/>
      <c r="B43" s="150"/>
      <c r="C43" s="150"/>
      <c r="D43" s="150"/>
      <c r="E43" s="150"/>
      <c r="F43" s="150"/>
      <c r="G43" s="150"/>
      <c r="H43" s="150"/>
      <c r="I43" s="150"/>
    </row>
    <row r="44" spans="1:9">
      <c r="A44" s="150"/>
      <c r="B44" s="150"/>
      <c r="C44" s="150"/>
      <c r="D44" s="150"/>
      <c r="E44" s="150"/>
      <c r="F44" s="150"/>
      <c r="G44" s="150"/>
      <c r="H44" s="150"/>
      <c r="I44" s="150"/>
    </row>
    <row r="45" spans="1:9">
      <c r="A45" s="150"/>
      <c r="B45" s="150"/>
      <c r="C45" s="150"/>
      <c r="D45" s="150"/>
      <c r="E45" s="150"/>
      <c r="F45" s="150"/>
      <c r="G45" s="150"/>
      <c r="H45" s="150"/>
      <c r="I45" s="150"/>
    </row>
    <row r="46" spans="1:9">
      <c r="A46" s="150"/>
      <c r="B46" s="150"/>
      <c r="C46" s="150"/>
      <c r="D46" s="150"/>
      <c r="E46" s="150"/>
      <c r="F46" s="150"/>
      <c r="G46" s="150"/>
      <c r="H46" s="150"/>
      <c r="I46" s="150"/>
    </row>
    <row r="47" spans="1:9">
      <c r="A47" s="150"/>
      <c r="B47" s="150"/>
      <c r="C47" s="150"/>
      <c r="D47" s="150"/>
      <c r="E47" s="150"/>
      <c r="F47" s="150"/>
      <c r="G47" s="150"/>
      <c r="H47" s="150"/>
      <c r="I47" s="150"/>
    </row>
    <row r="48" spans="1:9">
      <c r="A48" s="150"/>
      <c r="B48" s="150"/>
      <c r="C48" s="150"/>
      <c r="D48" s="150"/>
      <c r="E48" s="150"/>
      <c r="F48" s="150"/>
      <c r="G48" s="150"/>
      <c r="H48" s="150"/>
      <c r="I48" s="150"/>
    </row>
    <row r="49" spans="1:9">
      <c r="A49" s="150"/>
      <c r="B49" s="150"/>
      <c r="C49" s="150"/>
      <c r="D49" s="150"/>
      <c r="E49" s="150"/>
      <c r="F49" s="150"/>
      <c r="G49" s="150"/>
      <c r="H49" s="150"/>
      <c r="I49" s="150"/>
    </row>
    <row r="50" spans="1:9">
      <c r="A50" s="150"/>
      <c r="B50" s="150"/>
      <c r="C50" s="150"/>
      <c r="D50" s="150"/>
      <c r="E50" s="150"/>
      <c r="F50" s="150"/>
      <c r="G50" s="150"/>
      <c r="H50" s="150"/>
      <c r="I50" s="150"/>
    </row>
    <row r="51" spans="1:9">
      <c r="A51" s="150"/>
      <c r="B51" s="150"/>
      <c r="C51" s="150"/>
      <c r="D51" s="150"/>
      <c r="E51" s="150"/>
      <c r="F51" s="150"/>
      <c r="G51" s="150"/>
      <c r="H51" s="150"/>
      <c r="I51" s="150"/>
    </row>
    <row r="52" spans="1:9">
      <c r="A52" s="150"/>
      <c r="B52" s="150"/>
      <c r="C52" s="150"/>
      <c r="D52" s="150"/>
      <c r="E52" s="150"/>
      <c r="F52" s="150"/>
      <c r="G52" s="150"/>
      <c r="H52" s="150"/>
      <c r="I52" s="150"/>
    </row>
    <row r="53" spans="1:9">
      <c r="A53" s="150"/>
      <c r="B53" s="150"/>
      <c r="C53" s="150"/>
      <c r="D53" s="150"/>
      <c r="E53" s="150"/>
      <c r="F53" s="150"/>
      <c r="G53" s="150"/>
      <c r="H53" s="150"/>
      <c r="I53" s="150"/>
    </row>
    <row r="54" spans="1:9">
      <c r="A54" s="150"/>
      <c r="B54" s="150"/>
      <c r="C54" s="150"/>
      <c r="D54" s="150"/>
      <c r="E54" s="150"/>
      <c r="F54" s="150"/>
      <c r="G54" s="150"/>
      <c r="H54" s="150"/>
      <c r="I54" s="150"/>
    </row>
    <row r="55" spans="1:9">
      <c r="A55" s="150"/>
      <c r="B55" s="150"/>
      <c r="C55" s="150"/>
      <c r="D55" s="150"/>
      <c r="E55" s="150"/>
      <c r="F55" s="150"/>
      <c r="G55" s="150"/>
      <c r="H55" s="150"/>
      <c r="I55" s="150"/>
    </row>
    <row r="56" spans="1:9">
      <c r="A56" s="150"/>
      <c r="B56" s="150"/>
      <c r="C56" s="150"/>
      <c r="D56" s="150"/>
      <c r="E56" s="150"/>
      <c r="F56" s="150"/>
      <c r="G56" s="150"/>
      <c r="H56" s="150"/>
      <c r="I56" s="150"/>
    </row>
    <row r="57" spans="1:9">
      <c r="A57" s="150"/>
      <c r="B57" s="150"/>
      <c r="C57" s="150"/>
      <c r="D57" s="150"/>
      <c r="E57" s="150"/>
      <c r="F57" s="150"/>
      <c r="G57" s="150"/>
      <c r="H57" s="150"/>
      <c r="I57" s="150"/>
    </row>
    <row r="58" spans="1:9">
      <c r="A58" s="150"/>
      <c r="B58" s="150"/>
      <c r="C58" s="150"/>
      <c r="D58" s="150"/>
      <c r="E58" s="150"/>
      <c r="F58" s="150"/>
      <c r="G58" s="150"/>
      <c r="H58" s="150"/>
      <c r="I58" s="150"/>
    </row>
    <row r="59" spans="1:9">
      <c r="A59" s="150"/>
      <c r="B59" s="150"/>
      <c r="C59" s="150"/>
      <c r="D59" s="150"/>
      <c r="E59" s="150"/>
      <c r="F59" s="150"/>
      <c r="G59" s="150"/>
      <c r="H59" s="150"/>
      <c r="I59" s="150"/>
    </row>
    <row r="60" spans="1:9">
      <c r="A60" s="150"/>
      <c r="B60" s="150"/>
      <c r="C60" s="150"/>
      <c r="D60" s="150"/>
      <c r="E60" s="150"/>
      <c r="F60" s="150"/>
      <c r="G60" s="150"/>
      <c r="H60" s="150"/>
      <c r="I60" s="150"/>
    </row>
    <row r="61" spans="1:9">
      <c r="A61" s="150"/>
      <c r="B61" s="150"/>
      <c r="C61" s="150"/>
      <c r="D61" s="150"/>
      <c r="E61" s="150"/>
      <c r="F61" s="150"/>
      <c r="G61" s="150"/>
      <c r="H61" s="150"/>
      <c r="I61" s="150"/>
    </row>
    <row r="62" spans="1:9">
      <c r="A62" s="150"/>
      <c r="B62" s="150"/>
      <c r="C62" s="150"/>
      <c r="D62" s="150"/>
      <c r="E62" s="150"/>
      <c r="F62" s="150"/>
      <c r="G62" s="150"/>
      <c r="H62" s="150"/>
      <c r="I62" s="150"/>
    </row>
    <row r="63" spans="1:9">
      <c r="A63" s="150"/>
      <c r="B63" s="150"/>
      <c r="C63" s="150"/>
      <c r="D63" s="150"/>
      <c r="E63" s="150"/>
      <c r="F63" s="150"/>
      <c r="G63" s="150"/>
      <c r="H63" s="150"/>
      <c r="I63" s="150"/>
    </row>
    <row r="64" spans="1:9">
      <c r="A64" s="150"/>
      <c r="B64" s="150"/>
      <c r="C64" s="150"/>
      <c r="D64" s="150"/>
      <c r="E64" s="150"/>
      <c r="F64" s="150"/>
      <c r="G64" s="150"/>
      <c r="H64" s="150"/>
      <c r="I64" s="150"/>
    </row>
    <row r="65" spans="1:9">
      <c r="A65" s="150"/>
      <c r="B65" s="150"/>
      <c r="C65" s="150"/>
      <c r="D65" s="150"/>
      <c r="E65" s="150"/>
      <c r="F65" s="150"/>
      <c r="G65" s="150"/>
      <c r="H65" s="150"/>
      <c r="I65" s="150"/>
    </row>
    <row r="66" spans="1:9">
      <c r="A66" s="150"/>
      <c r="B66" s="150"/>
      <c r="C66" s="150"/>
      <c r="D66" s="150"/>
      <c r="E66" s="150"/>
      <c r="F66" s="150"/>
      <c r="G66" s="150"/>
      <c r="H66" s="150"/>
      <c r="I66" s="150"/>
    </row>
    <row r="67" spans="1:9">
      <c r="A67" s="150"/>
      <c r="B67" s="150"/>
      <c r="C67" s="150"/>
      <c r="D67" s="150"/>
      <c r="E67" s="150"/>
      <c r="F67" s="150"/>
      <c r="G67" s="150"/>
      <c r="H67" s="150"/>
      <c r="I67" s="150"/>
    </row>
    <row r="68" spans="1:9">
      <c r="A68" s="150"/>
      <c r="B68" s="150"/>
      <c r="C68" s="150"/>
      <c r="D68" s="150"/>
      <c r="E68" s="150"/>
      <c r="F68" s="150"/>
      <c r="G68" s="150"/>
      <c r="H68" s="150"/>
      <c r="I68" s="150"/>
    </row>
    <row r="69" spans="1:9">
      <c r="A69" s="150"/>
      <c r="B69" s="150"/>
      <c r="C69" s="150"/>
      <c r="D69" s="150"/>
      <c r="E69" s="150"/>
      <c r="F69" s="150"/>
      <c r="G69" s="150"/>
      <c r="H69" s="150"/>
      <c r="I69" s="150"/>
    </row>
    <row r="70" spans="1:9">
      <c r="A70" s="150"/>
      <c r="B70" s="150"/>
      <c r="C70" s="150"/>
      <c r="D70" s="150"/>
      <c r="E70" s="150"/>
      <c r="F70" s="150"/>
      <c r="G70" s="150"/>
      <c r="H70" s="150"/>
      <c r="I70" s="150"/>
    </row>
    <row r="71" spans="1:9">
      <c r="A71" s="150"/>
      <c r="B71" s="150"/>
      <c r="C71" s="150"/>
      <c r="D71" s="150"/>
      <c r="E71" s="150"/>
      <c r="F71" s="150"/>
      <c r="G71" s="150"/>
      <c r="H71" s="150"/>
      <c r="I71" s="150"/>
    </row>
    <row r="72" spans="1:9">
      <c r="A72" s="150"/>
      <c r="B72" s="150"/>
      <c r="C72" s="150"/>
      <c r="D72" s="150"/>
      <c r="E72" s="150"/>
      <c r="F72" s="150"/>
      <c r="G72" s="150"/>
      <c r="H72" s="150"/>
      <c r="I72" s="150"/>
    </row>
    <row r="73" spans="1:9">
      <c r="A73" s="150"/>
      <c r="B73" s="150"/>
      <c r="C73" s="150"/>
      <c r="D73" s="150"/>
      <c r="E73" s="150"/>
      <c r="F73" s="150"/>
      <c r="G73" s="150"/>
      <c r="H73" s="150"/>
      <c r="I73" s="150"/>
    </row>
    <row r="74" spans="1:9">
      <c r="A74" s="150"/>
      <c r="B74" s="150"/>
      <c r="C74" s="150"/>
      <c r="D74" s="150"/>
      <c r="E74" s="150"/>
      <c r="F74" s="150"/>
      <c r="G74" s="150"/>
      <c r="H74" s="150"/>
      <c r="I74" s="150"/>
    </row>
    <row r="75" spans="1:9">
      <c r="A75" s="150"/>
      <c r="B75" s="150"/>
      <c r="C75" s="150"/>
      <c r="D75" s="150"/>
      <c r="E75" s="150"/>
      <c r="F75" s="150"/>
      <c r="G75" s="150"/>
      <c r="H75" s="150"/>
      <c r="I75" s="150"/>
    </row>
    <row r="76" spans="1:9">
      <c r="A76" s="150"/>
      <c r="B76" s="150"/>
      <c r="C76" s="150"/>
      <c r="D76" s="150"/>
      <c r="E76" s="150"/>
      <c r="F76" s="150"/>
      <c r="G76" s="150"/>
      <c r="H76" s="150"/>
      <c r="I76" s="150"/>
    </row>
    <row r="77" spans="1:9">
      <c r="A77" s="150"/>
      <c r="B77" s="150"/>
      <c r="C77" s="150"/>
      <c r="D77" s="150"/>
      <c r="E77" s="150"/>
      <c r="F77" s="150"/>
      <c r="G77" s="150"/>
      <c r="H77" s="150"/>
      <c r="I77" s="150"/>
    </row>
    <row r="78" spans="1:9">
      <c r="A78" s="150"/>
      <c r="B78" s="150"/>
      <c r="C78" s="150"/>
      <c r="D78" s="150"/>
      <c r="E78" s="150"/>
      <c r="F78" s="150"/>
      <c r="G78" s="150"/>
      <c r="H78" s="150"/>
      <c r="I78" s="150"/>
    </row>
    <row r="79" spans="1:9">
      <c r="A79" s="150"/>
      <c r="B79" s="150"/>
      <c r="C79" s="150"/>
      <c r="D79" s="150"/>
      <c r="E79" s="150"/>
      <c r="F79" s="150"/>
      <c r="G79" s="150"/>
      <c r="H79" s="150"/>
      <c r="I79" s="150"/>
    </row>
    <row r="80" spans="1:9">
      <c r="A80" s="150"/>
      <c r="B80" s="150"/>
      <c r="C80" s="150"/>
      <c r="D80" s="150"/>
      <c r="E80" s="150"/>
      <c r="F80" s="150"/>
      <c r="G80" s="150"/>
      <c r="H80" s="150"/>
      <c r="I80" s="150"/>
    </row>
    <row r="81" spans="1:9">
      <c r="A81" s="150"/>
      <c r="B81" s="150"/>
      <c r="C81" s="150"/>
      <c r="D81" s="150"/>
      <c r="E81" s="150"/>
      <c r="F81" s="150"/>
      <c r="G81" s="150"/>
      <c r="H81" s="150"/>
      <c r="I81" s="150"/>
    </row>
    <row r="82" spans="1:9">
      <c r="A82" s="150"/>
      <c r="B82" s="150"/>
      <c r="C82" s="150"/>
      <c r="D82" s="150"/>
      <c r="E82" s="150"/>
      <c r="F82" s="150"/>
      <c r="G82" s="150"/>
      <c r="H82" s="150"/>
      <c r="I82" s="150"/>
    </row>
    <row r="83" spans="1:9">
      <c r="A83" s="150"/>
      <c r="B83" s="150"/>
      <c r="C83" s="150"/>
      <c r="D83" s="150"/>
      <c r="E83" s="150"/>
      <c r="F83" s="150"/>
      <c r="G83" s="150"/>
      <c r="H83" s="150"/>
      <c r="I83" s="150"/>
    </row>
    <row r="84" spans="1:9">
      <c r="A84" s="150"/>
      <c r="B84" s="150"/>
      <c r="C84" s="150"/>
      <c r="D84" s="150"/>
      <c r="E84" s="150"/>
      <c r="F84" s="150"/>
      <c r="G84" s="150"/>
      <c r="H84" s="150"/>
      <c r="I84" s="150"/>
    </row>
    <row r="85" spans="1:9">
      <c r="A85" s="150"/>
      <c r="B85" s="150"/>
      <c r="C85" s="150"/>
      <c r="D85" s="150"/>
      <c r="E85" s="150"/>
      <c r="F85" s="150"/>
      <c r="G85" s="150"/>
      <c r="H85" s="150"/>
      <c r="I85" s="150"/>
    </row>
    <row r="86" spans="1:9">
      <c r="A86" s="150"/>
      <c r="B86" s="150"/>
      <c r="C86" s="150"/>
      <c r="D86" s="150"/>
      <c r="E86" s="150"/>
      <c r="F86" s="150"/>
      <c r="G86" s="150"/>
      <c r="H86" s="150"/>
      <c r="I86" s="150"/>
    </row>
    <row r="87" spans="1:9">
      <c r="A87" s="150"/>
      <c r="B87" s="150"/>
      <c r="C87" s="150"/>
      <c r="D87" s="150"/>
      <c r="E87" s="150"/>
      <c r="F87" s="150"/>
      <c r="G87" s="150"/>
      <c r="H87" s="150"/>
      <c r="I87" s="150"/>
    </row>
    <row r="88" spans="1:9">
      <c r="A88" s="150"/>
      <c r="B88" s="150"/>
      <c r="C88" s="150"/>
      <c r="D88" s="150"/>
      <c r="E88" s="150"/>
      <c r="F88" s="150"/>
      <c r="G88" s="150"/>
      <c r="H88" s="150"/>
      <c r="I88" s="150"/>
    </row>
    <row r="89" spans="1:9">
      <c r="A89" s="150"/>
      <c r="B89" s="150"/>
      <c r="C89" s="150"/>
      <c r="D89" s="150"/>
      <c r="E89" s="150"/>
      <c r="F89" s="150"/>
      <c r="G89" s="150"/>
      <c r="H89" s="150"/>
      <c r="I89" s="150"/>
    </row>
    <row r="90" spans="1:9">
      <c r="A90" s="150"/>
      <c r="B90" s="150"/>
      <c r="C90" s="150"/>
      <c r="D90" s="150"/>
      <c r="E90" s="150"/>
      <c r="F90" s="150"/>
      <c r="G90" s="150"/>
      <c r="H90" s="150"/>
      <c r="I90" s="150"/>
    </row>
    <row r="91" spans="1:9">
      <c r="A91" s="150"/>
      <c r="B91" s="150"/>
      <c r="C91" s="150"/>
      <c r="D91" s="150"/>
      <c r="E91" s="150"/>
      <c r="F91" s="150"/>
      <c r="G91" s="150"/>
      <c r="H91" s="150"/>
      <c r="I91" s="150"/>
    </row>
    <row r="92" spans="1:9">
      <c r="A92" s="150"/>
      <c r="B92" s="150"/>
      <c r="C92" s="150"/>
      <c r="D92" s="150"/>
      <c r="E92" s="150"/>
      <c r="F92" s="150"/>
      <c r="G92" s="150"/>
      <c r="H92" s="150"/>
      <c r="I92" s="150"/>
    </row>
    <row r="93" spans="1:9">
      <c r="A93" s="150"/>
      <c r="B93" s="150"/>
      <c r="C93" s="150"/>
      <c r="D93" s="150"/>
      <c r="E93" s="150"/>
      <c r="F93" s="150"/>
      <c r="G93" s="150"/>
      <c r="H93" s="150"/>
      <c r="I93" s="150"/>
    </row>
    <row r="94" spans="1:9">
      <c r="A94" s="150"/>
      <c r="B94" s="150"/>
      <c r="C94" s="150"/>
      <c r="D94" s="150"/>
      <c r="E94" s="150"/>
      <c r="F94" s="150"/>
      <c r="G94" s="150"/>
      <c r="H94" s="150"/>
      <c r="I94" s="150"/>
    </row>
    <row r="95" spans="1:9">
      <c r="A95" s="150"/>
      <c r="B95" s="150"/>
      <c r="C95" s="150"/>
      <c r="D95" s="150"/>
      <c r="E95" s="150"/>
      <c r="F95" s="150"/>
      <c r="G95" s="150"/>
      <c r="H95" s="150"/>
      <c r="I95" s="150"/>
    </row>
    <row r="96" spans="1:9">
      <c r="A96" s="150"/>
      <c r="B96" s="150"/>
      <c r="C96" s="150"/>
      <c r="D96" s="150"/>
      <c r="E96" s="150"/>
      <c r="F96" s="150"/>
      <c r="G96" s="150"/>
      <c r="H96" s="150"/>
      <c r="I96" s="150"/>
    </row>
    <row r="97" spans="1:9">
      <c r="A97" s="150"/>
      <c r="B97" s="150"/>
      <c r="C97" s="150"/>
      <c r="D97" s="150"/>
      <c r="E97" s="150"/>
      <c r="F97" s="150"/>
      <c r="G97" s="150"/>
      <c r="H97" s="150"/>
      <c r="I97" s="150"/>
    </row>
    <row r="98" spans="1:9">
      <c r="A98" s="150"/>
      <c r="B98" s="150"/>
      <c r="C98" s="150"/>
      <c r="D98" s="150"/>
      <c r="E98" s="150"/>
      <c r="F98" s="150"/>
      <c r="G98" s="150"/>
      <c r="H98" s="150"/>
      <c r="I98" s="150"/>
    </row>
    <row r="99" spans="1:9">
      <c r="A99" s="150"/>
      <c r="B99" s="150"/>
      <c r="C99" s="150"/>
      <c r="D99" s="150"/>
      <c r="E99" s="150"/>
      <c r="F99" s="150"/>
      <c r="G99" s="150"/>
      <c r="H99" s="150"/>
      <c r="I99" s="150"/>
    </row>
    <row r="100" spans="1:9">
      <c r="A100" s="150"/>
      <c r="B100" s="150"/>
      <c r="C100" s="150"/>
      <c r="D100" s="150"/>
      <c r="E100" s="150"/>
      <c r="F100" s="150"/>
      <c r="G100" s="150"/>
      <c r="H100" s="150"/>
      <c r="I100" s="150"/>
    </row>
    <row r="101" spans="1:9">
      <c r="A101" s="150"/>
      <c r="B101" s="150"/>
      <c r="C101" s="150"/>
      <c r="D101" s="150"/>
      <c r="E101" s="150"/>
      <c r="F101" s="150"/>
      <c r="G101" s="150"/>
      <c r="H101" s="150"/>
      <c r="I101" s="150"/>
    </row>
    <row r="102" spans="1:9">
      <c r="A102" s="150"/>
      <c r="B102" s="150"/>
      <c r="C102" s="150"/>
      <c r="D102" s="150"/>
      <c r="E102" s="150"/>
      <c r="F102" s="150"/>
      <c r="G102" s="150"/>
      <c r="H102" s="150"/>
      <c r="I102" s="150"/>
    </row>
    <row r="103" spans="1:9">
      <c r="A103" s="150"/>
      <c r="B103" s="150"/>
      <c r="C103" s="150"/>
      <c r="D103" s="150"/>
      <c r="E103" s="150"/>
      <c r="F103" s="150"/>
      <c r="G103" s="150"/>
      <c r="H103" s="150"/>
      <c r="I103" s="150"/>
    </row>
    <row r="104" spans="1:9">
      <c r="A104" s="150"/>
      <c r="B104" s="150"/>
      <c r="C104" s="150"/>
      <c r="D104" s="150"/>
      <c r="E104" s="150"/>
      <c r="F104" s="150"/>
      <c r="G104" s="150"/>
      <c r="H104" s="150"/>
      <c r="I104" s="150"/>
    </row>
    <row r="105" spans="1:9">
      <c r="A105" s="150"/>
      <c r="B105" s="150"/>
      <c r="C105" s="150"/>
      <c r="D105" s="150"/>
      <c r="E105" s="150"/>
      <c r="F105" s="150"/>
      <c r="G105" s="150"/>
      <c r="H105" s="150"/>
      <c r="I105" s="150"/>
    </row>
    <row r="106" spans="1:9">
      <c r="A106" s="150"/>
      <c r="B106" s="150"/>
      <c r="C106" s="150"/>
      <c r="D106" s="150"/>
      <c r="E106" s="150"/>
      <c r="F106" s="150"/>
      <c r="G106" s="150"/>
      <c r="H106" s="150"/>
      <c r="I106" s="150"/>
    </row>
    <row r="107" spans="1:9">
      <c r="A107" s="150"/>
      <c r="B107" s="150"/>
      <c r="C107" s="150"/>
      <c r="D107" s="150"/>
      <c r="E107" s="150"/>
      <c r="F107" s="150"/>
      <c r="G107" s="150"/>
      <c r="H107" s="150"/>
      <c r="I107" s="150"/>
    </row>
    <row r="108" spans="1:9">
      <c r="A108" s="150"/>
      <c r="B108" s="150"/>
      <c r="C108" s="150"/>
      <c r="D108" s="150"/>
      <c r="E108" s="150"/>
      <c r="F108" s="150"/>
      <c r="G108" s="150"/>
      <c r="H108" s="150"/>
      <c r="I108" s="150"/>
    </row>
    <row r="109" spans="1:9">
      <c r="A109" s="150"/>
      <c r="B109" s="150"/>
      <c r="C109" s="150"/>
      <c r="D109" s="150"/>
      <c r="E109" s="150"/>
      <c r="F109" s="150"/>
      <c r="G109" s="150"/>
      <c r="H109" s="150"/>
      <c r="I109" s="150"/>
    </row>
    <row r="110" spans="1:9">
      <c r="A110" s="150"/>
      <c r="B110" s="150"/>
      <c r="C110" s="150"/>
      <c r="D110" s="150"/>
      <c r="E110" s="150"/>
      <c r="F110" s="150"/>
      <c r="G110" s="150"/>
      <c r="H110" s="150"/>
      <c r="I110" s="150"/>
    </row>
    <row r="111" spans="1:9">
      <c r="A111" s="150"/>
      <c r="B111" s="150"/>
      <c r="C111" s="150"/>
      <c r="D111" s="150"/>
      <c r="E111" s="150"/>
      <c r="F111" s="150"/>
      <c r="G111" s="150"/>
      <c r="H111" s="150"/>
      <c r="I111" s="150"/>
    </row>
    <row r="112" spans="1:9">
      <c r="A112" s="150"/>
      <c r="B112" s="150"/>
      <c r="C112" s="150"/>
      <c r="D112" s="150"/>
      <c r="E112" s="150"/>
      <c r="F112" s="150"/>
      <c r="G112" s="150"/>
      <c r="H112" s="150"/>
      <c r="I112" s="150"/>
    </row>
    <row r="113" spans="1:9">
      <c r="A113" s="150"/>
      <c r="B113" s="150"/>
      <c r="C113" s="150"/>
      <c r="D113" s="150"/>
      <c r="E113" s="150"/>
      <c r="F113" s="150"/>
      <c r="G113" s="150"/>
      <c r="H113" s="150"/>
      <c r="I113" s="150"/>
    </row>
    <row r="114" spans="1:9">
      <c r="A114" s="150"/>
      <c r="B114" s="150"/>
      <c r="C114" s="150"/>
      <c r="D114" s="150"/>
      <c r="E114" s="150"/>
      <c r="F114" s="150"/>
      <c r="G114" s="150"/>
      <c r="H114" s="150"/>
      <c r="I114" s="150"/>
    </row>
    <row r="115" spans="1:9">
      <c r="A115" s="150"/>
      <c r="B115" s="150"/>
      <c r="C115" s="150"/>
      <c r="D115" s="150"/>
      <c r="E115" s="150"/>
      <c r="F115" s="150"/>
      <c r="G115" s="150"/>
      <c r="H115" s="150"/>
      <c r="I115" s="150"/>
    </row>
    <row r="116" spans="1:9">
      <c r="A116" s="150"/>
      <c r="B116" s="150"/>
      <c r="C116" s="150"/>
      <c r="D116" s="150"/>
      <c r="E116" s="150"/>
      <c r="F116" s="150"/>
      <c r="G116" s="150"/>
      <c r="H116" s="150"/>
      <c r="I116" s="150"/>
    </row>
    <row r="117" spans="1:9">
      <c r="A117" s="150"/>
      <c r="B117" s="150"/>
      <c r="C117" s="150"/>
      <c r="D117" s="150"/>
      <c r="E117" s="150"/>
      <c r="F117" s="150"/>
      <c r="G117" s="150"/>
      <c r="H117" s="150"/>
      <c r="I117" s="150"/>
    </row>
    <row r="118" spans="1:9">
      <c r="A118" s="150"/>
      <c r="B118" s="150"/>
      <c r="C118" s="150"/>
      <c r="D118" s="150"/>
      <c r="E118" s="150"/>
      <c r="F118" s="150"/>
      <c r="G118" s="150"/>
      <c r="H118" s="150"/>
      <c r="I118" s="150"/>
    </row>
    <row r="119" spans="1:9">
      <c r="A119" s="150"/>
      <c r="B119" s="150"/>
      <c r="C119" s="150"/>
      <c r="D119" s="150"/>
      <c r="E119" s="150"/>
      <c r="F119" s="150"/>
      <c r="G119" s="150"/>
      <c r="H119" s="150"/>
      <c r="I119" s="150"/>
    </row>
    <row r="120" spans="1:9">
      <c r="A120" s="150"/>
      <c r="B120" s="150"/>
      <c r="C120" s="150"/>
      <c r="D120" s="150"/>
      <c r="E120" s="150"/>
      <c r="F120" s="150"/>
      <c r="G120" s="150"/>
      <c r="H120" s="150"/>
      <c r="I120" s="150"/>
    </row>
    <row r="121" spans="1:9">
      <c r="A121" s="150"/>
      <c r="B121" s="150"/>
      <c r="C121" s="150"/>
      <c r="D121" s="150"/>
      <c r="E121" s="150"/>
      <c r="F121" s="150"/>
      <c r="G121" s="150"/>
      <c r="H121" s="150"/>
      <c r="I121" s="150"/>
    </row>
    <row r="122" spans="1:9">
      <c r="A122" s="150"/>
      <c r="B122" s="150"/>
      <c r="C122" s="150"/>
      <c r="D122" s="150"/>
      <c r="E122" s="150"/>
      <c r="F122" s="150"/>
      <c r="G122" s="150"/>
      <c r="H122" s="150"/>
      <c r="I122" s="150"/>
    </row>
    <row r="123" spans="1:9">
      <c r="A123" s="150"/>
      <c r="B123" s="150"/>
      <c r="C123" s="150"/>
      <c r="D123" s="150"/>
      <c r="E123" s="150"/>
      <c r="F123" s="150"/>
      <c r="G123" s="150"/>
      <c r="H123" s="150"/>
      <c r="I123" s="150"/>
    </row>
    <row r="124" spans="1:9">
      <c r="A124" s="150"/>
      <c r="B124" s="150"/>
      <c r="C124" s="150"/>
      <c r="D124" s="150"/>
      <c r="E124" s="150"/>
      <c r="F124" s="150"/>
      <c r="G124" s="150"/>
      <c r="H124" s="150"/>
      <c r="I124" s="150"/>
    </row>
    <row r="125" spans="1:9">
      <c r="A125" s="150"/>
      <c r="B125" s="150"/>
      <c r="C125" s="150"/>
      <c r="D125" s="150"/>
      <c r="E125" s="150"/>
      <c r="F125" s="150"/>
      <c r="G125" s="150"/>
      <c r="H125" s="150"/>
      <c r="I125" s="150"/>
    </row>
    <row r="126" spans="1:9">
      <c r="A126" s="150"/>
      <c r="B126" s="150"/>
      <c r="C126" s="150"/>
      <c r="D126" s="150"/>
      <c r="E126" s="150"/>
      <c r="F126" s="150"/>
      <c r="G126" s="150"/>
      <c r="H126" s="150"/>
      <c r="I126" s="150"/>
    </row>
    <row r="127" spans="1:9">
      <c r="A127" s="150"/>
      <c r="B127" s="150"/>
      <c r="C127" s="150"/>
      <c r="D127" s="150"/>
      <c r="E127" s="150"/>
      <c r="F127" s="150"/>
      <c r="G127" s="150"/>
      <c r="H127" s="150"/>
      <c r="I127" s="150"/>
    </row>
    <row r="128" spans="1:9">
      <c r="A128" s="150"/>
      <c r="B128" s="150"/>
      <c r="C128" s="150"/>
      <c r="D128" s="150"/>
      <c r="E128" s="150"/>
      <c r="F128" s="150"/>
      <c r="G128" s="150"/>
      <c r="H128" s="150"/>
      <c r="I128" s="150"/>
    </row>
    <row r="129" spans="1:9">
      <c r="A129" s="150"/>
      <c r="B129" s="150"/>
      <c r="C129" s="150"/>
      <c r="D129" s="150"/>
      <c r="E129" s="150"/>
      <c r="F129" s="150"/>
      <c r="G129" s="150"/>
      <c r="H129" s="150"/>
      <c r="I129" s="150"/>
    </row>
    <row r="130" spans="1:9">
      <c r="A130" s="150"/>
      <c r="B130" s="150"/>
      <c r="C130" s="150"/>
      <c r="D130" s="150"/>
      <c r="E130" s="150"/>
      <c r="F130" s="150"/>
      <c r="G130" s="150"/>
      <c r="H130" s="150"/>
      <c r="I130" s="150"/>
    </row>
    <row r="131" spans="1:9">
      <c r="A131" s="150"/>
      <c r="B131" s="150"/>
      <c r="C131" s="150"/>
      <c r="D131" s="150"/>
      <c r="E131" s="150"/>
      <c r="F131" s="150"/>
      <c r="G131" s="150"/>
      <c r="H131" s="150"/>
      <c r="I131" s="150"/>
    </row>
    <row r="132" spans="1:9">
      <c r="A132" s="150"/>
      <c r="B132" s="150"/>
      <c r="C132" s="150"/>
      <c r="D132" s="150"/>
      <c r="E132" s="150"/>
      <c r="F132" s="150"/>
      <c r="G132" s="150"/>
      <c r="H132" s="150"/>
      <c r="I132" s="150"/>
    </row>
    <row r="133" spans="1:9">
      <c r="A133" s="150"/>
      <c r="B133" s="150"/>
      <c r="C133" s="150"/>
      <c r="D133" s="150"/>
      <c r="E133" s="150"/>
      <c r="F133" s="150"/>
      <c r="G133" s="150"/>
      <c r="H133" s="150"/>
      <c r="I133" s="150"/>
    </row>
    <row r="134" spans="1:9">
      <c r="A134" s="150"/>
      <c r="B134" s="150"/>
      <c r="C134" s="150"/>
      <c r="D134" s="150"/>
      <c r="E134" s="150"/>
      <c r="F134" s="150"/>
      <c r="G134" s="150"/>
      <c r="H134" s="150"/>
      <c r="I134" s="150"/>
    </row>
    <row r="135" spans="1:9">
      <c r="A135" s="150"/>
      <c r="B135" s="150"/>
      <c r="C135" s="150"/>
      <c r="D135" s="150"/>
      <c r="E135" s="150"/>
      <c r="F135" s="150"/>
      <c r="G135" s="150"/>
      <c r="H135" s="150"/>
      <c r="I135" s="150"/>
    </row>
    <row r="136" spans="1:9">
      <c r="A136" s="150"/>
      <c r="B136" s="150"/>
      <c r="C136" s="150"/>
      <c r="D136" s="150"/>
      <c r="E136" s="150"/>
      <c r="F136" s="150"/>
      <c r="G136" s="150"/>
      <c r="H136" s="150"/>
      <c r="I136" s="150"/>
    </row>
    <row r="137" spans="1:9">
      <c r="A137" s="150"/>
      <c r="B137" s="150"/>
      <c r="C137" s="150"/>
      <c r="D137" s="150"/>
      <c r="E137" s="150"/>
      <c r="F137" s="150"/>
      <c r="G137" s="150"/>
      <c r="H137" s="150"/>
      <c r="I137" s="150"/>
    </row>
    <row r="138" spans="1:9">
      <c r="A138" s="150"/>
      <c r="B138" s="150"/>
      <c r="C138" s="150"/>
      <c r="D138" s="150"/>
      <c r="E138" s="150"/>
      <c r="F138" s="150"/>
      <c r="G138" s="150"/>
      <c r="H138" s="150"/>
      <c r="I138" s="150"/>
    </row>
    <row r="139" spans="1:9">
      <c r="A139" s="150"/>
      <c r="B139" s="150"/>
      <c r="C139" s="150"/>
      <c r="D139" s="150"/>
      <c r="E139" s="150"/>
      <c r="F139" s="150"/>
      <c r="G139" s="150"/>
      <c r="H139" s="150"/>
      <c r="I139" s="150"/>
    </row>
    <row r="140" spans="1:9">
      <c r="A140" s="150"/>
      <c r="B140" s="150"/>
      <c r="C140" s="150"/>
      <c r="D140" s="150"/>
      <c r="E140" s="150"/>
      <c r="F140" s="150"/>
      <c r="G140" s="150"/>
      <c r="H140" s="150"/>
      <c r="I140" s="150"/>
    </row>
    <row r="141" spans="1:9">
      <c r="A141" s="150"/>
      <c r="B141" s="150"/>
      <c r="C141" s="150"/>
      <c r="D141" s="150"/>
      <c r="E141" s="150"/>
      <c r="F141" s="150"/>
      <c r="G141" s="150"/>
      <c r="H141" s="150"/>
      <c r="I141" s="150"/>
    </row>
    <row r="142" spans="1:9">
      <c r="A142" s="150"/>
      <c r="B142" s="150"/>
      <c r="C142" s="150"/>
      <c r="D142" s="150"/>
      <c r="E142" s="150"/>
      <c r="F142" s="150"/>
      <c r="G142" s="150"/>
      <c r="H142" s="150"/>
      <c r="I142" s="150"/>
    </row>
    <row r="143" spans="1:9">
      <c r="A143" s="150"/>
      <c r="B143" s="150"/>
      <c r="C143" s="150"/>
      <c r="D143" s="150"/>
      <c r="E143" s="150"/>
      <c r="F143" s="150"/>
      <c r="G143" s="150"/>
      <c r="H143" s="150"/>
      <c r="I143" s="150"/>
    </row>
    <row r="144" spans="1:9">
      <c r="A144" s="150"/>
      <c r="B144" s="150"/>
      <c r="C144" s="150"/>
      <c r="D144" s="150"/>
      <c r="E144" s="150"/>
      <c r="F144" s="150"/>
      <c r="G144" s="150"/>
      <c r="H144" s="150"/>
      <c r="I144" s="150"/>
    </row>
    <row r="145" spans="1:9">
      <c r="A145" s="150"/>
      <c r="B145" s="150"/>
      <c r="C145" s="150"/>
      <c r="D145" s="150"/>
      <c r="E145" s="150"/>
      <c r="F145" s="150"/>
      <c r="G145" s="150"/>
      <c r="H145" s="150"/>
      <c r="I145" s="150"/>
    </row>
    <row r="146" spans="1:9">
      <c r="A146" s="150"/>
      <c r="B146" s="150"/>
      <c r="C146" s="150"/>
      <c r="D146" s="150"/>
      <c r="E146" s="150"/>
      <c r="F146" s="150"/>
      <c r="G146" s="150"/>
      <c r="H146" s="150"/>
      <c r="I146" s="150"/>
    </row>
    <row r="147" spans="1:9">
      <c r="A147" s="150"/>
      <c r="B147" s="150"/>
      <c r="C147" s="150"/>
      <c r="D147" s="150"/>
      <c r="E147" s="150"/>
      <c r="F147" s="150"/>
      <c r="G147" s="150"/>
      <c r="H147" s="150"/>
      <c r="I147" s="150"/>
    </row>
    <row r="148" spans="1:9">
      <c r="A148" s="150"/>
      <c r="B148" s="150"/>
      <c r="C148" s="150"/>
      <c r="D148" s="150"/>
      <c r="E148" s="150"/>
      <c r="F148" s="150"/>
      <c r="G148" s="150"/>
      <c r="H148" s="150"/>
      <c r="I148" s="150"/>
    </row>
    <row r="149" spans="1:9">
      <c r="A149" s="150"/>
      <c r="B149" s="150"/>
      <c r="C149" s="150"/>
      <c r="D149" s="150"/>
      <c r="E149" s="150"/>
      <c r="F149" s="150"/>
      <c r="G149" s="150"/>
      <c r="H149" s="150"/>
      <c r="I149" s="150"/>
    </row>
    <row r="150" spans="1:9">
      <c r="A150" s="150"/>
      <c r="B150" s="150"/>
      <c r="C150" s="150"/>
      <c r="D150" s="150"/>
      <c r="E150" s="150"/>
      <c r="F150" s="150"/>
      <c r="G150" s="150"/>
      <c r="H150" s="150"/>
      <c r="I150" s="150"/>
    </row>
    <row r="151" spans="1:9">
      <c r="A151" s="150"/>
      <c r="B151" s="150"/>
      <c r="C151" s="150"/>
      <c r="D151" s="150"/>
      <c r="E151" s="150"/>
      <c r="F151" s="150"/>
      <c r="G151" s="150"/>
      <c r="H151" s="150"/>
      <c r="I151" s="150"/>
    </row>
    <row r="152" spans="1:9">
      <c r="A152" s="150"/>
      <c r="B152" s="150"/>
      <c r="C152" s="150"/>
      <c r="D152" s="150"/>
      <c r="E152" s="150"/>
      <c r="F152" s="150"/>
      <c r="G152" s="150"/>
      <c r="H152" s="150"/>
      <c r="I152" s="150"/>
    </row>
    <row r="153" spans="1:9">
      <c r="A153" s="150"/>
      <c r="B153" s="150"/>
      <c r="C153" s="150"/>
      <c r="D153" s="150"/>
      <c r="E153" s="150"/>
      <c r="F153" s="150"/>
      <c r="G153" s="150"/>
      <c r="H153" s="150"/>
      <c r="I153" s="150"/>
    </row>
    <row r="154" spans="1:9">
      <c r="A154" s="150"/>
      <c r="B154" s="150"/>
      <c r="C154" s="150"/>
      <c r="D154" s="150"/>
      <c r="E154" s="150"/>
      <c r="F154" s="150"/>
      <c r="G154" s="150"/>
      <c r="H154" s="150"/>
      <c r="I154" s="150"/>
    </row>
    <row r="155" spans="1:9">
      <c r="A155" s="150"/>
      <c r="B155" s="150"/>
      <c r="C155" s="150"/>
      <c r="D155" s="150"/>
      <c r="E155" s="150"/>
      <c r="F155" s="150"/>
      <c r="G155" s="150"/>
      <c r="H155" s="150"/>
      <c r="I155" s="150"/>
    </row>
    <row r="156" spans="1:9">
      <c r="A156" s="150"/>
      <c r="B156" s="150"/>
      <c r="C156" s="150"/>
      <c r="D156" s="150"/>
      <c r="E156" s="150"/>
      <c r="F156" s="150"/>
      <c r="G156" s="150"/>
      <c r="H156" s="150"/>
      <c r="I156" s="150"/>
    </row>
    <row r="157" spans="1:9">
      <c r="A157" s="150"/>
      <c r="B157" s="150"/>
      <c r="C157" s="150"/>
      <c r="D157" s="150"/>
      <c r="E157" s="150"/>
      <c r="F157" s="150"/>
      <c r="G157" s="150"/>
      <c r="H157" s="150"/>
      <c r="I157" s="150"/>
    </row>
    <row r="158" spans="1:9">
      <c r="A158" s="150"/>
      <c r="B158" s="150"/>
      <c r="C158" s="150"/>
      <c r="D158" s="150"/>
      <c r="E158" s="150"/>
      <c r="F158" s="150"/>
      <c r="G158" s="150"/>
      <c r="H158" s="150"/>
      <c r="I158" s="150"/>
    </row>
    <row r="159" spans="1:9">
      <c r="A159" s="150"/>
      <c r="B159" s="150"/>
      <c r="C159" s="150"/>
      <c r="D159" s="150"/>
      <c r="E159" s="150"/>
      <c r="F159" s="150"/>
      <c r="G159" s="150"/>
      <c r="H159" s="150"/>
      <c r="I159" s="150"/>
    </row>
    <row r="160" spans="1:9">
      <c r="A160" s="150"/>
      <c r="B160" s="150"/>
      <c r="C160" s="150"/>
      <c r="D160" s="150"/>
      <c r="E160" s="150"/>
      <c r="F160" s="150"/>
      <c r="G160" s="150"/>
      <c r="H160" s="150"/>
      <c r="I160" s="150"/>
    </row>
    <row r="161" spans="1:9">
      <c r="A161" s="150"/>
      <c r="B161" s="150"/>
      <c r="C161" s="150"/>
      <c r="D161" s="150"/>
      <c r="E161" s="150"/>
      <c r="F161" s="150"/>
      <c r="G161" s="150"/>
      <c r="H161" s="150"/>
      <c r="I161" s="150"/>
    </row>
    <row r="162" spans="1:9">
      <c r="A162" s="150"/>
      <c r="B162" s="150"/>
      <c r="C162" s="150"/>
      <c r="D162" s="150"/>
      <c r="E162" s="150"/>
      <c r="F162" s="150"/>
      <c r="G162" s="150"/>
      <c r="H162" s="150"/>
      <c r="I162" s="150"/>
    </row>
    <row r="163" spans="1:9">
      <c r="A163" s="150"/>
      <c r="B163" s="150"/>
      <c r="C163" s="150"/>
      <c r="D163" s="150"/>
      <c r="E163" s="150"/>
      <c r="F163" s="150"/>
      <c r="G163" s="150"/>
      <c r="H163" s="150"/>
      <c r="I163" s="150"/>
    </row>
    <row r="164" spans="1:9">
      <c r="A164" s="150"/>
      <c r="B164" s="150"/>
      <c r="C164" s="150"/>
      <c r="D164" s="150"/>
      <c r="E164" s="150"/>
      <c r="F164" s="150"/>
      <c r="G164" s="150"/>
      <c r="H164" s="150"/>
      <c r="I164" s="150"/>
    </row>
    <row r="165" spans="1:9">
      <c r="A165" s="150"/>
      <c r="B165" s="150"/>
      <c r="C165" s="150"/>
      <c r="D165" s="150"/>
      <c r="E165" s="150"/>
      <c r="F165" s="150"/>
      <c r="G165" s="150"/>
      <c r="H165" s="150"/>
      <c r="I165" s="150"/>
    </row>
    <row r="166" spans="1:9">
      <c r="A166" s="150"/>
      <c r="B166" s="150"/>
      <c r="C166" s="150"/>
      <c r="D166" s="150"/>
      <c r="E166" s="150"/>
      <c r="F166" s="150"/>
      <c r="G166" s="150"/>
      <c r="H166" s="150"/>
      <c r="I166" s="150"/>
    </row>
    <row r="167" spans="1:9">
      <c r="A167" s="150"/>
      <c r="B167" s="150"/>
      <c r="C167" s="150"/>
      <c r="D167" s="150"/>
      <c r="E167" s="150"/>
      <c r="F167" s="150"/>
      <c r="G167" s="150"/>
      <c r="H167" s="150"/>
      <c r="I167" s="150"/>
    </row>
    <row r="168" spans="1:9">
      <c r="A168" s="150"/>
      <c r="B168" s="150"/>
      <c r="C168" s="150"/>
      <c r="D168" s="150"/>
      <c r="E168" s="150"/>
      <c r="F168" s="150"/>
      <c r="G168" s="150"/>
      <c r="H168" s="150"/>
      <c r="I168" s="150"/>
    </row>
    <row r="169" spans="1:9">
      <c r="A169" s="150"/>
      <c r="B169" s="150"/>
      <c r="C169" s="150"/>
      <c r="D169" s="150"/>
      <c r="E169" s="150"/>
      <c r="F169" s="150"/>
      <c r="G169" s="150"/>
      <c r="H169" s="150"/>
      <c r="I169" s="150"/>
    </row>
    <row r="170" spans="1:9">
      <c r="A170" s="150"/>
      <c r="B170" s="150"/>
      <c r="C170" s="150"/>
      <c r="D170" s="150"/>
      <c r="E170" s="150"/>
      <c r="F170" s="150"/>
      <c r="G170" s="150"/>
      <c r="H170" s="150"/>
      <c r="I170" s="150"/>
    </row>
    <row r="171" spans="1:9">
      <c r="A171" s="150"/>
      <c r="B171" s="150"/>
      <c r="C171" s="150"/>
      <c r="D171" s="150"/>
      <c r="E171" s="150"/>
      <c r="F171" s="150"/>
      <c r="G171" s="150"/>
      <c r="H171" s="150"/>
      <c r="I171" s="150"/>
    </row>
    <row r="172" spans="1:9">
      <c r="A172" s="150"/>
      <c r="B172" s="150"/>
      <c r="C172" s="150"/>
      <c r="D172" s="150"/>
      <c r="E172" s="150"/>
      <c r="F172" s="150"/>
      <c r="G172" s="150"/>
      <c r="H172" s="150"/>
      <c r="I172" s="150"/>
    </row>
    <row r="173" spans="1:9">
      <c r="A173" s="150"/>
      <c r="B173" s="150"/>
      <c r="C173" s="150"/>
      <c r="D173" s="150"/>
      <c r="E173" s="150"/>
      <c r="F173" s="150"/>
      <c r="G173" s="150"/>
      <c r="H173" s="150"/>
      <c r="I173" s="150"/>
    </row>
    <row r="174" spans="1:9">
      <c r="A174" s="150"/>
      <c r="B174" s="150"/>
      <c r="C174" s="150"/>
      <c r="D174" s="150"/>
      <c r="E174" s="150"/>
      <c r="F174" s="150"/>
      <c r="G174" s="150"/>
      <c r="H174" s="150"/>
      <c r="I174" s="150"/>
    </row>
    <row r="175" spans="1:9">
      <c r="A175" s="150"/>
      <c r="B175" s="150"/>
      <c r="C175" s="150"/>
      <c r="D175" s="150"/>
      <c r="E175" s="150"/>
      <c r="F175" s="150"/>
      <c r="G175" s="150"/>
      <c r="H175" s="150"/>
      <c r="I175" s="150"/>
    </row>
    <row r="176" spans="1:9">
      <c r="A176" s="150"/>
      <c r="B176" s="150"/>
      <c r="C176" s="150"/>
      <c r="D176" s="150"/>
      <c r="E176" s="150"/>
      <c r="F176" s="150"/>
      <c r="G176" s="150"/>
      <c r="H176" s="150"/>
      <c r="I176" s="150"/>
    </row>
    <row r="177" spans="1:9">
      <c r="A177" s="150"/>
      <c r="B177" s="150"/>
      <c r="C177" s="150"/>
      <c r="D177" s="150"/>
      <c r="E177" s="150"/>
      <c r="F177" s="150"/>
      <c r="G177" s="150"/>
      <c r="H177" s="150"/>
      <c r="I177" s="150"/>
    </row>
    <row r="178" spans="1:9">
      <c r="A178" s="150"/>
      <c r="B178" s="150"/>
      <c r="C178" s="150"/>
      <c r="D178" s="150"/>
      <c r="E178" s="150"/>
      <c r="F178" s="150"/>
      <c r="G178" s="150"/>
      <c r="H178" s="150"/>
      <c r="I178" s="150"/>
    </row>
    <row r="179" spans="1:9">
      <c r="A179" s="150"/>
      <c r="B179" s="150"/>
      <c r="C179" s="150"/>
      <c r="D179" s="150"/>
      <c r="E179" s="150"/>
      <c r="F179" s="150"/>
      <c r="G179" s="150"/>
      <c r="H179" s="150"/>
      <c r="I179" s="150"/>
    </row>
    <row r="180" spans="1:9">
      <c r="A180" s="150"/>
      <c r="B180" s="150"/>
      <c r="C180" s="150"/>
      <c r="D180" s="150"/>
      <c r="E180" s="150"/>
      <c r="F180" s="150"/>
      <c r="G180" s="150"/>
      <c r="H180" s="150"/>
      <c r="I180" s="150"/>
    </row>
    <row r="181" spans="1:9">
      <c r="A181" s="150"/>
      <c r="B181" s="150"/>
      <c r="C181" s="150"/>
      <c r="D181" s="150"/>
      <c r="E181" s="150"/>
      <c r="F181" s="150"/>
      <c r="G181" s="150"/>
      <c r="H181" s="150"/>
      <c r="I181" s="150"/>
    </row>
    <row r="182" spans="1:9">
      <c r="A182" s="150"/>
      <c r="B182" s="150"/>
      <c r="C182" s="150"/>
      <c r="D182" s="150"/>
      <c r="E182" s="150"/>
      <c r="F182" s="150"/>
      <c r="G182" s="150"/>
      <c r="H182" s="150"/>
      <c r="I182" s="150"/>
    </row>
    <row r="183" spans="1:9">
      <c r="A183" s="150"/>
      <c r="B183" s="150"/>
      <c r="C183" s="150"/>
      <c r="D183" s="150"/>
      <c r="E183" s="150"/>
      <c r="F183" s="150"/>
      <c r="G183" s="150"/>
      <c r="H183" s="150"/>
      <c r="I183" s="150"/>
    </row>
    <row r="184" spans="1:9">
      <c r="A184" s="150"/>
      <c r="B184" s="150"/>
      <c r="C184" s="150"/>
      <c r="D184" s="150"/>
      <c r="E184" s="150"/>
      <c r="F184" s="150"/>
      <c r="G184" s="150"/>
      <c r="H184" s="150"/>
      <c r="I184" s="150"/>
    </row>
    <row r="185" spans="1:9">
      <c r="A185" s="150"/>
      <c r="B185" s="150"/>
      <c r="C185" s="150"/>
      <c r="D185" s="150"/>
      <c r="E185" s="150"/>
      <c r="F185" s="150"/>
      <c r="G185" s="150"/>
      <c r="H185" s="150"/>
      <c r="I185" s="150"/>
    </row>
    <row r="186" spans="1:9">
      <c r="A186" s="150"/>
      <c r="B186" s="150"/>
      <c r="C186" s="150"/>
      <c r="D186" s="150"/>
      <c r="E186" s="150"/>
      <c r="F186" s="150"/>
      <c r="G186" s="150"/>
      <c r="H186" s="150"/>
      <c r="I186" s="150"/>
    </row>
    <row r="187" spans="1:9">
      <c r="A187" s="150"/>
      <c r="B187" s="150"/>
      <c r="C187" s="150"/>
      <c r="D187" s="150"/>
      <c r="E187" s="150"/>
      <c r="F187" s="150"/>
      <c r="G187" s="150"/>
      <c r="H187" s="150"/>
      <c r="I187" s="150"/>
    </row>
    <row r="188" spans="1:9">
      <c r="A188" s="150"/>
      <c r="B188" s="150"/>
      <c r="C188" s="150"/>
      <c r="D188" s="150"/>
      <c r="E188" s="150"/>
      <c r="F188" s="150"/>
      <c r="G188" s="150"/>
      <c r="H188" s="150"/>
      <c r="I188" s="150"/>
    </row>
    <row r="189" spans="1:9">
      <c r="A189" s="150"/>
      <c r="B189" s="150"/>
      <c r="C189" s="150"/>
      <c r="D189" s="150"/>
      <c r="E189" s="150"/>
      <c r="F189" s="150"/>
      <c r="G189" s="150"/>
      <c r="H189" s="150"/>
      <c r="I189" s="150"/>
    </row>
    <row r="190" spans="1:9">
      <c r="A190" s="150"/>
      <c r="B190" s="150"/>
      <c r="C190" s="150"/>
      <c r="D190" s="150"/>
      <c r="E190" s="150"/>
      <c r="F190" s="150"/>
      <c r="G190" s="150"/>
      <c r="H190" s="150"/>
      <c r="I190" s="150"/>
    </row>
    <row r="191" spans="1:9">
      <c r="A191" s="150"/>
      <c r="B191" s="150"/>
      <c r="C191" s="150"/>
      <c r="D191" s="150"/>
      <c r="E191" s="150"/>
      <c r="F191" s="150"/>
      <c r="G191" s="150"/>
      <c r="H191" s="150"/>
      <c r="I191" s="150"/>
    </row>
    <row r="192" spans="1:9">
      <c r="A192" s="150"/>
      <c r="B192" s="150"/>
      <c r="C192" s="150"/>
      <c r="D192" s="150"/>
      <c r="E192" s="150"/>
      <c r="F192" s="150"/>
      <c r="G192" s="150"/>
      <c r="H192" s="150"/>
      <c r="I192" s="150"/>
    </row>
    <row r="193" spans="1:9">
      <c r="A193" s="150"/>
      <c r="B193" s="150"/>
      <c r="C193" s="150"/>
      <c r="D193" s="150"/>
      <c r="E193" s="150"/>
      <c r="F193" s="150"/>
      <c r="G193" s="150"/>
      <c r="H193" s="150"/>
      <c r="I193" s="150"/>
    </row>
    <row r="194" spans="1:9">
      <c r="A194" s="150"/>
      <c r="B194" s="150"/>
      <c r="C194" s="150"/>
      <c r="D194" s="150"/>
      <c r="E194" s="150"/>
      <c r="F194" s="150"/>
      <c r="G194" s="150"/>
      <c r="H194" s="150"/>
      <c r="I194" s="150"/>
    </row>
    <row r="195" spans="1:9">
      <c r="A195" s="150"/>
      <c r="B195" s="150"/>
      <c r="C195" s="150"/>
      <c r="D195" s="150"/>
      <c r="E195" s="150"/>
      <c r="F195" s="150"/>
      <c r="G195" s="150"/>
      <c r="H195" s="150"/>
      <c r="I195" s="150"/>
    </row>
    <row r="196" spans="1:9">
      <c r="A196" s="150"/>
      <c r="B196" s="150"/>
      <c r="C196" s="150"/>
      <c r="D196" s="150"/>
      <c r="E196" s="150"/>
      <c r="F196" s="150"/>
      <c r="G196" s="150"/>
      <c r="H196" s="150"/>
      <c r="I196" s="150"/>
    </row>
    <row r="197" spans="1:9">
      <c r="A197" s="150"/>
      <c r="B197" s="150"/>
      <c r="C197" s="150"/>
      <c r="D197" s="150"/>
      <c r="E197" s="150"/>
      <c r="F197" s="150"/>
      <c r="G197" s="150"/>
      <c r="H197" s="150"/>
      <c r="I197" s="150"/>
    </row>
    <row r="198" spans="1:9">
      <c r="A198" s="150"/>
      <c r="B198" s="150"/>
      <c r="C198" s="150"/>
      <c r="D198" s="150"/>
      <c r="E198" s="150"/>
      <c r="F198" s="150"/>
      <c r="G198" s="150"/>
      <c r="H198" s="150"/>
      <c r="I198" s="150"/>
    </row>
    <row r="199" spans="1:9">
      <c r="A199" s="150"/>
      <c r="B199" s="150"/>
      <c r="C199" s="150"/>
      <c r="D199" s="150"/>
      <c r="E199" s="150"/>
      <c r="F199" s="150"/>
      <c r="G199" s="150"/>
      <c r="H199" s="150"/>
      <c r="I199" s="150"/>
    </row>
    <row r="200" spans="1:9">
      <c r="A200" s="151"/>
      <c r="B200" s="151"/>
      <c r="C200" s="151"/>
      <c r="D200" s="151"/>
      <c r="E200" s="151"/>
      <c r="F200" s="151"/>
      <c r="G200" s="151"/>
      <c r="H200" s="151"/>
      <c r="I200" s="151"/>
    </row>
    <row r="201" spans="1:9">
      <c r="A201" s="151"/>
      <c r="B201" s="151"/>
      <c r="C201" s="151"/>
      <c r="D201" s="151"/>
      <c r="E201" s="151"/>
      <c r="F201" s="151"/>
      <c r="G201" s="151"/>
      <c r="H201" s="151"/>
      <c r="I201" s="151"/>
    </row>
    <row r="202" spans="1:9">
      <c r="A202" s="151"/>
      <c r="B202" s="151"/>
      <c r="C202" s="151"/>
      <c r="D202" s="151"/>
      <c r="E202" s="151"/>
      <c r="F202" s="151"/>
      <c r="G202" s="151"/>
      <c r="H202" s="151"/>
      <c r="I202" s="151"/>
    </row>
    <row r="203" spans="1:9">
      <c r="A203" s="151"/>
      <c r="B203" s="151"/>
      <c r="C203" s="151"/>
      <c r="D203" s="151"/>
      <c r="E203" s="151"/>
      <c r="F203" s="151"/>
      <c r="G203" s="151"/>
      <c r="H203" s="151"/>
      <c r="I203" s="151"/>
    </row>
    <row r="204" spans="1:9">
      <c r="A204" s="151"/>
      <c r="B204" s="151"/>
      <c r="C204" s="151"/>
      <c r="D204" s="151"/>
      <c r="E204" s="151"/>
      <c r="F204" s="151"/>
      <c r="G204" s="151"/>
      <c r="H204" s="151"/>
      <c r="I204" s="151"/>
    </row>
    <row r="205" spans="1:9">
      <c r="A205" s="151"/>
      <c r="B205" s="151"/>
      <c r="C205" s="151"/>
      <c r="D205" s="151"/>
      <c r="E205" s="151"/>
      <c r="F205" s="151"/>
      <c r="G205" s="151"/>
      <c r="H205" s="151"/>
      <c r="I205" s="151"/>
    </row>
    <row r="206" spans="1:9">
      <c r="A206" s="151"/>
      <c r="B206" s="151"/>
      <c r="C206" s="151"/>
      <c r="D206" s="151"/>
      <c r="E206" s="151"/>
      <c r="F206" s="151"/>
      <c r="G206" s="151"/>
      <c r="H206" s="151"/>
      <c r="I206" s="151"/>
    </row>
    <row r="207" spans="1:9">
      <c r="A207" s="151"/>
      <c r="B207" s="151"/>
      <c r="C207" s="151"/>
      <c r="D207" s="151"/>
      <c r="E207" s="151"/>
      <c r="F207" s="151"/>
      <c r="G207" s="151"/>
      <c r="H207" s="151"/>
      <c r="I207" s="151"/>
    </row>
    <row r="208" spans="1:9">
      <c r="A208" s="151"/>
      <c r="B208" s="151"/>
      <c r="C208" s="151"/>
      <c r="D208" s="151"/>
      <c r="E208" s="151"/>
      <c r="F208" s="151"/>
      <c r="G208" s="151"/>
      <c r="H208" s="151"/>
      <c r="I208" s="151"/>
    </row>
    <row r="209" spans="1:9">
      <c r="A209" s="151"/>
      <c r="B209" s="151"/>
      <c r="C209" s="151"/>
      <c r="D209" s="151"/>
      <c r="E209" s="151"/>
      <c r="F209" s="151"/>
      <c r="G209" s="151"/>
      <c r="H209" s="151"/>
      <c r="I209" s="151"/>
    </row>
    <row r="210" spans="1:9">
      <c r="A210" s="151"/>
      <c r="B210" s="151"/>
      <c r="C210" s="151"/>
      <c r="D210" s="151"/>
      <c r="E210" s="151"/>
      <c r="F210" s="151"/>
      <c r="G210" s="151"/>
      <c r="H210" s="151"/>
      <c r="I210" s="151"/>
    </row>
    <row r="211" spans="1:9">
      <c r="A211" s="151"/>
      <c r="B211" s="151"/>
      <c r="C211" s="151"/>
      <c r="D211" s="151"/>
      <c r="E211" s="151"/>
      <c r="F211" s="151"/>
      <c r="G211" s="151"/>
      <c r="H211" s="151"/>
      <c r="I211" s="151"/>
    </row>
    <row r="212" spans="1:9">
      <c r="A212" s="151"/>
      <c r="B212" s="151"/>
      <c r="C212" s="151"/>
      <c r="D212" s="151"/>
      <c r="E212" s="151"/>
      <c r="F212" s="151"/>
      <c r="G212" s="151"/>
      <c r="H212" s="151"/>
      <c r="I212" s="151"/>
    </row>
    <row r="213" spans="1:9">
      <c r="A213" s="151"/>
      <c r="B213" s="151"/>
      <c r="C213" s="151"/>
      <c r="D213" s="151"/>
      <c r="E213" s="151"/>
      <c r="F213" s="151"/>
      <c r="G213" s="151"/>
      <c r="H213" s="151"/>
      <c r="I213" s="151"/>
    </row>
    <row r="214" spans="1:9">
      <c r="A214" s="151"/>
      <c r="B214" s="151"/>
      <c r="C214" s="151"/>
      <c r="D214" s="151"/>
      <c r="E214" s="151"/>
      <c r="F214" s="151"/>
      <c r="G214" s="151"/>
      <c r="H214" s="151"/>
      <c r="I214" s="151"/>
    </row>
    <row r="215" spans="1:9">
      <c r="A215" s="151"/>
      <c r="B215" s="151"/>
      <c r="C215" s="151"/>
      <c r="D215" s="151"/>
      <c r="E215" s="151"/>
      <c r="F215" s="151"/>
      <c r="G215" s="151"/>
      <c r="H215" s="151"/>
      <c r="I215" s="151"/>
    </row>
    <row r="216" spans="1:9">
      <c r="A216" s="151"/>
      <c r="B216" s="151"/>
      <c r="C216" s="151"/>
      <c r="D216" s="151"/>
      <c r="E216" s="151"/>
      <c r="F216" s="151"/>
      <c r="G216" s="151"/>
      <c r="H216" s="151"/>
      <c r="I216" s="151"/>
    </row>
    <row r="217" spans="1:9">
      <c r="A217" s="151"/>
      <c r="B217" s="151"/>
      <c r="C217" s="151"/>
      <c r="D217" s="151"/>
      <c r="E217" s="151"/>
      <c r="F217" s="151"/>
      <c r="G217" s="151"/>
      <c r="H217" s="151"/>
      <c r="I217" s="151"/>
    </row>
    <row r="218" spans="1:9">
      <c r="A218" s="151"/>
      <c r="B218" s="151"/>
      <c r="C218" s="151"/>
      <c r="D218" s="151"/>
      <c r="E218" s="151"/>
      <c r="F218" s="151"/>
      <c r="G218" s="151"/>
      <c r="H218" s="151"/>
      <c r="I218" s="151"/>
    </row>
    <row r="219" spans="1:9">
      <c r="A219" s="151"/>
      <c r="B219" s="151"/>
      <c r="C219" s="151"/>
      <c r="D219" s="151"/>
      <c r="E219" s="151"/>
      <c r="F219" s="151"/>
      <c r="G219" s="151"/>
      <c r="H219" s="151"/>
      <c r="I219" s="151"/>
    </row>
    <row r="220" spans="1:9">
      <c r="A220" s="151"/>
      <c r="B220" s="151"/>
      <c r="C220" s="151"/>
      <c r="D220" s="151"/>
      <c r="E220" s="151"/>
      <c r="F220" s="151"/>
      <c r="G220" s="151"/>
      <c r="H220" s="151"/>
      <c r="I220" s="151"/>
    </row>
    <row r="221" spans="1:9">
      <c r="A221" s="151"/>
      <c r="B221" s="151"/>
      <c r="C221" s="151"/>
      <c r="D221" s="151"/>
      <c r="E221" s="151"/>
      <c r="F221" s="151"/>
      <c r="G221" s="151"/>
      <c r="H221" s="151"/>
      <c r="I221" s="151"/>
    </row>
    <row r="222" spans="1:9">
      <c r="A222" s="151"/>
      <c r="B222" s="151"/>
      <c r="C222" s="151"/>
      <c r="D222" s="151"/>
      <c r="E222" s="151"/>
      <c r="F222" s="151"/>
      <c r="G222" s="151"/>
      <c r="H222" s="151"/>
      <c r="I222" s="151"/>
    </row>
    <row r="223" spans="1:9">
      <c r="A223" s="151"/>
      <c r="B223" s="151"/>
      <c r="C223" s="151"/>
      <c r="D223" s="151"/>
      <c r="E223" s="151"/>
      <c r="F223" s="151"/>
      <c r="G223" s="151"/>
      <c r="H223" s="151"/>
      <c r="I223" s="151"/>
    </row>
    <row r="224" spans="1:9">
      <c r="A224" s="151"/>
      <c r="B224" s="151"/>
      <c r="C224" s="151"/>
      <c r="D224" s="151"/>
      <c r="E224" s="151"/>
      <c r="F224" s="151"/>
      <c r="G224" s="151"/>
      <c r="H224" s="151"/>
      <c r="I224" s="151"/>
    </row>
    <row r="225" spans="1:9">
      <c r="A225" s="151"/>
      <c r="B225" s="151"/>
      <c r="C225" s="151"/>
      <c r="D225" s="151"/>
      <c r="E225" s="151"/>
      <c r="F225" s="151"/>
      <c r="G225" s="151"/>
      <c r="H225" s="151"/>
      <c r="I225" s="151"/>
    </row>
    <row r="226" spans="1:9">
      <c r="A226" s="151"/>
      <c r="B226" s="151"/>
      <c r="C226" s="151"/>
      <c r="D226" s="151"/>
      <c r="E226" s="151"/>
      <c r="F226" s="151"/>
      <c r="G226" s="151"/>
      <c r="H226" s="151"/>
      <c r="I226" s="151"/>
    </row>
    <row r="227" spans="1:9">
      <c r="A227" s="151"/>
      <c r="B227" s="151"/>
      <c r="C227" s="151"/>
      <c r="D227" s="151"/>
      <c r="E227" s="151"/>
      <c r="F227" s="151"/>
      <c r="G227" s="151"/>
      <c r="H227" s="151"/>
      <c r="I227" s="151"/>
    </row>
    <row r="228" spans="1:9">
      <c r="A228" s="151"/>
      <c r="B228" s="151"/>
      <c r="C228" s="151"/>
      <c r="D228" s="151"/>
      <c r="E228" s="151"/>
      <c r="F228" s="151"/>
      <c r="G228" s="151"/>
      <c r="H228" s="151"/>
      <c r="I228" s="151"/>
    </row>
    <row r="229" spans="1:9">
      <c r="A229" s="151"/>
      <c r="B229" s="151"/>
      <c r="C229" s="151"/>
      <c r="D229" s="151"/>
      <c r="E229" s="151"/>
      <c r="F229" s="151"/>
      <c r="G229" s="151"/>
      <c r="H229" s="151"/>
      <c r="I229" s="151"/>
    </row>
    <row r="230" spans="1:9">
      <c r="A230" s="151"/>
      <c r="B230" s="151"/>
      <c r="C230" s="151"/>
      <c r="D230" s="151"/>
      <c r="E230" s="151"/>
      <c r="F230" s="151"/>
      <c r="G230" s="151"/>
      <c r="H230" s="151"/>
      <c r="I230" s="151"/>
    </row>
    <row r="231" spans="1:9">
      <c r="A231" s="151"/>
      <c r="B231" s="151"/>
      <c r="C231" s="151"/>
      <c r="D231" s="151"/>
      <c r="E231" s="151"/>
      <c r="F231" s="151"/>
      <c r="G231" s="151"/>
      <c r="H231" s="151"/>
      <c r="I231" s="151"/>
    </row>
    <row r="232" spans="1:9">
      <c r="A232" s="151"/>
      <c r="B232" s="151"/>
      <c r="C232" s="151"/>
      <c r="D232" s="151"/>
      <c r="E232" s="151"/>
      <c r="F232" s="151"/>
      <c r="G232" s="151"/>
      <c r="H232" s="151"/>
      <c r="I232" s="151"/>
    </row>
    <row r="233" spans="1:9">
      <c r="A233" s="151"/>
      <c r="B233" s="151"/>
      <c r="C233" s="151"/>
      <c r="D233" s="151"/>
      <c r="E233" s="151"/>
      <c r="F233" s="151"/>
      <c r="G233" s="151"/>
      <c r="H233" s="151"/>
      <c r="I233" s="151"/>
    </row>
    <row r="234" spans="1:9">
      <c r="A234" s="151"/>
      <c r="B234" s="151"/>
      <c r="C234" s="151"/>
      <c r="D234" s="151"/>
      <c r="E234" s="151"/>
      <c r="F234" s="151"/>
      <c r="G234" s="151"/>
      <c r="H234" s="151"/>
      <c r="I234" s="151"/>
    </row>
    <row r="235" spans="1:9">
      <c r="A235" s="151"/>
      <c r="B235" s="151"/>
      <c r="C235" s="151"/>
      <c r="D235" s="151"/>
      <c r="E235" s="151"/>
      <c r="F235" s="151"/>
      <c r="G235" s="151"/>
      <c r="H235" s="151"/>
      <c r="I235" s="151"/>
    </row>
    <row r="236" spans="1:9">
      <c r="A236" s="151"/>
      <c r="B236" s="151"/>
      <c r="C236" s="151"/>
      <c r="D236" s="151"/>
      <c r="E236" s="151"/>
      <c r="F236" s="151"/>
      <c r="G236" s="151"/>
      <c r="H236" s="151"/>
      <c r="I236" s="151"/>
    </row>
    <row r="237" spans="1:9">
      <c r="A237" s="151"/>
      <c r="B237" s="151"/>
      <c r="C237" s="151"/>
      <c r="D237" s="151"/>
      <c r="E237" s="151"/>
      <c r="F237" s="151"/>
      <c r="G237" s="151"/>
      <c r="H237" s="151"/>
      <c r="I237" s="151"/>
    </row>
    <row r="238" spans="1:9">
      <c r="A238" s="151"/>
      <c r="B238" s="151"/>
      <c r="C238" s="151"/>
      <c r="D238" s="151"/>
      <c r="E238" s="151"/>
      <c r="F238" s="151"/>
      <c r="G238" s="151"/>
      <c r="H238" s="151"/>
      <c r="I238" s="151"/>
    </row>
    <row r="239" spans="1:9">
      <c r="A239" s="151"/>
      <c r="B239" s="151"/>
      <c r="C239" s="151"/>
      <c r="D239" s="151"/>
      <c r="E239" s="151"/>
      <c r="F239" s="151"/>
      <c r="G239" s="151"/>
      <c r="H239" s="151"/>
      <c r="I239" s="151"/>
    </row>
    <row r="240" spans="1:9">
      <c r="A240" s="151"/>
      <c r="B240" s="151"/>
      <c r="C240" s="151"/>
      <c r="D240" s="151"/>
      <c r="E240" s="151"/>
      <c r="F240" s="151"/>
      <c r="G240" s="151"/>
      <c r="H240" s="151"/>
      <c r="I240" s="151"/>
    </row>
    <row r="241" spans="1:9">
      <c r="A241" s="151"/>
      <c r="B241" s="151"/>
      <c r="C241" s="151"/>
      <c r="D241" s="151"/>
      <c r="E241" s="151"/>
      <c r="F241" s="151"/>
      <c r="G241" s="151"/>
      <c r="H241" s="151"/>
      <c r="I241" s="151"/>
    </row>
    <row r="242" spans="1:9">
      <c r="A242" s="151"/>
      <c r="B242" s="151"/>
      <c r="C242" s="151"/>
      <c r="D242" s="151"/>
      <c r="E242" s="151"/>
      <c r="F242" s="151"/>
      <c r="G242" s="151"/>
      <c r="H242" s="151"/>
      <c r="I242" s="151"/>
    </row>
    <row r="243" spans="1:9">
      <c r="A243" s="151"/>
      <c r="B243" s="151"/>
      <c r="C243" s="151"/>
      <c r="D243" s="151"/>
      <c r="E243" s="151"/>
      <c r="F243" s="151"/>
      <c r="G243" s="151"/>
      <c r="H243" s="151"/>
      <c r="I243" s="151"/>
    </row>
    <row r="244" spans="1:9">
      <c r="A244" s="151"/>
      <c r="B244" s="151"/>
      <c r="C244" s="151"/>
      <c r="D244" s="151"/>
      <c r="E244" s="151"/>
      <c r="F244" s="151"/>
      <c r="G244" s="151"/>
      <c r="H244" s="151"/>
      <c r="I244" s="151"/>
    </row>
    <row r="245" spans="1:9">
      <c r="A245" s="151"/>
      <c r="B245" s="151"/>
      <c r="C245" s="151"/>
      <c r="D245" s="151"/>
      <c r="E245" s="151"/>
      <c r="F245" s="151"/>
      <c r="G245" s="151"/>
      <c r="H245" s="151"/>
      <c r="I245" s="151"/>
    </row>
    <row r="246" spans="1:9">
      <c r="A246" s="151"/>
      <c r="B246" s="151"/>
      <c r="C246" s="151"/>
      <c r="D246" s="151"/>
      <c r="E246" s="151"/>
      <c r="F246" s="151"/>
      <c r="G246" s="151"/>
      <c r="H246" s="151"/>
      <c r="I246" s="151"/>
    </row>
    <row r="247" spans="1:9">
      <c r="A247" s="151"/>
      <c r="B247" s="151"/>
      <c r="C247" s="151"/>
      <c r="D247" s="151"/>
      <c r="E247" s="151"/>
      <c r="F247" s="151"/>
      <c r="G247" s="151"/>
      <c r="H247" s="151"/>
      <c r="I247" s="151"/>
    </row>
    <row r="248" spans="1:9">
      <c r="A248" s="151"/>
      <c r="B248" s="151"/>
      <c r="C248" s="151"/>
      <c r="D248" s="151"/>
      <c r="E248" s="151"/>
      <c r="F248" s="151"/>
      <c r="G248" s="151"/>
      <c r="H248" s="151"/>
      <c r="I248" s="151"/>
    </row>
    <row r="249" spans="1:9">
      <c r="A249" s="151"/>
      <c r="B249" s="151"/>
      <c r="C249" s="151"/>
      <c r="D249" s="151"/>
      <c r="E249" s="151"/>
      <c r="F249" s="151"/>
      <c r="G249" s="151"/>
      <c r="H249" s="151"/>
      <c r="I249" s="151"/>
    </row>
    <row r="250" spans="1:9">
      <c r="A250" s="151"/>
      <c r="B250" s="151"/>
      <c r="C250" s="151"/>
      <c r="D250" s="151"/>
      <c r="E250" s="151"/>
      <c r="F250" s="151"/>
      <c r="G250" s="151"/>
      <c r="H250" s="151"/>
      <c r="I250" s="151"/>
    </row>
    <row r="251" spans="1:9">
      <c r="A251" s="151"/>
      <c r="B251" s="151"/>
      <c r="C251" s="151"/>
      <c r="D251" s="151"/>
      <c r="E251" s="151"/>
      <c r="F251" s="151"/>
      <c r="G251" s="151"/>
      <c r="H251" s="151"/>
      <c r="I251" s="151"/>
    </row>
    <row r="252" spans="1:9">
      <c r="A252" s="151"/>
      <c r="B252" s="151"/>
      <c r="C252" s="151"/>
      <c r="D252" s="151"/>
      <c r="E252" s="151"/>
      <c r="F252" s="151"/>
      <c r="G252" s="151"/>
      <c r="H252" s="151"/>
      <c r="I252" s="151"/>
    </row>
    <row r="253" spans="1:9">
      <c r="A253" s="151"/>
      <c r="B253" s="151"/>
      <c r="C253" s="151"/>
      <c r="D253" s="151"/>
      <c r="E253" s="151"/>
      <c r="F253" s="151"/>
      <c r="G253" s="151"/>
      <c r="H253" s="151"/>
      <c r="I253" s="151"/>
    </row>
    <row r="254" spans="1:9">
      <c r="A254" s="151"/>
      <c r="B254" s="151"/>
      <c r="C254" s="151"/>
      <c r="D254" s="151"/>
      <c r="E254" s="151"/>
      <c r="F254" s="151"/>
      <c r="G254" s="151"/>
      <c r="H254" s="151"/>
      <c r="I254" s="151"/>
    </row>
    <row r="255" spans="1:9">
      <c r="A255" s="151"/>
      <c r="B255" s="151"/>
      <c r="C255" s="151"/>
      <c r="D255" s="151"/>
      <c r="E255" s="151"/>
      <c r="F255" s="151"/>
      <c r="G255" s="151"/>
      <c r="H255" s="151"/>
      <c r="I255" s="151"/>
    </row>
    <row r="256" spans="1:9">
      <c r="A256" s="151"/>
      <c r="B256" s="151"/>
      <c r="C256" s="151"/>
      <c r="D256" s="151"/>
      <c r="E256" s="151"/>
      <c r="F256" s="151"/>
      <c r="G256" s="151"/>
      <c r="H256" s="151"/>
      <c r="I256" s="151"/>
    </row>
    <row r="257" spans="1:9">
      <c r="A257" s="151"/>
      <c r="B257" s="151"/>
      <c r="C257" s="151"/>
      <c r="D257" s="151"/>
      <c r="E257" s="151"/>
      <c r="F257" s="151"/>
      <c r="G257" s="151"/>
      <c r="H257" s="151"/>
      <c r="I257" s="151"/>
    </row>
    <row r="258" spans="1:9">
      <c r="A258" s="151"/>
      <c r="B258" s="151"/>
      <c r="C258" s="151"/>
      <c r="D258" s="151"/>
      <c r="E258" s="151"/>
      <c r="F258" s="151"/>
      <c r="G258" s="151"/>
      <c r="H258" s="151"/>
      <c r="I258" s="151"/>
    </row>
    <row r="259" spans="1:9">
      <c r="A259" s="151"/>
      <c r="B259" s="151"/>
      <c r="C259" s="151"/>
      <c r="D259" s="151"/>
      <c r="E259" s="151"/>
      <c r="F259" s="151"/>
      <c r="G259" s="151"/>
      <c r="H259" s="151"/>
      <c r="I259" s="151"/>
    </row>
    <row r="260" spans="1:9">
      <c r="A260" s="151"/>
      <c r="B260" s="151"/>
      <c r="C260" s="151"/>
      <c r="D260" s="151"/>
      <c r="E260" s="151"/>
      <c r="F260" s="151"/>
      <c r="G260" s="151"/>
      <c r="H260" s="151"/>
      <c r="I260" s="151"/>
    </row>
    <row r="261" spans="1:9">
      <c r="A261" s="151"/>
      <c r="B261" s="151"/>
      <c r="C261" s="151"/>
      <c r="D261" s="151"/>
      <c r="E261" s="151"/>
      <c r="F261" s="151"/>
      <c r="G261" s="151"/>
      <c r="H261" s="151"/>
      <c r="I261" s="151"/>
    </row>
    <row r="262" spans="1:9">
      <c r="A262" s="151"/>
      <c r="B262" s="151"/>
      <c r="C262" s="151"/>
      <c r="D262" s="151"/>
      <c r="E262" s="151"/>
      <c r="F262" s="151"/>
      <c r="G262" s="151"/>
      <c r="H262" s="151"/>
      <c r="I262" s="151"/>
    </row>
    <row r="263" spans="1:9">
      <c r="A263" s="151"/>
      <c r="B263" s="151"/>
      <c r="C263" s="151"/>
      <c r="D263" s="151"/>
      <c r="E263" s="151"/>
      <c r="F263" s="151"/>
      <c r="G263" s="151"/>
      <c r="H263" s="151"/>
      <c r="I263" s="151"/>
    </row>
    <row r="264" spans="1:9">
      <c r="A264" s="151"/>
      <c r="B264" s="151"/>
      <c r="C264" s="151"/>
      <c r="D264" s="151"/>
      <c r="E264" s="151"/>
      <c r="F264" s="151"/>
      <c r="G264" s="151"/>
      <c r="H264" s="151"/>
      <c r="I264" s="151"/>
    </row>
    <row r="265" spans="1:9">
      <c r="A265" s="151"/>
      <c r="B265" s="151"/>
      <c r="C265" s="151"/>
      <c r="D265" s="151"/>
      <c r="E265" s="151"/>
      <c r="F265" s="151"/>
      <c r="G265" s="151"/>
      <c r="H265" s="151"/>
      <c r="I265" s="151"/>
    </row>
    <row r="266" spans="1:9">
      <c r="A266" s="151"/>
      <c r="B266" s="151"/>
      <c r="C266" s="151"/>
      <c r="D266" s="151"/>
      <c r="E266" s="151"/>
      <c r="F266" s="151"/>
      <c r="G266" s="151"/>
      <c r="H266" s="151"/>
      <c r="I266" s="151"/>
    </row>
    <row r="267" spans="1:9">
      <c r="A267" s="151"/>
      <c r="B267" s="151"/>
      <c r="C267" s="151"/>
      <c r="D267" s="151"/>
      <c r="E267" s="151"/>
      <c r="F267" s="151"/>
      <c r="G267" s="151"/>
      <c r="H267" s="151"/>
      <c r="I267" s="151"/>
    </row>
    <row r="268" spans="1:9">
      <c r="A268" s="151"/>
      <c r="B268" s="151"/>
      <c r="C268" s="151"/>
      <c r="D268" s="151"/>
      <c r="E268" s="151"/>
      <c r="F268" s="151"/>
      <c r="G268" s="151"/>
      <c r="H268" s="151"/>
      <c r="I268" s="151"/>
    </row>
    <row r="269" spans="1:9">
      <c r="A269" s="151"/>
      <c r="B269" s="151"/>
      <c r="C269" s="151"/>
      <c r="D269" s="151"/>
      <c r="E269" s="151"/>
      <c r="F269" s="151"/>
      <c r="G269" s="151"/>
      <c r="H269" s="151"/>
      <c r="I269" s="151"/>
    </row>
    <row r="270" spans="1:9">
      <c r="A270" s="151"/>
      <c r="C270" s="151"/>
      <c r="D270" s="151"/>
      <c r="E270" s="151"/>
      <c r="F270" s="151"/>
      <c r="G270" s="151"/>
      <c r="H270" s="151"/>
      <c r="I270" s="151"/>
    </row>
  </sheetData>
  <sheetProtection formatCells="0" formatColumns="0" formatRows="0" insertColumns="0" insertRows="0" insertHyperlinks="0" deleteColumns="0" deleteRows="0"/>
  <pageMargins left="0.11811023622047245" right="0.11811023622047245" top="0.23622047244094491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/>
  <dimension ref="A2:F15"/>
  <sheetViews>
    <sheetView workbookViewId="0">
      <selection activeCell="B16" sqref="B16"/>
    </sheetView>
  </sheetViews>
  <sheetFormatPr baseColWidth="10" defaultRowHeight="15"/>
  <cols>
    <col min="1" max="1" width="30" customWidth="1"/>
    <col min="2" max="2" width="11.85546875" bestFit="1" customWidth="1"/>
  </cols>
  <sheetData>
    <row r="2" spans="1:6">
      <c r="A2" s="135"/>
      <c r="B2" s="156"/>
      <c r="C2" s="156"/>
      <c r="D2" s="156"/>
      <c r="E2" s="135"/>
      <c r="F2" s="135"/>
    </row>
    <row r="3" spans="1:6">
      <c r="A3" s="135"/>
      <c r="B3" s="135"/>
      <c r="C3" s="135"/>
      <c r="D3" s="135"/>
      <c r="E3" s="135"/>
      <c r="F3" s="135"/>
    </row>
    <row r="4" spans="1:6">
      <c r="A4" s="135"/>
      <c r="B4" s="50"/>
      <c r="C4" s="50"/>
      <c r="D4" s="50"/>
      <c r="E4" s="50"/>
      <c r="F4" s="135"/>
    </row>
    <row r="5" spans="1:6">
      <c r="A5" s="135"/>
      <c r="B5" s="50"/>
      <c r="C5" s="50"/>
      <c r="D5" s="50"/>
      <c r="E5" s="50"/>
      <c r="F5" s="135"/>
    </row>
    <row r="6" spans="1:6" ht="15.75">
      <c r="A6" s="135"/>
      <c r="B6" s="133"/>
      <c r="C6" s="50"/>
      <c r="D6" s="50"/>
      <c r="E6" s="154"/>
      <c r="F6" s="135"/>
    </row>
    <row r="7" spans="1:6">
      <c r="A7" s="135"/>
      <c r="B7" s="50"/>
      <c r="C7" s="50"/>
      <c r="D7" s="50"/>
      <c r="E7" s="50"/>
      <c r="F7" s="135"/>
    </row>
    <row r="8" spans="1:6">
      <c r="A8" s="157"/>
      <c r="B8" s="50"/>
      <c r="C8" s="50"/>
      <c r="D8" s="50"/>
      <c r="E8" s="50"/>
      <c r="F8" s="135"/>
    </row>
    <row r="9" spans="1:6">
      <c r="A9" s="135"/>
      <c r="B9" s="135"/>
      <c r="C9" s="50"/>
      <c r="D9" s="50"/>
      <c r="E9" s="50"/>
      <c r="F9" s="135"/>
    </row>
    <row r="10" spans="1:6">
      <c r="A10" s="135"/>
      <c r="B10" s="158"/>
      <c r="C10" s="50"/>
      <c r="D10" s="159"/>
      <c r="E10" s="160"/>
      <c r="F10" s="135"/>
    </row>
    <row r="11" spans="1:6">
      <c r="A11" s="135"/>
      <c r="B11" s="50"/>
      <c r="C11" s="50"/>
      <c r="D11" s="50"/>
      <c r="E11" s="50"/>
      <c r="F11" s="135"/>
    </row>
    <row r="12" spans="1:6">
      <c r="A12" s="135"/>
      <c r="B12" s="50"/>
      <c r="C12" s="50"/>
      <c r="D12" s="50"/>
      <c r="E12" s="50"/>
      <c r="F12" s="135"/>
    </row>
    <row r="14" spans="1:6">
      <c r="B14" s="161">
        <v>50000</v>
      </c>
    </row>
    <row r="15" spans="1:6">
      <c r="B15" s="162">
        <v>70000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M70"/>
  <sheetViews>
    <sheetView showGridLines="0" topLeftCell="D49" workbookViewId="0">
      <selection activeCell="D64" sqref="D64"/>
    </sheetView>
  </sheetViews>
  <sheetFormatPr baseColWidth="10" defaultRowHeight="15"/>
  <cols>
    <col min="1" max="1" width="14" customWidth="1"/>
    <col min="2" max="2" width="12.85546875" customWidth="1"/>
    <col min="3" max="3" width="19.42578125" customWidth="1"/>
    <col min="4" max="6" width="11.85546875" customWidth="1"/>
  </cols>
  <sheetData>
    <row r="3" spans="1:9">
      <c r="F3">
        <v>10000</v>
      </c>
      <c r="G3" s="1">
        <v>8.2299999999999998E-2</v>
      </c>
      <c r="H3" s="1" t="s">
        <v>94</v>
      </c>
      <c r="I3" s="4">
        <f>F3*G3</f>
        <v>823</v>
      </c>
    </row>
    <row r="4" spans="1:9">
      <c r="A4" t="s">
        <v>48</v>
      </c>
      <c r="F4">
        <v>40000</v>
      </c>
      <c r="G4">
        <v>38040</v>
      </c>
      <c r="H4" s="1">
        <v>1.8700000000000001E-2</v>
      </c>
      <c r="I4" s="4">
        <f>(G4*8.23%)+(F4*H4)</f>
        <v>3878.692</v>
      </c>
    </row>
    <row r="5" spans="1:9">
      <c r="A5" t="s">
        <v>46</v>
      </c>
      <c r="B5">
        <v>2929</v>
      </c>
      <c r="C5" s="73">
        <v>296</v>
      </c>
      <c r="F5">
        <v>180000</v>
      </c>
      <c r="G5">
        <v>38040</v>
      </c>
      <c r="H5" s="1">
        <v>0.10100000000000001</v>
      </c>
      <c r="I5" s="4">
        <f>(G5*G3)+(F5*H4)</f>
        <v>6496.6920000000009</v>
      </c>
    </row>
    <row r="6" spans="1:9">
      <c r="A6" t="s">
        <v>47</v>
      </c>
      <c r="B6">
        <v>38040</v>
      </c>
      <c r="C6" s="1">
        <v>0.10100000000000001</v>
      </c>
      <c r="D6" s="1">
        <v>8.2299999999999998E-2</v>
      </c>
    </row>
    <row r="7" spans="1:9">
      <c r="A7" t="s">
        <v>47</v>
      </c>
      <c r="B7">
        <v>190200</v>
      </c>
      <c r="C7" s="4">
        <f>+B6*C6</f>
        <v>3842.0400000000004</v>
      </c>
      <c r="D7" s="1">
        <v>1.8700000000000001E-2</v>
      </c>
    </row>
    <row r="9" spans="1:9">
      <c r="D9" s="74">
        <v>2012</v>
      </c>
      <c r="E9" s="74">
        <v>2013</v>
      </c>
      <c r="F9" s="74">
        <v>2014</v>
      </c>
      <c r="G9" s="74">
        <v>2015</v>
      </c>
      <c r="H9" s="74">
        <v>2016</v>
      </c>
    </row>
    <row r="10" spans="1:9">
      <c r="C10" t="s">
        <v>49</v>
      </c>
      <c r="D10" s="76">
        <v>20000</v>
      </c>
      <c r="E10" s="75">
        <v>17000</v>
      </c>
      <c r="F10" s="77">
        <v>40000</v>
      </c>
      <c r="G10" s="4"/>
      <c r="H10" s="4"/>
      <c r="I10" s="4"/>
    </row>
    <row r="11" spans="1:9">
      <c r="C11" t="s">
        <v>50</v>
      </c>
      <c r="D11" s="4"/>
      <c r="E11" s="4"/>
      <c r="F11" s="4"/>
      <c r="G11" s="76">
        <f>D10*C6</f>
        <v>2020.0000000000002</v>
      </c>
      <c r="H11" s="75">
        <f>E10*C6</f>
        <v>1717</v>
      </c>
    </row>
    <row r="12" spans="1:9">
      <c r="C12" t="s">
        <v>23</v>
      </c>
      <c r="D12" s="4"/>
      <c r="E12" s="4"/>
      <c r="F12" s="4">
        <f>D10*C6</f>
        <v>2020.0000000000002</v>
      </c>
      <c r="G12" s="4">
        <f>E10*C6</f>
        <v>1717</v>
      </c>
      <c r="H12" s="5"/>
      <c r="I12" s="4"/>
    </row>
    <row r="13" spans="1:9">
      <c r="C13" t="s">
        <v>24</v>
      </c>
      <c r="D13" s="4"/>
      <c r="E13" s="4"/>
      <c r="F13" s="77">
        <f>C7+((F10-B6)*D7)</f>
        <v>3878.6920000000005</v>
      </c>
      <c r="G13" s="4"/>
      <c r="H13" s="4">
        <f>+F13-F12</f>
        <v>1858.6920000000002</v>
      </c>
      <c r="I13" s="4"/>
    </row>
    <row r="14" spans="1:9">
      <c r="D14" s="4"/>
      <c r="E14" s="4"/>
      <c r="F14" s="4"/>
      <c r="G14" s="4"/>
      <c r="H14" s="4"/>
      <c r="I14" s="4"/>
    </row>
    <row r="15" spans="1:9">
      <c r="A15" t="s">
        <v>51</v>
      </c>
      <c r="D15" s="4"/>
      <c r="E15" s="4">
        <v>2012</v>
      </c>
      <c r="F15" s="4"/>
      <c r="G15" s="4"/>
      <c r="H15" s="4"/>
      <c r="I15" s="4"/>
    </row>
    <row r="16" spans="1:9">
      <c r="A16" t="s">
        <v>51</v>
      </c>
      <c r="D16" s="4"/>
      <c r="E16" s="4">
        <v>2013</v>
      </c>
      <c r="F16" s="4"/>
      <c r="G16" s="4"/>
      <c r="H16" s="4"/>
      <c r="I16" s="4"/>
    </row>
    <row r="17" spans="1:12">
      <c r="A17" t="s">
        <v>51</v>
      </c>
      <c r="D17" s="4"/>
      <c r="E17" s="4">
        <v>2014</v>
      </c>
      <c r="F17" s="4"/>
      <c r="G17" s="4"/>
      <c r="H17" s="4"/>
      <c r="I17" s="4"/>
    </row>
    <row r="18" spans="1:12">
      <c r="A18" t="s">
        <v>51</v>
      </c>
      <c r="D18" s="4"/>
      <c r="E18" s="4">
        <v>2015</v>
      </c>
      <c r="F18" s="4"/>
      <c r="G18" s="4"/>
      <c r="H18" s="4"/>
      <c r="I18" s="4"/>
      <c r="J18">
        <v>50000</v>
      </c>
    </row>
    <row r="19" spans="1:12">
      <c r="D19" s="4"/>
      <c r="E19" s="4"/>
      <c r="F19" s="4"/>
      <c r="G19" s="4"/>
      <c r="H19" s="4"/>
      <c r="I19" s="4"/>
      <c r="J19">
        <f>IF(J18&gt;38040,38040,J18)</f>
        <v>38040</v>
      </c>
      <c r="K19" s="1">
        <v>0.10100000000000001</v>
      </c>
      <c r="L19">
        <f>J19*K19</f>
        <v>3842.0400000000004</v>
      </c>
    </row>
    <row r="20" spans="1:12">
      <c r="A20" t="s">
        <v>52</v>
      </c>
      <c r="D20" s="4"/>
      <c r="E20" s="4"/>
      <c r="F20" s="4"/>
      <c r="G20" s="4"/>
      <c r="H20" s="4"/>
      <c r="I20" s="4"/>
      <c r="J20">
        <f>J18-J19</f>
        <v>11960</v>
      </c>
      <c r="K20" s="1">
        <v>1.8700000000000001E-2</v>
      </c>
      <c r="L20">
        <f>IF(J20&gt;0,J20*K20,0)</f>
        <v>223.65200000000002</v>
      </c>
    </row>
    <row r="21" spans="1:12">
      <c r="D21" s="4"/>
      <c r="E21" s="4"/>
      <c r="F21" s="4"/>
      <c r="G21" s="4"/>
      <c r="H21" s="4"/>
      <c r="I21" s="4"/>
      <c r="L21">
        <f>SUM(L19:L20)</f>
        <v>4065.6920000000005</v>
      </c>
    </row>
    <row r="22" spans="1:12">
      <c r="A22" t="s">
        <v>53</v>
      </c>
      <c r="D22" s="4"/>
      <c r="E22" s="4"/>
      <c r="F22" s="4"/>
      <c r="G22" s="4"/>
      <c r="H22" s="4"/>
      <c r="I22" s="4"/>
    </row>
    <row r="23" spans="1:12">
      <c r="A23" s="167" t="s">
        <v>54</v>
      </c>
      <c r="B23" s="167"/>
      <c r="C23" s="167"/>
      <c r="D23" s="167"/>
      <c r="E23" s="65">
        <v>2012</v>
      </c>
    </row>
    <row r="24" spans="1:12">
      <c r="A24" s="167"/>
      <c r="B24" s="167"/>
      <c r="C24" s="167"/>
      <c r="D24" s="167"/>
      <c r="E24" s="65">
        <v>2013</v>
      </c>
    </row>
    <row r="25" spans="1:12">
      <c r="A25" s="167"/>
      <c r="B25" s="167"/>
      <c r="C25" s="167"/>
      <c r="D25" s="167"/>
      <c r="E25" s="65">
        <v>2014</v>
      </c>
    </row>
    <row r="26" spans="1:12">
      <c r="A26" s="167"/>
      <c r="B26" s="167"/>
      <c r="C26" s="167"/>
      <c r="D26" s="167"/>
      <c r="E26" s="65">
        <v>2015</v>
      </c>
    </row>
    <row r="27" spans="1:12">
      <c r="H27" t="s">
        <v>95</v>
      </c>
    </row>
    <row r="28" spans="1:12">
      <c r="A28" t="s">
        <v>55</v>
      </c>
      <c r="H28" t="s">
        <v>10</v>
      </c>
      <c r="I28">
        <f>B6</f>
        <v>38040</v>
      </c>
    </row>
    <row r="29" spans="1:12">
      <c r="A29" s="168" t="s">
        <v>56</v>
      </c>
      <c r="B29" s="168"/>
      <c r="C29" s="168"/>
      <c r="D29" s="168"/>
      <c r="E29" s="65">
        <v>2012</v>
      </c>
      <c r="H29" s="2">
        <v>0.4</v>
      </c>
      <c r="I29">
        <f>I28*H29</f>
        <v>15216</v>
      </c>
    </row>
    <row r="30" spans="1:12">
      <c r="A30" s="168"/>
      <c r="B30" s="168"/>
      <c r="C30" s="168"/>
      <c r="D30" s="168"/>
      <c r="E30" s="65">
        <v>2013</v>
      </c>
      <c r="I30" t="s">
        <v>96</v>
      </c>
    </row>
    <row r="31" spans="1:12">
      <c r="A31" s="168"/>
      <c r="B31" s="168"/>
      <c r="C31" s="168"/>
      <c r="D31" s="168"/>
      <c r="E31" s="65">
        <v>2014</v>
      </c>
    </row>
    <row r="32" spans="1:12">
      <c r="A32" s="168"/>
      <c r="B32" s="168"/>
      <c r="C32" s="168"/>
      <c r="D32" s="168"/>
      <c r="E32" s="65">
        <v>2015</v>
      </c>
    </row>
    <row r="34" spans="1:5">
      <c r="A34" s="168" t="s">
        <v>58</v>
      </c>
      <c r="B34" s="168"/>
      <c r="C34" s="168"/>
      <c r="D34" s="168"/>
    </row>
    <row r="35" spans="1:5">
      <c r="A35" s="168"/>
      <c r="B35" s="168"/>
      <c r="C35" s="168"/>
      <c r="D35" s="168"/>
      <c r="E35" s="65">
        <v>2012</v>
      </c>
    </row>
    <row r="36" spans="1:5">
      <c r="A36" s="168"/>
      <c r="B36" s="168"/>
      <c r="C36" s="168"/>
      <c r="D36" s="168"/>
      <c r="E36" s="65">
        <v>2013</v>
      </c>
    </row>
    <row r="37" spans="1:5">
      <c r="A37" s="168"/>
      <c r="B37" s="168"/>
      <c r="C37" s="168"/>
      <c r="D37" s="168"/>
      <c r="E37" s="65">
        <v>2014</v>
      </c>
    </row>
    <row r="38" spans="1:5">
      <c r="E38" s="65">
        <v>2015</v>
      </c>
    </row>
    <row r="39" spans="1:5">
      <c r="E39" s="6"/>
    </row>
    <row r="40" spans="1:5">
      <c r="A40" t="s">
        <v>57</v>
      </c>
    </row>
    <row r="42" spans="1:5">
      <c r="A42" t="s">
        <v>59</v>
      </c>
    </row>
    <row r="43" spans="1:5">
      <c r="A43" t="s">
        <v>60</v>
      </c>
      <c r="E43" s="74" t="s">
        <v>61</v>
      </c>
    </row>
    <row r="44" spans="1:5">
      <c r="E44" s="74" t="s">
        <v>62</v>
      </c>
    </row>
    <row r="45" spans="1:5">
      <c r="E45" s="74" t="s">
        <v>63</v>
      </c>
    </row>
    <row r="47" spans="1:5">
      <c r="A47" t="s">
        <v>65</v>
      </c>
    </row>
    <row r="49" spans="1:13">
      <c r="A49" t="s">
        <v>66</v>
      </c>
      <c r="H49" t="s">
        <v>93</v>
      </c>
    </row>
    <row r="50" spans="1:13" ht="30">
      <c r="A50" s="115" t="s">
        <v>68</v>
      </c>
      <c r="B50" s="115" t="s">
        <v>67</v>
      </c>
      <c r="C50" s="3" t="s">
        <v>69</v>
      </c>
      <c r="D50" s="3" t="s">
        <v>70</v>
      </c>
      <c r="E50" s="78" t="s">
        <v>71</v>
      </c>
      <c r="F50" s="78" t="s">
        <v>72</v>
      </c>
      <c r="H50" s="115" t="s">
        <v>68</v>
      </c>
      <c r="I50" s="115" t="s">
        <v>67</v>
      </c>
      <c r="J50" s="3" t="s">
        <v>69</v>
      </c>
      <c r="K50" s="3" t="s">
        <v>70</v>
      </c>
      <c r="L50" s="78" t="s">
        <v>71</v>
      </c>
      <c r="M50" s="78" t="s">
        <v>72</v>
      </c>
    </row>
    <row r="51" spans="1:13">
      <c r="A51" s="4">
        <v>0</v>
      </c>
      <c r="B51" s="4">
        <v>26420</v>
      </c>
      <c r="C51" s="74" t="s">
        <v>61</v>
      </c>
      <c r="D51" s="4">
        <v>1198</v>
      </c>
      <c r="E51" s="4">
        <v>36</v>
      </c>
      <c r="F51" s="4">
        <v>300</v>
      </c>
      <c r="H51" s="4">
        <v>0</v>
      </c>
      <c r="I51" s="4">
        <v>26580</v>
      </c>
      <c r="J51" s="74" t="s">
        <v>61</v>
      </c>
      <c r="K51" s="4">
        <v>1214</v>
      </c>
      <c r="L51" s="4">
        <v>36</v>
      </c>
      <c r="M51" s="4">
        <v>304</v>
      </c>
    </row>
    <row r="52" spans="1:13">
      <c r="A52" s="4">
        <v>26421</v>
      </c>
      <c r="B52" s="4">
        <v>48990</v>
      </c>
      <c r="C52" s="74" t="s">
        <v>62</v>
      </c>
      <c r="D52" s="4">
        <v>2395</v>
      </c>
      <c r="E52" s="4">
        <v>72</v>
      </c>
      <c r="F52" s="4">
        <v>599</v>
      </c>
      <c r="H52" s="4">
        <v>26581</v>
      </c>
      <c r="I52" s="4">
        <v>49280</v>
      </c>
      <c r="J52" s="74" t="s">
        <v>62</v>
      </c>
      <c r="K52" s="4">
        <v>2427</v>
      </c>
      <c r="L52" s="4">
        <v>72</v>
      </c>
      <c r="M52" s="4">
        <v>607</v>
      </c>
    </row>
    <row r="53" spans="1:13">
      <c r="A53" s="4">
        <v>48991</v>
      </c>
      <c r="B53" s="4">
        <v>57500</v>
      </c>
      <c r="C53" s="74" t="s">
        <v>63</v>
      </c>
      <c r="D53" s="4">
        <v>3593</v>
      </c>
      <c r="E53" s="4">
        <v>108</v>
      </c>
      <c r="F53" s="4">
        <v>898</v>
      </c>
      <c r="H53" s="4">
        <v>49281</v>
      </c>
      <c r="I53" s="4">
        <v>57850</v>
      </c>
      <c r="J53" s="74" t="s">
        <v>63</v>
      </c>
      <c r="K53" s="4">
        <v>3641</v>
      </c>
      <c r="L53" s="4">
        <v>108</v>
      </c>
      <c r="M53" s="4">
        <v>910</v>
      </c>
    </row>
    <row r="54" spans="1:13">
      <c r="A54" s="4">
        <v>57501</v>
      </c>
      <c r="B54" s="4">
        <v>66000</v>
      </c>
      <c r="C54" s="74" t="s">
        <v>80</v>
      </c>
      <c r="D54" s="4">
        <v>5989</v>
      </c>
      <c r="E54" s="4">
        <v>180</v>
      </c>
      <c r="F54" s="4">
        <v>145</v>
      </c>
      <c r="H54" s="4">
        <v>57851</v>
      </c>
      <c r="I54" s="4">
        <v>66400</v>
      </c>
      <c r="J54" s="74" t="s">
        <v>80</v>
      </c>
      <c r="K54" s="4">
        <v>6068</v>
      </c>
      <c r="L54" s="4">
        <v>180</v>
      </c>
      <c r="M54" s="4">
        <v>1517</v>
      </c>
    </row>
    <row r="55" spans="1:13">
      <c r="A55" s="4">
        <v>66001</v>
      </c>
      <c r="B55" s="4">
        <v>82560</v>
      </c>
      <c r="C55" s="74" t="s">
        <v>81</v>
      </c>
      <c r="D55" s="4">
        <v>8384</v>
      </c>
      <c r="E55" s="4">
        <v>252</v>
      </c>
      <c r="F55" s="4">
        <v>2096</v>
      </c>
      <c r="H55" s="4">
        <v>66401</v>
      </c>
      <c r="I55" s="4">
        <v>83060</v>
      </c>
      <c r="J55" s="74" t="s">
        <v>81</v>
      </c>
      <c r="K55" s="4">
        <v>8495</v>
      </c>
      <c r="L55" s="4">
        <v>252</v>
      </c>
      <c r="M55" s="4">
        <v>2124</v>
      </c>
    </row>
    <row r="56" spans="1:13">
      <c r="A56" s="4">
        <v>82561</v>
      </c>
      <c r="B56" s="4">
        <v>102560</v>
      </c>
      <c r="C56" s="74" t="s">
        <v>82</v>
      </c>
      <c r="D56" s="4">
        <v>13175</v>
      </c>
      <c r="E56" s="4">
        <v>396</v>
      </c>
      <c r="F56" s="4">
        <v>3294</v>
      </c>
      <c r="H56" s="4">
        <v>83061</v>
      </c>
      <c r="I56" s="4">
        <v>103180</v>
      </c>
      <c r="J56" s="74" t="s">
        <v>82</v>
      </c>
      <c r="K56" s="4">
        <v>13349</v>
      </c>
      <c r="L56" s="4">
        <v>396</v>
      </c>
      <c r="M56" s="4">
        <v>3337</v>
      </c>
    </row>
    <row r="57" spans="1:13">
      <c r="A57" s="4">
        <v>102561</v>
      </c>
      <c r="B57" s="4">
        <v>122560</v>
      </c>
      <c r="C57" s="74" t="s">
        <v>83</v>
      </c>
      <c r="D57" s="4">
        <v>14373</v>
      </c>
      <c r="E57" s="4">
        <v>432</v>
      </c>
      <c r="F57" s="4">
        <v>3593</v>
      </c>
      <c r="H57" s="4">
        <v>103181</v>
      </c>
      <c r="I57" s="4">
        <v>123300</v>
      </c>
      <c r="J57" s="74" t="s">
        <v>83</v>
      </c>
      <c r="K57" s="4">
        <v>14563</v>
      </c>
      <c r="L57" s="4">
        <v>432</v>
      </c>
      <c r="M57" s="4">
        <v>3641</v>
      </c>
    </row>
    <row r="58" spans="1:13">
      <c r="A58" s="4">
        <v>122560</v>
      </c>
      <c r="B58" s="4"/>
      <c r="C58" s="74" t="s">
        <v>84</v>
      </c>
      <c r="D58" s="4">
        <v>15570</v>
      </c>
      <c r="E58" s="4">
        <v>468</v>
      </c>
      <c r="F58" s="4">
        <v>3593</v>
      </c>
      <c r="H58" s="4">
        <v>123300</v>
      </c>
      <c r="I58" s="4"/>
      <c r="J58" s="74" t="s">
        <v>84</v>
      </c>
      <c r="K58" s="4">
        <v>15776</v>
      </c>
      <c r="L58" s="4">
        <v>468</v>
      </c>
      <c r="M58" s="4">
        <v>3944</v>
      </c>
    </row>
    <row r="61" spans="1:13">
      <c r="A61" t="s">
        <v>73</v>
      </c>
      <c r="H61" t="s">
        <v>101</v>
      </c>
    </row>
    <row r="62" spans="1:13" ht="30">
      <c r="A62" t="s">
        <v>74</v>
      </c>
      <c r="B62" s="82" t="s">
        <v>61</v>
      </c>
      <c r="C62" s="82" t="s">
        <v>62</v>
      </c>
      <c r="D62" s="82" t="s">
        <v>63</v>
      </c>
      <c r="H62" s="121" t="s">
        <v>68</v>
      </c>
      <c r="I62" s="121" t="s">
        <v>67</v>
      </c>
      <c r="J62" s="3" t="s">
        <v>69</v>
      </c>
      <c r="K62" s="3" t="s">
        <v>70</v>
      </c>
      <c r="L62" s="78" t="s">
        <v>71</v>
      </c>
      <c r="M62" s="78" t="s">
        <v>72</v>
      </c>
    </row>
    <row r="63" spans="1:13">
      <c r="A63" t="s">
        <v>16</v>
      </c>
      <c r="B63" s="83">
        <v>76</v>
      </c>
      <c r="C63" s="83">
        <v>228</v>
      </c>
      <c r="D63" s="83">
        <v>380</v>
      </c>
      <c r="E63" s="4"/>
      <c r="H63" s="4">
        <v>0</v>
      </c>
      <c r="I63" s="4">
        <v>26580</v>
      </c>
      <c r="J63" s="74" t="s">
        <v>62</v>
      </c>
      <c r="K63" s="4">
        <v>2427</v>
      </c>
      <c r="L63" s="4">
        <v>72</v>
      </c>
      <c r="M63" s="4">
        <v>607</v>
      </c>
    </row>
    <row r="64" spans="1:13">
      <c r="B64">
        <v>26420</v>
      </c>
      <c r="C64">
        <v>48990</v>
      </c>
      <c r="D64">
        <v>57500</v>
      </c>
      <c r="H64" s="4">
        <v>26581</v>
      </c>
      <c r="I64" s="4">
        <v>49280</v>
      </c>
      <c r="J64" s="74" t="s">
        <v>63</v>
      </c>
      <c r="K64" s="4">
        <v>3641</v>
      </c>
      <c r="L64" s="4">
        <v>108</v>
      </c>
      <c r="M64" s="4">
        <v>910</v>
      </c>
    </row>
    <row r="65" spans="8:13">
      <c r="H65" s="4">
        <v>49281</v>
      </c>
      <c r="I65" s="4">
        <v>57850</v>
      </c>
      <c r="J65" s="74" t="s">
        <v>80</v>
      </c>
      <c r="K65" s="4">
        <v>6068</v>
      </c>
      <c r="L65" s="4">
        <v>180</v>
      </c>
      <c r="M65" s="4">
        <v>1517</v>
      </c>
    </row>
    <row r="66" spans="8:13">
      <c r="H66" s="4">
        <v>57851</v>
      </c>
      <c r="I66" s="4">
        <v>66400</v>
      </c>
      <c r="J66" s="74" t="s">
        <v>81</v>
      </c>
      <c r="K66" s="4">
        <v>8495</v>
      </c>
      <c r="L66" s="4">
        <v>252</v>
      </c>
      <c r="M66" s="4">
        <v>2124</v>
      </c>
    </row>
    <row r="67" spans="8:13">
      <c r="H67" s="4">
        <v>66401</v>
      </c>
      <c r="I67" s="4">
        <v>83060</v>
      </c>
      <c r="J67" s="74" t="s">
        <v>82</v>
      </c>
      <c r="K67" s="4">
        <v>13349</v>
      </c>
      <c r="L67" s="4">
        <v>396</v>
      </c>
      <c r="M67" s="4">
        <v>3337</v>
      </c>
    </row>
    <row r="68" spans="8:13">
      <c r="H68" s="4">
        <v>83061</v>
      </c>
      <c r="I68" s="4">
        <v>103180</v>
      </c>
      <c r="J68" s="74" t="s">
        <v>83</v>
      </c>
      <c r="K68" s="4">
        <v>14563</v>
      </c>
      <c r="L68" s="4">
        <v>432</v>
      </c>
      <c r="M68" s="4">
        <v>3641</v>
      </c>
    </row>
    <row r="69" spans="8:13">
      <c r="H69" s="4">
        <v>103181</v>
      </c>
      <c r="I69" s="4">
        <v>123300</v>
      </c>
      <c r="J69" s="74" t="s">
        <v>84</v>
      </c>
      <c r="K69" s="4">
        <v>15776</v>
      </c>
      <c r="L69" s="4">
        <v>468</v>
      </c>
      <c r="M69" s="4">
        <v>3944</v>
      </c>
    </row>
    <row r="70" spans="8:13">
      <c r="H70" s="4">
        <v>123300</v>
      </c>
      <c r="I70" s="4"/>
      <c r="J70" s="74" t="s">
        <v>84</v>
      </c>
      <c r="K70" s="4">
        <v>15776</v>
      </c>
      <c r="L70" s="4">
        <v>468</v>
      </c>
      <c r="M70" s="4">
        <v>3944</v>
      </c>
    </row>
  </sheetData>
  <mergeCells count="3">
    <mergeCell ref="A23:D26"/>
    <mergeCell ref="A29:D32"/>
    <mergeCell ref="A34:D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2:K27"/>
  <sheetViews>
    <sheetView zoomScaleNormal="100" workbookViewId="0">
      <selection activeCell="J25" sqref="J25"/>
    </sheetView>
  </sheetViews>
  <sheetFormatPr baseColWidth="10" defaultRowHeight="15"/>
  <cols>
    <col min="1" max="1" width="14.140625" customWidth="1"/>
    <col min="2" max="2" width="13.140625" bestFit="1" customWidth="1"/>
    <col min="4" max="4" width="11.85546875" bestFit="1" customWidth="1"/>
    <col min="9" max="9" width="11.85546875" bestFit="1" customWidth="1"/>
  </cols>
  <sheetData>
    <row r="2" spans="1:10">
      <c r="A2" t="s">
        <v>6</v>
      </c>
      <c r="B2" s="4" t="e">
        <f>E4+H4+Libéral_2015!I4-Libéral_2015!#REF!-(Libéral_2015!#REF!*0.051)</f>
        <v>#REF!</v>
      </c>
      <c r="C2" t="s">
        <v>98</v>
      </c>
      <c r="E2">
        <f>Libéral_2015!B3</f>
        <v>50000</v>
      </c>
      <c r="F2" t="s">
        <v>100</v>
      </c>
      <c r="H2" t="e">
        <f>Libéral_2015!#REF!</f>
        <v>#REF!</v>
      </c>
      <c r="I2" t="s">
        <v>12</v>
      </c>
      <c r="J2">
        <v>424</v>
      </c>
    </row>
    <row r="3" spans="1:10">
      <c r="A3" t="s">
        <v>98</v>
      </c>
      <c r="B3" s="74">
        <v>2</v>
      </c>
      <c r="E3">
        <f>IF(E2&lt;4240,424,IF(AND(E2&gt;4240,E2&lt;120970),E2*0.1,12097))</f>
        <v>5000</v>
      </c>
      <c r="F3" t="s">
        <v>102</v>
      </c>
      <c r="H3" t="e">
        <f>IF(H2&lt;4240,424,IF(AND(H2&gt;4240,H2&lt;120970),H2*0.1,12097))</f>
        <v>#REF!</v>
      </c>
      <c r="I3" t="s">
        <v>109</v>
      </c>
      <c r="J3">
        <v>12097</v>
      </c>
    </row>
    <row r="4" spans="1:10">
      <c r="A4" t="s">
        <v>37</v>
      </c>
      <c r="B4" s="4" t="e">
        <f>B2/B3</f>
        <v>#REF!</v>
      </c>
      <c r="E4">
        <f>IF((E2-E3)&lt;0,0,(E2-E3))</f>
        <v>45000</v>
      </c>
      <c r="F4" t="s">
        <v>108</v>
      </c>
      <c r="H4" t="e">
        <f>IF((H2-H3)&lt;0,0,(H2-H3))</f>
        <v>#REF!</v>
      </c>
    </row>
    <row r="5" spans="1:10">
      <c r="E5" s="123"/>
    </row>
    <row r="6" spans="1:10">
      <c r="A6" t="s">
        <v>97</v>
      </c>
    </row>
    <row r="7" spans="1:10">
      <c r="A7">
        <v>0</v>
      </c>
      <c r="B7">
        <v>9690</v>
      </c>
      <c r="C7" s="117">
        <v>0</v>
      </c>
      <c r="F7" s="4" t="e">
        <f>IF(B4&lt;=B7,0,0)</f>
        <v>#REF!</v>
      </c>
    </row>
    <row r="8" spans="1:10">
      <c r="A8">
        <v>9690</v>
      </c>
      <c r="B8">
        <v>26764</v>
      </c>
      <c r="C8" s="117">
        <v>0.14000000000000001</v>
      </c>
      <c r="D8" s="4">
        <f>(B8-A8)*C8</f>
        <v>2390.36</v>
      </c>
      <c r="E8" s="5">
        <f>D8</f>
        <v>2390.36</v>
      </c>
      <c r="F8" s="4" t="e">
        <f>IF($B$4&lt;A8,0,IF(AND($B$4&gt;=A8,$B$4&lt;=B8),(($B$4-A8)*C8),0))</f>
        <v>#REF!</v>
      </c>
    </row>
    <row r="9" spans="1:10">
      <c r="A9">
        <v>26764</v>
      </c>
      <c r="B9">
        <v>71754</v>
      </c>
      <c r="C9" s="117">
        <v>0.3</v>
      </c>
      <c r="D9" s="4">
        <f>(B9-A9)*C9</f>
        <v>13497</v>
      </c>
      <c r="E9" s="5">
        <f>E8+D9</f>
        <v>15887.36</v>
      </c>
      <c r="F9" s="4" t="e">
        <f>IF($B$4&lt;=A9,0,IF(AND($B$4&gt;=A9,$B$4&lt;=B9),(($B$4-A9)*C9)+E8,0))</f>
        <v>#REF!</v>
      </c>
    </row>
    <row r="10" spans="1:10">
      <c r="A10">
        <v>71755</v>
      </c>
      <c r="B10">
        <v>151956</v>
      </c>
      <c r="C10" s="117">
        <v>0.41</v>
      </c>
      <c r="D10" s="4">
        <f>(B10-A10)*C10</f>
        <v>32882.409999999996</v>
      </c>
      <c r="E10" s="5">
        <f>E9+D10</f>
        <v>48769.77</v>
      </c>
      <c r="F10" s="4" t="e">
        <f>IF($B$4&lt;A10,0,IF(AND($B$4&gt;=A10,$B$4&lt;=B10),(($B$4-A10)*C10)+E9,0))</f>
        <v>#REF!</v>
      </c>
    </row>
    <row r="11" spans="1:10">
      <c r="A11">
        <v>151956</v>
      </c>
      <c r="C11" s="117">
        <v>0.45</v>
      </c>
      <c r="D11" s="4"/>
      <c r="F11" s="4" t="e">
        <f>IF(B4&lt;=A11,0,IF(B4&gt;A11,((B4-A11)*C11)+E10,0))</f>
        <v>#REF!</v>
      </c>
    </row>
    <row r="12" spans="1:10">
      <c r="C12" s="116"/>
      <c r="F12" s="4" t="e">
        <f>SUM(F7:F11)</f>
        <v>#REF!</v>
      </c>
    </row>
    <row r="13" spans="1:10">
      <c r="A13" t="s">
        <v>99</v>
      </c>
      <c r="C13" s="118"/>
      <c r="F13" s="4" t="e">
        <f>F12*B3</f>
        <v>#REF!</v>
      </c>
    </row>
    <row r="15" spans="1:10">
      <c r="A15" t="s">
        <v>6</v>
      </c>
      <c r="B15" s="4" t="e">
        <f>B2</f>
        <v>#REF!</v>
      </c>
      <c r="G15" t="s">
        <v>105</v>
      </c>
      <c r="I15" s="5" t="e">
        <f>F13-F25</f>
        <v>#REF!</v>
      </c>
    </row>
    <row r="16" spans="1:10">
      <c r="A16" t="s">
        <v>98</v>
      </c>
      <c r="B16" s="74" t="e">
        <f>Libéral_2015!#REF!</f>
        <v>#REF!</v>
      </c>
    </row>
    <row r="17" spans="1:11">
      <c r="A17" t="s">
        <v>37</v>
      </c>
      <c r="B17" s="4" t="e">
        <f>B15/B16</f>
        <v>#REF!</v>
      </c>
      <c r="G17" t="s">
        <v>103</v>
      </c>
      <c r="I17" s="4" t="e">
        <f>(B16-B3)*1500*2</f>
        <v>#REF!</v>
      </c>
    </row>
    <row r="18" spans="1:11">
      <c r="A18" t="s">
        <v>97</v>
      </c>
    </row>
    <row r="19" spans="1:11">
      <c r="A19">
        <v>0</v>
      </c>
      <c r="B19">
        <v>9690</v>
      </c>
      <c r="C19" s="117">
        <v>0</v>
      </c>
      <c r="F19" s="4" t="e">
        <f>IF(B17&lt;=B19,0,0)</f>
        <v>#REF!</v>
      </c>
      <c r="G19" t="s">
        <v>106</v>
      </c>
      <c r="I19" s="5" t="e">
        <f>I15-I17</f>
        <v>#REF!</v>
      </c>
    </row>
    <row r="20" spans="1:11">
      <c r="A20">
        <v>9690</v>
      </c>
      <c r="B20">
        <v>26764</v>
      </c>
      <c r="C20" s="117">
        <v>0.14000000000000001</v>
      </c>
      <c r="D20" s="4">
        <f>(B20-A20)*C20</f>
        <v>2390.36</v>
      </c>
      <c r="E20" s="5">
        <f>D20</f>
        <v>2390.36</v>
      </c>
      <c r="F20" s="4" t="e">
        <f>IF($B$17&lt;A20,0,IF(AND($B$17&gt;=A20,$B$17&lt;=B20),(($B$17-A20)*C20),0))</f>
        <v>#REF!</v>
      </c>
    </row>
    <row r="21" spans="1:11">
      <c r="A21">
        <v>26764</v>
      </c>
      <c r="B21">
        <v>71754</v>
      </c>
      <c r="C21" s="117">
        <v>0.3</v>
      </c>
      <c r="D21" s="4">
        <f>(B21-A21)*C21</f>
        <v>13497</v>
      </c>
      <c r="E21" s="5">
        <f>E20+D21</f>
        <v>15887.36</v>
      </c>
      <c r="F21" s="4" t="e">
        <f>IF($B$17&lt;=A21,0,IF(AND($B$17&gt;=A21,$B$17&lt;=B21),(($B$17-A21)*C21)+E20,0))</f>
        <v>#REF!</v>
      </c>
      <c r="G21" s="5" t="s">
        <v>104</v>
      </c>
      <c r="I21" s="4" t="e">
        <f>IF(I19&lt;0,F25,(F25+I19))</f>
        <v>#REF!</v>
      </c>
    </row>
    <row r="22" spans="1:11">
      <c r="A22">
        <v>71755</v>
      </c>
      <c r="B22">
        <v>151956</v>
      </c>
      <c r="C22" s="117">
        <v>0.41</v>
      </c>
      <c r="D22" s="4">
        <f>(B22-A22)*C22</f>
        <v>32882.409999999996</v>
      </c>
      <c r="E22" s="5">
        <f>E21+D22</f>
        <v>48769.77</v>
      </c>
      <c r="F22" s="4" t="e">
        <f>IF($B$17&lt;A22,0,IF(AND($B$17&gt;=A22,$B$4&lt;=B22),(($B$17-A22)*C22)+E21,0))</f>
        <v>#REF!</v>
      </c>
    </row>
    <row r="23" spans="1:11">
      <c r="A23">
        <v>151956</v>
      </c>
      <c r="C23" s="117">
        <v>0.45</v>
      </c>
      <c r="D23" s="4"/>
      <c r="F23" s="4" t="e">
        <f>IF(B17&lt;=A23,0,IF(B17&gt;A23,((B17-A23)*C23)+E22,0))</f>
        <v>#REF!</v>
      </c>
      <c r="G23" t="s">
        <v>107</v>
      </c>
      <c r="H23">
        <v>1870</v>
      </c>
      <c r="I23" s="5" t="e">
        <f>IF(I21&gt;H23,0,H23-I21)</f>
        <v>#REF!</v>
      </c>
    </row>
    <row r="24" spans="1:11">
      <c r="C24" s="116"/>
      <c r="F24" s="4" t="e">
        <f>SUM(F19:F23)</f>
        <v>#REF!</v>
      </c>
    </row>
    <row r="25" spans="1:11">
      <c r="A25" t="s">
        <v>99</v>
      </c>
      <c r="C25" s="118"/>
      <c r="F25" s="4" t="e">
        <f>F24*B16</f>
        <v>#REF!</v>
      </c>
      <c r="G25" t="s">
        <v>99</v>
      </c>
      <c r="I25" s="5" t="e">
        <f>IF((I21-I23)&lt;0,0,I21-I23)</f>
        <v>#REF!</v>
      </c>
      <c r="K25" s="5"/>
    </row>
    <row r="26" spans="1:11">
      <c r="F26" s="4"/>
    </row>
    <row r="27" spans="1:11">
      <c r="F27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Libéral An 1</vt:lpstr>
      <vt:lpstr>Libéral_2015</vt:lpstr>
      <vt:lpstr>Choix_options</vt:lpstr>
      <vt:lpstr>CIpav 2015</vt:lpstr>
      <vt:lpstr>Calcul IR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</dc:creator>
  <cp:lastModifiedBy>Marc</cp:lastModifiedBy>
  <cp:lastPrinted>2015-03-16T13:13:01Z</cp:lastPrinted>
  <dcterms:created xsi:type="dcterms:W3CDTF">2014-10-16T08:26:43Z</dcterms:created>
  <dcterms:modified xsi:type="dcterms:W3CDTF">2015-03-20T15:26:15Z</dcterms:modified>
</cp:coreProperties>
</file>