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937B1E6-E4BF-4144-9861-D922758B0448}" xr6:coauthVersionLast="47" xr6:coauthVersionMax="47" xr10:uidLastSave="{00000000-0000-0000-0000-000000000000}"/>
  <bookViews>
    <workbookView xWindow="-120" yWindow="-120" windowWidth="25440" windowHeight="15270" xr2:uid="{CA60A72C-0C0B-4654-B669-CA3A363C4B90}"/>
  </bookViews>
  <sheets>
    <sheet name="Feuil1" sheetId="4" r:id="rId1"/>
    <sheet name="Feuil2" sheetId="5" r:id="rId2"/>
  </sheets>
  <externalReferences>
    <externalReference r:id="rId3"/>
    <externalReference r:id="rId4"/>
  </externalReferences>
  <definedNames>
    <definedName name="Barre_evaluation">'[1]grille locale'!$O$6:$X$7</definedName>
    <definedName name="cotationloc">'[1]Grille locale VS nationale'!$C$4,'[1]Grille locale VS nationale'!#REF!,'[1]Grille locale VS nationale'!$C$12,'[1]Grille locale VS nationale'!$C$18,'[1]Grille locale VS nationale'!$C$20,'[1]Grille locale VS nationale'!#REF!,'[1]Grille locale VS nationale'!#REF!</definedName>
    <definedName name="cotationlocale">'[1]Grille locale VS nationale'!$F$4,'[1]Grille locale VS nationale'!#REF!,'[1]Grille locale VS nationale'!$F$12,'[1]Grille locale VS nationale'!$F$18,'[1]Grille locale VS nationale'!$F$20,'[1]Grille locale VS nationale'!#REF!,'[1]Grille locale VS nationale'!#REF!</definedName>
    <definedName name="cotnationale">'[1]Grille locale VS nationale'!$C$4,'[1]Grille locale VS nationale'!#REF!,'[1]Grille locale VS nationale'!$C$12,'[1]Grille locale VS nationale'!$C$18,'[1]Grille locale VS nationale'!$C$20,'[1]Grille locale VS nationale'!#REF!,'[1]Grille locale VS nationale'!#REF!</definedName>
    <definedName name="Evaluation_globale_Synthèse">[2]Synthèse!$AT$74:$AU$77</definedName>
    <definedName name="Evaluation_globale_T1">'[1]grille locale'!$BE$58:$BF$61</definedName>
    <definedName name="Evaluation_globale_T2">[2]T2!$BE$58:$BF$61</definedName>
    <definedName name="Evaluation_globale_T3">[2]T3!$BE$58:$BF$61</definedName>
    <definedName name="Evaluation_globale_T4">[2]T4!$BE$58:$BF$61</definedName>
    <definedName name="Ponderation">'[1]Grille locale VS nationale'!$C$4,'[1]Grille locale VS nationale'!#REF!,'[1]Grille locale VS nationale'!$C$12,'[1]Grille locale VS nationale'!$C$18,'[1]Grille locale VS nationale'!$C$20,'[1]Grille locale VS nationale'!#REF!,'[1]Grille locale VS nationale'!#REF!</definedName>
    <definedName name="Zone_1_Com_Agent">#REF!</definedName>
    <definedName name="Zone_2_Com_Evaluateur">#REF!</definedName>
    <definedName name="Zone_3_Axes_Progres">#REF!</definedName>
    <definedName name="Zone_Nom_Evalué_T1_appel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" i="4" l="1"/>
  <c r="L6" i="4" s="1"/>
  <c r="Q6" i="4"/>
  <c r="R6" i="4" s="1"/>
  <c r="K5" i="4"/>
  <c r="L5" i="4" s="1"/>
  <c r="Q5" i="4"/>
  <c r="R5" i="4" s="1"/>
  <c r="K4" i="4"/>
  <c r="L4" i="4" s="1"/>
  <c r="Q4" i="4"/>
  <c r="K3" i="4"/>
  <c r="E7" i="4"/>
  <c r="F7" i="4"/>
  <c r="G7" i="4"/>
  <c r="H7" i="4"/>
  <c r="I7" i="4"/>
  <c r="J7" i="4"/>
  <c r="Q3" i="4"/>
  <c r="C4" i="4" l="1"/>
  <c r="D4" i="4" s="1"/>
  <c r="R4" i="4"/>
  <c r="C6" i="4"/>
  <c r="D6" i="4" s="1"/>
  <c r="K7" i="4"/>
  <c r="C5" i="4"/>
  <c r="D5" i="4" s="1"/>
  <c r="C3" i="4"/>
  <c r="P7" i="4"/>
  <c r="O7" i="4"/>
  <c r="N7" i="4"/>
  <c r="M7" i="4"/>
  <c r="R3" i="4"/>
  <c r="L3" i="4"/>
  <c r="C7" i="4" l="1"/>
  <c r="D7" i="4" s="1"/>
  <c r="D3" i="4"/>
  <c r="Q7" i="4"/>
  <c r="C8" i="4" s="1"/>
</calcChain>
</file>

<file path=xl/sharedStrings.xml><?xml version="1.0" encoding="utf-8"?>
<sst xmlns="http://schemas.openxmlformats.org/spreadsheetml/2006/main" count="31" uniqueCount="27">
  <si>
    <t>Note</t>
  </si>
  <si>
    <t>Score</t>
  </si>
  <si>
    <t>Score2</t>
  </si>
  <si>
    <t>Score3</t>
  </si>
  <si>
    <t>Moyenne notes</t>
  </si>
  <si>
    <t>test1</t>
  </si>
  <si>
    <t>test2</t>
  </si>
  <si>
    <t>test3</t>
  </si>
  <si>
    <t>tes4</t>
  </si>
  <si>
    <t>test5</t>
  </si>
  <si>
    <t>test6</t>
  </si>
  <si>
    <t>test7</t>
  </si>
  <si>
    <t>test8</t>
  </si>
  <si>
    <t>test9</t>
  </si>
  <si>
    <t>test10</t>
  </si>
  <si>
    <t>Sous-total testB</t>
  </si>
  <si>
    <t>Sous-total testA</t>
  </si>
  <si>
    <t>NC</t>
  </si>
  <si>
    <t>A</t>
  </si>
  <si>
    <t>B</t>
  </si>
  <si>
    <t>Exemple en ligne 4, la note au maximum est à 10 pour le sous total testB car test9 et test10 est en NC (à neutraliser)</t>
  </si>
  <si>
    <t>Exemple en ligne 5, la note au maximum est à 10,50 pour le sous total testB car test10 est en NC (à neutraliser)</t>
  </si>
  <si>
    <t>La note peut être au maximum de 20</t>
  </si>
  <si>
    <t>Pour la partie test 1 à test 6 ques des notes avec un maximum de 9 donc pas de problème</t>
  </si>
  <si>
    <t>Pour la partie test7 à test10 il peut y avoir soit une note soit une neutralisation mais que pour test9 et test10 (NC) avec un maximum de 11</t>
  </si>
  <si>
    <t>Merci d'avance pour vos idées</t>
  </si>
  <si>
    <t>Pour la ligne 4 et 5 le score obtenu est le maximum (19/19 et 19,5/19,5), comment faire pour ne pas pénaliser la note finale ? Avez-vous une idée pour automatiser le calcul de la note en prenant en compte les test9 et test10 parfois à neutaliser ? Doit on faire une pondération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</si>
</sst>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12" x14ac:knownFonts="1"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u/>
      <sz val="9"/>
      <color theme="10"/>
      <name val="Arial"/>
      <family val="2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1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6" fillId="0" borderId="0"/>
    <xf numFmtId="0" fontId="5" fillId="2" borderId="0" applyNumberFormat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</cellStyleXfs>
  <cellXfs count="58">
    <xf numFmtId="0" fontId="0" fillId="0" borderId="0" xfId="0"/>
    <xf numFmtId="2" fontId="0" fillId="0" borderId="0" xfId="0" applyNumberFormat="1" applyAlignment="1">
      <alignment horizontal="center" vertical="center"/>
    </xf>
    <xf numFmtId="2" fontId="0" fillId="0" borderId="0" xfId="0" applyNumberFormat="1"/>
    <xf numFmtId="0" fontId="0" fillId="0" borderId="0" xfId="0" applyAlignment="1">
      <alignment horizontal="center" vertical="center" wrapText="1"/>
    </xf>
    <xf numFmtId="0" fontId="9" fillId="0" borderId="0" xfId="0" applyFont="1"/>
    <xf numFmtId="2" fontId="10" fillId="0" borderId="0" xfId="0" applyNumberFormat="1" applyFont="1"/>
    <xf numFmtId="0" fontId="11" fillId="0" borderId="0" xfId="0" applyFont="1"/>
    <xf numFmtId="49" fontId="0" fillId="0" borderId="0" xfId="0" applyNumberFormat="1"/>
    <xf numFmtId="0" fontId="0" fillId="3" borderId="13" xfId="0" applyFill="1" applyBorder="1" applyAlignment="1">
      <alignment horizontal="centerContinuous" vertical="center"/>
    </xf>
    <xf numFmtId="49" fontId="0" fillId="3" borderId="14" xfId="0" applyNumberFormat="1" applyFill="1" applyBorder="1" applyAlignment="1">
      <alignment horizontal="centerContinuous"/>
    </xf>
    <xf numFmtId="2" fontId="0" fillId="7" borderId="10" xfId="0" applyNumberFormat="1" applyFill="1" applyBorder="1" applyAlignment="1">
      <alignment horizontal="center" vertical="center"/>
    </xf>
    <xf numFmtId="2" fontId="0" fillId="7" borderId="11" xfId="0" applyNumberFormat="1" applyFill="1" applyBorder="1" applyAlignment="1">
      <alignment vertical="center"/>
    </xf>
    <xf numFmtId="2" fontId="0" fillId="7" borderId="10" xfId="0" applyNumberFormat="1" applyFill="1" applyBorder="1" applyAlignment="1">
      <alignment horizontal="right" vertical="center"/>
    </xf>
    <xf numFmtId="2" fontId="0" fillId="7" borderId="13" xfId="0" applyNumberFormat="1" applyFill="1" applyBorder="1" applyAlignment="1">
      <alignment horizontal="right" vertical="center"/>
    </xf>
    <xf numFmtId="2" fontId="0" fillId="7" borderId="14" xfId="0" applyNumberFormat="1" applyFill="1" applyBorder="1" applyAlignment="1">
      <alignment horizontal="right" vertical="center"/>
    </xf>
    <xf numFmtId="2" fontId="0" fillId="7" borderId="15" xfId="0" applyNumberFormat="1" applyFill="1" applyBorder="1" applyAlignment="1">
      <alignment horizontal="right" vertical="center"/>
    </xf>
    <xf numFmtId="2" fontId="0" fillId="7" borderId="16" xfId="0" applyNumberFormat="1" applyFill="1" applyBorder="1" applyAlignment="1">
      <alignment horizontal="right" vertical="center"/>
    </xf>
    <xf numFmtId="2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2" fontId="0" fillId="0" borderId="0" xfId="0" applyNumberFormat="1" applyAlignment="1">
      <alignment horizontal="left" vertical="center" wrapText="1"/>
    </xf>
    <xf numFmtId="2" fontId="0" fillId="4" borderId="0" xfId="0" applyNumberFormat="1" applyFill="1" applyAlignment="1">
      <alignment horizontal="left" vertical="center" wrapText="1"/>
    </xf>
    <xf numFmtId="2" fontId="0" fillId="4" borderId="8" xfId="0" applyNumberFormat="1" applyFill="1" applyBorder="1" applyAlignment="1">
      <alignment horizontal="left" vertical="center" wrapText="1"/>
    </xf>
    <xf numFmtId="2" fontId="0" fillId="5" borderId="0" xfId="0" applyNumberFormat="1" applyFill="1" applyAlignment="1">
      <alignment horizontal="left" vertical="center" wrapText="1"/>
    </xf>
    <xf numFmtId="2" fontId="0" fillId="5" borderId="8" xfId="0" applyNumberFormat="1" applyFill="1" applyBorder="1" applyAlignment="1">
      <alignment horizontal="left" vertical="center" wrapText="1"/>
    </xf>
    <xf numFmtId="2" fontId="0" fillId="5" borderId="4" xfId="0" applyNumberFormat="1" applyFill="1" applyBorder="1" applyAlignment="1">
      <alignment horizontal="left" vertical="center" wrapText="1"/>
    </xf>
    <xf numFmtId="2" fontId="0" fillId="7" borderId="14" xfId="0" applyNumberFormat="1" applyFill="1" applyBorder="1" applyAlignment="1">
      <alignment vertical="center"/>
    </xf>
    <xf numFmtId="2" fontId="4" fillId="3" borderId="0" xfId="0" applyNumberFormat="1" applyFont="1" applyFill="1" applyAlignment="1">
      <alignment horizontal="left" vertical="center" wrapText="1"/>
    </xf>
    <xf numFmtId="2" fontId="4" fillId="0" borderId="0" xfId="0" applyNumberFormat="1" applyFont="1" applyAlignment="1">
      <alignment horizontal="left" vertical="center" wrapText="1"/>
    </xf>
    <xf numFmtId="2" fontId="4" fillId="3" borderId="5" xfId="0" applyNumberFormat="1" applyFont="1" applyFill="1" applyBorder="1" applyAlignment="1">
      <alignment horizontal="left" vertical="center" wrapText="1"/>
    </xf>
    <xf numFmtId="2" fontId="4" fillId="0" borderId="5" xfId="0" applyNumberFormat="1" applyFont="1" applyBorder="1" applyAlignment="1">
      <alignment horizontal="left" vertical="center" wrapText="1"/>
    </xf>
    <xf numFmtId="14" fontId="0" fillId="0" borderId="17" xfId="0" applyNumberFormat="1" applyBorder="1" applyAlignment="1">
      <alignment horizontal="left"/>
    </xf>
    <xf numFmtId="49" fontId="0" fillId="0" borderId="18" xfId="0" applyNumberFormat="1" applyBorder="1" applyAlignment="1">
      <alignment horizontal="left"/>
    </xf>
    <xf numFmtId="2" fontId="0" fillId="6" borderId="17" xfId="0" applyNumberFormat="1" applyFill="1" applyBorder="1" applyAlignment="1">
      <alignment horizontal="right" vertical="center"/>
    </xf>
    <xf numFmtId="2" fontId="0" fillId="6" borderId="17" xfId="0" applyNumberFormat="1" applyFill="1" applyBorder="1" applyAlignment="1">
      <alignment horizontal="center" vertical="center"/>
    </xf>
    <xf numFmtId="2" fontId="0" fillId="0" borderId="20" xfId="0" applyNumberFormat="1" applyBorder="1" applyAlignment="1">
      <alignment horizontal="right"/>
    </xf>
    <xf numFmtId="2" fontId="0" fillId="0" borderId="2" xfId="0" applyNumberFormat="1" applyBorder="1" applyAlignment="1">
      <alignment horizontal="right"/>
    </xf>
    <xf numFmtId="2" fontId="0" fillId="0" borderId="21" xfId="0" applyNumberFormat="1" applyBorder="1" applyAlignment="1">
      <alignment horizontal="right"/>
    </xf>
    <xf numFmtId="2" fontId="0" fillId="6" borderId="21" xfId="0" applyNumberFormat="1" applyFill="1" applyBorder="1" applyAlignment="1">
      <alignment horizontal="right"/>
    </xf>
    <xf numFmtId="2" fontId="0" fillId="6" borderId="19" xfId="0" applyNumberFormat="1" applyFill="1" applyBorder="1" applyAlignment="1">
      <alignment horizontal="center" vertical="center"/>
    </xf>
    <xf numFmtId="14" fontId="0" fillId="3" borderId="22" xfId="0" applyNumberFormat="1" applyFill="1" applyBorder="1" applyAlignment="1">
      <alignment horizontal="left"/>
    </xf>
    <xf numFmtId="49" fontId="0" fillId="3" borderId="1" xfId="0" applyNumberFormat="1" applyFill="1" applyBorder="1" applyAlignment="1">
      <alignment horizontal="left"/>
    </xf>
    <xf numFmtId="2" fontId="0" fillId="6" borderId="22" xfId="0" applyNumberFormat="1" applyFill="1" applyBorder="1" applyAlignment="1">
      <alignment horizontal="right" vertical="center"/>
    </xf>
    <xf numFmtId="2" fontId="0" fillId="6" borderId="23" xfId="0" applyNumberFormat="1" applyFill="1" applyBorder="1" applyAlignment="1">
      <alignment horizontal="center" vertical="center"/>
    </xf>
    <xf numFmtId="2" fontId="0" fillId="3" borderId="9" xfId="0" applyNumberFormat="1" applyFill="1" applyBorder="1" applyAlignment="1">
      <alignment horizontal="right"/>
    </xf>
    <xf numFmtId="2" fontId="0" fillId="3" borderId="1" xfId="0" applyNumberFormat="1" applyFill="1" applyBorder="1" applyAlignment="1">
      <alignment horizontal="right"/>
    </xf>
    <xf numFmtId="2" fontId="0" fillId="3" borderId="6" xfId="0" applyNumberFormat="1" applyFill="1" applyBorder="1" applyAlignment="1">
      <alignment horizontal="right"/>
    </xf>
    <xf numFmtId="2" fontId="0" fillId="6" borderId="6" xfId="0" applyNumberFormat="1" applyFill="1" applyBorder="1" applyAlignment="1">
      <alignment horizontal="right"/>
    </xf>
    <xf numFmtId="14" fontId="0" fillId="3" borderId="24" xfId="0" applyNumberFormat="1" applyFill="1" applyBorder="1" applyAlignment="1">
      <alignment horizontal="left"/>
    </xf>
    <xf numFmtId="49" fontId="0" fillId="3" borderId="3" xfId="0" applyNumberFormat="1" applyFill="1" applyBorder="1" applyAlignment="1">
      <alignment horizontal="left"/>
    </xf>
    <xf numFmtId="2" fontId="0" fillId="6" borderId="24" xfId="0" applyNumberFormat="1" applyFill="1" applyBorder="1" applyAlignment="1">
      <alignment horizontal="right" vertical="center"/>
    </xf>
    <xf numFmtId="2" fontId="0" fillId="6" borderId="25" xfId="0" applyNumberFormat="1" applyFill="1" applyBorder="1" applyAlignment="1">
      <alignment horizontal="center" vertical="center"/>
    </xf>
    <xf numFmtId="2" fontId="0" fillId="3" borderId="12" xfId="0" applyNumberFormat="1" applyFill="1" applyBorder="1" applyAlignment="1">
      <alignment horizontal="right"/>
    </xf>
    <xf numFmtId="2" fontId="0" fillId="3" borderId="3" xfId="0" applyNumberFormat="1" applyFill="1" applyBorder="1" applyAlignment="1">
      <alignment horizontal="right"/>
    </xf>
    <xf numFmtId="2" fontId="0" fillId="3" borderId="7" xfId="0" applyNumberFormat="1" applyFill="1" applyBorder="1" applyAlignment="1">
      <alignment horizontal="right"/>
    </xf>
    <xf numFmtId="2" fontId="0" fillId="6" borderId="7" xfId="0" applyNumberFormat="1" applyFill="1" applyBorder="1" applyAlignment="1">
      <alignment horizontal="right"/>
    </xf>
    <xf numFmtId="2" fontId="0" fillId="0" borderId="0" xfId="0" applyNumberFormat="1" applyAlignment="1">
      <alignment horizontal="left" vertical="center"/>
    </xf>
    <xf numFmtId="2" fontId="0" fillId="0" borderId="0" xfId="0" applyNumberFormat="1" applyAlignment="1">
      <alignment vertical="center"/>
    </xf>
  </cellXfs>
  <cellStyles count="9">
    <cellStyle name="60 % - Accent1 2" xfId="2" xr:uid="{8324209C-4189-4730-A72D-B1D1A396E0C8}"/>
    <cellStyle name="Lien hypertexte 2 2" xfId="3" xr:uid="{D049FB80-0C0B-49E9-B68E-17BD2BFFA9DB}"/>
    <cellStyle name="Milliers 2" xfId="4" xr:uid="{21FE83CE-AA02-47E6-8779-80D699DA1258}"/>
    <cellStyle name="Normal" xfId="0" builtinId="0"/>
    <cellStyle name="Normal 2" xfId="6" xr:uid="{59454F4B-5B1F-4E5E-8DA8-29BA93120A2D}"/>
    <cellStyle name="Normal 2 2" xfId="1" xr:uid="{2DA9DC0C-A508-4751-8227-F8D30E449E17}"/>
    <cellStyle name="Normal 3" xfId="7" xr:uid="{5187073D-385F-48CB-967D-831113ABB0D1}"/>
    <cellStyle name="Normal 4" xfId="8" xr:uid="{F0F84D00-9B55-41EA-BAC4-3FA53E99B20F}"/>
    <cellStyle name="Pourcentage 2 2" xfId="5" xr:uid="{ACB30464-18C5-4771-8871-0D2048228260}"/>
  </cellStyles>
  <dxfs count="23">
    <dxf>
      <numFmt numFmtId="2" formatCode="0.00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horizontal style="thin">
          <color indexed="64"/>
        </horizontal>
      </border>
    </dxf>
    <dxf>
      <numFmt numFmtId="2" formatCode="0.00"/>
      <fill>
        <patternFill patternType="solid">
          <fgColor indexed="64"/>
          <bgColor theme="0" tint="-0.249977111117893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horizontal style="thin">
          <color indexed="64"/>
        </horizontal>
      </border>
    </dxf>
    <dxf>
      <numFmt numFmtId="2" formatCode="0.0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horizontal style="thin">
          <color indexed="64"/>
        </horizontal>
      </border>
    </dxf>
    <dxf>
      <numFmt numFmtId="2" formatCode="0.0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horizontal style="thin">
          <color indexed="64"/>
        </horizontal>
      </border>
    </dxf>
    <dxf>
      <numFmt numFmtId="2" formatCode="0.0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horizontal style="thin">
          <color indexed="64"/>
        </horizontal>
      </border>
    </dxf>
    <dxf>
      <numFmt numFmtId="2" formatCode="0.00"/>
      <alignment horizontal="right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horizontal style="thin">
          <color indexed="64"/>
        </horizontal>
      </border>
    </dxf>
    <dxf>
      <numFmt numFmtId="2" formatCode="0.00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horizontal style="thin">
          <color indexed="64"/>
        </horizontal>
      </border>
    </dxf>
    <dxf>
      <numFmt numFmtId="2" formatCode="0.00"/>
      <fill>
        <patternFill patternType="solid">
          <fgColor indexed="64"/>
          <bgColor theme="0" tint="-0.249977111117893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horizontal style="thin">
          <color indexed="64"/>
        </horizontal>
      </border>
    </dxf>
    <dxf>
      <numFmt numFmtId="2" formatCode="0.0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horizontal style="thin">
          <color indexed="64"/>
        </horizontal>
      </border>
    </dxf>
    <dxf>
      <numFmt numFmtId="2" formatCode="0.0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horizontal style="thin">
          <color indexed="64"/>
        </horizontal>
      </border>
    </dxf>
    <dxf>
      <numFmt numFmtId="2" formatCode="0.0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horizontal style="thin">
          <color indexed="64"/>
        </horizontal>
      </border>
    </dxf>
    <dxf>
      <numFmt numFmtId="2" formatCode="0.0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horizontal style="thin">
          <color indexed="64"/>
        </horizontal>
      </border>
    </dxf>
    <dxf>
      <numFmt numFmtId="2" formatCode="0.0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horizontal style="thin">
          <color indexed="64"/>
        </horizontal>
      </border>
    </dxf>
    <dxf>
      <numFmt numFmtId="2" formatCode="0.00"/>
      <alignment horizontal="right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horizontal style="thin">
          <color indexed="64"/>
        </horizontal>
      </border>
    </dxf>
    <dxf>
      <numFmt numFmtId="2" formatCode="0.00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horizontal style="thin">
          <color indexed="64"/>
        </horizontal>
      </border>
    </dxf>
    <dxf>
      <numFmt numFmtId="2" formatCode="0.00"/>
      <fill>
        <patternFill patternType="solid">
          <fgColor indexed="64"/>
          <bgColor theme="0" tint="-0.249977111117893"/>
        </patternFill>
      </fill>
      <alignment horizontal="right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numFmt numFmtId="30" formatCode="@"/>
      <alignment horizontal="left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horizontal style="thin">
          <color indexed="64"/>
        </horizontal>
      </border>
    </dxf>
    <dxf>
      <alignment horizontal="left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horizontal style="thin">
          <color indexed="64"/>
        </horizontal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left" textRotation="0" indent="0" justifyLastLine="0" shrinkToFit="0" readingOrder="0"/>
    </dxf>
    <dxf>
      <numFmt numFmtId="2" formatCode="0.00"/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recouv-my.sharepoint.com/personal/stephanie_guertin_urssaf_fr/Documents/Fichiers%20de%20conversation%20Microsoft%20Teams/Proposition%20grille%20courriel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R24700642/AppData/Local/Microsoft/Windows/INetCache/Content.Outlook/87FFZYHI/Copie%20de%20Grille_&#233;val_COURRIELS_V2%20RE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ille locale"/>
      <sheetName val="grille nationale"/>
      <sheetName val="Grille MDA"/>
      <sheetName val="Grille locale VS nationale"/>
      <sheetName val="PropositionV1"/>
      <sheetName val="PropositionV2"/>
      <sheetName val="critères attendus autre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T1"/>
      <sheetName val="T2"/>
      <sheetName val="T3"/>
      <sheetName val="T4"/>
      <sheetName val="récup données"/>
      <sheetName val="récup commentaires"/>
      <sheetName val="Actualiser les macros"/>
    </sheetNames>
    <sheetDataSet>
      <sheetData sheetId="0">
        <row r="74">
          <cell r="AT74" t="str">
            <v>Expertise</v>
          </cell>
          <cell r="AU74" t="str">
            <v>-</v>
          </cell>
        </row>
        <row r="75">
          <cell r="AT75" t="str">
            <v>Maîtrise</v>
          </cell>
          <cell r="AU75" t="str">
            <v>-</v>
          </cell>
        </row>
        <row r="76">
          <cell r="AT76" t="str">
            <v>Application</v>
          </cell>
          <cell r="AU76" t="str">
            <v>-</v>
          </cell>
        </row>
        <row r="77">
          <cell r="AT77" t="str">
            <v>Initiation</v>
          </cell>
          <cell r="AU77" t="str">
            <v>-</v>
          </cell>
        </row>
      </sheetData>
      <sheetData sheetId="1">
        <row r="56">
          <cell r="AB56" t="str">
            <v>1-Accueil</v>
          </cell>
        </row>
      </sheetData>
      <sheetData sheetId="2">
        <row r="58">
          <cell r="BE58" t="str">
            <v>Expertise</v>
          </cell>
          <cell r="BF58" t="str">
            <v>-</v>
          </cell>
        </row>
        <row r="59">
          <cell r="BE59" t="str">
            <v>Maîtrise</v>
          </cell>
          <cell r="BF59" t="str">
            <v>-</v>
          </cell>
        </row>
        <row r="60">
          <cell r="BE60" t="str">
            <v>Application</v>
          </cell>
          <cell r="BF60" t="str">
            <v>-</v>
          </cell>
        </row>
        <row r="61">
          <cell r="BE61" t="str">
            <v>Initiation</v>
          </cell>
          <cell r="BF61" t="str">
            <v>-</v>
          </cell>
        </row>
      </sheetData>
      <sheetData sheetId="3">
        <row r="58">
          <cell r="BE58" t="str">
            <v>Expertise</v>
          </cell>
          <cell r="BF58" t="str">
            <v>-</v>
          </cell>
        </row>
        <row r="59">
          <cell r="BE59" t="str">
            <v>Maîtrise</v>
          </cell>
          <cell r="BF59" t="str">
            <v>-</v>
          </cell>
        </row>
        <row r="60">
          <cell r="BE60" t="str">
            <v>Application</v>
          </cell>
          <cell r="BF60" t="str">
            <v>-</v>
          </cell>
        </row>
        <row r="61">
          <cell r="BE61" t="str">
            <v>Initiation</v>
          </cell>
          <cell r="BF61" t="str">
            <v>-</v>
          </cell>
        </row>
      </sheetData>
      <sheetData sheetId="4">
        <row r="58">
          <cell r="BE58" t="str">
            <v>Expertise</v>
          </cell>
          <cell r="BF58" t="str">
            <v>-</v>
          </cell>
        </row>
        <row r="59">
          <cell r="BE59" t="str">
            <v>Maîtrise</v>
          </cell>
          <cell r="BF59" t="str">
            <v>-</v>
          </cell>
        </row>
        <row r="60">
          <cell r="BE60" t="str">
            <v>Application</v>
          </cell>
          <cell r="BF60" t="str">
            <v>-</v>
          </cell>
        </row>
        <row r="61">
          <cell r="BE61" t="str">
            <v>Initiation</v>
          </cell>
          <cell r="BF61" t="str">
            <v>-</v>
          </cell>
        </row>
      </sheetData>
      <sheetData sheetId="5" refreshError="1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CAE58F-CCD2-4D96-84A5-BCF398C3C30B}" name="Tableau1" displayName="Tableau1" ref="A2:R6" totalsRowShown="0" headerRowDxfId="20" dataDxfId="19" tableBorderDxfId="18">
  <autoFilter ref="A2:R6" xr:uid="{F1FD5346-AE9E-4C53-877D-2D21A6D9B5DB}"/>
  <tableColumns count="18">
    <tableColumn id="1" xr3:uid="{B93FBF25-2E32-40BF-AF66-CC1AF9727815}" name="A" dataDxfId="17"/>
    <tableColumn id="2" xr3:uid="{97EEF995-40C5-4321-9A7F-9B0F70DF07FE}" name="B" dataDxfId="16"/>
    <tableColumn id="8" xr3:uid="{AAB9B698-0FD7-4C21-9B0E-616D52E1A487}" name="Note" dataDxfId="15">
      <calculatedColumnFormula>Q3+K3</calculatedColumnFormula>
    </tableColumn>
    <tableColumn id="23" xr3:uid="{2277A216-6203-4829-84FD-63EB8006D38D}" name="Score" dataDxfId="14">
      <calculatedColumnFormula>IF(C3&lt;=8,"Initiation",IF(C3&lt;=12,"Application",IF(C3&lt;=16,"Maîtrise",IF(C3&gt;16,"Expertise"))))</calculatedColumnFormula>
    </tableColumn>
    <tableColumn id="11" xr3:uid="{EB136708-7D8F-4332-BFA4-2B6A8C36ED2A}" name="test1" dataDxfId="13"/>
    <tableColumn id="12" xr3:uid="{E75DB993-CADB-4CD8-B561-B324AB42692F}" name="test2" dataDxfId="12"/>
    <tableColumn id="13" xr3:uid="{B207D99F-B2FC-4F68-9FA0-0411DA248DB1}" name="test3" dataDxfId="11"/>
    <tableColumn id="14" xr3:uid="{B949E620-A522-45A9-992F-357E9393B1C8}" name="tes4" dataDxfId="10"/>
    <tableColumn id="15" xr3:uid="{72AD988A-0401-4B76-96BA-36FA14C48B4F}" name="test5" dataDxfId="9"/>
    <tableColumn id="24" xr3:uid="{DCC5E392-1B2C-4FC1-AFB2-8D420CF350D5}" name="test6" dataDxfId="8"/>
    <tableColumn id="16" xr3:uid="{E37527DD-022C-4592-8923-D2B6BF9DA352}" name="Sous-total testA" dataDxfId="7">
      <calculatedColumnFormula>SUM(Tableau1[[#This Row],[test1]:[test6]])</calculatedColumnFormula>
    </tableColumn>
    <tableColumn id="26" xr3:uid="{E143B3E3-9B4D-43F2-8322-83C084E407A0}" name="Score2" dataDxfId="6">
      <calculatedColumnFormula>IF(Tableau1[[#This Row],[Sous-total testA]]&lt;=3.3,"Initiation",IF(Tableau1[[#This Row],[Sous-total testA]]&lt;=4.95,"Application",IF(Tableau1[[#This Row],[Sous-total testA]]&lt;=6.6,"Maîtrise","Expertise")))</calculatedColumnFormula>
    </tableColumn>
    <tableColumn id="17" xr3:uid="{5BCCF33C-2DB0-4F18-B70E-E93BC73C4CC0}" name="test7" dataDxfId="5"/>
    <tableColumn id="18" xr3:uid="{7CC88D7E-9C27-4BEA-8B24-76FF2568E636}" name="test8" dataDxfId="4"/>
    <tableColumn id="19" xr3:uid="{394795DE-E6AF-48B8-B07E-F2A6ADCE9400}" name="test9" dataDxfId="3"/>
    <tableColumn id="20" xr3:uid="{6CD1588F-44A0-4B59-B2D6-E80B401AD66F}" name="test10" dataDxfId="2"/>
    <tableColumn id="21" xr3:uid="{0881093B-CA08-45A4-9029-A5724CA2C5FD}" name="Sous-total testB" dataDxfId="1">
      <calculatedColumnFormula>SUM(Tableau1[[#This Row],[test7]:[test10]])</calculatedColumnFormula>
    </tableColumn>
    <tableColumn id="27" xr3:uid="{FCEAD76E-1A30-42C8-ABCC-78122D7BCC69}" name="Score3" dataDxfId="0">
      <calculatedColumnFormula>IF(Tableau1[[#This Row],[Sous-total testB]]&lt;=4.4,"Initiation",IF(Tableau1[[#This Row],[Sous-total testB]]&lt;=6.6,"Application",IF(Tableau1[[#This Row],[Sous-total testB]]&lt;=8.8,"Maîtrise","Expertise")))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0A08C-028F-49FC-80E2-CCCC74CB4DB8}">
  <sheetPr codeName="Feuil1"/>
  <dimension ref="A2:R25"/>
  <sheetViews>
    <sheetView tabSelected="1" zoomScale="90" zoomScaleNormal="90" workbookViewId="0">
      <pane xSplit="4" ySplit="2" topLeftCell="E3" activePane="bottomRight" state="frozen"/>
      <selection pane="topRight" activeCell="J1" sqref="J1"/>
      <selection pane="bottomLeft" activeCell="A6" sqref="A6"/>
      <selection pane="bottomRight" activeCell="D18" sqref="D18"/>
    </sheetView>
  </sheetViews>
  <sheetFormatPr baseColWidth="10" defaultColWidth="12" defaultRowHeight="12.75" x14ac:dyDescent="0.2"/>
  <cols>
    <col min="1" max="1" width="12.83203125" customWidth="1"/>
    <col min="2" max="2" width="16.5" style="7" customWidth="1"/>
    <col min="3" max="3" width="11.33203125" style="1" customWidth="1"/>
    <col min="4" max="4" width="14.33203125" style="1" customWidth="1"/>
    <col min="5" max="5" width="17.33203125" style="2" customWidth="1"/>
    <col min="6" max="6" width="19.33203125" style="2" customWidth="1"/>
    <col min="7" max="7" width="24.83203125" style="2" customWidth="1"/>
    <col min="8" max="8" width="25.6640625" style="2" customWidth="1"/>
    <col min="9" max="10" width="24.6640625" style="2" customWidth="1"/>
    <col min="11" max="11" width="14" style="2" customWidth="1"/>
    <col min="12" max="12" width="11.6640625" style="2" customWidth="1"/>
    <col min="13" max="13" width="22.83203125" style="2" customWidth="1"/>
    <col min="14" max="14" width="21.6640625" style="2" customWidth="1"/>
    <col min="15" max="15" width="25" style="2" customWidth="1"/>
    <col min="16" max="16" width="22.33203125" style="2" customWidth="1"/>
    <col min="17" max="17" width="15.6640625" style="2" customWidth="1"/>
    <col min="18" max="18" width="11.6640625" style="2" customWidth="1"/>
  </cols>
  <sheetData>
    <row r="2" spans="1:18" s="3" customFormat="1" ht="26.25" thickBot="1" x14ac:dyDescent="0.25">
      <c r="A2" s="18" t="s">
        <v>18</v>
      </c>
      <c r="B2" s="19" t="s">
        <v>19</v>
      </c>
      <c r="C2" s="20" t="s">
        <v>0</v>
      </c>
      <c r="D2" s="20" t="s">
        <v>1</v>
      </c>
      <c r="E2" s="21" t="s">
        <v>5</v>
      </c>
      <c r="F2" s="21" t="s">
        <v>6</v>
      </c>
      <c r="G2" s="22" t="s">
        <v>7</v>
      </c>
      <c r="H2" s="21" t="s">
        <v>8</v>
      </c>
      <c r="I2" s="21" t="s">
        <v>9</v>
      </c>
      <c r="J2" s="21" t="s">
        <v>10</v>
      </c>
      <c r="K2" s="29" t="s">
        <v>16</v>
      </c>
      <c r="L2" s="27" t="s">
        <v>2</v>
      </c>
      <c r="M2" s="23" t="s">
        <v>11</v>
      </c>
      <c r="N2" s="24" t="s">
        <v>12</v>
      </c>
      <c r="O2" s="25" t="s">
        <v>13</v>
      </c>
      <c r="P2" s="25" t="s">
        <v>14</v>
      </c>
      <c r="Q2" s="30" t="s">
        <v>15</v>
      </c>
      <c r="R2" s="28" t="s">
        <v>3</v>
      </c>
    </row>
    <row r="3" spans="1:18" x14ac:dyDescent="0.2">
      <c r="A3" s="31"/>
      <c r="B3" s="32"/>
      <c r="C3" s="33">
        <f>Q3+K3</f>
        <v>20</v>
      </c>
      <c r="D3" s="34" t="str">
        <f t="shared" ref="D3" si="0">IF(C3&lt;=8,"Initiation",IF(C3&lt;=12,"Application",IF(C3&lt;=16,"Maîtrise",IF(C3&gt;16,"Expertise"))))</f>
        <v>Expertise</v>
      </c>
      <c r="E3" s="35">
        <v>1.5</v>
      </c>
      <c r="F3" s="36">
        <v>0.5</v>
      </c>
      <c r="G3" s="36">
        <v>2</v>
      </c>
      <c r="H3" s="36">
        <v>2</v>
      </c>
      <c r="I3" s="36">
        <v>1</v>
      </c>
      <c r="J3" s="37">
        <v>2</v>
      </c>
      <c r="K3" s="38">
        <f>SUM(Tableau1[[#This Row],[test1]:[test6]])</f>
        <v>9</v>
      </c>
      <c r="L3" s="39" t="str">
        <f>IF(Tableau1[[#This Row],[Sous-total testA]]&lt;=3.3,"Initiation",IF(Tableau1[[#This Row],[Sous-total testA]]&lt;=4.95,"Application",IF(Tableau1[[#This Row],[Sous-total testA]]&lt;=6.6,"Maîtrise","Expertise")))</f>
        <v>Expertise</v>
      </c>
      <c r="M3" s="35">
        <v>7</v>
      </c>
      <c r="N3" s="36">
        <v>3</v>
      </c>
      <c r="O3" s="36">
        <v>0.5</v>
      </c>
      <c r="P3" s="36">
        <v>0.5</v>
      </c>
      <c r="Q3" s="38">
        <f>SUM(Tableau1[[#This Row],[test7]:[test10]])</f>
        <v>11</v>
      </c>
      <c r="R3" s="39" t="str">
        <f>IF(Tableau1[[#This Row],[Sous-total testB]]&lt;=4.4,"Initiation",IF(Tableau1[[#This Row],[Sous-total testB]]&lt;=6.6,"Application",IF(Tableau1[[#This Row],[Sous-total testB]]&lt;=8.8,"Maîtrise","Expertise")))</f>
        <v>Expertise</v>
      </c>
    </row>
    <row r="4" spans="1:18" x14ac:dyDescent="0.2">
      <c r="A4" s="48"/>
      <c r="B4" s="49"/>
      <c r="C4" s="50">
        <f>Q4+K4</f>
        <v>19</v>
      </c>
      <c r="D4" s="51" t="str">
        <f>IF(C4&lt;=8,"Initiation",IF(C4&lt;=12,"Application",IF(C4&lt;=16,"Maîtrise",IF(C4&gt;16,"Expertise"))))</f>
        <v>Expertise</v>
      </c>
      <c r="E4" s="52">
        <v>1.5</v>
      </c>
      <c r="F4" s="53">
        <v>0.5</v>
      </c>
      <c r="G4" s="53">
        <v>2</v>
      </c>
      <c r="H4" s="53">
        <v>2</v>
      </c>
      <c r="I4" s="53">
        <v>1</v>
      </c>
      <c r="J4" s="54">
        <v>2</v>
      </c>
      <c r="K4" s="55">
        <f>SUM(Tableau1[[#This Row],[test1]:[test6]])</f>
        <v>9</v>
      </c>
      <c r="L4" s="51" t="str">
        <f>IF(Tableau1[[#This Row],[Sous-total testA]]&lt;=3.3,"Initiation",IF(Tableau1[[#This Row],[Sous-total testA]]&lt;=4.95,"Application",IF(Tableau1[[#This Row],[Sous-total testA]]&lt;=6.6,"Maîtrise","Expertise")))</f>
        <v>Expertise</v>
      </c>
      <c r="M4" s="52">
        <v>7</v>
      </c>
      <c r="N4" s="53">
        <v>3</v>
      </c>
      <c r="O4" s="53" t="s">
        <v>17</v>
      </c>
      <c r="P4" s="53" t="s">
        <v>17</v>
      </c>
      <c r="Q4" s="55">
        <f>SUM(Tableau1[[#This Row],[test7]:[test10]])</f>
        <v>10</v>
      </c>
      <c r="R4" s="51" t="str">
        <f>IF(Tableau1[[#This Row],[Sous-total testB]]&lt;=4.4,"Initiation",IF(Tableau1[[#This Row],[Sous-total testB]]&lt;=6.6,"Application",IF(Tableau1[[#This Row],[Sous-total testB]]&lt;=8.8,"Maîtrise","Expertise")))</f>
        <v>Expertise</v>
      </c>
    </row>
    <row r="5" spans="1:18" x14ac:dyDescent="0.2">
      <c r="A5" s="40"/>
      <c r="B5" s="41"/>
      <c r="C5" s="42">
        <f>Q5+K5</f>
        <v>19.5</v>
      </c>
      <c r="D5" s="43" t="str">
        <f>IF(C5&lt;=8,"Initiation",IF(C5&lt;=12,"Application",IF(C5&lt;=16,"Maîtrise",IF(C5&gt;16,"Expertise"))))</f>
        <v>Expertise</v>
      </c>
      <c r="E5" s="44">
        <v>1.5</v>
      </c>
      <c r="F5" s="45">
        <v>0.5</v>
      </c>
      <c r="G5" s="45">
        <v>2</v>
      </c>
      <c r="H5" s="45">
        <v>2</v>
      </c>
      <c r="I5" s="45">
        <v>1</v>
      </c>
      <c r="J5" s="46">
        <v>2</v>
      </c>
      <c r="K5" s="47">
        <f>SUM(Tableau1[[#This Row],[test1]:[test6]])</f>
        <v>9</v>
      </c>
      <c r="L5" s="43" t="str">
        <f>IF(Tableau1[[#This Row],[Sous-total testA]]&lt;=3.3,"Initiation",IF(Tableau1[[#This Row],[Sous-total testA]]&lt;=4.95,"Application",IF(Tableau1[[#This Row],[Sous-total testA]]&lt;=6.6,"Maîtrise","Expertise")))</f>
        <v>Expertise</v>
      </c>
      <c r="M5" s="44">
        <v>7</v>
      </c>
      <c r="N5" s="45">
        <v>3</v>
      </c>
      <c r="O5" s="45">
        <v>0.5</v>
      </c>
      <c r="P5" s="45" t="s">
        <v>17</v>
      </c>
      <c r="Q5" s="47">
        <f>SUM(Tableau1[[#This Row],[test7]:[test10]])</f>
        <v>10.5</v>
      </c>
      <c r="R5" s="43" t="str">
        <f>IF(Tableau1[[#This Row],[Sous-total testB]]&lt;=4.4,"Initiation",IF(Tableau1[[#This Row],[Sous-total testB]]&lt;=6.6,"Application",IF(Tableau1[[#This Row],[Sous-total testB]]&lt;=8.8,"Maîtrise","Expertise")))</f>
        <v>Expertise</v>
      </c>
    </row>
    <row r="6" spans="1:18" ht="13.5" thickBot="1" x14ac:dyDescent="0.25">
      <c r="A6" s="40"/>
      <c r="B6" s="41"/>
      <c r="C6" s="42">
        <f>Q6+K6</f>
        <v>0</v>
      </c>
      <c r="D6" s="43" t="str">
        <f>IF(C6&lt;=8,"Initiation",IF(C6&lt;=12,"Application",IF(C6&lt;=16,"Maîtrise",IF(C6&gt;16,"Expertise"))))</f>
        <v>Initiation</v>
      </c>
      <c r="E6" s="44"/>
      <c r="F6" s="45"/>
      <c r="G6" s="45"/>
      <c r="H6" s="45"/>
      <c r="I6" s="45"/>
      <c r="J6" s="46"/>
      <c r="K6" s="47">
        <f>SUM(Tableau1[[#This Row],[test1]:[test6]])</f>
        <v>0</v>
      </c>
      <c r="L6" s="43" t="str">
        <f>IF(Tableau1[[#This Row],[Sous-total testA]]&lt;=3.3,"Initiation",IF(Tableau1[[#This Row],[Sous-total testA]]&lt;=4.95,"Application",IF(Tableau1[[#This Row],[Sous-total testA]]&lt;=6.6,"Maîtrise","Expertise")))</f>
        <v>Initiation</v>
      </c>
      <c r="M6" s="44"/>
      <c r="N6" s="45"/>
      <c r="O6" s="45"/>
      <c r="P6" s="45"/>
      <c r="Q6" s="47">
        <f>SUM(Tableau1[[#This Row],[test7]:[test10]])</f>
        <v>0</v>
      </c>
      <c r="R6" s="43" t="str">
        <f>IF(Tableau1[[#This Row],[Sous-total testB]]&lt;=4.4,"Initiation",IF(Tableau1[[#This Row],[Sous-total testB]]&lt;=6.6,"Application",IF(Tableau1[[#This Row],[Sous-total testB]]&lt;=8.8,"Maîtrise","Expertise")))</f>
        <v>Initiation</v>
      </c>
    </row>
    <row r="7" spans="1:18" ht="13.5" thickBot="1" x14ac:dyDescent="0.25">
      <c r="A7" s="8" t="s">
        <v>4</v>
      </c>
      <c r="B7" s="9"/>
      <c r="C7" s="12">
        <f>AVERAGE(C3:C6)</f>
        <v>14.625</v>
      </c>
      <c r="D7" s="10" t="str">
        <f>IF(C7&lt;9,"Initiation",IF(C7&lt;13,"Application",IF(C7&lt;17,"Maîtrise","Expertise")))</f>
        <v>Maîtrise</v>
      </c>
      <c r="E7" s="13">
        <f>AVERAGE(Tableau1[test1])</f>
        <v>1.5</v>
      </c>
      <c r="F7" s="14">
        <f>AVERAGE(Tableau1[test2])</f>
        <v>0.5</v>
      </c>
      <c r="G7" s="15">
        <f>AVERAGE(Tableau1[test3])</f>
        <v>2</v>
      </c>
      <c r="H7" s="14">
        <f>AVERAGE(Tableau1[tes4])</f>
        <v>2</v>
      </c>
      <c r="I7" s="14">
        <f>AVERAGE(Tableau1[test5])</f>
        <v>1</v>
      </c>
      <c r="J7" s="14">
        <f>AVERAGE(Tableau1[test6])</f>
        <v>2</v>
      </c>
      <c r="K7" s="26">
        <f>AVERAGE(Tableau1[Sous-total testA])</f>
        <v>6.75</v>
      </c>
      <c r="L7" s="11"/>
      <c r="M7" s="13">
        <f>AVERAGE(Tableau1[test7])</f>
        <v>7</v>
      </c>
      <c r="N7" s="16">
        <f>AVERAGE(Tableau1[test8])</f>
        <v>3</v>
      </c>
      <c r="O7" s="16">
        <f>AVERAGE(Tableau1[test9])</f>
        <v>0.5</v>
      </c>
      <c r="P7" s="16">
        <f>AVERAGE(Tableau1[test10])</f>
        <v>0.5</v>
      </c>
      <c r="Q7" s="26">
        <f>AVERAGE(Tableau1[Sous-total testB])</f>
        <v>7.875</v>
      </c>
      <c r="R7" s="11"/>
    </row>
    <row r="8" spans="1:18" x14ac:dyDescent="0.2">
      <c r="C8" s="17">
        <f>K7+Q7</f>
        <v>14.625</v>
      </c>
    </row>
    <row r="10" spans="1:18" x14ac:dyDescent="0.2">
      <c r="E10" s="5"/>
      <c r="N10" s="5"/>
    </row>
    <row r="12" spans="1:18" x14ac:dyDescent="0.2">
      <c r="D12" s="57" t="s">
        <v>22</v>
      </c>
    </row>
    <row r="13" spans="1:18" x14ac:dyDescent="0.2">
      <c r="D13" s="57" t="s">
        <v>23</v>
      </c>
    </row>
    <row r="14" spans="1:18" x14ac:dyDescent="0.2">
      <c r="D14" s="57" t="s">
        <v>24</v>
      </c>
    </row>
    <row r="15" spans="1:18" x14ac:dyDescent="0.2">
      <c r="D15" s="57" t="s">
        <v>20</v>
      </c>
    </row>
    <row r="16" spans="1:18" x14ac:dyDescent="0.2">
      <c r="D16" s="57" t="s">
        <v>21</v>
      </c>
    </row>
    <row r="17" spans="4:4" x14ac:dyDescent="0.2">
      <c r="D17" s="56" t="s">
        <v>26</v>
      </c>
    </row>
    <row r="18" spans="4:4" x14ac:dyDescent="0.2">
      <c r="D18" s="57" t="s">
        <v>25</v>
      </c>
    </row>
    <row r="19" spans="4:4" x14ac:dyDescent="0.2">
      <c r="D19" s="57"/>
    </row>
    <row r="20" spans="4:4" x14ac:dyDescent="0.2">
      <c r="D20" s="57"/>
    </row>
    <row r="21" spans="4:4" x14ac:dyDescent="0.2">
      <c r="D21" s="57"/>
    </row>
    <row r="22" spans="4:4" x14ac:dyDescent="0.2">
      <c r="D22" s="57"/>
    </row>
    <row r="23" spans="4:4" x14ac:dyDescent="0.2">
      <c r="D23" s="57"/>
    </row>
    <row r="24" spans="4:4" x14ac:dyDescent="0.2">
      <c r="D24" s="57"/>
    </row>
    <row r="25" spans="4:4" x14ac:dyDescent="0.2">
      <c r="D25" s="57"/>
    </row>
  </sheetData>
  <conditionalFormatting sqref="M3:P6 E3:J6">
    <cfRule type="cellIs" dxfId="22" priority="87" operator="equal">
      <formula>""</formula>
    </cfRule>
  </conditionalFormatting>
  <conditionalFormatting sqref="C8">
    <cfRule type="cellIs" dxfId="21" priority="83" operator="notEqual">
      <formula>$C$7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85" id="{00000000-000E-0000-0000-000004000000}">
            <x14:iconSet iconSet="4TrafficLights" custom="1">
              <x14:cfvo type="percent">
                <xm:f>0</xm:f>
              </x14:cfvo>
              <x14:cfvo type="num">
                <xm:f>3.75</xm:f>
              </x14:cfvo>
              <x14:cfvo type="num">
                <xm:f>5.8</xm:f>
              </x14:cfvo>
              <x14:cfvo type="num">
                <xm:f>8.25</xm:f>
              </x14:cfvo>
              <x14:cfIcon iconSet="4TrafficLights" iconId="0"/>
              <x14:cfIcon iconSet="3TrafficLights1" iconId="0"/>
              <x14:cfIcon iconSet="3TrafficLights1" iconId="2"/>
              <x14:cfIcon iconSet="3Stars" iconId="2"/>
            </x14:iconSet>
          </x14:cfRule>
          <xm:sqref>L7</xm:sqref>
        </x14:conditionalFormatting>
        <x14:conditionalFormatting xmlns:xm="http://schemas.microsoft.com/office/excel/2006/main">
          <x14:cfRule type="iconSet" priority="84" id="{00000000-000E-0000-0000-000003000000}">
            <x14:iconSet iconSet="4TrafficLights" custom="1">
              <x14:cfvo type="percent">
                <xm:f>0</xm:f>
              </x14:cfvo>
              <x14:cfvo type="num">
                <xm:f>6.5</xm:f>
              </x14:cfvo>
              <x14:cfvo type="num">
                <xm:f>8.6999999999999993</xm:f>
              </x14:cfvo>
              <x14:cfvo type="num">
                <xm:f>11</xm:f>
              </x14:cfvo>
              <x14:cfIcon iconSet="4TrafficLights" iconId="0"/>
              <x14:cfIcon iconSet="3TrafficLights1" iconId="0"/>
              <x14:cfIcon iconSet="3TrafficLights1" iconId="2"/>
              <x14:cfIcon iconSet="3Stars" iconId="2"/>
            </x14:iconSet>
          </x14:cfRule>
          <xm:sqref>R7</xm:sqref>
        </x14:conditionalFormatting>
        <x14:conditionalFormatting xmlns:xm="http://schemas.microsoft.com/office/excel/2006/main">
          <x14:cfRule type="iconSet" priority="358" id="{00000000-000E-0000-0000-00001F000000}">
            <x14:iconSet iconSet="4TrafficLights" custom="1">
              <x14:cfvo type="percent">
                <xm:f>0</xm:f>
              </x14:cfvo>
              <x14:cfvo type="num">
                <xm:f>3.75</xm:f>
              </x14:cfvo>
              <x14:cfvo type="num">
                <xm:f>5.8</xm:f>
              </x14:cfvo>
              <x14:cfvo type="num">
                <xm:f>8.25</xm:f>
              </x14:cfvo>
              <x14:cfIcon iconSet="4TrafficLights" iconId="0"/>
              <x14:cfIcon iconSet="3TrafficLights1" iconId="0"/>
              <x14:cfIcon iconSet="3TrafficLights1" iconId="2"/>
              <x14:cfIcon iconSet="3Stars" iconId="2"/>
            </x14:iconSet>
          </x14:cfRule>
          <xm:sqref>L3:L6</xm:sqref>
        </x14:conditionalFormatting>
        <x14:conditionalFormatting xmlns:xm="http://schemas.microsoft.com/office/excel/2006/main">
          <x14:cfRule type="iconSet" priority="359" id="{00000000-000E-0000-0000-000020000000}">
            <x14:iconSet iconSet="4TrafficLights" custom="1">
              <x14:cfvo type="percent">
                <xm:f>0</xm:f>
              </x14:cfvo>
              <x14:cfvo type="num">
                <xm:f>6.5</xm:f>
              </x14:cfvo>
              <x14:cfvo type="num">
                <xm:f>8.6999999999999993</xm:f>
              </x14:cfvo>
              <x14:cfvo type="num">
                <xm:f>11</xm:f>
              </x14:cfvo>
              <x14:cfIcon iconSet="4TrafficLights" iconId="0"/>
              <x14:cfIcon iconSet="3TrafficLights1" iconId="0"/>
              <x14:cfIcon iconSet="3TrafficLights1" iconId="2"/>
              <x14:cfIcon iconSet="3Stars" iconId="2"/>
            </x14:iconSet>
          </x14:cfRule>
          <xm:sqref>R3:R6</xm:sqref>
        </x14:conditionalFormatting>
        <x14:conditionalFormatting xmlns:xm="http://schemas.microsoft.com/office/excel/2006/main">
          <x14:cfRule type="iconSet" priority="360" id="{00000000-000E-0000-0000-000021000000}">
            <x14:iconSet iconSet="4TrafficLights" custom="1">
              <x14:cfvo type="percent">
                <xm:f>0</xm:f>
              </x14:cfvo>
              <x14:cfvo type="num">
                <xm:f>10.25</xm:f>
              </x14:cfvo>
              <x14:cfvo type="num">
                <xm:f>15</xm:f>
              </x14:cfvo>
              <x14:cfvo type="num">
                <xm:f>20</xm:f>
              </x14:cfvo>
              <x14:cfIcon iconSet="4TrafficLights" iconId="0"/>
              <x14:cfIcon iconSet="3TrafficLights1" iconId="0"/>
              <x14:cfIcon iconSet="3TrafficLights1" iconId="2"/>
              <x14:cfIcon iconSet="3Stars" iconId="2"/>
            </x14:iconSet>
          </x14:cfRule>
          <xm:sqref>D3:D6</xm:sqref>
        </x14:conditionalFormatting>
        <x14:conditionalFormatting xmlns:xm="http://schemas.microsoft.com/office/excel/2006/main">
          <x14:cfRule type="iconSet" priority="362" id="{00000000-000E-0000-0000-000001000000}">
            <x14:iconSet iconSet="4TrafficLights" custom="1">
              <x14:cfvo type="percent">
                <xm:f>0</xm:f>
              </x14:cfvo>
              <x14:cfvo type="num">
                <xm:f>8.5</xm:f>
              </x14:cfvo>
              <x14:cfvo type="num">
                <xm:f>14.5</xm:f>
              </x14:cfvo>
              <x14:cfvo type="num">
                <xm:f>20</xm:f>
              </x14:cfvo>
              <x14:cfIcon iconSet="4TrafficLights" iconId="0"/>
              <x14:cfIcon iconSet="3TrafficLights1" iconId="0"/>
              <x14:cfIcon iconSet="3TrafficLights1" iconId="2"/>
              <x14:cfIcon iconSet="3Stars" iconId="2"/>
            </x14:iconSet>
          </x14:cfRule>
          <xm:sqref>D12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4C129183-35BB-4367-8E9A-3E3CDA37FF96}">
          <x14:formula1>
            <xm:f>Feuil2!$C$2:$C$5</xm:f>
          </x14:formula1>
          <xm:sqref>E3:E6</xm:sqref>
        </x14:dataValidation>
        <x14:dataValidation type="list" allowBlank="1" showInputMessage="1" showErrorMessage="1" xr:uid="{4E2F7919-57EE-4787-8203-D6F32047BE8C}">
          <x14:formula1>
            <xm:f>Feuil2!$D$2:$D$5</xm:f>
          </x14:formula1>
          <xm:sqref>F3:F6</xm:sqref>
        </x14:dataValidation>
        <x14:dataValidation type="list" allowBlank="1" showInputMessage="1" showErrorMessage="1" xr:uid="{9F172B8C-BF96-4250-88C9-193545B6EB29}">
          <x14:formula1>
            <xm:f>Feuil2!$E$2:$E$5</xm:f>
          </x14:formula1>
          <xm:sqref>G3:G6</xm:sqref>
        </x14:dataValidation>
        <x14:dataValidation type="list" allowBlank="1" showInputMessage="1" showErrorMessage="1" xr:uid="{BAE6EB43-B6DE-443C-904E-A6B96A7139E7}">
          <x14:formula1>
            <xm:f>Feuil2!$F$2:$F$5</xm:f>
          </x14:formula1>
          <xm:sqref>H3:H6</xm:sqref>
        </x14:dataValidation>
        <x14:dataValidation type="list" allowBlank="1" showInputMessage="1" showErrorMessage="1" xr:uid="{F5CF0DB8-DF71-49B7-B54B-AE8A8772A41E}">
          <x14:formula1>
            <xm:f>Feuil2!$G$2:$G$5</xm:f>
          </x14:formula1>
          <xm:sqref>I3:I6</xm:sqref>
        </x14:dataValidation>
        <x14:dataValidation type="list" allowBlank="1" showInputMessage="1" showErrorMessage="1" xr:uid="{0415A6CC-79EA-4024-89DC-1EFBC252832F}">
          <x14:formula1>
            <xm:f>Feuil2!$J$2:$J$5</xm:f>
          </x14:formula1>
          <xm:sqref>M3:M6</xm:sqref>
        </x14:dataValidation>
        <x14:dataValidation type="list" allowBlank="1" showInputMessage="1" showErrorMessage="1" xr:uid="{86179875-451A-4B60-A14B-E4E1037101C0}">
          <x14:formula1>
            <xm:f>Feuil2!$K$2:$K$5</xm:f>
          </x14:formula1>
          <xm:sqref>N3:N6</xm:sqref>
        </x14:dataValidation>
        <x14:dataValidation type="list" allowBlank="1" showInputMessage="1" showErrorMessage="1" xr:uid="{20AE42CA-BAF5-4166-820B-6A6006A377BB}">
          <x14:formula1>
            <xm:f>Feuil2!$L$2:$L$6</xm:f>
          </x14:formula1>
          <xm:sqref>O3:O6</xm:sqref>
        </x14:dataValidation>
        <x14:dataValidation type="list" allowBlank="1" showInputMessage="1" showErrorMessage="1" xr:uid="{83D10FFF-7AE7-4EAB-8D2D-C3C43786BF4C}">
          <x14:formula1>
            <xm:f>Feuil2!$M$2:$M$6</xm:f>
          </x14:formula1>
          <xm:sqref>P3:P6</xm:sqref>
        </x14:dataValidation>
        <x14:dataValidation type="list" allowBlank="1" showInputMessage="1" showErrorMessage="1" xr:uid="{D4BF4BC9-6DAF-4E80-AB95-3E6A75D97864}">
          <x14:formula1>
            <xm:f>Feuil2!$H$2:$H$5</xm:f>
          </x14:formula1>
          <xm:sqref>J3:J6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E3EA9-EAA5-4AC2-A1FB-5F90FC831063}">
  <sheetPr codeName="Feuil3"/>
  <dimension ref="C1:M11"/>
  <sheetViews>
    <sheetView workbookViewId="0">
      <selection activeCell="C3" sqref="C3"/>
    </sheetView>
  </sheetViews>
  <sheetFormatPr baseColWidth="10" defaultColWidth="12" defaultRowHeight="12.75" x14ac:dyDescent="0.2"/>
  <sheetData>
    <row r="1" spans="3:13" x14ac:dyDescent="0.2"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J1">
        <v>7</v>
      </c>
      <c r="K1">
        <v>8</v>
      </c>
      <c r="L1">
        <v>9</v>
      </c>
      <c r="M1">
        <v>10</v>
      </c>
    </row>
    <row r="2" spans="3:13" x14ac:dyDescent="0.2">
      <c r="C2" s="6">
        <v>1.5</v>
      </c>
      <c r="D2">
        <v>0.5</v>
      </c>
      <c r="E2">
        <v>2</v>
      </c>
      <c r="F2">
        <v>2</v>
      </c>
      <c r="G2">
        <v>1</v>
      </c>
      <c r="H2">
        <v>2</v>
      </c>
      <c r="J2">
        <v>7</v>
      </c>
      <c r="K2" s="6">
        <v>3</v>
      </c>
      <c r="L2">
        <v>0.5</v>
      </c>
      <c r="M2">
        <v>0.5</v>
      </c>
    </row>
    <row r="3" spans="3:13" x14ac:dyDescent="0.2">
      <c r="C3" s="6">
        <v>0.5</v>
      </c>
      <c r="D3">
        <v>0.3</v>
      </c>
      <c r="E3">
        <v>1.5</v>
      </c>
      <c r="F3">
        <v>1.5</v>
      </c>
      <c r="G3">
        <v>0.5</v>
      </c>
      <c r="H3">
        <v>1.5</v>
      </c>
      <c r="J3">
        <v>5</v>
      </c>
      <c r="K3" s="6">
        <v>3</v>
      </c>
      <c r="L3">
        <v>0.35</v>
      </c>
      <c r="M3">
        <v>0.35</v>
      </c>
    </row>
    <row r="4" spans="3:13" x14ac:dyDescent="0.2">
      <c r="C4" s="6">
        <v>0.25</v>
      </c>
      <c r="D4">
        <v>0.25</v>
      </c>
      <c r="E4">
        <v>1</v>
      </c>
      <c r="F4">
        <v>1</v>
      </c>
      <c r="G4">
        <v>0.25</v>
      </c>
      <c r="H4">
        <v>1</v>
      </c>
      <c r="J4">
        <v>3</v>
      </c>
      <c r="K4" s="6">
        <v>3</v>
      </c>
      <c r="L4">
        <v>0.25</v>
      </c>
      <c r="M4">
        <v>0.25</v>
      </c>
    </row>
    <row r="5" spans="3:13" x14ac:dyDescent="0.2">
      <c r="C5" s="6">
        <v>0</v>
      </c>
      <c r="D5">
        <v>0</v>
      </c>
      <c r="E5">
        <v>0</v>
      </c>
      <c r="F5">
        <v>0</v>
      </c>
      <c r="G5">
        <v>0</v>
      </c>
      <c r="H5">
        <v>0</v>
      </c>
      <c r="J5">
        <v>0</v>
      </c>
      <c r="K5" s="6">
        <v>0</v>
      </c>
      <c r="L5">
        <v>0</v>
      </c>
      <c r="M5">
        <v>0</v>
      </c>
    </row>
    <row r="6" spans="3:13" x14ac:dyDescent="0.2">
      <c r="L6" t="s">
        <v>17</v>
      </c>
      <c r="M6" t="s">
        <v>17</v>
      </c>
    </row>
    <row r="8" spans="3:13" x14ac:dyDescent="0.2">
      <c r="C8" s="4"/>
    </row>
    <row r="9" spans="3:13" x14ac:dyDescent="0.2">
      <c r="C9" s="4"/>
    </row>
    <row r="10" spans="3:13" x14ac:dyDescent="0.2">
      <c r="C10" s="4"/>
    </row>
    <row r="11" spans="3:13" x14ac:dyDescent="0.2">
      <c r="C11" s="4"/>
    </row>
  </sheetData>
  <sortState xmlns:xlrd2="http://schemas.microsoft.com/office/spreadsheetml/2017/richdata2" ref="S2:S9">
    <sortCondition ref="S2:S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User</cp:lastModifiedBy>
  <cp:revision/>
  <dcterms:created xsi:type="dcterms:W3CDTF">2021-08-27T15:13:23Z</dcterms:created>
  <dcterms:modified xsi:type="dcterms:W3CDTF">2022-06-16T15:31:26Z</dcterms:modified>
  <cp:category/>
  <cp:contentStatus/>
</cp:coreProperties>
</file>