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725"/>
  <workbookPr showInkAnnotation="0" codeName="ThisWorkbook" autoCompressPictures="0"/>
  <bookViews>
    <workbookView xWindow="-2060" yWindow="-20300" windowWidth="29480" windowHeight="17660" tabRatio="505"/>
  </bookViews>
  <sheets>
    <sheet name="C.R." sheetId="50" r:id="rId1"/>
    <sheet name="ChargesDirectes" sheetId="71" r:id="rId2"/>
    <sheet name="Prod P.A.D" sheetId="2" state="hidden" r:id="rId3"/>
    <sheet name="Charges Directes" sheetId="62" state="hidden" r:id="rId4"/>
  </sheets>
  <externalReferences>
    <externalReference r:id="rId5"/>
  </externalReferences>
  <definedNames>
    <definedName name="Amort">#REF!</definedName>
    <definedName name="Amort1">#REF!</definedName>
    <definedName name="Amort2">#REF!</definedName>
    <definedName name="Autresrecettes">#REF!</definedName>
    <definedName name="Autresrecettes1">#REF!</definedName>
    <definedName name="Autresrecettes2">#REF!</definedName>
    <definedName name="ChComm">#REF!</definedName>
    <definedName name="ChComm1">#REF!</definedName>
    <definedName name="ChComm2">#REF!</definedName>
    <definedName name="Clé">#REF!</definedName>
    <definedName name="Clé1">#REF!</definedName>
    <definedName name="CléCharges">#REF!</definedName>
    <definedName name="CléClub">#REF!</definedName>
    <definedName name="CléProduits">#REF!</definedName>
    <definedName name="CléSalle">#REF!</definedName>
    <definedName name="CléStudio">#REF!</definedName>
    <definedName name="ComAffi">#REF!</definedName>
    <definedName name="ComAffi1">#REF!</definedName>
    <definedName name="ComPlak">#REF!</definedName>
    <definedName name="ComPlak1">#REF!</definedName>
    <definedName name="ComPlak2">#REF!</definedName>
    <definedName name="DirectInterm">ChargesDirectes!$D$53:$WY$64</definedName>
    <definedName name="DirectInterm1">ChargesDirectes!$C$53:$C$64</definedName>
    <definedName name="DirectInterm2">ChargesDirectes!$D$52:$WY$52</definedName>
    <definedName name="DirectProf">ChargesDirectes!$D$67:$WY$85</definedName>
    <definedName name="DirectProf1">ChargesDirectes!$C$67:$C$85</definedName>
    <definedName name="DirectProf2">ChargesDirectes!$D$66:$WY$66</definedName>
    <definedName name="Interm">#REF!</definedName>
    <definedName name="interm1">#REF!</definedName>
    <definedName name="Interm2">#REF!</definedName>
    <definedName name="Intermittents">#REF!</definedName>
    <definedName name="MassSal">#REF!</definedName>
    <definedName name="MassSal1">#REF!</definedName>
    <definedName name="MassSal2">#REF!</definedName>
    <definedName name="Prod_P.A.D">ChargesDirectes!$E$53:$I$64</definedName>
    <definedName name="Prof">#REF!</definedName>
    <definedName name="Prof1">#REF!</definedName>
    <definedName name="Prof2">#REF!</definedName>
    <definedName name="Professeurs">#REF!</definedName>
    <definedName name="SectAnalyt">#REF!</definedName>
    <definedName name="SerCiv">#REF!</definedName>
    <definedName name="SerCiv1">#REF!</definedName>
    <definedName name="SerCiv2">#REF!</definedName>
    <definedName name="ServCiv2">#REF!</definedName>
    <definedName name="Subv">#REF!</definedName>
    <definedName name="Subv1">#REF!</definedName>
    <definedName name="Subv2">#REF!</definedName>
    <definedName name="YO">ChargesDirectes!$A$52:$AB$64</definedName>
  </definedNames>
  <calcPr calcId="140001" iterate="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3" i="50" l="1"/>
  <c r="D14" i="50"/>
  <c r="D15" i="50"/>
  <c r="D16" i="50"/>
  <c r="D17" i="50"/>
  <c r="D18" i="50"/>
  <c r="D19" i="50"/>
  <c r="D20" i="50"/>
  <c r="D21" i="50"/>
  <c r="D22" i="50"/>
  <c r="AJ53" i="71"/>
  <c r="AJ64" i="71"/>
  <c r="AJ67" i="71"/>
  <c r="AJ85" i="71"/>
  <c r="W30" i="71"/>
  <c r="AA53" i="71"/>
  <c r="AA64" i="71"/>
  <c r="AA67" i="71"/>
  <c r="AA85" i="71"/>
  <c r="W50" i="71"/>
  <c r="AF12" i="71"/>
  <c r="W12" i="71"/>
  <c r="BP12" i="71"/>
  <c r="N14" i="71"/>
  <c r="N33" i="71"/>
  <c r="AF7" i="71"/>
  <c r="AF30" i="71"/>
  <c r="AF32" i="71"/>
  <c r="AF50" i="71"/>
  <c r="AF52" i="71"/>
  <c r="AG53" i="71"/>
  <c r="AH53" i="71"/>
  <c r="AI53" i="71"/>
  <c r="AG54" i="71"/>
  <c r="AH54" i="71"/>
  <c r="AI54" i="71"/>
  <c r="AJ54" i="71"/>
  <c r="AG55" i="71"/>
  <c r="AH55" i="71"/>
  <c r="AI55" i="71"/>
  <c r="AJ55" i="71"/>
  <c r="AG56" i="71"/>
  <c r="AH56" i="71"/>
  <c r="AI56" i="71"/>
  <c r="AJ56" i="71"/>
  <c r="AG57" i="71"/>
  <c r="AH57" i="71"/>
  <c r="AI57" i="71"/>
  <c r="AJ57" i="71"/>
  <c r="AG58" i="71"/>
  <c r="AH58" i="71"/>
  <c r="AI58" i="71"/>
  <c r="AJ58" i="71"/>
  <c r="AG59" i="71"/>
  <c r="AH59" i="71"/>
  <c r="AI59" i="71"/>
  <c r="AJ59" i="71"/>
  <c r="AG60" i="71"/>
  <c r="AH60" i="71"/>
  <c r="AI60" i="71"/>
  <c r="AJ60" i="71"/>
  <c r="AG61" i="71"/>
  <c r="AH61" i="71"/>
  <c r="AI61" i="71"/>
  <c r="AJ61" i="71"/>
  <c r="AG62" i="71"/>
  <c r="AH62" i="71"/>
  <c r="AI62" i="71"/>
  <c r="AJ62" i="71"/>
  <c r="AG63" i="71"/>
  <c r="AH63" i="71"/>
  <c r="AI63" i="71"/>
  <c r="AJ63" i="71"/>
  <c r="AF64" i="71"/>
  <c r="AG64" i="71"/>
  <c r="AH64" i="71"/>
  <c r="AI64" i="71"/>
  <c r="AF66" i="71"/>
  <c r="AG67" i="71"/>
  <c r="AH67" i="71"/>
  <c r="AI67" i="71"/>
  <c r="AG68" i="71"/>
  <c r="AH68" i="71"/>
  <c r="AI68" i="71"/>
  <c r="AJ68" i="71"/>
  <c r="AG69" i="71"/>
  <c r="AH69" i="71"/>
  <c r="AI69" i="71"/>
  <c r="AJ69" i="71"/>
  <c r="AG70" i="71"/>
  <c r="AH70" i="71"/>
  <c r="AI70" i="71"/>
  <c r="AJ70" i="71"/>
  <c r="AG71" i="71"/>
  <c r="AH71" i="71"/>
  <c r="AI71" i="71"/>
  <c r="AJ71" i="71"/>
  <c r="AG72" i="71"/>
  <c r="AH72" i="71"/>
  <c r="AI72" i="71"/>
  <c r="AJ72" i="71"/>
  <c r="AG73" i="71"/>
  <c r="AH73" i="71"/>
  <c r="AI73" i="71"/>
  <c r="AJ73" i="71"/>
  <c r="AG74" i="71"/>
  <c r="AH74" i="71"/>
  <c r="AI74" i="71"/>
  <c r="AJ74" i="71"/>
  <c r="AG75" i="71"/>
  <c r="AH75" i="71"/>
  <c r="AI75" i="71"/>
  <c r="AJ75" i="71"/>
  <c r="AG76" i="71"/>
  <c r="AH76" i="71"/>
  <c r="AI76" i="71"/>
  <c r="AJ76" i="71"/>
  <c r="AG77" i="71"/>
  <c r="AH77" i="71"/>
  <c r="AI77" i="71"/>
  <c r="AJ77" i="71"/>
  <c r="AG78" i="71"/>
  <c r="AH78" i="71"/>
  <c r="AI78" i="71"/>
  <c r="AJ78" i="71"/>
  <c r="AG79" i="71"/>
  <c r="AH79" i="71"/>
  <c r="AI79" i="71"/>
  <c r="AJ79" i="71"/>
  <c r="AG80" i="71"/>
  <c r="AH80" i="71"/>
  <c r="AI80" i="71"/>
  <c r="AJ80" i="71"/>
  <c r="AG81" i="71"/>
  <c r="AH81" i="71"/>
  <c r="AI81" i="71"/>
  <c r="AJ81" i="71"/>
  <c r="AG82" i="71"/>
  <c r="AH82" i="71"/>
  <c r="AI82" i="71"/>
  <c r="AJ82" i="71"/>
  <c r="AG83" i="71"/>
  <c r="AH83" i="71"/>
  <c r="AI83" i="71"/>
  <c r="AJ83" i="71"/>
  <c r="AG84" i="71"/>
  <c r="AH84" i="71"/>
  <c r="AI84" i="71"/>
  <c r="AJ84" i="71"/>
  <c r="AF85" i="71"/>
  <c r="AG85" i="71"/>
  <c r="AH85" i="71"/>
  <c r="AI85" i="71"/>
  <c r="N34" i="71"/>
  <c r="N35" i="71"/>
  <c r="N36" i="71"/>
  <c r="N37" i="71"/>
  <c r="N38" i="71"/>
  <c r="N39" i="71"/>
  <c r="N40" i="71"/>
  <c r="N41" i="71"/>
  <c r="N42" i="71"/>
  <c r="N43" i="71"/>
  <c r="N44" i="71"/>
  <c r="N45" i="71"/>
  <c r="N46" i="71"/>
  <c r="N47" i="71"/>
  <c r="N48" i="71"/>
  <c r="N49" i="71"/>
  <c r="N50" i="71"/>
  <c r="AA54" i="71"/>
  <c r="AA55" i="71"/>
  <c r="AA68" i="71"/>
  <c r="W32" i="71"/>
  <c r="W52" i="71"/>
  <c r="W66" i="71"/>
  <c r="BP32" i="71"/>
  <c r="BP52" i="71"/>
  <c r="BP66" i="71"/>
  <c r="N13" i="71"/>
  <c r="N15" i="71"/>
  <c r="N16" i="71"/>
  <c r="N17" i="71"/>
  <c r="N18" i="71"/>
  <c r="N19" i="71"/>
  <c r="N20" i="71"/>
  <c r="N21" i="71"/>
  <c r="N22" i="71"/>
  <c r="N23" i="71"/>
  <c r="N24" i="71"/>
  <c r="N25" i="71"/>
  <c r="N26" i="71"/>
  <c r="N27" i="71"/>
  <c r="N28" i="71"/>
  <c r="N29" i="71"/>
  <c r="N30" i="71"/>
  <c r="N53" i="71"/>
  <c r="R53" i="71"/>
  <c r="N54" i="71"/>
  <c r="R54" i="71"/>
  <c r="N55" i="71"/>
  <c r="R55" i="71"/>
  <c r="N56" i="71"/>
  <c r="R56" i="71"/>
  <c r="N57" i="71"/>
  <c r="R57" i="71"/>
  <c r="N58" i="71"/>
  <c r="R58" i="71"/>
  <c r="N59" i="71"/>
  <c r="R59" i="71"/>
  <c r="N60" i="71"/>
  <c r="R60" i="71"/>
  <c r="N61" i="71"/>
  <c r="R61" i="71"/>
  <c r="N62" i="71"/>
  <c r="R62" i="71"/>
  <c r="N63" i="71"/>
  <c r="R63" i="71"/>
  <c r="R64" i="71"/>
  <c r="N67" i="71"/>
  <c r="R67" i="71"/>
  <c r="N68" i="71"/>
  <c r="R68" i="71"/>
  <c r="N69" i="71"/>
  <c r="R69" i="71"/>
  <c r="N70" i="71"/>
  <c r="R70" i="71"/>
  <c r="N71" i="71"/>
  <c r="R71" i="71"/>
  <c r="N72" i="71"/>
  <c r="R72" i="71"/>
  <c r="N73" i="71"/>
  <c r="R73" i="71"/>
  <c r="N74" i="71"/>
  <c r="R74" i="71"/>
  <c r="N75" i="71"/>
  <c r="R75" i="71"/>
  <c r="N76" i="71"/>
  <c r="R76" i="71"/>
  <c r="N77" i="71"/>
  <c r="R77" i="71"/>
  <c r="N78" i="71"/>
  <c r="R78" i="71"/>
  <c r="N79" i="71"/>
  <c r="R79" i="71"/>
  <c r="N80" i="71"/>
  <c r="R80" i="71"/>
  <c r="N81" i="71"/>
  <c r="R81" i="71"/>
  <c r="N82" i="71"/>
  <c r="R82" i="71"/>
  <c r="N83" i="71"/>
  <c r="R83" i="71"/>
  <c r="N84" i="71"/>
  <c r="R84" i="71"/>
  <c r="R85" i="71"/>
  <c r="E16" i="71"/>
  <c r="E17" i="71"/>
  <c r="E18" i="71"/>
  <c r="E19" i="71"/>
  <c r="E20" i="71"/>
  <c r="E21" i="71"/>
  <c r="E22" i="71"/>
  <c r="E23" i="71"/>
  <c r="E24" i="71"/>
  <c r="E25" i="71"/>
  <c r="E26" i="71"/>
  <c r="E27" i="71"/>
  <c r="E28" i="71"/>
  <c r="E29" i="71"/>
  <c r="E56" i="71"/>
  <c r="I56" i="71"/>
  <c r="E57" i="71"/>
  <c r="I57" i="71"/>
  <c r="E58" i="71"/>
  <c r="I58" i="71"/>
  <c r="E59" i="71"/>
  <c r="I59" i="71"/>
  <c r="E60" i="71"/>
  <c r="I60" i="71"/>
  <c r="E61" i="71"/>
  <c r="I61" i="71"/>
  <c r="E62" i="71"/>
  <c r="I62" i="71"/>
  <c r="E63" i="71"/>
  <c r="I63" i="71"/>
  <c r="AO53" i="71"/>
  <c r="AS53" i="71"/>
  <c r="AO54" i="71"/>
  <c r="AS54" i="71"/>
  <c r="AO55" i="71"/>
  <c r="AS55" i="71"/>
  <c r="AO56" i="71"/>
  <c r="AS56" i="71"/>
  <c r="AO57" i="71"/>
  <c r="AS57" i="71"/>
  <c r="AO58" i="71"/>
  <c r="AS58" i="71"/>
  <c r="AO59" i="71"/>
  <c r="AS59" i="71"/>
  <c r="AO60" i="71"/>
  <c r="AS60" i="71"/>
  <c r="AO61" i="71"/>
  <c r="AS61" i="71"/>
  <c r="AO62" i="71"/>
  <c r="AS62" i="71"/>
  <c r="AO63" i="71"/>
  <c r="AS63" i="71"/>
  <c r="AS64" i="71"/>
  <c r="AO67" i="71"/>
  <c r="AS67" i="71"/>
  <c r="AO68" i="71"/>
  <c r="AS68" i="71"/>
  <c r="AO69" i="71"/>
  <c r="AS69" i="71"/>
  <c r="AO70" i="71"/>
  <c r="AS70" i="71"/>
  <c r="AO71" i="71"/>
  <c r="AS71" i="71"/>
  <c r="AO72" i="71"/>
  <c r="AS72" i="71"/>
  <c r="AO73" i="71"/>
  <c r="AS73" i="71"/>
  <c r="AO74" i="71"/>
  <c r="AS74" i="71"/>
  <c r="AO75" i="71"/>
  <c r="AS75" i="71"/>
  <c r="AO76" i="71"/>
  <c r="AS76" i="71"/>
  <c r="AO77" i="71"/>
  <c r="AS77" i="71"/>
  <c r="AO78" i="71"/>
  <c r="AS78" i="71"/>
  <c r="AO79" i="71"/>
  <c r="AS79" i="71"/>
  <c r="AO80" i="71"/>
  <c r="AS80" i="71"/>
  <c r="AO81" i="71"/>
  <c r="AS81" i="71"/>
  <c r="AO82" i="71"/>
  <c r="AS82" i="71"/>
  <c r="AO83" i="71"/>
  <c r="AS83" i="71"/>
  <c r="AO84" i="71"/>
  <c r="AS84" i="71"/>
  <c r="AS85" i="71"/>
  <c r="BB67" i="71"/>
  <c r="BB68" i="71"/>
  <c r="BB85" i="71"/>
  <c r="BB53" i="71"/>
  <c r="BB54" i="71"/>
  <c r="BB55" i="71"/>
  <c r="BB64" i="71"/>
  <c r="AX12" i="71"/>
  <c r="AX32" i="71"/>
  <c r="AX52" i="71"/>
  <c r="AX66" i="71"/>
  <c r="BK55" i="71"/>
  <c r="BK53" i="71"/>
  <c r="BK54" i="71"/>
  <c r="BK64" i="71"/>
  <c r="BK67" i="71"/>
  <c r="BK68" i="71"/>
  <c r="BK85" i="71"/>
  <c r="BT53" i="71"/>
  <c r="BT54" i="71"/>
  <c r="BT55" i="71"/>
  <c r="BT64" i="71"/>
  <c r="BT67" i="71"/>
  <c r="BT68" i="71"/>
  <c r="BT85" i="71"/>
  <c r="CC53" i="71"/>
  <c r="CC54" i="71"/>
  <c r="CC55" i="71"/>
  <c r="CC64" i="71"/>
  <c r="CC67" i="71"/>
  <c r="CC68" i="71"/>
  <c r="CC85" i="71"/>
  <c r="AO33" i="71"/>
  <c r="E33" i="71"/>
  <c r="E50" i="71"/>
  <c r="H83" i="50"/>
  <c r="H84" i="50"/>
  <c r="H85" i="50"/>
  <c r="H82" i="50"/>
  <c r="H88" i="50"/>
  <c r="H89" i="50"/>
  <c r="H90" i="50"/>
  <c r="H91" i="50"/>
  <c r="H92" i="50"/>
  <c r="H87" i="50"/>
  <c r="E12" i="71"/>
  <c r="N12" i="71"/>
  <c r="AO12" i="71"/>
  <c r="BG12" i="71"/>
  <c r="BY12" i="71"/>
  <c r="E32" i="71"/>
  <c r="E52" i="71"/>
  <c r="N32" i="71"/>
  <c r="N52" i="71"/>
  <c r="AO32" i="71"/>
  <c r="AO52" i="71"/>
  <c r="BG32" i="71"/>
  <c r="BG52" i="71"/>
  <c r="BY32" i="71"/>
  <c r="BY52" i="71"/>
  <c r="E66" i="71"/>
  <c r="N66" i="71"/>
  <c r="AO66" i="71"/>
  <c r="BG66" i="71"/>
  <c r="BY66" i="71"/>
  <c r="AO64" i="71"/>
  <c r="BB56" i="71"/>
  <c r="BB57" i="71"/>
  <c r="BB58" i="71"/>
  <c r="BB59" i="71"/>
  <c r="BB60" i="71"/>
  <c r="BB61" i="71"/>
  <c r="BB62" i="71"/>
  <c r="BB63" i="71"/>
  <c r="BB69" i="71"/>
  <c r="BB70" i="71"/>
  <c r="BB71" i="71"/>
  <c r="BB72" i="71"/>
  <c r="BB73" i="71"/>
  <c r="BB74" i="71"/>
  <c r="BB75" i="71"/>
  <c r="BB76" i="71"/>
  <c r="BB77" i="71"/>
  <c r="BB78" i="71"/>
  <c r="BB79" i="71"/>
  <c r="BB80" i="71"/>
  <c r="BB81" i="71"/>
  <c r="BB82" i="71"/>
  <c r="BB83" i="71"/>
  <c r="BB84" i="71"/>
  <c r="BK56" i="71"/>
  <c r="BK57" i="71"/>
  <c r="BK58" i="71"/>
  <c r="BK59" i="71"/>
  <c r="BK60" i="71"/>
  <c r="BK61" i="71"/>
  <c r="BK62" i="71"/>
  <c r="BK63" i="71"/>
  <c r="BK69" i="71"/>
  <c r="BK70" i="71"/>
  <c r="BK71" i="71"/>
  <c r="BK72" i="71"/>
  <c r="BK73" i="71"/>
  <c r="BK74" i="71"/>
  <c r="BK75" i="71"/>
  <c r="BK76" i="71"/>
  <c r="BK77" i="71"/>
  <c r="BK78" i="71"/>
  <c r="BK79" i="71"/>
  <c r="BK80" i="71"/>
  <c r="BK81" i="71"/>
  <c r="BK82" i="71"/>
  <c r="BK83" i="71"/>
  <c r="BK84" i="71"/>
  <c r="BT56" i="71"/>
  <c r="BT57" i="71"/>
  <c r="BT58" i="71"/>
  <c r="BT59" i="71"/>
  <c r="BT60" i="71"/>
  <c r="BT61" i="71"/>
  <c r="BT62" i="71"/>
  <c r="BT63" i="71"/>
  <c r="BT69" i="71"/>
  <c r="BT70" i="71"/>
  <c r="BT71" i="71"/>
  <c r="BT72" i="71"/>
  <c r="BT73" i="71"/>
  <c r="BT74" i="71"/>
  <c r="BT75" i="71"/>
  <c r="BT76" i="71"/>
  <c r="BT77" i="71"/>
  <c r="BT78" i="71"/>
  <c r="BT79" i="71"/>
  <c r="BT80" i="71"/>
  <c r="BT81" i="71"/>
  <c r="BT82" i="71"/>
  <c r="BT83" i="71"/>
  <c r="BT84" i="71"/>
  <c r="CC56" i="71"/>
  <c r="CC57" i="71"/>
  <c r="CC58" i="71"/>
  <c r="CC59" i="71"/>
  <c r="CC60" i="71"/>
  <c r="CC61" i="71"/>
  <c r="CC62" i="71"/>
  <c r="CC63" i="71"/>
  <c r="CC69" i="71"/>
  <c r="CC70" i="71"/>
  <c r="CC71" i="71"/>
  <c r="CC72" i="71"/>
  <c r="CC73" i="71"/>
  <c r="CC74" i="71"/>
  <c r="CC75" i="71"/>
  <c r="CC76" i="71"/>
  <c r="CC77" i="71"/>
  <c r="CC78" i="71"/>
  <c r="CC79" i="71"/>
  <c r="CC80" i="71"/>
  <c r="CC81" i="71"/>
  <c r="CC82" i="71"/>
  <c r="CC83" i="71"/>
  <c r="CC84" i="71"/>
  <c r="BJ67" i="71"/>
  <c r="BJ68" i="71"/>
  <c r="BJ69" i="71"/>
  <c r="BJ70" i="71"/>
  <c r="BJ71" i="71"/>
  <c r="BJ72" i="71"/>
  <c r="BJ73" i="71"/>
  <c r="BJ74" i="71"/>
  <c r="BJ75" i="71"/>
  <c r="BJ76" i="71"/>
  <c r="BJ77" i="71"/>
  <c r="BJ78" i="71"/>
  <c r="BJ79" i="71"/>
  <c r="BJ80" i="71"/>
  <c r="BJ81" i="71"/>
  <c r="BJ82" i="71"/>
  <c r="BJ83" i="71"/>
  <c r="BJ84" i="71"/>
  <c r="BJ85" i="71"/>
  <c r="BI67" i="71"/>
  <c r="BI68" i="71"/>
  <c r="BI69" i="71"/>
  <c r="BI70" i="71"/>
  <c r="BI71" i="71"/>
  <c r="BI72" i="71"/>
  <c r="BI73" i="71"/>
  <c r="BI74" i="71"/>
  <c r="BI75" i="71"/>
  <c r="BI76" i="71"/>
  <c r="BI77" i="71"/>
  <c r="BI78" i="71"/>
  <c r="BI79" i="71"/>
  <c r="BI80" i="71"/>
  <c r="BI81" i="71"/>
  <c r="BI82" i="71"/>
  <c r="BI83" i="71"/>
  <c r="BI84" i="71"/>
  <c r="BI85" i="71"/>
  <c r="BH67" i="71"/>
  <c r="BH68" i="71"/>
  <c r="BH69" i="71"/>
  <c r="BH70" i="71"/>
  <c r="BH71" i="71"/>
  <c r="BH72" i="71"/>
  <c r="BH73" i="71"/>
  <c r="BH74" i="71"/>
  <c r="BH75" i="71"/>
  <c r="BH76" i="71"/>
  <c r="BH77" i="71"/>
  <c r="BH78" i="71"/>
  <c r="BH79" i="71"/>
  <c r="BH80" i="71"/>
  <c r="BH81" i="71"/>
  <c r="BH82" i="71"/>
  <c r="BH83" i="71"/>
  <c r="BH84" i="71"/>
  <c r="BH85" i="71"/>
  <c r="BG85" i="71"/>
  <c r="BA67" i="71"/>
  <c r="BA68" i="71"/>
  <c r="BA69" i="71"/>
  <c r="BA70" i="71"/>
  <c r="BA71" i="71"/>
  <c r="BA72" i="71"/>
  <c r="BA73" i="71"/>
  <c r="BA74" i="71"/>
  <c r="BA75" i="71"/>
  <c r="BA76" i="71"/>
  <c r="BA77" i="71"/>
  <c r="BA78" i="71"/>
  <c r="BA79" i="71"/>
  <c r="BA80" i="71"/>
  <c r="BA81" i="71"/>
  <c r="BA82" i="71"/>
  <c r="BA83" i="71"/>
  <c r="BA84" i="71"/>
  <c r="BA85" i="71"/>
  <c r="AZ67" i="71"/>
  <c r="AZ68" i="71"/>
  <c r="AZ69" i="71"/>
  <c r="AZ70" i="71"/>
  <c r="AZ71" i="71"/>
  <c r="AZ72" i="71"/>
  <c r="AZ73" i="71"/>
  <c r="AZ74" i="71"/>
  <c r="AZ75" i="71"/>
  <c r="AZ76" i="71"/>
  <c r="AZ77" i="71"/>
  <c r="AZ78" i="71"/>
  <c r="AZ79" i="71"/>
  <c r="AZ80" i="71"/>
  <c r="AZ81" i="71"/>
  <c r="AZ82" i="71"/>
  <c r="AZ83" i="71"/>
  <c r="AZ84" i="71"/>
  <c r="AZ85" i="71"/>
  <c r="AY67" i="71"/>
  <c r="AY68" i="71"/>
  <c r="AY69" i="71"/>
  <c r="AY70" i="71"/>
  <c r="AY71" i="71"/>
  <c r="AY72" i="71"/>
  <c r="AY73" i="71"/>
  <c r="AY74" i="71"/>
  <c r="AY75" i="71"/>
  <c r="AY76" i="71"/>
  <c r="AY77" i="71"/>
  <c r="AY78" i="71"/>
  <c r="AY79" i="71"/>
  <c r="AY80" i="71"/>
  <c r="AY81" i="71"/>
  <c r="AY82" i="71"/>
  <c r="AY83" i="71"/>
  <c r="AY84" i="71"/>
  <c r="AY85" i="71"/>
  <c r="AX85" i="71"/>
  <c r="AR67" i="71"/>
  <c r="AR68" i="71"/>
  <c r="AR69" i="71"/>
  <c r="AR70" i="71"/>
  <c r="AR71" i="71"/>
  <c r="AR72" i="71"/>
  <c r="AR73" i="71"/>
  <c r="AR74" i="71"/>
  <c r="AR75" i="71"/>
  <c r="AR76" i="71"/>
  <c r="AR77" i="71"/>
  <c r="AR78" i="71"/>
  <c r="AR79" i="71"/>
  <c r="AR80" i="71"/>
  <c r="AR81" i="71"/>
  <c r="AR82" i="71"/>
  <c r="AR83" i="71"/>
  <c r="AR84" i="71"/>
  <c r="AR85" i="71"/>
  <c r="AQ67" i="71"/>
  <c r="AQ68" i="71"/>
  <c r="AQ69" i="71"/>
  <c r="AQ70" i="71"/>
  <c r="AQ71" i="71"/>
  <c r="AQ72" i="71"/>
  <c r="AQ73" i="71"/>
  <c r="AQ74" i="71"/>
  <c r="AQ75" i="71"/>
  <c r="AQ76" i="71"/>
  <c r="AQ77" i="71"/>
  <c r="AQ78" i="71"/>
  <c r="AQ79" i="71"/>
  <c r="AQ80" i="71"/>
  <c r="AQ81" i="71"/>
  <c r="AQ82" i="71"/>
  <c r="AQ83" i="71"/>
  <c r="AQ84" i="71"/>
  <c r="AQ85" i="71"/>
  <c r="AP67" i="71"/>
  <c r="AP68" i="71"/>
  <c r="AP69" i="71"/>
  <c r="AP70" i="71"/>
  <c r="AP71" i="71"/>
  <c r="AP72" i="71"/>
  <c r="AP73" i="71"/>
  <c r="AP74" i="71"/>
  <c r="AP75" i="71"/>
  <c r="AP76" i="71"/>
  <c r="AP77" i="71"/>
  <c r="AP78" i="71"/>
  <c r="AP79" i="71"/>
  <c r="AP80" i="71"/>
  <c r="AP81" i="71"/>
  <c r="AP82" i="71"/>
  <c r="AP83" i="71"/>
  <c r="AP84" i="71"/>
  <c r="AP85" i="71"/>
  <c r="AO85" i="71"/>
  <c r="BJ53" i="71"/>
  <c r="BJ54" i="71"/>
  <c r="BJ55" i="71"/>
  <c r="BJ56" i="71"/>
  <c r="BJ57" i="71"/>
  <c r="BJ58" i="71"/>
  <c r="BJ59" i="71"/>
  <c r="BJ60" i="71"/>
  <c r="BJ61" i="71"/>
  <c r="BJ62" i="71"/>
  <c r="BJ63" i="71"/>
  <c r="BJ64" i="71"/>
  <c r="BH53" i="71"/>
  <c r="BI53" i="71"/>
  <c r="BH54" i="71"/>
  <c r="BI54" i="71"/>
  <c r="BH55" i="71"/>
  <c r="BI55" i="71"/>
  <c r="BH56" i="71"/>
  <c r="BI56" i="71"/>
  <c r="BH57" i="71"/>
  <c r="BI57" i="71"/>
  <c r="BH58" i="71"/>
  <c r="BI58" i="71"/>
  <c r="BH59" i="71"/>
  <c r="BI59" i="71"/>
  <c r="BH60" i="71"/>
  <c r="BI60" i="71"/>
  <c r="BH61" i="71"/>
  <c r="BI61" i="71"/>
  <c r="BH62" i="71"/>
  <c r="BI62" i="71"/>
  <c r="BH63" i="71"/>
  <c r="BI63" i="71"/>
  <c r="BI64" i="71"/>
  <c r="BH64" i="71"/>
  <c r="BG64" i="71"/>
  <c r="BA53" i="71"/>
  <c r="BA54" i="71"/>
  <c r="BA55" i="71"/>
  <c r="BA56" i="71"/>
  <c r="BA57" i="71"/>
  <c r="BA58" i="71"/>
  <c r="BA59" i="71"/>
  <c r="BA60" i="71"/>
  <c r="BA61" i="71"/>
  <c r="BA62" i="71"/>
  <c r="BA63" i="71"/>
  <c r="BA64" i="71"/>
  <c r="AY53" i="71"/>
  <c r="AZ53" i="71"/>
  <c r="AY54" i="71"/>
  <c r="AZ54" i="71"/>
  <c r="AY55" i="71"/>
  <c r="AZ55" i="71"/>
  <c r="AY56" i="71"/>
  <c r="AZ56" i="71"/>
  <c r="AY57" i="71"/>
  <c r="AZ57" i="71"/>
  <c r="AY58" i="71"/>
  <c r="AZ58" i="71"/>
  <c r="AY59" i="71"/>
  <c r="AZ59" i="71"/>
  <c r="AY60" i="71"/>
  <c r="AZ60" i="71"/>
  <c r="AY61" i="71"/>
  <c r="AZ61" i="71"/>
  <c r="AY62" i="71"/>
  <c r="AZ62" i="71"/>
  <c r="AY63" i="71"/>
  <c r="AZ63" i="71"/>
  <c r="AZ64" i="71"/>
  <c r="AY64" i="71"/>
  <c r="AX64" i="71"/>
  <c r="AR53" i="71"/>
  <c r="AR54" i="71"/>
  <c r="AR55" i="71"/>
  <c r="AR56" i="71"/>
  <c r="AR57" i="71"/>
  <c r="AR58" i="71"/>
  <c r="AR59" i="71"/>
  <c r="AR60" i="71"/>
  <c r="AR61" i="71"/>
  <c r="AR62" i="71"/>
  <c r="AR63" i="71"/>
  <c r="AR64" i="71"/>
  <c r="AP53" i="71"/>
  <c r="AQ53" i="71"/>
  <c r="AP54" i="71"/>
  <c r="AQ54" i="71"/>
  <c r="AP55" i="71"/>
  <c r="AQ55" i="71"/>
  <c r="AP56" i="71"/>
  <c r="AQ56" i="71"/>
  <c r="AP57" i="71"/>
  <c r="AQ57" i="71"/>
  <c r="AP58" i="71"/>
  <c r="AQ58" i="71"/>
  <c r="AP59" i="71"/>
  <c r="AQ59" i="71"/>
  <c r="AP60" i="71"/>
  <c r="AQ60" i="71"/>
  <c r="AP61" i="71"/>
  <c r="AQ61" i="71"/>
  <c r="AP62" i="71"/>
  <c r="AQ62" i="71"/>
  <c r="AP63" i="71"/>
  <c r="AQ63" i="71"/>
  <c r="AQ64" i="71"/>
  <c r="AP64" i="71"/>
  <c r="BG50" i="71"/>
  <c r="AX50" i="71"/>
  <c r="AO34" i="71"/>
  <c r="AO35" i="71"/>
  <c r="AO36" i="71"/>
  <c r="AO37" i="71"/>
  <c r="AO38" i="71"/>
  <c r="AO39" i="71"/>
  <c r="AO40" i="71"/>
  <c r="AO41" i="71"/>
  <c r="AO42" i="71"/>
  <c r="AO43" i="71"/>
  <c r="AO44" i="71"/>
  <c r="AO45" i="71"/>
  <c r="AO46" i="71"/>
  <c r="AO47" i="71"/>
  <c r="AO48" i="71"/>
  <c r="AO49" i="71"/>
  <c r="AO50" i="71"/>
  <c r="BG30" i="71"/>
  <c r="AX30" i="71"/>
  <c r="AO13" i="71"/>
  <c r="AO14" i="71"/>
  <c r="AO15" i="71"/>
  <c r="AO16" i="71"/>
  <c r="AO17" i="71"/>
  <c r="AO18" i="71"/>
  <c r="AO19" i="71"/>
  <c r="AO20" i="71"/>
  <c r="AO21" i="71"/>
  <c r="AO22" i="71"/>
  <c r="AO23" i="71"/>
  <c r="AO24" i="71"/>
  <c r="AO25" i="71"/>
  <c r="AO26" i="71"/>
  <c r="AO27" i="71"/>
  <c r="AO28" i="71"/>
  <c r="AO29" i="71"/>
  <c r="AO30" i="71"/>
  <c r="BG7" i="71"/>
  <c r="AX7" i="71"/>
  <c r="AO7" i="71"/>
  <c r="CB63" i="71"/>
  <c r="BZ63" i="71"/>
  <c r="CA63" i="71"/>
  <c r="BS63" i="71"/>
  <c r="BQ63" i="71"/>
  <c r="BR63" i="71"/>
  <c r="AA63" i="71"/>
  <c r="Z63" i="71"/>
  <c r="X63" i="71"/>
  <c r="Y63" i="71"/>
  <c r="Q63" i="71"/>
  <c r="O63" i="71"/>
  <c r="P63" i="71"/>
  <c r="H63" i="71"/>
  <c r="F63" i="71"/>
  <c r="G63" i="71"/>
  <c r="CB62" i="71"/>
  <c r="BZ62" i="71"/>
  <c r="CA62" i="71"/>
  <c r="BS62" i="71"/>
  <c r="BQ62" i="71"/>
  <c r="BR62" i="71"/>
  <c r="AA62" i="71"/>
  <c r="Z62" i="71"/>
  <c r="X62" i="71"/>
  <c r="Y62" i="71"/>
  <c r="Q62" i="71"/>
  <c r="O62" i="71"/>
  <c r="P62" i="71"/>
  <c r="H62" i="71"/>
  <c r="F62" i="71"/>
  <c r="G62" i="71"/>
  <c r="CB61" i="71"/>
  <c r="BZ61" i="71"/>
  <c r="CA61" i="71"/>
  <c r="BS61" i="71"/>
  <c r="BQ61" i="71"/>
  <c r="BR61" i="71"/>
  <c r="AA61" i="71"/>
  <c r="Z61" i="71"/>
  <c r="X61" i="71"/>
  <c r="Y61" i="71"/>
  <c r="Q61" i="71"/>
  <c r="O61" i="71"/>
  <c r="P61" i="71"/>
  <c r="H61" i="71"/>
  <c r="F61" i="71"/>
  <c r="G61" i="71"/>
  <c r="CB60" i="71"/>
  <c r="BZ60" i="71"/>
  <c r="CA60" i="71"/>
  <c r="BS60" i="71"/>
  <c r="BQ60" i="71"/>
  <c r="BR60" i="71"/>
  <c r="AA60" i="71"/>
  <c r="Z60" i="71"/>
  <c r="X60" i="71"/>
  <c r="Y60" i="71"/>
  <c r="Q60" i="71"/>
  <c r="O60" i="71"/>
  <c r="P60" i="71"/>
  <c r="H60" i="71"/>
  <c r="F60" i="71"/>
  <c r="G60" i="71"/>
  <c r="CB59" i="71"/>
  <c r="BZ59" i="71"/>
  <c r="CA59" i="71"/>
  <c r="BS59" i="71"/>
  <c r="BQ59" i="71"/>
  <c r="BR59" i="71"/>
  <c r="AA59" i="71"/>
  <c r="Z59" i="71"/>
  <c r="X59" i="71"/>
  <c r="Y59" i="71"/>
  <c r="Q59" i="71"/>
  <c r="O59" i="71"/>
  <c r="P59" i="71"/>
  <c r="H59" i="71"/>
  <c r="F59" i="71"/>
  <c r="G59" i="71"/>
  <c r="CB58" i="71"/>
  <c r="BZ58" i="71"/>
  <c r="CA58" i="71"/>
  <c r="BS58" i="71"/>
  <c r="BQ58" i="71"/>
  <c r="BR58" i="71"/>
  <c r="AA58" i="71"/>
  <c r="Z58" i="71"/>
  <c r="X58" i="71"/>
  <c r="Y58" i="71"/>
  <c r="Q58" i="71"/>
  <c r="O58" i="71"/>
  <c r="P58" i="71"/>
  <c r="H58" i="71"/>
  <c r="F58" i="71"/>
  <c r="G58" i="71"/>
  <c r="CB57" i="71"/>
  <c r="BZ57" i="71"/>
  <c r="CA57" i="71"/>
  <c r="BS57" i="71"/>
  <c r="BQ57" i="71"/>
  <c r="BR57" i="71"/>
  <c r="AA57" i="71"/>
  <c r="Z57" i="71"/>
  <c r="X57" i="71"/>
  <c r="Y57" i="71"/>
  <c r="Q57" i="71"/>
  <c r="O57" i="71"/>
  <c r="P57" i="71"/>
  <c r="H57" i="71"/>
  <c r="F57" i="71"/>
  <c r="G57" i="71"/>
  <c r="CB56" i="71"/>
  <c r="BZ56" i="71"/>
  <c r="CA56" i="71"/>
  <c r="BS56" i="71"/>
  <c r="BQ56" i="71"/>
  <c r="BR56" i="71"/>
  <c r="AA56" i="71"/>
  <c r="Z56" i="71"/>
  <c r="X56" i="71"/>
  <c r="Y56" i="71"/>
  <c r="Q56" i="71"/>
  <c r="O56" i="71"/>
  <c r="P56" i="71"/>
  <c r="H56" i="71"/>
  <c r="F56" i="71"/>
  <c r="G56" i="71"/>
  <c r="CB55" i="71"/>
  <c r="BZ55" i="71"/>
  <c r="CA55" i="71"/>
  <c r="BS55" i="71"/>
  <c r="BQ55" i="71"/>
  <c r="BR55" i="71"/>
  <c r="Z55" i="71"/>
  <c r="X55" i="71"/>
  <c r="Y55" i="71"/>
  <c r="Q55" i="71"/>
  <c r="O55" i="71"/>
  <c r="P55" i="71"/>
  <c r="CB54" i="71"/>
  <c r="BZ54" i="71"/>
  <c r="CA54" i="71"/>
  <c r="BS54" i="71"/>
  <c r="BQ54" i="71"/>
  <c r="BR54" i="71"/>
  <c r="Z54" i="71"/>
  <c r="X54" i="71"/>
  <c r="Y54" i="71"/>
  <c r="Q54" i="71"/>
  <c r="O54" i="71"/>
  <c r="P54" i="71"/>
  <c r="CB53" i="71"/>
  <c r="BZ53" i="71"/>
  <c r="CA53" i="71"/>
  <c r="BS53" i="71"/>
  <c r="BQ53" i="71"/>
  <c r="BR53" i="71"/>
  <c r="Z53" i="71"/>
  <c r="X53" i="71"/>
  <c r="Y53" i="71"/>
  <c r="Q53" i="71"/>
  <c r="O53" i="71"/>
  <c r="P53" i="71"/>
  <c r="AA69" i="71"/>
  <c r="AA70" i="71"/>
  <c r="AA71" i="71"/>
  <c r="AA72" i="71"/>
  <c r="AA73" i="71"/>
  <c r="AA74" i="71"/>
  <c r="AA75" i="71"/>
  <c r="AA76" i="71"/>
  <c r="AA77" i="71"/>
  <c r="AA78" i="71"/>
  <c r="AA79" i="71"/>
  <c r="AA80" i="71"/>
  <c r="AA81" i="71"/>
  <c r="AA82" i="71"/>
  <c r="AA83" i="71"/>
  <c r="AA84" i="71"/>
  <c r="D119" i="50"/>
  <c r="D9" i="50"/>
  <c r="D10" i="50"/>
  <c r="D8" i="50"/>
  <c r="D23" i="50"/>
  <c r="D24" i="50"/>
  <c r="D26" i="50"/>
  <c r="D27" i="50"/>
  <c r="D28" i="50"/>
  <c r="D29" i="50"/>
  <c r="D30" i="50"/>
  <c r="D31" i="50"/>
  <c r="D32" i="50"/>
  <c r="D33" i="50"/>
  <c r="D34" i="50"/>
  <c r="D35" i="50"/>
  <c r="D36" i="50"/>
  <c r="D37" i="50"/>
  <c r="D38" i="50"/>
  <c r="D39" i="50"/>
  <c r="D40" i="50"/>
  <c r="D41" i="50"/>
  <c r="D42" i="50"/>
  <c r="D43" i="50"/>
  <c r="D44" i="50"/>
  <c r="D45" i="50"/>
  <c r="D46" i="50"/>
  <c r="D47" i="50"/>
  <c r="D48" i="50"/>
  <c r="D49" i="50"/>
  <c r="D50" i="50"/>
  <c r="D51" i="50"/>
  <c r="D52" i="50"/>
  <c r="D53" i="50"/>
  <c r="D54" i="50"/>
  <c r="D55" i="50"/>
  <c r="D56" i="50"/>
  <c r="D57" i="50"/>
  <c r="D58" i="50"/>
  <c r="D59" i="50"/>
  <c r="D60" i="50"/>
  <c r="D61" i="50"/>
  <c r="D62" i="50"/>
  <c r="D63" i="50"/>
  <c r="D64" i="50"/>
  <c r="D65" i="50"/>
  <c r="D66" i="50"/>
  <c r="D67" i="50"/>
  <c r="D68" i="50"/>
  <c r="D69" i="50"/>
  <c r="D70" i="50"/>
  <c r="D71" i="50"/>
  <c r="D72" i="50"/>
  <c r="D73" i="50"/>
  <c r="D74" i="50"/>
  <c r="D75" i="50"/>
  <c r="D76" i="50"/>
  <c r="D77" i="50"/>
  <c r="D78" i="50"/>
  <c r="D79" i="50"/>
  <c r="D80" i="50"/>
  <c r="D81" i="50"/>
  <c r="D82" i="50"/>
  <c r="D83" i="50"/>
  <c r="D84" i="50"/>
  <c r="D85" i="50"/>
  <c r="D86" i="50"/>
  <c r="D87" i="50"/>
  <c r="D88" i="50"/>
  <c r="D89" i="50"/>
  <c r="D90" i="50"/>
  <c r="D91" i="50"/>
  <c r="D92" i="50"/>
  <c r="D93" i="50"/>
  <c r="D94" i="50"/>
  <c r="D95" i="50"/>
  <c r="D96" i="50"/>
  <c r="D97" i="50"/>
  <c r="D98" i="50"/>
  <c r="D99" i="50"/>
  <c r="D100" i="50"/>
  <c r="D104" i="50"/>
  <c r="D108" i="50"/>
  <c r="D109" i="50"/>
  <c r="D122" i="50"/>
  <c r="D123" i="50"/>
  <c r="D124" i="50"/>
  <c r="D125" i="50"/>
  <c r="D126" i="50"/>
  <c r="D127" i="50"/>
  <c r="D121" i="50"/>
  <c r="D118" i="50"/>
  <c r="O67" i="71"/>
  <c r="P67" i="71"/>
  <c r="Q67" i="71"/>
  <c r="X67" i="71"/>
  <c r="Y67" i="71"/>
  <c r="Z67" i="71"/>
  <c r="BQ67" i="71"/>
  <c r="BR67" i="71"/>
  <c r="BS67" i="71"/>
  <c r="BZ67" i="71"/>
  <c r="CA67" i="71"/>
  <c r="CB67" i="71"/>
  <c r="O68" i="71"/>
  <c r="P68" i="71"/>
  <c r="Q68" i="71"/>
  <c r="X68" i="71"/>
  <c r="Y68" i="71"/>
  <c r="Z68" i="71"/>
  <c r="BQ68" i="71"/>
  <c r="BR68" i="71"/>
  <c r="BS68" i="71"/>
  <c r="BZ68" i="71"/>
  <c r="CA68" i="71"/>
  <c r="CB68" i="71"/>
  <c r="N64" i="71"/>
  <c r="O64" i="71"/>
  <c r="P64" i="71"/>
  <c r="Q64" i="71"/>
  <c r="W64" i="71"/>
  <c r="X64" i="71"/>
  <c r="Y64" i="71"/>
  <c r="Z64" i="71"/>
  <c r="BP64" i="71"/>
  <c r="BQ64" i="71"/>
  <c r="BR64" i="71"/>
  <c r="BS64" i="71"/>
  <c r="BY64" i="71"/>
  <c r="BZ64" i="71"/>
  <c r="CA64" i="71"/>
  <c r="CB64" i="71"/>
  <c r="F69" i="71"/>
  <c r="G69" i="71"/>
  <c r="H69" i="71"/>
  <c r="I69" i="71"/>
  <c r="O69" i="71"/>
  <c r="P69" i="71"/>
  <c r="Q69" i="71"/>
  <c r="X69" i="71"/>
  <c r="Y69" i="71"/>
  <c r="Z69" i="71"/>
  <c r="BQ69" i="71"/>
  <c r="BR69" i="71"/>
  <c r="BS69" i="71"/>
  <c r="BZ69" i="71"/>
  <c r="CA69" i="71"/>
  <c r="CB69" i="71"/>
  <c r="F70" i="71"/>
  <c r="G70" i="71"/>
  <c r="H70" i="71"/>
  <c r="I70" i="71"/>
  <c r="O70" i="71"/>
  <c r="P70" i="71"/>
  <c r="Q70" i="71"/>
  <c r="X70" i="71"/>
  <c r="Y70" i="71"/>
  <c r="Z70" i="71"/>
  <c r="BQ70" i="71"/>
  <c r="BR70" i="71"/>
  <c r="BS70" i="71"/>
  <c r="BZ70" i="71"/>
  <c r="CA70" i="71"/>
  <c r="CB70" i="71"/>
  <c r="F71" i="71"/>
  <c r="G71" i="71"/>
  <c r="H71" i="71"/>
  <c r="I71" i="71"/>
  <c r="O71" i="71"/>
  <c r="P71" i="71"/>
  <c r="Q71" i="71"/>
  <c r="X71" i="71"/>
  <c r="Y71" i="71"/>
  <c r="Z71" i="71"/>
  <c r="BQ71" i="71"/>
  <c r="BR71" i="71"/>
  <c r="BS71" i="71"/>
  <c r="BZ71" i="71"/>
  <c r="CA71" i="71"/>
  <c r="CB71" i="71"/>
  <c r="F72" i="71"/>
  <c r="G72" i="71"/>
  <c r="H72" i="71"/>
  <c r="I72" i="71"/>
  <c r="O72" i="71"/>
  <c r="P72" i="71"/>
  <c r="Q72" i="71"/>
  <c r="X72" i="71"/>
  <c r="Y72" i="71"/>
  <c r="Z72" i="71"/>
  <c r="BQ72" i="71"/>
  <c r="BR72" i="71"/>
  <c r="BS72" i="71"/>
  <c r="BZ72" i="71"/>
  <c r="CA72" i="71"/>
  <c r="CB72" i="71"/>
  <c r="F73" i="71"/>
  <c r="G73" i="71"/>
  <c r="H73" i="71"/>
  <c r="I73" i="71"/>
  <c r="O73" i="71"/>
  <c r="P73" i="71"/>
  <c r="Q73" i="71"/>
  <c r="X73" i="71"/>
  <c r="Y73" i="71"/>
  <c r="Z73" i="71"/>
  <c r="BQ73" i="71"/>
  <c r="BR73" i="71"/>
  <c r="BS73" i="71"/>
  <c r="BZ73" i="71"/>
  <c r="CA73" i="71"/>
  <c r="CB73" i="71"/>
  <c r="F74" i="71"/>
  <c r="G74" i="71"/>
  <c r="H74" i="71"/>
  <c r="I74" i="71"/>
  <c r="O74" i="71"/>
  <c r="P74" i="71"/>
  <c r="Q74" i="71"/>
  <c r="X74" i="71"/>
  <c r="Y74" i="71"/>
  <c r="Z74" i="71"/>
  <c r="BQ74" i="71"/>
  <c r="BR74" i="71"/>
  <c r="BS74" i="71"/>
  <c r="BZ74" i="71"/>
  <c r="CA74" i="71"/>
  <c r="CB74" i="71"/>
  <c r="F75" i="71"/>
  <c r="G75" i="71"/>
  <c r="H75" i="71"/>
  <c r="I75" i="71"/>
  <c r="O75" i="71"/>
  <c r="P75" i="71"/>
  <c r="Q75" i="71"/>
  <c r="X75" i="71"/>
  <c r="Y75" i="71"/>
  <c r="Z75" i="71"/>
  <c r="BQ75" i="71"/>
  <c r="BR75" i="71"/>
  <c r="BS75" i="71"/>
  <c r="BZ75" i="71"/>
  <c r="CA75" i="71"/>
  <c r="CB75" i="71"/>
  <c r="F76" i="71"/>
  <c r="G76" i="71"/>
  <c r="H76" i="71"/>
  <c r="I76" i="71"/>
  <c r="O76" i="71"/>
  <c r="P76" i="71"/>
  <c r="Q76" i="71"/>
  <c r="X76" i="71"/>
  <c r="Y76" i="71"/>
  <c r="Z76" i="71"/>
  <c r="BQ76" i="71"/>
  <c r="BR76" i="71"/>
  <c r="BS76" i="71"/>
  <c r="BZ76" i="71"/>
  <c r="CA76" i="71"/>
  <c r="CB76" i="71"/>
  <c r="F77" i="71"/>
  <c r="G77" i="71"/>
  <c r="H77" i="71"/>
  <c r="I77" i="71"/>
  <c r="O77" i="71"/>
  <c r="P77" i="71"/>
  <c r="Q77" i="71"/>
  <c r="X77" i="71"/>
  <c r="Y77" i="71"/>
  <c r="Z77" i="71"/>
  <c r="BQ77" i="71"/>
  <c r="BR77" i="71"/>
  <c r="BS77" i="71"/>
  <c r="BZ77" i="71"/>
  <c r="CA77" i="71"/>
  <c r="CB77" i="71"/>
  <c r="F78" i="71"/>
  <c r="G78" i="71"/>
  <c r="H78" i="71"/>
  <c r="I78" i="71"/>
  <c r="O78" i="71"/>
  <c r="P78" i="71"/>
  <c r="Q78" i="71"/>
  <c r="X78" i="71"/>
  <c r="Y78" i="71"/>
  <c r="Z78" i="71"/>
  <c r="BQ78" i="71"/>
  <c r="BR78" i="71"/>
  <c r="BS78" i="71"/>
  <c r="BZ78" i="71"/>
  <c r="CA78" i="71"/>
  <c r="CB78" i="71"/>
  <c r="F79" i="71"/>
  <c r="G79" i="71"/>
  <c r="H79" i="71"/>
  <c r="I79" i="71"/>
  <c r="O79" i="71"/>
  <c r="P79" i="71"/>
  <c r="Q79" i="71"/>
  <c r="X79" i="71"/>
  <c r="Y79" i="71"/>
  <c r="Z79" i="71"/>
  <c r="BQ79" i="71"/>
  <c r="BR79" i="71"/>
  <c r="BS79" i="71"/>
  <c r="BZ79" i="71"/>
  <c r="CA79" i="71"/>
  <c r="CB79" i="71"/>
  <c r="F80" i="71"/>
  <c r="G80" i="71"/>
  <c r="H80" i="71"/>
  <c r="I80" i="71"/>
  <c r="O80" i="71"/>
  <c r="P80" i="71"/>
  <c r="Q80" i="71"/>
  <c r="X80" i="71"/>
  <c r="Y80" i="71"/>
  <c r="Z80" i="71"/>
  <c r="BQ80" i="71"/>
  <c r="BR80" i="71"/>
  <c r="BS80" i="71"/>
  <c r="BZ80" i="71"/>
  <c r="CA80" i="71"/>
  <c r="CB80" i="71"/>
  <c r="F81" i="71"/>
  <c r="G81" i="71"/>
  <c r="H81" i="71"/>
  <c r="I81" i="71"/>
  <c r="O81" i="71"/>
  <c r="P81" i="71"/>
  <c r="Q81" i="71"/>
  <c r="X81" i="71"/>
  <c r="Y81" i="71"/>
  <c r="Z81" i="71"/>
  <c r="BQ81" i="71"/>
  <c r="BR81" i="71"/>
  <c r="BS81" i="71"/>
  <c r="BZ81" i="71"/>
  <c r="CA81" i="71"/>
  <c r="CB81" i="71"/>
  <c r="F82" i="71"/>
  <c r="G82" i="71"/>
  <c r="H82" i="71"/>
  <c r="I82" i="71"/>
  <c r="O82" i="71"/>
  <c r="P82" i="71"/>
  <c r="Q82" i="71"/>
  <c r="X82" i="71"/>
  <c r="Y82" i="71"/>
  <c r="Z82" i="71"/>
  <c r="BQ82" i="71"/>
  <c r="BR82" i="71"/>
  <c r="BS82" i="71"/>
  <c r="BZ82" i="71"/>
  <c r="CA82" i="71"/>
  <c r="CB82" i="71"/>
  <c r="F83" i="71"/>
  <c r="G83" i="71"/>
  <c r="H83" i="71"/>
  <c r="I83" i="71"/>
  <c r="O83" i="71"/>
  <c r="P83" i="71"/>
  <c r="Q83" i="71"/>
  <c r="X83" i="71"/>
  <c r="Y83" i="71"/>
  <c r="Z83" i="71"/>
  <c r="BQ83" i="71"/>
  <c r="BR83" i="71"/>
  <c r="BS83" i="71"/>
  <c r="BZ83" i="71"/>
  <c r="CA83" i="71"/>
  <c r="CB83" i="71"/>
  <c r="F84" i="71"/>
  <c r="G84" i="71"/>
  <c r="H84" i="71"/>
  <c r="I84" i="71"/>
  <c r="O84" i="71"/>
  <c r="P84" i="71"/>
  <c r="Q84" i="71"/>
  <c r="X84" i="71"/>
  <c r="Y84" i="71"/>
  <c r="Z84" i="71"/>
  <c r="BQ84" i="71"/>
  <c r="BR84" i="71"/>
  <c r="BS84" i="71"/>
  <c r="BZ84" i="71"/>
  <c r="CA84" i="71"/>
  <c r="CB84" i="71"/>
  <c r="N85" i="71"/>
  <c r="O85" i="71"/>
  <c r="P85" i="71"/>
  <c r="Q85" i="71"/>
  <c r="W85" i="71"/>
  <c r="X85" i="71"/>
  <c r="Y85" i="71"/>
  <c r="Z85" i="71"/>
  <c r="BP85" i="71"/>
  <c r="BQ85" i="71"/>
  <c r="BR85" i="71"/>
  <c r="BS85" i="71"/>
  <c r="BY85" i="71"/>
  <c r="BZ85" i="71"/>
  <c r="CA85" i="71"/>
  <c r="CB85" i="71"/>
  <c r="H9" i="50"/>
  <c r="H10" i="50"/>
  <c r="H11" i="50"/>
  <c r="H12" i="50"/>
  <c r="H13" i="50"/>
  <c r="H14" i="50"/>
  <c r="H15" i="50"/>
  <c r="H16" i="50"/>
  <c r="H17" i="50"/>
  <c r="H18" i="50"/>
  <c r="H19" i="50"/>
  <c r="H8" i="50"/>
  <c r="H22" i="50"/>
  <c r="H23" i="50"/>
  <c r="H24" i="50"/>
  <c r="H25" i="50"/>
  <c r="H26" i="50"/>
  <c r="H27" i="50"/>
  <c r="H28" i="50"/>
  <c r="H29" i="50"/>
  <c r="H30" i="50"/>
  <c r="H31" i="50"/>
  <c r="H32" i="50"/>
  <c r="H33" i="50"/>
  <c r="H34" i="50"/>
  <c r="H35" i="50"/>
  <c r="H36" i="50"/>
  <c r="H21" i="50"/>
  <c r="H39" i="50"/>
  <c r="H40" i="50"/>
  <c r="H41" i="50"/>
  <c r="H42" i="50"/>
  <c r="H43" i="50"/>
  <c r="H44" i="50"/>
  <c r="H45" i="50"/>
  <c r="H46" i="50"/>
  <c r="H47" i="50"/>
  <c r="H48" i="50"/>
  <c r="H49" i="50"/>
  <c r="H50" i="50"/>
  <c r="H51" i="50"/>
  <c r="H52" i="50"/>
  <c r="H53" i="50"/>
  <c r="H54" i="50"/>
  <c r="H55" i="50"/>
  <c r="H56" i="50"/>
  <c r="H57" i="50"/>
  <c r="H58" i="50"/>
  <c r="H59" i="50"/>
  <c r="H60" i="50"/>
  <c r="H61" i="50"/>
  <c r="H62" i="50"/>
  <c r="H63" i="50"/>
  <c r="H64" i="50"/>
  <c r="H65" i="50"/>
  <c r="H66" i="50"/>
  <c r="H67" i="50"/>
  <c r="H68" i="50"/>
  <c r="H69" i="50"/>
  <c r="H70" i="50"/>
  <c r="H71" i="50"/>
  <c r="H72" i="50"/>
  <c r="H73" i="50"/>
  <c r="H74" i="50"/>
  <c r="H75" i="50"/>
  <c r="H76" i="50"/>
  <c r="H77" i="50"/>
  <c r="H78" i="50"/>
  <c r="H79" i="50"/>
  <c r="H80" i="50"/>
  <c r="H38" i="50"/>
  <c r="K7" i="50"/>
  <c r="BP50" i="71"/>
  <c r="BY50" i="71"/>
  <c r="BP30" i="71"/>
  <c r="BY30" i="71"/>
  <c r="BY7" i="71"/>
  <c r="BP7" i="71"/>
  <c r="W7" i="71"/>
  <c r="N7" i="71"/>
  <c r="E7" i="71"/>
  <c r="AW52" i="62"/>
  <c r="AW36" i="62"/>
  <c r="AW34" i="62"/>
  <c r="AW18" i="62"/>
  <c r="D18" i="62"/>
  <c r="I18" i="62"/>
  <c r="I52" i="62"/>
  <c r="D52" i="62"/>
  <c r="N18" i="62"/>
  <c r="N52" i="62"/>
  <c r="S18" i="62"/>
  <c r="S52" i="62"/>
  <c r="X18" i="62"/>
  <c r="X52" i="62"/>
  <c r="AC18" i="62"/>
  <c r="AH18" i="62"/>
  <c r="AM18" i="62"/>
  <c r="AR18" i="62"/>
  <c r="I34" i="62"/>
  <c r="D34" i="62"/>
  <c r="N34" i="62"/>
  <c r="S34" i="62"/>
  <c r="X34" i="62"/>
  <c r="AR52" i="62"/>
  <c r="AR36" i="62"/>
  <c r="AR34" i="62"/>
  <c r="AM52" i="62"/>
  <c r="AM36" i="62"/>
  <c r="AM34" i="62"/>
  <c r="AH52" i="62"/>
  <c r="AH36" i="62"/>
  <c r="AH34" i="62"/>
  <c r="AC52" i="62"/>
  <c r="AC36" i="62"/>
  <c r="X36" i="62"/>
  <c r="AC34" i="62"/>
  <c r="S36" i="62"/>
  <c r="N36" i="62"/>
  <c r="I36" i="62"/>
  <c r="D36" i="62"/>
  <c r="N92" i="2"/>
  <c r="K157" i="2"/>
  <c r="K74" i="2"/>
  <c r="U74" i="2"/>
  <c r="G5" i="2"/>
  <c r="C6" i="2"/>
  <c r="K73" i="2"/>
  <c r="U73" i="2"/>
  <c r="G4" i="2"/>
  <c r="G3" i="2"/>
  <c r="K149" i="2"/>
  <c r="K150" i="2"/>
  <c r="K151" i="2"/>
  <c r="K152" i="2"/>
  <c r="K153" i="2"/>
  <c r="K154" i="2"/>
  <c r="K155" i="2"/>
  <c r="K156" i="2"/>
  <c r="K158" i="2"/>
  <c r="U149" i="2"/>
  <c r="U150" i="2"/>
  <c r="U151" i="2"/>
  <c r="U152" i="2"/>
  <c r="U153" i="2"/>
  <c r="U154" i="2"/>
  <c r="U155" i="2"/>
  <c r="U156" i="2"/>
  <c r="U157" i="2"/>
  <c r="U158" i="2"/>
  <c r="G103" i="2"/>
  <c r="O36" i="2"/>
  <c r="O48" i="2"/>
  <c r="C99" i="2"/>
  <c r="C100" i="2"/>
  <c r="C90" i="2"/>
  <c r="C95" i="2"/>
  <c r="C97" i="2"/>
  <c r="C88" i="2"/>
  <c r="C78" i="2"/>
  <c r="C80" i="2"/>
  <c r="C86" i="2"/>
  <c r="C44" i="2"/>
  <c r="C45" i="2"/>
  <c r="C49" i="2"/>
  <c r="C84" i="2"/>
  <c r="C85" i="2"/>
  <c r="C87" i="2"/>
  <c r="C89" i="2"/>
  <c r="C91" i="2"/>
  <c r="C92" i="2"/>
  <c r="C93" i="2"/>
  <c r="C94" i="2"/>
  <c r="C96" i="2"/>
  <c r="C98" i="2"/>
  <c r="C101" i="2"/>
  <c r="C102" i="2"/>
  <c r="C11" i="2"/>
  <c r="C77" i="2"/>
  <c r="C79" i="2"/>
  <c r="C81" i="2"/>
  <c r="G8" i="2"/>
  <c r="O37" i="2"/>
  <c r="O38" i="2"/>
  <c r="O39" i="2"/>
  <c r="O40" i="2"/>
  <c r="O41" i="2"/>
  <c r="O42" i="2"/>
  <c r="O43" i="2"/>
  <c r="O44" i="2"/>
  <c r="O45" i="2"/>
  <c r="O46" i="2"/>
  <c r="O47" i="2"/>
  <c r="Y48" i="2"/>
  <c r="P53" i="2"/>
  <c r="O53" i="2"/>
  <c r="P59" i="2"/>
  <c r="O59" i="2"/>
  <c r="Z53" i="2"/>
  <c r="Y53" i="2"/>
  <c r="Z59" i="2"/>
  <c r="Y59" i="2"/>
  <c r="G42" i="2"/>
  <c r="P83" i="2"/>
  <c r="O83" i="2"/>
  <c r="P97" i="2"/>
  <c r="O97" i="2"/>
  <c r="Z83" i="2"/>
  <c r="Y83" i="2"/>
  <c r="Z97" i="2"/>
  <c r="Y97" i="2"/>
  <c r="G43" i="2"/>
  <c r="P93" i="2"/>
  <c r="O93" i="2"/>
  <c r="Z93" i="2"/>
  <c r="Y93" i="2"/>
  <c r="G44" i="2"/>
  <c r="P65" i="2"/>
  <c r="O65" i="2"/>
  <c r="P72" i="2"/>
  <c r="O72" i="2"/>
  <c r="Z65" i="2"/>
  <c r="Y65" i="2"/>
  <c r="Z72" i="2"/>
  <c r="Y72" i="2"/>
  <c r="P79" i="2"/>
  <c r="O79" i="2"/>
  <c r="Z79" i="2"/>
  <c r="Y79" i="2"/>
  <c r="G45" i="2"/>
  <c r="P101" i="2"/>
  <c r="O101" i="2"/>
  <c r="Z101" i="2"/>
  <c r="Y101" i="2"/>
  <c r="G46" i="2"/>
  <c r="P54" i="2"/>
  <c r="O54" i="2"/>
  <c r="Z54" i="2"/>
  <c r="Y54" i="2"/>
  <c r="P60" i="2"/>
  <c r="O60" i="2"/>
  <c r="Z60" i="2"/>
  <c r="Y60" i="2"/>
  <c r="P85" i="2"/>
  <c r="O85" i="2"/>
  <c r="Z85" i="2"/>
  <c r="Y85" i="2"/>
  <c r="P102" i="2"/>
  <c r="O102" i="2"/>
  <c r="Z102" i="2"/>
  <c r="Y102" i="2"/>
  <c r="G69" i="2"/>
  <c r="P55" i="2"/>
  <c r="O55" i="2"/>
  <c r="P61" i="2"/>
  <c r="O61" i="2"/>
  <c r="Z55" i="2"/>
  <c r="Y55" i="2"/>
  <c r="Z61" i="2"/>
  <c r="Y61" i="2"/>
  <c r="G68" i="2"/>
  <c r="P66" i="2"/>
  <c r="O66" i="2"/>
  <c r="P67" i="2"/>
  <c r="O67" i="2"/>
  <c r="P68" i="2"/>
  <c r="O68" i="2"/>
  <c r="P73" i="2"/>
  <c r="O73" i="2"/>
  <c r="P75" i="2"/>
  <c r="O75" i="2"/>
  <c r="P74" i="2"/>
  <c r="O74" i="2"/>
  <c r="Z66" i="2"/>
  <c r="Y66" i="2"/>
  <c r="Z67" i="2"/>
  <c r="Y67" i="2"/>
  <c r="Z68" i="2"/>
  <c r="Y68" i="2"/>
  <c r="Z73" i="2"/>
  <c r="Y73" i="2"/>
  <c r="Z74" i="2"/>
  <c r="Y74" i="2"/>
  <c r="Z75" i="2"/>
  <c r="Y75" i="2"/>
  <c r="G67" i="2"/>
  <c r="G93" i="2"/>
  <c r="K48" i="2"/>
  <c r="G150" i="2"/>
  <c r="G143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G9" i="2"/>
  <c r="G85" i="2"/>
  <c r="G86" i="2"/>
  <c r="G83" i="2"/>
  <c r="C46" i="2"/>
  <c r="C47" i="2"/>
  <c r="C48" i="2"/>
  <c r="L149" i="2"/>
  <c r="L150" i="2"/>
  <c r="L151" i="2"/>
  <c r="L152" i="2"/>
  <c r="L153" i="2"/>
  <c r="L154" i="2"/>
  <c r="L155" i="2"/>
  <c r="L156" i="2"/>
  <c r="L157" i="2"/>
  <c r="L158" i="2"/>
  <c r="C107" i="2"/>
  <c r="C76" i="2"/>
  <c r="C75" i="2"/>
  <c r="C74" i="2"/>
  <c r="C72" i="2"/>
  <c r="C73" i="2"/>
  <c r="C36" i="2"/>
  <c r="C37" i="2"/>
  <c r="C38" i="2"/>
  <c r="C39" i="2"/>
  <c r="C40" i="2"/>
  <c r="C41" i="2"/>
  <c r="C42" i="2"/>
  <c r="C43" i="2"/>
  <c r="C50" i="2"/>
  <c r="C51" i="2"/>
  <c r="C53" i="2"/>
  <c r="C55" i="2"/>
  <c r="C56" i="2"/>
  <c r="C57" i="2"/>
  <c r="C58" i="2"/>
  <c r="C59" i="2"/>
  <c r="C60" i="2"/>
  <c r="C61" i="2"/>
  <c r="C63" i="2"/>
  <c r="C64" i="2"/>
  <c r="C65" i="2"/>
  <c r="C66" i="2"/>
  <c r="C67" i="2"/>
  <c r="C68" i="2"/>
  <c r="C69" i="2"/>
  <c r="C70" i="2"/>
  <c r="L74" i="2"/>
  <c r="V74" i="2"/>
  <c r="L73" i="2"/>
  <c r="V73" i="2"/>
  <c r="C52" i="2"/>
  <c r="C82" i="2"/>
  <c r="C83" i="2"/>
  <c r="L57" i="2"/>
  <c r="K57" i="2"/>
  <c r="V57" i="2"/>
  <c r="U57" i="2"/>
  <c r="L59" i="2"/>
  <c r="K59" i="2"/>
  <c r="V59" i="2"/>
  <c r="U59" i="2"/>
  <c r="G23" i="2"/>
  <c r="L75" i="2"/>
  <c r="K75" i="2"/>
  <c r="V75" i="2"/>
  <c r="U75" i="2"/>
  <c r="G32" i="2"/>
  <c r="G50" i="2"/>
  <c r="G51" i="2"/>
  <c r="G54" i="2"/>
  <c r="L66" i="2"/>
  <c r="K66" i="2"/>
  <c r="V66" i="2"/>
  <c r="U66" i="2"/>
  <c r="G56" i="2"/>
  <c r="L64" i="2"/>
  <c r="K64" i="2"/>
  <c r="V64" i="2"/>
  <c r="U64" i="2"/>
  <c r="G58" i="2"/>
  <c r="L103" i="2"/>
  <c r="K103" i="2"/>
  <c r="V103" i="2"/>
  <c r="U103" i="2"/>
  <c r="G79" i="2"/>
  <c r="P115" i="2"/>
  <c r="L51" i="2"/>
  <c r="V104" i="2"/>
  <c r="V105" i="2"/>
  <c r="T104" i="2"/>
  <c r="T105" i="2"/>
  <c r="V98" i="2"/>
  <c r="V99" i="2"/>
  <c r="V100" i="2"/>
  <c r="V101" i="2"/>
  <c r="U98" i="2"/>
  <c r="U99" i="2"/>
  <c r="U100" i="2"/>
  <c r="U101" i="2"/>
  <c r="T98" i="2"/>
  <c r="T99" i="2"/>
  <c r="T100" i="2"/>
  <c r="T101" i="2"/>
  <c r="V91" i="2"/>
  <c r="V92" i="2"/>
  <c r="V93" i="2"/>
  <c r="V94" i="2"/>
  <c r="U92" i="2"/>
  <c r="U94" i="2"/>
  <c r="T91" i="2"/>
  <c r="T92" i="2"/>
  <c r="T93" i="2"/>
  <c r="T94" i="2"/>
  <c r="V52" i="2"/>
  <c r="V53" i="2"/>
  <c r="V54" i="2"/>
  <c r="V55" i="2"/>
  <c r="V56" i="2"/>
  <c r="U52" i="2"/>
  <c r="U53" i="2"/>
  <c r="U54" i="2"/>
  <c r="U55" i="2"/>
  <c r="T52" i="2"/>
  <c r="T53" i="2"/>
  <c r="T54" i="2"/>
  <c r="T55" i="2"/>
  <c r="T56" i="2"/>
  <c r="L52" i="2"/>
  <c r="L53" i="2"/>
  <c r="L54" i="2"/>
  <c r="L55" i="2"/>
  <c r="L56" i="2"/>
  <c r="K52" i="2"/>
  <c r="K53" i="2"/>
  <c r="K54" i="2"/>
  <c r="K55" i="2"/>
  <c r="J56" i="2"/>
  <c r="J52" i="2"/>
  <c r="J53" i="2"/>
  <c r="J54" i="2"/>
  <c r="J55" i="2"/>
  <c r="L104" i="2"/>
  <c r="L105" i="2"/>
  <c r="J104" i="2"/>
  <c r="J105" i="2"/>
  <c r="L98" i="2"/>
  <c r="L99" i="2"/>
  <c r="L100" i="2"/>
  <c r="L101" i="2"/>
  <c r="K98" i="2"/>
  <c r="K99" i="2"/>
  <c r="K100" i="2"/>
  <c r="K101" i="2"/>
  <c r="J98" i="2"/>
  <c r="J99" i="2"/>
  <c r="J100" i="2"/>
  <c r="J101" i="2"/>
  <c r="L91" i="2"/>
  <c r="L92" i="2"/>
  <c r="K92" i="2"/>
  <c r="L93" i="2"/>
  <c r="L94" i="2"/>
  <c r="K94" i="2"/>
  <c r="L95" i="2"/>
  <c r="K95" i="2"/>
  <c r="J91" i="2"/>
  <c r="J92" i="2"/>
  <c r="J93" i="2"/>
  <c r="J94" i="2"/>
  <c r="Z103" i="2"/>
  <c r="Y103" i="2"/>
  <c r="Z100" i="2"/>
  <c r="Y100" i="2"/>
  <c r="Z98" i="2"/>
  <c r="Y98" i="2"/>
  <c r="Z96" i="2"/>
  <c r="Y96" i="2"/>
  <c r="Z94" i="2"/>
  <c r="Y94" i="2"/>
  <c r="Z92" i="2"/>
  <c r="Y92" i="2"/>
  <c r="Z89" i="2"/>
  <c r="Z90" i="2"/>
  <c r="Z88" i="2"/>
  <c r="Z84" i="2"/>
  <c r="Y84" i="2"/>
  <c r="Z86" i="2"/>
  <c r="Y86" i="2"/>
  <c r="Z82" i="2"/>
  <c r="Y82" i="2"/>
  <c r="Z80" i="2"/>
  <c r="Y80" i="2"/>
  <c r="Z78" i="2"/>
  <c r="Y78" i="2"/>
  <c r="Z76" i="2"/>
  <c r="Y76" i="2"/>
  <c r="Z71" i="2"/>
  <c r="Y71" i="2"/>
  <c r="Z69" i="2"/>
  <c r="Y69" i="2"/>
  <c r="Z64" i="2"/>
  <c r="Y64" i="2"/>
  <c r="Z62" i="2"/>
  <c r="Y62" i="2"/>
  <c r="Z58" i="2"/>
  <c r="Y58" i="2"/>
  <c r="Z56" i="2"/>
  <c r="Y56" i="2"/>
  <c r="Z52" i="2"/>
  <c r="Y52" i="2"/>
  <c r="P103" i="2"/>
  <c r="O103" i="2"/>
  <c r="P100" i="2"/>
  <c r="O100" i="2"/>
  <c r="P98" i="2"/>
  <c r="O98" i="2"/>
  <c r="P96" i="2"/>
  <c r="O96" i="2"/>
  <c r="P94" i="2"/>
  <c r="O94" i="2"/>
  <c r="P92" i="2"/>
  <c r="O92" i="2"/>
  <c r="P89" i="2"/>
  <c r="P90" i="2"/>
  <c r="P88" i="2"/>
  <c r="P84" i="2"/>
  <c r="O84" i="2"/>
  <c r="P86" i="2"/>
  <c r="O86" i="2"/>
  <c r="P82" i="2"/>
  <c r="O82" i="2"/>
  <c r="P80" i="2"/>
  <c r="O80" i="2"/>
  <c r="P78" i="2"/>
  <c r="O78" i="2"/>
  <c r="P76" i="2"/>
  <c r="O76" i="2"/>
  <c r="P71" i="2"/>
  <c r="O71" i="2"/>
  <c r="P69" i="2"/>
  <c r="O69" i="2"/>
  <c r="P64" i="2"/>
  <c r="O64" i="2"/>
  <c r="P62" i="2"/>
  <c r="O62" i="2"/>
  <c r="P58" i="2"/>
  <c r="O58" i="2"/>
  <c r="P56" i="2"/>
  <c r="O56" i="2"/>
  <c r="P52" i="2"/>
  <c r="O52" i="2"/>
  <c r="Z57" i="2"/>
  <c r="Z63" i="2"/>
  <c r="Z70" i="2"/>
  <c r="Z77" i="2"/>
  <c r="Z81" i="2"/>
  <c r="Z87" i="2"/>
  <c r="Z91" i="2"/>
  <c r="Z95" i="2"/>
  <c r="Z99" i="2"/>
  <c r="Z51" i="2"/>
  <c r="P57" i="2"/>
  <c r="P63" i="2"/>
  <c r="P70" i="2"/>
  <c r="P77" i="2"/>
  <c r="P81" i="2"/>
  <c r="P87" i="2"/>
  <c r="P91" i="2"/>
  <c r="P95" i="2"/>
  <c r="P99" i="2"/>
  <c r="P51" i="2"/>
  <c r="X103" i="2"/>
  <c r="X102" i="2"/>
  <c r="X101" i="2"/>
  <c r="X100" i="2"/>
  <c r="X99" i="2"/>
  <c r="X98" i="2"/>
  <c r="X97" i="2"/>
  <c r="X96" i="2"/>
  <c r="X95" i="2"/>
  <c r="X94" i="2"/>
  <c r="X93" i="2"/>
  <c r="X92" i="2"/>
  <c r="X91" i="2"/>
  <c r="X90" i="2"/>
  <c r="X89" i="2"/>
  <c r="X88" i="2"/>
  <c r="X87" i="2"/>
  <c r="X86" i="2"/>
  <c r="X85" i="2"/>
  <c r="X84" i="2"/>
  <c r="X83" i="2"/>
  <c r="X82" i="2"/>
  <c r="X81" i="2"/>
  <c r="X80" i="2"/>
  <c r="X79" i="2"/>
  <c r="X78" i="2"/>
  <c r="X77" i="2"/>
  <c r="X76" i="2"/>
  <c r="X75" i="2"/>
  <c r="X74" i="2"/>
  <c r="X73" i="2"/>
  <c r="X72" i="2"/>
  <c r="X71" i="2"/>
  <c r="X70" i="2"/>
  <c r="X69" i="2"/>
  <c r="X68" i="2"/>
  <c r="X67" i="2"/>
  <c r="X66" i="2"/>
  <c r="X65" i="2"/>
  <c r="X64" i="2"/>
  <c r="X63" i="2"/>
  <c r="X62" i="2"/>
  <c r="X61" i="2"/>
  <c r="X60" i="2"/>
  <c r="X59" i="2"/>
  <c r="X58" i="2"/>
  <c r="X57" i="2"/>
  <c r="X56" i="2"/>
  <c r="X55" i="2"/>
  <c r="X54" i="2"/>
  <c r="X53" i="2"/>
  <c r="X52" i="2"/>
  <c r="X51" i="2"/>
  <c r="N103" i="2"/>
  <c r="N102" i="2"/>
  <c r="N101" i="2"/>
  <c r="N100" i="2"/>
  <c r="N99" i="2"/>
  <c r="N98" i="2"/>
  <c r="N97" i="2"/>
  <c r="N96" i="2"/>
  <c r="N95" i="2"/>
  <c r="N94" i="2"/>
  <c r="N93" i="2"/>
  <c r="N91" i="2"/>
  <c r="N90" i="2"/>
  <c r="N89" i="2"/>
  <c r="N88" i="2"/>
  <c r="N87" i="2"/>
  <c r="N86" i="2"/>
  <c r="N85" i="2"/>
  <c r="N84" i="2"/>
  <c r="N83" i="2"/>
  <c r="N82" i="2"/>
  <c r="N81" i="2"/>
  <c r="N80" i="2"/>
  <c r="N79" i="2"/>
  <c r="N78" i="2"/>
  <c r="N77" i="2"/>
  <c r="N76" i="2"/>
  <c r="N75" i="2"/>
  <c r="N74" i="2"/>
  <c r="N73" i="2"/>
  <c r="N72" i="2"/>
  <c r="N71" i="2"/>
  <c r="N70" i="2"/>
  <c r="N69" i="2"/>
  <c r="N68" i="2"/>
  <c r="N67" i="2"/>
  <c r="N66" i="2"/>
  <c r="N65" i="2"/>
  <c r="N64" i="2"/>
  <c r="N63" i="2"/>
  <c r="N62" i="2"/>
  <c r="N61" i="2"/>
  <c r="N60" i="2"/>
  <c r="N59" i="2"/>
  <c r="N58" i="2"/>
  <c r="N57" i="2"/>
  <c r="N56" i="2"/>
  <c r="N55" i="2"/>
  <c r="N54" i="2"/>
  <c r="N53" i="2"/>
  <c r="N52" i="2"/>
  <c r="N51" i="2"/>
  <c r="X115" i="2"/>
  <c r="Z115" i="2"/>
  <c r="X116" i="2"/>
  <c r="Z116" i="2"/>
  <c r="X117" i="2"/>
  <c r="Z117" i="2"/>
  <c r="Y117" i="2"/>
  <c r="X118" i="2"/>
  <c r="Z118" i="2"/>
  <c r="Y118" i="2"/>
  <c r="X119" i="2"/>
  <c r="Z119" i="2"/>
  <c r="Y119" i="2"/>
  <c r="X120" i="2"/>
  <c r="X121" i="2"/>
  <c r="X122" i="2"/>
  <c r="X123" i="2"/>
  <c r="Z124" i="2"/>
  <c r="X124" i="2"/>
  <c r="Z125" i="2"/>
  <c r="X125" i="2"/>
  <c r="X126" i="2"/>
  <c r="Z127" i="2"/>
  <c r="X127" i="2"/>
  <c r="X128" i="2"/>
  <c r="X129" i="2"/>
  <c r="X130" i="2"/>
  <c r="Z132" i="2"/>
  <c r="X133" i="2"/>
  <c r="X134" i="2"/>
  <c r="X135" i="2"/>
  <c r="X136" i="2"/>
  <c r="X137" i="2"/>
  <c r="Z138" i="2"/>
  <c r="X138" i="2"/>
  <c r="Z139" i="2"/>
  <c r="X139" i="2"/>
  <c r="X140" i="2"/>
  <c r="X142" i="2"/>
  <c r="X143" i="2"/>
  <c r="X144" i="2"/>
  <c r="N115" i="2"/>
  <c r="N116" i="2"/>
  <c r="N117" i="2"/>
  <c r="N118" i="2"/>
  <c r="N119" i="2"/>
  <c r="N120" i="2"/>
  <c r="N121" i="2"/>
  <c r="N122" i="2"/>
  <c r="N123" i="2"/>
  <c r="P124" i="2"/>
  <c r="N124" i="2"/>
  <c r="P125" i="2"/>
  <c r="N125" i="2"/>
  <c r="N126" i="2"/>
  <c r="P127" i="2"/>
  <c r="N127" i="2"/>
  <c r="N128" i="2"/>
  <c r="N129" i="2"/>
  <c r="N130" i="2"/>
  <c r="P132" i="2"/>
  <c r="N133" i="2"/>
  <c r="N134" i="2"/>
  <c r="N135" i="2"/>
  <c r="N136" i="2"/>
  <c r="N137" i="2"/>
  <c r="P138" i="2"/>
  <c r="N138" i="2"/>
  <c r="P139" i="2"/>
  <c r="N139" i="2"/>
  <c r="N140" i="2"/>
  <c r="N142" i="2"/>
  <c r="N143" i="2"/>
  <c r="N144" i="2"/>
  <c r="Z120" i="2"/>
  <c r="Y120" i="2"/>
  <c r="Z122" i="2"/>
  <c r="Y122" i="2"/>
  <c r="Z123" i="2"/>
  <c r="Y123" i="2"/>
  <c r="Y124" i="2"/>
  <c r="Y125" i="2"/>
  <c r="Z126" i="2"/>
  <c r="Y126" i="2"/>
  <c r="Y127" i="2"/>
  <c r="Z128" i="2"/>
  <c r="Y128" i="2"/>
  <c r="Z129" i="2"/>
  <c r="Z130" i="2"/>
  <c r="Y130" i="2"/>
  <c r="Z133" i="2"/>
  <c r="Y133" i="2"/>
  <c r="Z134" i="2"/>
  <c r="Y134" i="2"/>
  <c r="Z135" i="2"/>
  <c r="Y135" i="2"/>
  <c r="Z136" i="2"/>
  <c r="Y136" i="2"/>
  <c r="Z137" i="2"/>
  <c r="Y137" i="2"/>
  <c r="Y138" i="2"/>
  <c r="Y139" i="2"/>
  <c r="Z140" i="2"/>
  <c r="Z141" i="2"/>
  <c r="Z142" i="2"/>
  <c r="Y142" i="2"/>
  <c r="Z143" i="2"/>
  <c r="Y143" i="2"/>
  <c r="Z144" i="2"/>
  <c r="Y144" i="2"/>
  <c r="W117" i="2"/>
  <c r="W118" i="2"/>
  <c r="W119" i="2"/>
  <c r="W120" i="2"/>
  <c r="W122" i="2"/>
  <c r="W123" i="2"/>
  <c r="W124" i="2"/>
  <c r="W125" i="2"/>
  <c r="W126" i="2"/>
  <c r="W127" i="2"/>
  <c r="W128" i="2"/>
  <c r="W130" i="2"/>
  <c r="W131" i="2"/>
  <c r="W133" i="2"/>
  <c r="W134" i="2"/>
  <c r="W135" i="2"/>
  <c r="W136" i="2"/>
  <c r="W137" i="2"/>
  <c r="W138" i="2"/>
  <c r="W139" i="2"/>
  <c r="W141" i="2"/>
  <c r="W142" i="2"/>
  <c r="W143" i="2"/>
  <c r="W144" i="2"/>
  <c r="V117" i="2"/>
  <c r="V118" i="2"/>
  <c r="V119" i="2"/>
  <c r="V120" i="2"/>
  <c r="V122" i="2"/>
  <c r="V123" i="2"/>
  <c r="V124" i="2"/>
  <c r="V125" i="2"/>
  <c r="V126" i="2"/>
  <c r="V127" i="2"/>
  <c r="V128" i="2"/>
  <c r="V130" i="2"/>
  <c r="V133" i="2"/>
  <c r="V134" i="2"/>
  <c r="V135" i="2"/>
  <c r="V136" i="2"/>
  <c r="V137" i="2"/>
  <c r="V138" i="2"/>
  <c r="V139" i="2"/>
  <c r="V142" i="2"/>
  <c r="V143" i="2"/>
  <c r="V144" i="2"/>
  <c r="U117" i="2"/>
  <c r="U118" i="2"/>
  <c r="U119" i="2"/>
  <c r="U120" i="2"/>
  <c r="U122" i="2"/>
  <c r="U123" i="2"/>
  <c r="U124" i="2"/>
  <c r="U125" i="2"/>
  <c r="U126" i="2"/>
  <c r="U127" i="2"/>
  <c r="U128" i="2"/>
  <c r="U130" i="2"/>
  <c r="U133" i="2"/>
  <c r="U134" i="2"/>
  <c r="U135" i="2"/>
  <c r="U136" i="2"/>
  <c r="U137" i="2"/>
  <c r="U138" i="2"/>
  <c r="U139" i="2"/>
  <c r="U142" i="2"/>
  <c r="U143" i="2"/>
  <c r="U144" i="2"/>
  <c r="P117" i="2"/>
  <c r="K117" i="2"/>
  <c r="P118" i="2"/>
  <c r="K118" i="2"/>
  <c r="P119" i="2"/>
  <c r="K119" i="2"/>
  <c r="P120" i="2"/>
  <c r="K120" i="2"/>
  <c r="P122" i="2"/>
  <c r="K122" i="2"/>
  <c r="P123" i="2"/>
  <c r="K123" i="2"/>
  <c r="K124" i="2"/>
  <c r="K125" i="2"/>
  <c r="P126" i="2"/>
  <c r="K126" i="2"/>
  <c r="K127" i="2"/>
  <c r="P128" i="2"/>
  <c r="K128" i="2"/>
  <c r="P129" i="2"/>
  <c r="P130" i="2"/>
  <c r="K130" i="2"/>
  <c r="P133" i="2"/>
  <c r="K133" i="2"/>
  <c r="P134" i="2"/>
  <c r="K134" i="2"/>
  <c r="P135" i="2"/>
  <c r="K135" i="2"/>
  <c r="P136" i="2"/>
  <c r="K136" i="2"/>
  <c r="P137" i="2"/>
  <c r="K137" i="2"/>
  <c r="K138" i="2"/>
  <c r="K139" i="2"/>
  <c r="P140" i="2"/>
  <c r="P141" i="2"/>
  <c r="P142" i="2"/>
  <c r="K142" i="2"/>
  <c r="P143" i="2"/>
  <c r="K143" i="2"/>
  <c r="P144" i="2"/>
  <c r="K144" i="2"/>
  <c r="O117" i="2"/>
  <c r="O118" i="2"/>
  <c r="O119" i="2"/>
  <c r="O120" i="2"/>
  <c r="O122" i="2"/>
  <c r="O123" i="2"/>
  <c r="O124" i="2"/>
  <c r="O125" i="2"/>
  <c r="O126" i="2"/>
  <c r="O127" i="2"/>
  <c r="O128" i="2"/>
  <c r="O130" i="2"/>
  <c r="O133" i="2"/>
  <c r="O134" i="2"/>
  <c r="O135" i="2"/>
  <c r="O136" i="2"/>
  <c r="O137" i="2"/>
  <c r="O138" i="2"/>
  <c r="O139" i="2"/>
  <c r="O142" i="2"/>
  <c r="O143" i="2"/>
  <c r="O144" i="2"/>
  <c r="M117" i="2"/>
  <c r="M118" i="2"/>
  <c r="M119" i="2"/>
  <c r="M120" i="2"/>
  <c r="M122" i="2"/>
  <c r="M123" i="2"/>
  <c r="M124" i="2"/>
  <c r="M125" i="2"/>
  <c r="M126" i="2"/>
  <c r="M127" i="2"/>
  <c r="M128" i="2"/>
  <c r="M130" i="2"/>
  <c r="M131" i="2"/>
  <c r="M133" i="2"/>
  <c r="M134" i="2"/>
  <c r="M135" i="2"/>
  <c r="M136" i="2"/>
  <c r="M137" i="2"/>
  <c r="M138" i="2"/>
  <c r="M139" i="2"/>
  <c r="M141" i="2"/>
  <c r="M142" i="2"/>
  <c r="M143" i="2"/>
  <c r="M144" i="2"/>
  <c r="L117" i="2"/>
  <c r="L118" i="2"/>
  <c r="L119" i="2"/>
  <c r="L120" i="2"/>
  <c r="L122" i="2"/>
  <c r="L123" i="2"/>
  <c r="L124" i="2"/>
  <c r="L125" i="2"/>
  <c r="L126" i="2"/>
  <c r="L127" i="2"/>
  <c r="L128" i="2"/>
  <c r="L130" i="2"/>
  <c r="L133" i="2"/>
  <c r="L134" i="2"/>
  <c r="L135" i="2"/>
  <c r="L136" i="2"/>
  <c r="L137" i="2"/>
  <c r="L138" i="2"/>
  <c r="L139" i="2"/>
  <c r="L142" i="2"/>
  <c r="L143" i="2"/>
  <c r="L144" i="2"/>
  <c r="Z121" i="2"/>
  <c r="Z131" i="2"/>
  <c r="P116" i="2"/>
  <c r="P121" i="2"/>
  <c r="P131" i="2"/>
  <c r="L107" i="2"/>
  <c r="L68" i="2"/>
  <c r="V68" i="2"/>
  <c r="C3" i="2"/>
  <c r="C111" i="2"/>
  <c r="L71" i="2"/>
  <c r="V71" i="2"/>
  <c r="L69" i="2"/>
  <c r="V69" i="2"/>
  <c r="L70" i="2"/>
  <c r="V70" i="2"/>
  <c r="V51" i="2"/>
  <c r="L58" i="2"/>
  <c r="V58" i="2"/>
  <c r="L60" i="2"/>
  <c r="V60" i="2"/>
  <c r="L61" i="2"/>
  <c r="V61" i="2"/>
  <c r="L79" i="2"/>
  <c r="V79" i="2"/>
  <c r="L78" i="2"/>
  <c r="V78" i="2"/>
  <c r="L80" i="2"/>
  <c r="V80" i="2"/>
  <c r="L67" i="2"/>
  <c r="V67" i="2"/>
  <c r="L81" i="2"/>
  <c r="V81" i="2"/>
  <c r="L62" i="2"/>
  <c r="V62" i="2"/>
  <c r="L88" i="2"/>
  <c r="V88" i="2"/>
  <c r="L87" i="2"/>
  <c r="V87" i="2"/>
  <c r="L63" i="2"/>
  <c r="V63" i="2"/>
  <c r="L65" i="2"/>
  <c r="V65" i="2"/>
  <c r="L82" i="2"/>
  <c r="V82" i="2"/>
  <c r="L83" i="2"/>
  <c r="V83" i="2"/>
  <c r="L97" i="2"/>
  <c r="V97" i="2"/>
  <c r="L102" i="2"/>
  <c r="V102" i="2"/>
  <c r="L86" i="2"/>
  <c r="V86" i="2"/>
  <c r="L84" i="2"/>
  <c r="V84" i="2"/>
  <c r="L85" i="2"/>
  <c r="V85" i="2"/>
  <c r="L106" i="2"/>
  <c r="V106" i="2"/>
  <c r="V107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L108" i="2"/>
  <c r="V108" i="2"/>
  <c r="L111" i="2"/>
  <c r="V111" i="2"/>
  <c r="V72" i="2"/>
  <c r="V76" i="2"/>
  <c r="U76" i="2"/>
  <c r="V77" i="2"/>
  <c r="U77" i="2"/>
  <c r="V89" i="2"/>
  <c r="V90" i="2"/>
  <c r="V95" i="2"/>
  <c r="U95" i="2"/>
  <c r="V96" i="2"/>
  <c r="U96" i="2"/>
  <c r="V109" i="2"/>
  <c r="U109" i="2"/>
  <c r="V110" i="2"/>
  <c r="U110" i="2"/>
  <c r="X36" i="2"/>
  <c r="X37" i="2"/>
  <c r="X38" i="2"/>
  <c r="X39" i="2"/>
  <c r="X40" i="2"/>
  <c r="X41" i="2"/>
  <c r="X42" i="2"/>
  <c r="X43" i="2"/>
  <c r="X44" i="2"/>
  <c r="X45" i="2"/>
  <c r="X46" i="2"/>
  <c r="X47" i="2"/>
  <c r="X48" i="2"/>
  <c r="L72" i="2"/>
  <c r="L76" i="2"/>
  <c r="K76" i="2"/>
  <c r="L77" i="2"/>
  <c r="K77" i="2"/>
  <c r="L89" i="2"/>
  <c r="L90" i="2"/>
  <c r="L96" i="2"/>
  <c r="K96" i="2"/>
  <c r="L109" i="2"/>
  <c r="K109" i="2"/>
  <c r="L110" i="2"/>
  <c r="K110" i="2"/>
  <c r="T51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5" i="2"/>
  <c r="T96" i="2"/>
  <c r="T97" i="2"/>
  <c r="T102" i="2"/>
  <c r="T103" i="2"/>
  <c r="T106" i="2"/>
  <c r="T107" i="2"/>
  <c r="T108" i="2"/>
  <c r="T109" i="2"/>
  <c r="T110" i="2"/>
  <c r="T111" i="2"/>
  <c r="T50" i="2"/>
  <c r="J87" i="2"/>
  <c r="J88" i="2"/>
  <c r="J89" i="2"/>
  <c r="J90" i="2"/>
  <c r="J95" i="2"/>
  <c r="J96" i="2"/>
  <c r="J97" i="2"/>
  <c r="J102" i="2"/>
  <c r="J103" i="2"/>
  <c r="J106" i="2"/>
  <c r="J107" i="2"/>
  <c r="J108" i="2"/>
  <c r="J109" i="2"/>
  <c r="J110" i="2"/>
  <c r="J111" i="2"/>
  <c r="J76" i="2"/>
  <c r="J77" i="2"/>
  <c r="J78" i="2"/>
  <c r="J79" i="2"/>
  <c r="J80" i="2"/>
  <c r="J81" i="2"/>
  <c r="J82" i="2"/>
  <c r="J83" i="2"/>
  <c r="J84" i="2"/>
  <c r="J85" i="2"/>
  <c r="J86" i="2"/>
  <c r="J51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50" i="2"/>
  <c r="K163" i="2"/>
  <c r="K167" i="2"/>
  <c r="K168" i="2"/>
  <c r="U163" i="2"/>
  <c r="U167" i="2"/>
  <c r="U168" i="2"/>
  <c r="V149" i="2"/>
  <c r="V150" i="2"/>
  <c r="V151" i="2"/>
  <c r="V152" i="2"/>
  <c r="V153" i="2"/>
  <c r="V154" i="2"/>
  <c r="V155" i="2"/>
  <c r="V156" i="2"/>
  <c r="V157" i="2"/>
  <c r="V158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34" i="2"/>
  <c r="J149" i="2"/>
  <c r="T150" i="2"/>
  <c r="T151" i="2"/>
  <c r="T152" i="2"/>
  <c r="T153" i="2"/>
  <c r="T154" i="2"/>
  <c r="T155" i="2"/>
  <c r="T156" i="2"/>
  <c r="T157" i="2"/>
  <c r="T149" i="2"/>
  <c r="T116" i="2"/>
  <c r="T117" i="2"/>
  <c r="T118" i="2"/>
  <c r="T119" i="2"/>
  <c r="T120" i="2"/>
  <c r="T121" i="2"/>
  <c r="T122" i="2"/>
  <c r="T123" i="2"/>
  <c r="T124" i="2"/>
  <c r="T125" i="2"/>
  <c r="T126" i="2"/>
  <c r="T127" i="2"/>
  <c r="T128" i="2"/>
  <c r="T129" i="2"/>
  <c r="T130" i="2"/>
  <c r="T131" i="2"/>
  <c r="T132" i="2"/>
  <c r="T133" i="2"/>
  <c r="T134" i="2"/>
  <c r="T135" i="2"/>
  <c r="T136" i="2"/>
  <c r="T137" i="2"/>
  <c r="T138" i="2"/>
  <c r="T139" i="2"/>
  <c r="T140" i="2"/>
  <c r="T141" i="2"/>
  <c r="T142" i="2"/>
  <c r="T143" i="2"/>
  <c r="T144" i="2"/>
  <c r="T115" i="2"/>
  <c r="J155" i="2"/>
  <c r="J156" i="2"/>
  <c r="J157" i="2"/>
  <c r="J150" i="2"/>
  <c r="J151" i="2"/>
  <c r="J152" i="2"/>
  <c r="J153" i="2"/>
  <c r="J154" i="2"/>
  <c r="T168" i="2"/>
  <c r="T167" i="2"/>
  <c r="T166" i="2"/>
  <c r="T165" i="2"/>
  <c r="T164" i="2"/>
  <c r="T163" i="2"/>
  <c r="T162" i="2"/>
  <c r="J163" i="2"/>
  <c r="J168" i="2"/>
  <c r="J167" i="2"/>
  <c r="J166" i="2"/>
  <c r="J165" i="2"/>
  <c r="J164" i="2"/>
  <c r="J162" i="2"/>
  <c r="J140" i="2"/>
  <c r="J141" i="2"/>
  <c r="J142" i="2"/>
  <c r="J143" i="2"/>
  <c r="J144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15" i="2"/>
  <c r="O90" i="2"/>
  <c r="Y90" i="2"/>
  <c r="N131" i="2"/>
  <c r="X131" i="2"/>
  <c r="K131" i="2"/>
  <c r="L131" i="2"/>
  <c r="O131" i="2"/>
  <c r="U131" i="2"/>
  <c r="V131" i="2"/>
  <c r="Y131" i="2"/>
  <c r="M132" i="2"/>
  <c r="W132" i="2"/>
  <c r="K111" i="2"/>
  <c r="U111" i="2"/>
  <c r="G125" i="2"/>
  <c r="G124" i="2"/>
  <c r="K71" i="2"/>
  <c r="U71" i="2"/>
  <c r="G10" i="2"/>
  <c r="K67" i="2"/>
  <c r="U67" i="2"/>
  <c r="G39" i="2"/>
  <c r="K51" i="2"/>
  <c r="U51" i="2"/>
  <c r="G16" i="2"/>
  <c r="K58" i="2"/>
  <c r="U58" i="2"/>
  <c r="K60" i="2"/>
  <c r="U60" i="2"/>
  <c r="G18" i="2"/>
  <c r="K61" i="2"/>
  <c r="U61" i="2"/>
  <c r="G26" i="2"/>
  <c r="K80" i="2"/>
  <c r="U80" i="2"/>
  <c r="G37" i="2"/>
  <c r="K86" i="2"/>
  <c r="U86" i="2"/>
  <c r="G87" i="2"/>
  <c r="K84" i="2"/>
  <c r="U84" i="2"/>
  <c r="G88" i="2"/>
  <c r="K85" i="2"/>
  <c r="U85" i="2"/>
  <c r="G89" i="2"/>
  <c r="K93" i="2"/>
  <c r="U93" i="2"/>
  <c r="G90" i="2"/>
  <c r="K81" i="2"/>
  <c r="U81" i="2"/>
  <c r="G48" i="2"/>
  <c r="K62" i="2"/>
  <c r="U62" i="2"/>
  <c r="G49" i="2"/>
  <c r="K88" i="2"/>
  <c r="U88" i="2"/>
  <c r="G53" i="2"/>
  <c r="K72" i="2"/>
  <c r="U72" i="2"/>
  <c r="G61" i="2"/>
  <c r="K68" i="2"/>
  <c r="U68" i="2"/>
  <c r="G62" i="2"/>
  <c r="K82" i="2"/>
  <c r="U82" i="2"/>
  <c r="G63" i="2"/>
  <c r="K83" i="2"/>
  <c r="U83" i="2"/>
  <c r="G65" i="2"/>
  <c r="K97" i="2"/>
  <c r="U97" i="2"/>
  <c r="G73" i="2"/>
  <c r="K102" i="2"/>
  <c r="U102" i="2"/>
  <c r="G78" i="2"/>
  <c r="K106" i="2"/>
  <c r="U106" i="2"/>
  <c r="K107" i="2"/>
  <c r="U107" i="2"/>
  <c r="G91" i="2"/>
  <c r="K108" i="2"/>
  <c r="U108" i="2"/>
  <c r="G132" i="2"/>
  <c r="K69" i="2"/>
  <c r="U69" i="2"/>
  <c r="G13" i="2"/>
  <c r="K70" i="2"/>
  <c r="U70" i="2"/>
  <c r="G14" i="2"/>
  <c r="K79" i="2"/>
  <c r="U79" i="2"/>
  <c r="G28" i="2"/>
  <c r="K78" i="2"/>
  <c r="U78" i="2"/>
  <c r="G33" i="2"/>
  <c r="K89" i="2"/>
  <c r="U89" i="2"/>
  <c r="G34" i="2"/>
  <c r="K90" i="2"/>
  <c r="U90" i="2"/>
  <c r="G35" i="2"/>
  <c r="K91" i="2"/>
  <c r="U91" i="2"/>
  <c r="G36" i="2"/>
  <c r="K87" i="2"/>
  <c r="U87" i="2"/>
  <c r="G57" i="2"/>
  <c r="K63" i="2"/>
  <c r="U63" i="2"/>
  <c r="G59" i="2"/>
  <c r="K65" i="2"/>
  <c r="U65" i="2"/>
  <c r="G60" i="2"/>
  <c r="K104" i="2"/>
  <c r="U104" i="2"/>
  <c r="G80" i="2"/>
  <c r="K105" i="2"/>
  <c r="U105" i="2"/>
  <c r="G81" i="2"/>
  <c r="G7" i="2"/>
  <c r="K56" i="2"/>
  <c r="U56" i="2"/>
  <c r="K112" i="2"/>
  <c r="U112" i="2"/>
  <c r="O88" i="2"/>
  <c r="O89" i="2"/>
  <c r="Y88" i="2"/>
  <c r="Y89" i="2"/>
  <c r="G47" i="2"/>
  <c r="C35" i="2"/>
  <c r="C54" i="2"/>
  <c r="C62" i="2"/>
  <c r="C71" i="2"/>
  <c r="N132" i="2"/>
  <c r="N141" i="2"/>
  <c r="N145" i="2"/>
  <c r="X132" i="2"/>
  <c r="X141" i="2"/>
  <c r="X145" i="2"/>
  <c r="C106" i="2"/>
  <c r="M115" i="2"/>
  <c r="M116" i="2"/>
  <c r="M121" i="2"/>
  <c r="M129" i="2"/>
  <c r="M140" i="2"/>
  <c r="M145" i="2"/>
  <c r="W115" i="2"/>
  <c r="W116" i="2"/>
  <c r="W121" i="2"/>
  <c r="W129" i="2"/>
  <c r="W140" i="2"/>
  <c r="W145" i="2"/>
  <c r="G96" i="2"/>
  <c r="K115" i="2"/>
  <c r="K116" i="2"/>
  <c r="K121" i="2"/>
  <c r="K129" i="2"/>
  <c r="K132" i="2"/>
  <c r="K140" i="2"/>
  <c r="K141" i="2"/>
  <c r="K145" i="2"/>
  <c r="U115" i="2"/>
  <c r="U116" i="2"/>
  <c r="U121" i="2"/>
  <c r="U129" i="2"/>
  <c r="U132" i="2"/>
  <c r="U140" i="2"/>
  <c r="U141" i="2"/>
  <c r="U145" i="2"/>
  <c r="G102" i="2"/>
  <c r="L115" i="2"/>
  <c r="L116" i="2"/>
  <c r="L121" i="2"/>
  <c r="L129" i="2"/>
  <c r="L132" i="2"/>
  <c r="L140" i="2"/>
  <c r="L141" i="2"/>
  <c r="L145" i="2"/>
  <c r="V115" i="2"/>
  <c r="V116" i="2"/>
  <c r="V121" i="2"/>
  <c r="V129" i="2"/>
  <c r="V132" i="2"/>
  <c r="V140" i="2"/>
  <c r="V141" i="2"/>
  <c r="V145" i="2"/>
  <c r="G111" i="2"/>
  <c r="O115" i="2"/>
  <c r="O116" i="2"/>
  <c r="O121" i="2"/>
  <c r="O129" i="2"/>
  <c r="O132" i="2"/>
  <c r="O140" i="2"/>
  <c r="O141" i="2"/>
  <c r="O145" i="2"/>
  <c r="Y115" i="2"/>
  <c r="Y116" i="2"/>
  <c r="Y121" i="2"/>
  <c r="Y129" i="2"/>
  <c r="Y132" i="2"/>
  <c r="Y140" i="2"/>
  <c r="Y141" i="2"/>
  <c r="Y145" i="2"/>
  <c r="G104" i="2"/>
  <c r="G95" i="2"/>
  <c r="G101" i="2"/>
  <c r="G110" i="2"/>
  <c r="C33" i="2"/>
  <c r="C104" i="2"/>
  <c r="O104" i="2"/>
  <c r="Y104" i="2"/>
  <c r="K162" i="2"/>
  <c r="U162" i="2"/>
  <c r="K164" i="2"/>
  <c r="U164" i="2"/>
  <c r="K165" i="2"/>
  <c r="U165" i="2"/>
  <c r="K166" i="2"/>
  <c r="U166" i="2"/>
  <c r="K169" i="2"/>
  <c r="U169" i="2"/>
  <c r="D25" i="50"/>
  <c r="D12" i="50"/>
  <c r="D103" i="50"/>
  <c r="D102" i="50"/>
  <c r="D107" i="50"/>
  <c r="D106" i="50"/>
  <c r="D116" i="50"/>
  <c r="D115" i="50"/>
  <c r="K8" i="50"/>
  <c r="H94" i="50"/>
  <c r="E53" i="71"/>
  <c r="E54" i="71"/>
  <c r="E55" i="71"/>
  <c r="E64" i="71"/>
  <c r="F53" i="71"/>
  <c r="G53" i="71"/>
  <c r="F54" i="71"/>
  <c r="G54" i="71"/>
  <c r="F55" i="71"/>
  <c r="G55" i="71"/>
  <c r="G64" i="71"/>
  <c r="F64" i="71"/>
  <c r="H53" i="71"/>
  <c r="H54" i="71"/>
  <c r="H55" i="71"/>
  <c r="H64" i="71"/>
  <c r="I53" i="71"/>
  <c r="I54" i="71"/>
  <c r="I55" i="71"/>
  <c r="I64" i="71"/>
  <c r="H68" i="71"/>
  <c r="F68" i="71"/>
  <c r="G68" i="71"/>
  <c r="I68" i="71"/>
  <c r="E67" i="71"/>
  <c r="E85" i="71"/>
  <c r="I67" i="71"/>
  <c r="I85" i="71"/>
  <c r="G67" i="71"/>
  <c r="G85" i="71"/>
  <c r="F67" i="71"/>
  <c r="F85" i="71"/>
  <c r="H67" i="71"/>
  <c r="H85" i="71"/>
  <c r="E13" i="71"/>
  <c r="E14" i="71"/>
  <c r="E30" i="71"/>
  <c r="E15" i="71"/>
  <c r="C2" i="2"/>
  <c r="G2" i="2"/>
  <c r="O7" i="2"/>
  <c r="Y7" i="2"/>
  <c r="O9" i="2"/>
  <c r="Y9" i="2"/>
  <c r="C16" i="2"/>
  <c r="C17" i="2"/>
  <c r="K17" i="2"/>
  <c r="U17" i="2"/>
  <c r="K18" i="2"/>
  <c r="U18" i="2"/>
  <c r="K32" i="2"/>
  <c r="O32" i="2"/>
  <c r="U32" i="2"/>
  <c r="Y32" i="2"/>
  <c r="G127" i="2"/>
  <c r="G128" i="2"/>
  <c r="G129" i="2"/>
  <c r="F134" i="2"/>
  <c r="G134" i="2"/>
  <c r="E137" i="2"/>
  <c r="G137" i="2"/>
  <c r="E138" i="2"/>
  <c r="G138" i="2"/>
  <c r="E139" i="2"/>
  <c r="G139" i="2"/>
  <c r="G142" i="2"/>
  <c r="G144" i="2"/>
  <c r="G145" i="2"/>
  <c r="G146" i="2"/>
  <c r="G149" i="2"/>
  <c r="G151" i="2"/>
  <c r="G152" i="2"/>
  <c r="G153" i="2"/>
  <c r="K171" i="2"/>
  <c r="O171" i="2"/>
  <c r="U171" i="2"/>
  <c r="Y171" i="2"/>
  <c r="K173" i="2"/>
  <c r="U173" i="2"/>
  <c r="K176" i="2"/>
  <c r="O176" i="2"/>
  <c r="U176" i="2"/>
  <c r="Y176" i="2"/>
  <c r="K178" i="2"/>
  <c r="U178" i="2"/>
</calcChain>
</file>

<file path=xl/sharedStrings.xml><?xml version="1.0" encoding="utf-8"?>
<sst xmlns="http://schemas.openxmlformats.org/spreadsheetml/2006/main" count="935" uniqueCount="316">
  <si>
    <t>Charges patronales</t>
  </si>
  <si>
    <t>Taxe/salaires</t>
  </si>
  <si>
    <t>-</t>
  </si>
  <si>
    <t>Brut</t>
  </si>
  <si>
    <t>Charges Patronales</t>
  </si>
  <si>
    <t>T/S</t>
  </si>
  <si>
    <t>Aides</t>
  </si>
  <si>
    <t>Cout employeur</t>
  </si>
  <si>
    <t>M.A.D</t>
  </si>
  <si>
    <t>Bar</t>
  </si>
  <si>
    <t>Bus</t>
  </si>
  <si>
    <t>Ateliers divers</t>
  </si>
  <si>
    <t>Communication</t>
  </si>
  <si>
    <t>Divers</t>
  </si>
  <si>
    <t>TOTAL</t>
  </si>
  <si>
    <t>Rock School</t>
  </si>
  <si>
    <t>Compte</t>
  </si>
  <si>
    <t>Poste</t>
  </si>
  <si>
    <t>Ventes de marchandises</t>
  </si>
  <si>
    <t>Achats de Marchandises</t>
  </si>
  <si>
    <t>Restauration semaine</t>
  </si>
  <si>
    <t>Achat boissons</t>
  </si>
  <si>
    <t>Bar semaine</t>
  </si>
  <si>
    <t>Achat bar (petite restauration)</t>
  </si>
  <si>
    <t>Bar concert</t>
  </si>
  <si>
    <t>Bar Mise à dispo</t>
  </si>
  <si>
    <t>Autres achats et charges externes</t>
  </si>
  <si>
    <t>Bar coprod</t>
  </si>
  <si>
    <t>Contrats de ventes spectacles</t>
  </si>
  <si>
    <t>Bar soirées diverses</t>
  </si>
  <si>
    <t>Prestations de services techniques</t>
  </si>
  <si>
    <t>Bars extérieurs</t>
  </si>
  <si>
    <t>Prestations de servives diverses</t>
  </si>
  <si>
    <t>Bar soirées club</t>
  </si>
  <si>
    <t>Prestations de s. animation cult/sport</t>
  </si>
  <si>
    <t>Bar MAD club gratuit</t>
  </si>
  <si>
    <t>Prest. Serv. Stages formations</t>
  </si>
  <si>
    <t>Bar soirée CUCS</t>
  </si>
  <si>
    <t>Prest. Serv. Contrôles</t>
  </si>
  <si>
    <t>Ventes consommables</t>
  </si>
  <si>
    <t>Prest. Serv. Contrat assistance</t>
  </si>
  <si>
    <t>Matériels light salle de spec.</t>
  </si>
  <si>
    <t>Production vendue</t>
  </si>
  <si>
    <t>Fournitures non stockables</t>
  </si>
  <si>
    <t>Entrées concerts</t>
  </si>
  <si>
    <t>Petit équipement divers</t>
  </si>
  <si>
    <t>Cours RS</t>
  </si>
  <si>
    <t>Petit équipement musical</t>
  </si>
  <si>
    <t>Stages CTLJ</t>
  </si>
  <si>
    <t>Petit équipement informatique</t>
  </si>
  <si>
    <t>Fanfare</t>
  </si>
  <si>
    <t>Petit équipement salle de spec.</t>
  </si>
  <si>
    <t>Ateliers milieu scolaire</t>
  </si>
  <si>
    <t>Petit équipement nettoyage</t>
  </si>
  <si>
    <t>Ateliers prison</t>
  </si>
  <si>
    <t>Petit équipement bureau</t>
  </si>
  <si>
    <t>Fournitures nettoyage</t>
  </si>
  <si>
    <t>MAD salle et club</t>
  </si>
  <si>
    <t>Fournitures Musique</t>
  </si>
  <si>
    <t>Répétitions</t>
  </si>
  <si>
    <t>Fournitures Diverses</t>
  </si>
  <si>
    <t>Studio d'enregistrement</t>
  </si>
  <si>
    <t>Fournitures Salle de spec.</t>
  </si>
  <si>
    <t>Partenariats</t>
  </si>
  <si>
    <t>Fournitures bar</t>
  </si>
  <si>
    <t>Mécénat</t>
  </si>
  <si>
    <t>Fournitures de bureau</t>
  </si>
  <si>
    <t>Contrats de vente de spectacles</t>
  </si>
  <si>
    <t>Achats divers</t>
  </si>
  <si>
    <t>Stages de formation</t>
  </si>
  <si>
    <t>Support stockage de données</t>
  </si>
  <si>
    <t>Sous traitance propreté</t>
  </si>
  <si>
    <t>Créations graphiques</t>
  </si>
  <si>
    <t>Subventions d'exploitation</t>
  </si>
  <si>
    <t>Conception graphique</t>
  </si>
  <si>
    <t>Webmastering</t>
  </si>
  <si>
    <t>Crédit bail photocopieur</t>
  </si>
  <si>
    <t>Locations immobilières</t>
  </si>
  <si>
    <t>Locations éclairages</t>
  </si>
  <si>
    <t>Locations sonorisation</t>
  </si>
  <si>
    <t>Locations véhicules</t>
  </si>
  <si>
    <t>Locations diverses</t>
  </si>
  <si>
    <t>Location mat. De musique</t>
  </si>
  <si>
    <t>Reprises sur provisions et amortissements</t>
  </si>
  <si>
    <t>Entretien/réparation divers</t>
  </si>
  <si>
    <t>Transfert de charges</t>
  </si>
  <si>
    <t>Entretien/Réparation mat. Musical</t>
  </si>
  <si>
    <t>Aide ASP Exo.</t>
  </si>
  <si>
    <t>Entretien/Entretien mat informatique</t>
  </si>
  <si>
    <t>Aide ASP SCV</t>
  </si>
  <si>
    <t>Entretien/Réparation mat. Salle de Spectacle</t>
  </si>
  <si>
    <t>Remboursements formations</t>
  </si>
  <si>
    <t>Entretien/Réparation bâtiment</t>
  </si>
  <si>
    <t>Cotisations Exo.</t>
  </si>
  <si>
    <t>Entretien/Réparation véhicules</t>
  </si>
  <si>
    <t>Maintenance</t>
  </si>
  <si>
    <t>Primes d'assurance</t>
  </si>
  <si>
    <t>Documentation générale</t>
  </si>
  <si>
    <t>Personnel extérieur à l'entreprise</t>
  </si>
  <si>
    <t>Honoraires</t>
  </si>
  <si>
    <t>Publicités, relations publiques</t>
  </si>
  <si>
    <t>Annonces et insertions</t>
  </si>
  <si>
    <t>Affichages</t>
  </si>
  <si>
    <t>Imprimés</t>
  </si>
  <si>
    <t>Impression affiches concert</t>
  </si>
  <si>
    <t>Transport sur achats</t>
  </si>
  <si>
    <t>Voyages et déplacements</t>
  </si>
  <si>
    <t>Déplacements (indemnités km)</t>
  </si>
  <si>
    <t>Missions</t>
  </si>
  <si>
    <t>Réceptions</t>
  </si>
  <si>
    <t>Repas et boissons concerts</t>
  </si>
  <si>
    <t>Repas et boissons Bus RS</t>
  </si>
  <si>
    <t>Hôtels concerts</t>
  </si>
  <si>
    <t>Restau concerts</t>
  </si>
  <si>
    <t>Accès internet</t>
  </si>
  <si>
    <t>Téléphone fixe</t>
  </si>
  <si>
    <t>Téléphone mobile</t>
  </si>
  <si>
    <t>Affranchissement</t>
  </si>
  <si>
    <t>Services bancaires et assimilés</t>
  </si>
  <si>
    <t>Adhésions</t>
  </si>
  <si>
    <t>Service d'ordre</t>
  </si>
  <si>
    <t>Impôts, taxes et versements assimilés</t>
  </si>
  <si>
    <t>Taxe sur les salaires</t>
  </si>
  <si>
    <t>Cotisations uniformation</t>
  </si>
  <si>
    <t>Cotisations AFDAS</t>
  </si>
  <si>
    <t>Taxes diverses</t>
  </si>
  <si>
    <t>Salaires et traitements</t>
  </si>
  <si>
    <t>Salaires bruts</t>
  </si>
  <si>
    <t>Indemnités SCV</t>
  </si>
  <si>
    <t>Congés payés</t>
  </si>
  <si>
    <t>Primes, gratifications</t>
  </si>
  <si>
    <t>Indemnités de licenciement</t>
  </si>
  <si>
    <t>Indemnités rupture conventionelle</t>
  </si>
  <si>
    <t>Cotisation Maison des Artistes</t>
  </si>
  <si>
    <t>Charges sociales</t>
  </si>
  <si>
    <t>Dotations aux amortissements et provisions</t>
  </si>
  <si>
    <t>Dotations aux amortissements</t>
  </si>
  <si>
    <t>Autres charges</t>
  </si>
  <si>
    <t>Sacem</t>
  </si>
  <si>
    <t>Taxe/Spectacle</t>
  </si>
  <si>
    <t>Brevets et licences</t>
  </si>
  <si>
    <t>Quote part résultat opé commun</t>
  </si>
  <si>
    <t>Charges diverses gestion courante</t>
  </si>
  <si>
    <t>Produits</t>
  </si>
  <si>
    <t>Charges</t>
  </si>
  <si>
    <t>Autres produits</t>
  </si>
  <si>
    <t>Produits divers de gestion exo.</t>
  </si>
  <si>
    <t>Quote part de résultat sur opé com.</t>
  </si>
  <si>
    <t>Résultat</t>
  </si>
  <si>
    <t>Coût employeur</t>
  </si>
  <si>
    <t>Droit de tirage CNV</t>
  </si>
  <si>
    <t>Montant</t>
  </si>
  <si>
    <t>Bascans</t>
  </si>
  <si>
    <t>Bogdanoff</t>
  </si>
  <si>
    <t>Affichage</t>
  </si>
  <si>
    <t>Hôtel</t>
  </si>
  <si>
    <t>Sécu</t>
  </si>
  <si>
    <t>Taxe Spectacles</t>
  </si>
  <si>
    <t xml:space="preserve">Subv CNV Résidence </t>
  </si>
  <si>
    <t>Nombre de concerts prévisionnels (Grande salle)</t>
  </si>
  <si>
    <t>Charges prev par concerts</t>
  </si>
  <si>
    <t>Produits prev par concerts</t>
  </si>
  <si>
    <t>Coûts artistiques</t>
  </si>
  <si>
    <t>Repas</t>
  </si>
  <si>
    <t>Loc son</t>
  </si>
  <si>
    <t>Loc lumière</t>
  </si>
  <si>
    <t>Loc mat. musique</t>
  </si>
  <si>
    <t>Netoyage</t>
  </si>
  <si>
    <t>Affluence prev moyenne</t>
  </si>
  <si>
    <t>Prix place moyen</t>
  </si>
  <si>
    <t>Recette prev</t>
  </si>
  <si>
    <t>Salariés permanents</t>
  </si>
  <si>
    <t>Nombre de concerts prévisionnels (Club)</t>
  </si>
  <si>
    <t>TOTAL ANNUEL</t>
  </si>
  <si>
    <t>Nettoyage</t>
  </si>
  <si>
    <t>Restaurant</t>
  </si>
  <si>
    <t>Repas, catering, loges</t>
  </si>
  <si>
    <t>Régisseur</t>
  </si>
  <si>
    <t>Technicien plateau</t>
  </si>
  <si>
    <t>Chargé de production</t>
  </si>
  <si>
    <t>Salarié intermittents</t>
  </si>
  <si>
    <t>Régisseur son</t>
  </si>
  <si>
    <t>Régisseur lumière</t>
  </si>
  <si>
    <t xml:space="preserve">Technicien lumière </t>
  </si>
  <si>
    <t xml:space="preserve">Technicien son </t>
  </si>
  <si>
    <t>Nombre de cachets</t>
  </si>
  <si>
    <t>Subventions</t>
  </si>
  <si>
    <t>TOTAL CHARGES POUR 1 CONCERT Grd SALLE</t>
  </si>
  <si>
    <t>TOTAL PRODUITS POUR 1 CONCERT Grd SALLE</t>
  </si>
  <si>
    <t>RESULTAT POUR 1 CONCERT Grd SALLE</t>
  </si>
  <si>
    <t>TOTAL PRODUITS POUR 1 CONCERT Club</t>
  </si>
  <si>
    <t>TOTAL CHARGES POUR 1 CONCERT Club</t>
  </si>
  <si>
    <t>RESULTAT POUR 1 CONCERT Club</t>
  </si>
  <si>
    <t>Services civiques</t>
  </si>
  <si>
    <t>Indemnité</t>
  </si>
  <si>
    <t>SOUS TOTAL</t>
  </si>
  <si>
    <t>TOTAL CHARGES CLUB SAISON</t>
  </si>
  <si>
    <t>TOTAL CHARGES Grd SALLE SAISON</t>
  </si>
  <si>
    <t>TOTAL PRODUITS Grd SALLE SAISON</t>
  </si>
  <si>
    <t>RESULTAT CONCERTS Grd SALLE SAISON</t>
  </si>
  <si>
    <t>RESULTAT CLUB SAISON</t>
  </si>
  <si>
    <t>TOTAL PRODUITS CONCERTS CLUB SAISON</t>
  </si>
  <si>
    <t>M.A.D Grd Salle</t>
  </si>
  <si>
    <t>M.A.D Club</t>
  </si>
  <si>
    <t>Salariés intermittents</t>
  </si>
  <si>
    <t>Recette bar</t>
  </si>
  <si>
    <t>Ventilation 2nd niveau</t>
  </si>
  <si>
    <t>Voyage et déplacements</t>
  </si>
  <si>
    <t>Nombre</t>
  </si>
  <si>
    <t>Conception affiches et plaquettes</t>
  </si>
  <si>
    <t>Conception Flyer Web et papier</t>
  </si>
  <si>
    <t>Conception opérations promo</t>
  </si>
  <si>
    <t>Conception encarts pub</t>
  </si>
  <si>
    <t>Conception graphique divers</t>
  </si>
  <si>
    <t>M.A.D Club gratuit</t>
  </si>
  <si>
    <t>Diff</t>
  </si>
  <si>
    <t>Petit équipement salle de spectacle</t>
  </si>
  <si>
    <t>M.A.D Salle gratuite</t>
  </si>
  <si>
    <t>Déplacements (ind km)</t>
  </si>
  <si>
    <t>Subvention parcours académiques</t>
  </si>
  <si>
    <t>Subvention Ministère de la Culture Parcours Académiques</t>
  </si>
  <si>
    <t>Papiers A4</t>
  </si>
  <si>
    <t>Papiers A3</t>
  </si>
  <si>
    <t>Cartouches</t>
  </si>
  <si>
    <t>Fournitures matériel ateliers</t>
  </si>
  <si>
    <t>Fournitures lampes</t>
  </si>
  <si>
    <t>Carburant</t>
  </si>
  <si>
    <t>Voyages et déplacements : Voiture</t>
  </si>
  <si>
    <t>Voyages et déplacements : Train</t>
  </si>
  <si>
    <t>Voyages et déplacements : Divers</t>
  </si>
  <si>
    <t>Voyages et déplacements : Avion</t>
  </si>
  <si>
    <t>Missions : Resaturant</t>
  </si>
  <si>
    <t>Missions : Hôtels</t>
  </si>
  <si>
    <t>Photocopies</t>
  </si>
  <si>
    <t>Petit équipement électrique</t>
  </si>
  <si>
    <t>Petit équipement outillage divers</t>
  </si>
  <si>
    <t>Missions : Restaurant</t>
  </si>
  <si>
    <t>Missions : Hôtel</t>
  </si>
  <si>
    <t xml:space="preserve"> </t>
  </si>
  <si>
    <t xml:space="preserve">Produits </t>
  </si>
  <si>
    <t>Presta Franck</t>
  </si>
  <si>
    <t>Presta régie son</t>
  </si>
  <si>
    <t>Equilibre</t>
  </si>
  <si>
    <t>Break</t>
  </si>
  <si>
    <t>Prix moyen place</t>
  </si>
  <si>
    <t>BREAK MANU (SALLE)</t>
  </si>
  <si>
    <t>BREAK MANU (CLUB)</t>
  </si>
  <si>
    <t>Aide à la diffusion</t>
  </si>
  <si>
    <t>Subvention Ville de Bordeaux Tremplin Interquartier</t>
  </si>
  <si>
    <t>Subv rectorat parcours académiques</t>
  </si>
  <si>
    <t>Subv VVV Ateliers CUCS</t>
  </si>
  <si>
    <t>Subvention Ministère de la Culture Fonctionnement 2015</t>
  </si>
  <si>
    <t>Subvention Ministère de la Culture Carnaval des 2 rives 2015</t>
  </si>
  <si>
    <t>Subvention Ministère de la Culture Espace Culture Multimédia 2015</t>
  </si>
  <si>
    <t>Subvention Ministère de la Culture Maison d'arrêt Gradignan 2015</t>
  </si>
  <si>
    <t>Subvention Jeunesse et Sports Scènes croisées 2015</t>
  </si>
  <si>
    <t>Subvention DRDJSCS "La Tournée" 2015</t>
  </si>
  <si>
    <t>Subvention Conseil Régional Fonctionnement 2015</t>
  </si>
  <si>
    <t>Subvention Conseil Régional Contrat Urbain de Cohésion Sociale 2015</t>
  </si>
  <si>
    <t>Subvention Conseil Régional Festival Ouvre la Voix 2015 (Culture)</t>
  </si>
  <si>
    <t>Subvention "La Tournée" 2015</t>
  </si>
  <si>
    <t>Subvention Conseil Général Fonctionnement 2015</t>
  </si>
  <si>
    <t>Subvention Conseil Général Bus RS 2015</t>
  </si>
  <si>
    <t>Subvention Conseil Général Festival Ouvre la Voix 2015 (Culture)</t>
  </si>
  <si>
    <t>Subvention IDDAC "La Tournée" 2015</t>
  </si>
  <si>
    <t>Subvention Ville de Bordeaux Fonctionnement 2015</t>
  </si>
  <si>
    <t>Subvention Ville de Bordeaux Contrat Urbain de Cohésion Sociale 2015</t>
  </si>
  <si>
    <t>Subvention Ville de Bordeaux Action Jeunes 2015</t>
  </si>
  <si>
    <t>Subv Etat Contrat Urbain de Cohésion Sociale 2015 (ACSE)</t>
  </si>
  <si>
    <t>Subv Ville Floirac CUCS 2015</t>
  </si>
  <si>
    <t>Sacem fonctionnement 2015</t>
  </si>
  <si>
    <t>Subv ARS Yes Ouïe Can 2015</t>
  </si>
  <si>
    <t>Report subv ARS Yes Ouïe Can 2014</t>
  </si>
  <si>
    <t>Subv CDC Sauveterre de Guyenne OLV 2015</t>
  </si>
  <si>
    <t>Subv Mairie de Créon Ouvre la Voix 2015</t>
  </si>
  <si>
    <t>Subv Mairie de Cénac Ouvre la Voix 2015</t>
  </si>
  <si>
    <t>Subv Mairie de Sadirac ouvre la Voix 2015</t>
  </si>
  <si>
    <t>Subv Ville de Sauveterre Ouvre la voix 2015</t>
  </si>
  <si>
    <t>Subv CDC du Brannais Ouvre la Voix Ouest 2015</t>
  </si>
  <si>
    <t>Subv Ville de Latresne Ouvre la Voix 2015</t>
  </si>
  <si>
    <t>Subv CDC Portes Entre Deux Mers Ouvre la Voix 2015</t>
  </si>
  <si>
    <t>Subv Mairie de Monségur Ouvre la Voix 2015</t>
  </si>
  <si>
    <t>Subv C.U.B Carnaval des Deux Rives 2015</t>
  </si>
  <si>
    <t>Subv C.U.B Ouvre la Voix 2015</t>
  </si>
  <si>
    <t>Subvention Jeunesse et Sports Aide poste FONJEP Es-Sayeh - Cabos</t>
  </si>
  <si>
    <t>Prod P.A.D</t>
  </si>
  <si>
    <t>Intermittents</t>
  </si>
  <si>
    <t>Commentaires</t>
  </si>
  <si>
    <t>Prestations de services diverses</t>
  </si>
  <si>
    <t>Achat de marchandises</t>
  </si>
  <si>
    <t>Prod Grd Salle</t>
  </si>
  <si>
    <t>Prod Club</t>
  </si>
  <si>
    <t>Données activités</t>
  </si>
  <si>
    <t>dir + ind</t>
  </si>
  <si>
    <t>Reprise sur fonds dédiés</t>
  </si>
  <si>
    <t>Fournitures de bureaux</t>
  </si>
  <si>
    <t>Crédit-bail photocopieur</t>
  </si>
  <si>
    <t>Nombre de productions</t>
  </si>
  <si>
    <t>Indemnité de depart en retraite</t>
  </si>
  <si>
    <t>Engagements à réaliser/Subv Attribuée</t>
  </si>
  <si>
    <t>Total produits</t>
  </si>
  <si>
    <t>Total charges</t>
  </si>
  <si>
    <t>CP</t>
  </si>
  <si>
    <t>Total Produits</t>
  </si>
  <si>
    <t>Coût Total</t>
  </si>
  <si>
    <t>Nombre Salle</t>
  </si>
  <si>
    <t>Nombre Club</t>
  </si>
  <si>
    <t>Total Intermittents</t>
  </si>
  <si>
    <t>Total Professeurs</t>
  </si>
  <si>
    <t>P.A.D</t>
  </si>
  <si>
    <t>Activité</t>
  </si>
  <si>
    <t>Sous-Activité</t>
  </si>
  <si>
    <t>Structure</t>
  </si>
  <si>
    <t>intermittents</t>
  </si>
  <si>
    <t>Professeurs</t>
  </si>
  <si>
    <t>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</si>
</sst>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[$€-1]_-;\-* #,##0.00\ [$€-1]_-;_-* &quot;-&quot;??\ [$€-1]_-;_-@_-"/>
    <numFmt numFmtId="167" formatCode="_-* #,##0.0000\ [$€-1]_-;\-* #,##0.0000\ [$€-1]_-;_-* &quot;-&quot;??\ [$€-1]_-;_-@_-"/>
    <numFmt numFmtId="168" formatCode="_-* #,##0.000000\ [$€-1]_-;\-* #,##0.000000\ [$€-1]_-;_-* &quot;-&quot;??\ [$€-1]_-;_-@_-"/>
    <numFmt numFmtId="170" formatCode="_ * #,##0.00_)\ [$€-1]_ ;_ * \(#,##0.00\)\ [$€-1]_ ;_ * &quot;-&quot;??_)\ [$€-1]_ ;_ @_ "/>
    <numFmt numFmtId="172" formatCode="#,##0.00\ &quot;€&quot;"/>
  </numFmts>
  <fonts count="17" x14ac:knownFonts="1">
    <font>
      <sz val="12"/>
      <color theme="1"/>
      <name val="Calibri"/>
      <family val="2"/>
      <charset val="129"/>
      <scheme val="minor"/>
    </font>
    <font>
      <sz val="12"/>
      <color theme="1"/>
      <name val="Arial Narrow"/>
      <family val="2"/>
      <charset val="238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 Narrow"/>
    </font>
    <font>
      <sz val="12"/>
      <color theme="1"/>
      <name val="Arial Narrow"/>
    </font>
    <font>
      <sz val="12"/>
      <name val="Arial Narrow"/>
    </font>
    <font>
      <b/>
      <sz val="12"/>
      <name val="Arial Narrow"/>
    </font>
    <font>
      <b/>
      <sz val="12"/>
      <color rgb="FF000000"/>
      <name val="Arial Narrow"/>
    </font>
    <font>
      <sz val="12"/>
      <color rgb="FF000000"/>
      <name val="Arial Narrow"/>
    </font>
    <font>
      <b/>
      <sz val="12"/>
      <color theme="1"/>
      <name val="Calibri"/>
      <scheme val="minor"/>
    </font>
    <font>
      <sz val="12"/>
      <color rgb="FF000000"/>
      <name val="Lucida Grande"/>
    </font>
    <font>
      <b/>
      <sz val="24"/>
      <color theme="1"/>
      <name val="Arial Narrow"/>
    </font>
    <font>
      <b/>
      <sz val="24"/>
      <color theme="1"/>
      <name val="Calibri"/>
      <family val="2"/>
      <charset val="129"/>
      <scheme val="minor"/>
    </font>
    <font>
      <sz val="12"/>
      <color theme="0"/>
      <name val="Arial Narrow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595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</fills>
  <borders count="7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4938">
    <xf numFmtId="0" fontId="0" fillId="0" borderId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20">
    <xf numFmtId="0" fontId="0" fillId="0" borderId="0" xfId="0"/>
    <xf numFmtId="0" fontId="7" fillId="0" borderId="0" xfId="0" applyFont="1"/>
    <xf numFmtId="164" fontId="7" fillId="0" borderId="0" xfId="0" applyNumberFormat="1" applyFont="1"/>
    <xf numFmtId="0" fontId="6" fillId="0" borderId="0" xfId="0" applyFont="1" applyBorder="1"/>
    <xf numFmtId="0" fontId="7" fillId="0" borderId="11" xfId="0" applyFont="1" applyFill="1" applyBorder="1"/>
    <xf numFmtId="164" fontId="7" fillId="0" borderId="1" xfId="0" applyNumberFormat="1" applyFont="1" applyFill="1" applyBorder="1"/>
    <xf numFmtId="164" fontId="7" fillId="0" borderId="10" xfId="0" applyNumberFormat="1" applyFont="1" applyFill="1" applyBorder="1"/>
    <xf numFmtId="0" fontId="7" fillId="0" borderId="13" xfId="0" applyFont="1" applyBorder="1"/>
    <xf numFmtId="0" fontId="7" fillId="0" borderId="26" xfId="0" applyFont="1" applyBorder="1"/>
    <xf numFmtId="0" fontId="7" fillId="0" borderId="14" xfId="0" applyFont="1" applyBorder="1"/>
    <xf numFmtId="0" fontId="6" fillId="0" borderId="20" xfId="0" applyFont="1" applyBorder="1" applyAlignment="1">
      <alignment horizontal="center"/>
    </xf>
    <xf numFmtId="0" fontId="7" fillId="0" borderId="0" xfId="0" applyFont="1" applyBorder="1"/>
    <xf numFmtId="0" fontId="6" fillId="0" borderId="46" xfId="0" applyFont="1" applyBorder="1"/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28" xfId="0" applyFont="1" applyBorder="1"/>
    <xf numFmtId="164" fontId="7" fillId="0" borderId="2" xfId="0" applyNumberFormat="1" applyFont="1" applyBorder="1"/>
    <xf numFmtId="164" fontId="7" fillId="0" borderId="12" xfId="0" applyNumberFormat="1" applyFont="1" applyBorder="1"/>
    <xf numFmtId="0" fontId="7" fillId="0" borderId="11" xfId="0" applyFont="1" applyBorder="1"/>
    <xf numFmtId="164" fontId="7" fillId="0" borderId="1" xfId="0" applyNumberFormat="1" applyFont="1" applyBorder="1"/>
    <xf numFmtId="164" fontId="7" fillId="0" borderId="10" xfId="0" applyNumberFormat="1" applyFont="1" applyBorder="1"/>
    <xf numFmtId="0" fontId="7" fillId="0" borderId="1" xfId="0" applyFont="1" applyBorder="1"/>
    <xf numFmtId="0" fontId="7" fillId="0" borderId="10" xfId="0" applyFont="1" applyBorder="1"/>
    <xf numFmtId="0" fontId="7" fillId="0" borderId="17" xfId="0" applyFont="1" applyBorder="1"/>
    <xf numFmtId="0" fontId="7" fillId="0" borderId="35" xfId="0" applyFont="1" applyBorder="1"/>
    <xf numFmtId="0" fontId="6" fillId="0" borderId="0" xfId="0" applyFont="1" applyFill="1" applyBorder="1" applyAlignment="1">
      <alignment horizontal="center"/>
    </xf>
    <xf numFmtId="0" fontId="6" fillId="0" borderId="21" xfId="0" applyFont="1" applyBorder="1" applyAlignment="1">
      <alignment horizontal="center"/>
    </xf>
    <xf numFmtId="1" fontId="6" fillId="0" borderId="21" xfId="0" applyNumberFormat="1" applyFont="1" applyBorder="1" applyAlignment="1">
      <alignment horizontal="center"/>
    </xf>
    <xf numFmtId="0" fontId="6" fillId="0" borderId="21" xfId="0" applyFont="1" applyBorder="1"/>
    <xf numFmtId="1" fontId="6" fillId="0" borderId="22" xfId="0" applyNumberFormat="1" applyFont="1" applyBorder="1" applyAlignment="1">
      <alignment horizontal="center"/>
    </xf>
    <xf numFmtId="1" fontId="6" fillId="0" borderId="0" xfId="0" applyNumberFormat="1" applyFont="1" applyBorder="1" applyAlignment="1">
      <alignment horizontal="center"/>
    </xf>
    <xf numFmtId="0" fontId="7" fillId="0" borderId="49" xfId="0" applyFont="1" applyBorder="1"/>
    <xf numFmtId="0" fontId="7" fillId="0" borderId="50" xfId="0" applyFont="1" applyBorder="1"/>
    <xf numFmtId="0" fontId="7" fillId="0" borderId="51" xfId="0" applyFont="1" applyBorder="1"/>
    <xf numFmtId="0" fontId="7" fillId="0" borderId="52" xfId="0" applyFont="1" applyBorder="1"/>
    <xf numFmtId="164" fontId="6" fillId="0" borderId="22" xfId="0" applyNumberFormat="1" applyFont="1" applyBorder="1" applyAlignment="1"/>
    <xf numFmtId="4" fontId="6" fillId="0" borderId="0" xfId="0" applyNumberFormat="1" applyFont="1" applyBorder="1" applyAlignment="1"/>
    <xf numFmtId="0" fontId="6" fillId="0" borderId="16" xfId="0" applyFont="1" applyFill="1" applyBorder="1"/>
    <xf numFmtId="0" fontId="6" fillId="3" borderId="7" xfId="0" applyFont="1" applyFill="1" applyBorder="1"/>
    <xf numFmtId="0" fontId="7" fillId="0" borderId="7" xfId="0" applyFont="1" applyFill="1" applyBorder="1"/>
    <xf numFmtId="0" fontId="7" fillId="0" borderId="7" xfId="0" applyFont="1" applyBorder="1"/>
    <xf numFmtId="0" fontId="7" fillId="0" borderId="8" xfId="0" applyFont="1" applyBorder="1"/>
    <xf numFmtId="0" fontId="7" fillId="0" borderId="53" xfId="0" applyFont="1" applyBorder="1"/>
    <xf numFmtId="0" fontId="6" fillId="0" borderId="7" xfId="0" applyFont="1" applyFill="1" applyBorder="1"/>
    <xf numFmtId="164" fontId="6" fillId="0" borderId="8" xfId="0" applyNumberFormat="1" applyFont="1" applyBorder="1"/>
    <xf numFmtId="4" fontId="6" fillId="0" borderId="0" xfId="0" applyNumberFormat="1" applyFont="1" applyBorder="1"/>
    <xf numFmtId="0" fontId="7" fillId="0" borderId="1" xfId="0" applyFont="1" applyFill="1" applyBorder="1"/>
    <xf numFmtId="164" fontId="7" fillId="0" borderId="10" xfId="0" applyNumberFormat="1" applyFont="1" applyBorder="1" applyAlignment="1">
      <alignment vertical="center"/>
    </xf>
    <xf numFmtId="4" fontId="7" fillId="0" borderId="0" xfId="0" applyNumberFormat="1" applyFont="1" applyBorder="1"/>
    <xf numFmtId="0" fontId="6" fillId="0" borderId="11" xfId="0" applyFont="1" applyFill="1" applyBorder="1"/>
    <xf numFmtId="0" fontId="6" fillId="0" borderId="1" xfId="0" applyFont="1" applyBorder="1"/>
    <xf numFmtId="0" fontId="6" fillId="0" borderId="1" xfId="0" applyFont="1" applyFill="1" applyBorder="1"/>
    <xf numFmtId="0" fontId="6" fillId="0" borderId="10" xfId="0" applyFont="1" applyBorder="1"/>
    <xf numFmtId="0" fontId="6" fillId="0" borderId="53" xfId="0" applyFont="1" applyBorder="1"/>
    <xf numFmtId="0" fontId="6" fillId="0" borderId="52" xfId="0" applyFont="1" applyBorder="1"/>
    <xf numFmtId="164" fontId="7" fillId="0" borderId="18" xfId="0" applyNumberFormat="1" applyFont="1" applyBorder="1"/>
    <xf numFmtId="4" fontId="7" fillId="0" borderId="0" xfId="0" applyNumberFormat="1" applyFont="1"/>
    <xf numFmtId="164" fontId="7" fillId="3" borderId="1" xfId="0" applyNumberFormat="1" applyFont="1" applyFill="1" applyBorder="1"/>
    <xf numFmtId="164" fontId="7" fillId="3" borderId="10" xfId="0" applyNumberFormat="1" applyFont="1" applyFill="1" applyBorder="1"/>
    <xf numFmtId="164" fontId="7" fillId="0" borderId="53" xfId="0" applyNumberFormat="1" applyFont="1" applyFill="1" applyBorder="1"/>
    <xf numFmtId="164" fontId="7" fillId="0" borderId="52" xfId="0" applyNumberFormat="1" applyFont="1" applyFill="1" applyBorder="1"/>
    <xf numFmtId="0" fontId="7" fillId="3" borderId="10" xfId="0" applyFont="1" applyFill="1" applyBorder="1"/>
    <xf numFmtId="0" fontId="7" fillId="0" borderId="53" xfId="0" applyFont="1" applyFill="1" applyBorder="1"/>
    <xf numFmtId="0" fontId="7" fillId="0" borderId="52" xfId="0" applyFont="1" applyFill="1" applyBorder="1"/>
    <xf numFmtId="4" fontId="7" fillId="0" borderId="0" xfId="0" applyNumberFormat="1" applyFont="1" applyFill="1" applyBorder="1"/>
    <xf numFmtId="0" fontId="7" fillId="0" borderId="10" xfId="0" applyFont="1" applyFill="1" applyBorder="1"/>
    <xf numFmtId="0" fontId="7" fillId="3" borderId="1" xfId="0" applyFont="1" applyFill="1" applyBorder="1"/>
    <xf numFmtId="164" fontId="7" fillId="0" borderId="18" xfId="0" applyNumberFormat="1" applyFont="1" applyBorder="1" applyAlignment="1">
      <alignment vertical="center"/>
    </xf>
    <xf numFmtId="164" fontId="7" fillId="0" borderId="0" xfId="0" applyNumberFormat="1" applyFont="1" applyAlignment="1">
      <alignment horizontal="center" vertical="center"/>
    </xf>
    <xf numFmtId="0" fontId="7" fillId="0" borderId="47" xfId="0" applyFont="1" applyBorder="1"/>
    <xf numFmtId="0" fontId="7" fillId="0" borderId="48" xfId="0" applyFont="1" applyBorder="1"/>
    <xf numFmtId="0" fontId="7" fillId="0" borderId="48" xfId="0" applyFont="1" applyFill="1" applyBorder="1"/>
    <xf numFmtId="0" fontId="7" fillId="0" borderId="39" xfId="0" applyFont="1" applyBorder="1"/>
    <xf numFmtId="0" fontId="6" fillId="4" borderId="46" xfId="0" applyFont="1" applyFill="1" applyBorder="1" applyAlignment="1">
      <alignment horizontal="right"/>
    </xf>
    <xf numFmtId="164" fontId="6" fillId="4" borderId="4" xfId="0" applyNumberFormat="1" applyFont="1" applyFill="1" applyBorder="1"/>
    <xf numFmtId="0" fontId="7" fillId="4" borderId="4" xfId="0" applyFont="1" applyFill="1" applyBorder="1"/>
    <xf numFmtId="0" fontId="6" fillId="4" borderId="4" xfId="0" applyFont="1" applyFill="1" applyBorder="1" applyAlignment="1">
      <alignment horizontal="right"/>
    </xf>
    <xf numFmtId="164" fontId="6" fillId="4" borderId="5" xfId="0" applyNumberFormat="1" applyFont="1" applyFill="1" applyBorder="1"/>
    <xf numFmtId="164" fontId="6" fillId="0" borderId="53" xfId="0" applyNumberFormat="1" applyFont="1" applyBorder="1"/>
    <xf numFmtId="164" fontId="6" fillId="0" borderId="52" xfId="0" applyNumberFormat="1" applyFont="1" applyBorder="1"/>
    <xf numFmtId="0" fontId="6" fillId="0" borderId="56" xfId="0" applyFont="1" applyBorder="1" applyAlignment="1">
      <alignment horizontal="right"/>
    </xf>
    <xf numFmtId="164" fontId="6" fillId="0" borderId="57" xfId="0" applyNumberFormat="1" applyFont="1" applyBorder="1"/>
    <xf numFmtId="164" fontId="6" fillId="0" borderId="57" xfId="0" applyNumberFormat="1" applyFont="1" applyFill="1" applyBorder="1"/>
    <xf numFmtId="0" fontId="7" fillId="0" borderId="57" xfId="0" applyFont="1" applyBorder="1"/>
    <xf numFmtId="0" fontId="7" fillId="0" borderId="40" xfId="0" applyFont="1" applyBorder="1"/>
    <xf numFmtId="0" fontId="6" fillId="0" borderId="3" xfId="0" applyFont="1" applyFill="1" applyBorder="1" applyAlignment="1">
      <alignment horizontal="center"/>
    </xf>
    <xf numFmtId="0" fontId="7" fillId="3" borderId="16" xfId="0" applyFont="1" applyFill="1" applyBorder="1"/>
    <xf numFmtId="1" fontId="7" fillId="3" borderId="7" xfId="0" applyNumberFormat="1" applyFont="1" applyFill="1" applyBorder="1"/>
    <xf numFmtId="164" fontId="7" fillId="0" borderId="7" xfId="0" applyNumberFormat="1" applyFont="1" applyBorder="1"/>
    <xf numFmtId="164" fontId="7" fillId="0" borderId="8" xfId="0" applyNumberFormat="1" applyFont="1" applyBorder="1"/>
    <xf numFmtId="164" fontId="7" fillId="0" borderId="53" xfId="0" applyNumberFormat="1" applyFont="1" applyBorder="1"/>
    <xf numFmtId="0" fontId="7" fillId="3" borderId="28" xfId="0" applyFont="1" applyFill="1" applyBorder="1"/>
    <xf numFmtId="164" fontId="7" fillId="3" borderId="2" xfId="0" applyNumberFormat="1" applyFont="1" applyFill="1" applyBorder="1"/>
    <xf numFmtId="0" fontId="7" fillId="3" borderId="11" xfId="0" applyFont="1" applyFill="1" applyBorder="1"/>
    <xf numFmtId="1" fontId="7" fillId="3" borderId="1" xfId="0" applyNumberFormat="1" applyFont="1" applyFill="1" applyBorder="1"/>
    <xf numFmtId="1" fontId="7" fillId="0" borderId="52" xfId="0" applyNumberFormat="1" applyFont="1" applyBorder="1"/>
    <xf numFmtId="0" fontId="7" fillId="0" borderId="0" xfId="0" applyFont="1" applyFill="1" applyBorder="1"/>
    <xf numFmtId="164" fontId="7" fillId="0" borderId="0" xfId="0" applyNumberFormat="1" applyFont="1" applyBorder="1"/>
    <xf numFmtId="0" fontId="7" fillId="3" borderId="17" xfId="0" applyFont="1" applyFill="1" applyBorder="1"/>
    <xf numFmtId="1" fontId="7" fillId="3" borderId="35" xfId="0" applyNumberFormat="1" applyFont="1" applyFill="1" applyBorder="1"/>
    <xf numFmtId="164" fontId="7" fillId="0" borderId="35" xfId="0" applyNumberFormat="1" applyFont="1" applyBorder="1"/>
    <xf numFmtId="0" fontId="7" fillId="3" borderId="47" xfId="0" applyFont="1" applyFill="1" applyBorder="1"/>
    <xf numFmtId="0" fontId="7" fillId="4" borderId="3" xfId="0" applyFont="1" applyFill="1" applyBorder="1"/>
    <xf numFmtId="164" fontId="7" fillId="0" borderId="52" xfId="0" applyNumberFormat="1" applyFont="1" applyBorder="1"/>
    <xf numFmtId="0" fontId="7" fillId="5" borderId="11" xfId="0" applyFont="1" applyFill="1" applyBorder="1"/>
    <xf numFmtId="0" fontId="7" fillId="0" borderId="35" xfId="0" applyFont="1" applyFill="1" applyBorder="1"/>
    <xf numFmtId="164" fontId="7" fillId="0" borderId="18" xfId="0" applyNumberFormat="1" applyFont="1" applyFill="1" applyBorder="1"/>
    <xf numFmtId="0" fontId="7" fillId="0" borderId="1" xfId="0" applyFont="1" applyBorder="1" applyAlignment="1">
      <alignment vertical="center"/>
    </xf>
    <xf numFmtId="164" fontId="11" fillId="0" borderId="10" xfId="0" applyNumberFormat="1" applyFont="1" applyBorder="1" applyAlignment="1">
      <alignment vertical="center"/>
    </xf>
    <xf numFmtId="4" fontId="11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horizontal="right"/>
    </xf>
    <xf numFmtId="164" fontId="6" fillId="0" borderId="0" xfId="0" applyNumberFormat="1" applyFont="1" applyBorder="1"/>
    <xf numFmtId="0" fontId="6" fillId="0" borderId="46" xfId="0" applyFont="1" applyBorder="1" applyAlignment="1">
      <alignment horizontal="left"/>
    </xf>
    <xf numFmtId="164" fontId="6" fillId="0" borderId="4" xfId="0" applyNumberFormat="1" applyFont="1" applyBorder="1" applyAlignment="1">
      <alignment horizontal="center"/>
    </xf>
    <xf numFmtId="164" fontId="6" fillId="0" borderId="5" xfId="0" applyNumberFormat="1" applyFont="1" applyBorder="1" applyAlignment="1">
      <alignment horizontal="center"/>
    </xf>
    <xf numFmtId="0" fontId="7" fillId="0" borderId="16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7" fillId="0" borderId="35" xfId="0" applyFont="1" applyBorder="1" applyAlignment="1">
      <alignment vertical="center"/>
    </xf>
    <xf numFmtId="164" fontId="11" fillId="0" borderId="18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164" fontId="11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7" fillId="0" borderId="1" xfId="0" applyFont="1" applyFill="1" applyBorder="1" applyAlignment="1">
      <alignment vertical="center"/>
    </xf>
    <xf numFmtId="4" fontId="7" fillId="0" borderId="0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left"/>
    </xf>
    <xf numFmtId="0" fontId="7" fillId="0" borderId="35" xfId="0" applyFont="1" applyFill="1" applyBorder="1" applyAlignment="1">
      <alignment vertical="center"/>
    </xf>
    <xf numFmtId="164" fontId="7" fillId="0" borderId="39" xfId="0" applyNumberFormat="1" applyFont="1" applyBorder="1"/>
    <xf numFmtId="0" fontId="6" fillId="4" borderId="29" xfId="0" applyFont="1" applyFill="1" applyBorder="1" applyAlignment="1">
      <alignment horizontal="right"/>
    </xf>
    <xf numFmtId="164" fontId="6" fillId="4" borderId="43" xfId="0" applyNumberFormat="1" applyFont="1" applyFill="1" applyBorder="1"/>
    <xf numFmtId="164" fontId="6" fillId="4" borderId="23" xfId="0" applyNumberFormat="1" applyFont="1" applyFill="1" applyBorder="1"/>
    <xf numFmtId="0" fontId="7" fillId="4" borderId="30" xfId="0" applyFont="1" applyFill="1" applyBorder="1"/>
    <xf numFmtId="0" fontId="7" fillId="4" borderId="0" xfId="0" applyFont="1" applyFill="1" applyBorder="1"/>
    <xf numFmtId="0" fontId="7" fillId="4" borderId="31" xfId="0" applyFont="1" applyFill="1" applyBorder="1"/>
    <xf numFmtId="0" fontId="6" fillId="4" borderId="32" xfId="0" applyFont="1" applyFill="1" applyBorder="1" applyAlignment="1">
      <alignment horizontal="right"/>
    </xf>
    <xf numFmtId="164" fontId="6" fillId="4" borderId="44" xfId="0" applyNumberFormat="1" applyFont="1" applyFill="1" applyBorder="1"/>
    <xf numFmtId="0" fontId="7" fillId="4" borderId="44" xfId="0" applyFont="1" applyFill="1" applyBorder="1"/>
    <xf numFmtId="0" fontId="7" fillId="4" borderId="24" xfId="0" applyFont="1" applyFill="1" applyBorder="1"/>
    <xf numFmtId="0" fontId="7" fillId="0" borderId="54" xfId="0" applyFont="1" applyBorder="1"/>
    <xf numFmtId="0" fontId="7" fillId="0" borderId="55" xfId="0" applyFont="1" applyBorder="1"/>
    <xf numFmtId="0" fontId="7" fillId="0" borderId="45" xfId="0" applyFont="1" applyBorder="1"/>
    <xf numFmtId="164" fontId="7" fillId="0" borderId="55" xfId="0" applyNumberFormat="1" applyFont="1" applyBorder="1"/>
    <xf numFmtId="164" fontId="7" fillId="0" borderId="50" xfId="0" applyNumberFormat="1" applyFont="1" applyBorder="1"/>
    <xf numFmtId="164" fontId="7" fillId="0" borderId="51" xfId="0" applyNumberFormat="1" applyFont="1" applyBorder="1"/>
    <xf numFmtId="164" fontId="7" fillId="4" borderId="0" xfId="0" applyNumberFormat="1" applyFont="1" applyFill="1" applyBorder="1"/>
    <xf numFmtId="164" fontId="7" fillId="4" borderId="31" xfId="0" applyNumberFormat="1" applyFont="1" applyFill="1" applyBorder="1"/>
    <xf numFmtId="0" fontId="6" fillId="4" borderId="46" xfId="0" applyFont="1" applyFill="1" applyBorder="1"/>
    <xf numFmtId="164" fontId="7" fillId="4" borderId="24" xfId="0" applyNumberFormat="1" applyFont="1" applyFill="1" applyBorder="1"/>
    <xf numFmtId="164" fontId="6" fillId="4" borderId="32" xfId="0" applyNumberFormat="1" applyFont="1" applyFill="1" applyBorder="1" applyAlignment="1">
      <alignment horizontal="right"/>
    </xf>
    <xf numFmtId="167" fontId="7" fillId="0" borderId="0" xfId="0" applyNumberFormat="1" applyFont="1"/>
    <xf numFmtId="168" fontId="7" fillId="0" borderId="0" xfId="0" applyNumberFormat="1" applyFont="1"/>
    <xf numFmtId="0" fontId="9" fillId="0" borderId="0" xfId="0" applyFont="1" applyFill="1"/>
    <xf numFmtId="164" fontId="9" fillId="0" borderId="0" xfId="0" applyNumberFormat="1" applyFont="1" applyFill="1"/>
    <xf numFmtId="0" fontId="7" fillId="0" borderId="28" xfId="0" applyFont="1" applyBorder="1" applyAlignment="1">
      <alignment horizontal="right"/>
    </xf>
    <xf numFmtId="0" fontId="7" fillId="0" borderId="2" xfId="0" applyFont="1" applyBorder="1" applyAlignment="1">
      <alignment horizontal="left"/>
    </xf>
    <xf numFmtId="0" fontId="7" fillId="0" borderId="56" xfId="0" applyFont="1" applyBorder="1" applyAlignment="1">
      <alignment horizontal="right"/>
    </xf>
    <xf numFmtId="0" fontId="7" fillId="0" borderId="57" xfId="0" applyFont="1" applyBorder="1" applyAlignment="1">
      <alignment horizontal="left"/>
    </xf>
    <xf numFmtId="0" fontId="6" fillId="0" borderId="0" xfId="0" applyFont="1" applyFill="1" applyBorder="1" applyAlignment="1">
      <alignment horizontal="right"/>
    </xf>
    <xf numFmtId="164" fontId="6" fillId="0" borderId="0" xfId="0" applyNumberFormat="1" applyFont="1" applyFill="1" applyBorder="1"/>
    <xf numFmtId="0" fontId="7" fillId="0" borderId="0" xfId="0" applyFont="1" applyFill="1"/>
    <xf numFmtId="0" fontId="6" fillId="0" borderId="0" xfId="0" applyFont="1" applyFill="1" applyBorder="1"/>
    <xf numFmtId="2" fontId="7" fillId="0" borderId="10" xfId="0" applyNumberFormat="1" applyFont="1" applyFill="1" applyBorder="1"/>
    <xf numFmtId="164" fontId="7" fillId="0" borderId="0" xfId="0" applyNumberFormat="1" applyFont="1" applyFill="1" applyBorder="1"/>
    <xf numFmtId="9" fontId="7" fillId="3" borderId="13" xfId="1" applyFont="1" applyFill="1" applyBorder="1"/>
    <xf numFmtId="9" fontId="7" fillId="3" borderId="26" xfId="1" applyFont="1" applyFill="1" applyBorder="1"/>
    <xf numFmtId="9" fontId="7" fillId="3" borderId="14" xfId="1" applyFont="1" applyFill="1" applyBorder="1"/>
    <xf numFmtId="0" fontId="7" fillId="0" borderId="50" xfId="0" applyFont="1" applyFill="1" applyBorder="1"/>
    <xf numFmtId="0" fontId="7" fillId="0" borderId="55" xfId="0" applyFont="1" applyFill="1" applyBorder="1"/>
    <xf numFmtId="164" fontId="6" fillId="4" borderId="3" xfId="0" applyNumberFormat="1" applyFont="1" applyFill="1" applyBorder="1"/>
    <xf numFmtId="164" fontId="6" fillId="0" borderId="4" xfId="0" applyNumberFormat="1" applyFont="1" applyFill="1" applyBorder="1"/>
    <xf numFmtId="164" fontId="6" fillId="0" borderId="5" xfId="0" applyNumberFormat="1" applyFont="1" applyFill="1" applyBorder="1"/>
    <xf numFmtId="164" fontId="6" fillId="0" borderId="53" xfId="0" applyNumberFormat="1" applyFont="1" applyFill="1" applyBorder="1"/>
    <xf numFmtId="0" fontId="7" fillId="0" borderId="11" xfId="0" applyFont="1" applyFill="1" applyBorder="1" applyAlignment="1">
      <alignment horizontal="left"/>
    </xf>
    <xf numFmtId="0" fontId="6" fillId="0" borderId="11" xfId="0" applyFont="1" applyFill="1" applyBorder="1" applyAlignment="1">
      <alignment horizontal="left"/>
    </xf>
    <xf numFmtId="164" fontId="6" fillId="0" borderId="3" xfId="0" applyNumberFormat="1" applyFont="1" applyFill="1" applyBorder="1"/>
    <xf numFmtId="164" fontId="7" fillId="0" borderId="12" xfId="0" applyNumberFormat="1" applyFont="1" applyFill="1" applyBorder="1" applyAlignment="1">
      <alignment horizontal="right"/>
    </xf>
    <xf numFmtId="0" fontId="7" fillId="0" borderId="28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  <xf numFmtId="0" fontId="6" fillId="0" borderId="13" xfId="0" applyFont="1" applyFill="1" applyBorder="1" applyAlignment="1">
      <alignment horizontal="left"/>
    </xf>
    <xf numFmtId="0" fontId="6" fillId="0" borderId="26" xfId="0" applyFont="1" applyFill="1" applyBorder="1" applyAlignment="1">
      <alignment horizontal="left"/>
    </xf>
    <xf numFmtId="0" fontId="6" fillId="0" borderId="14" xfId="0" applyFont="1" applyFill="1" applyBorder="1" applyAlignment="1">
      <alignment horizontal="left"/>
    </xf>
    <xf numFmtId="0" fontId="7" fillId="0" borderId="26" xfId="0" applyFont="1" applyFill="1" applyBorder="1" applyAlignment="1">
      <alignment horizontal="left"/>
    </xf>
    <xf numFmtId="0" fontId="6" fillId="0" borderId="47" xfId="0" applyFont="1" applyFill="1" applyBorder="1" applyAlignment="1">
      <alignment horizontal="left"/>
    </xf>
    <xf numFmtId="164" fontId="6" fillId="6" borderId="43" xfId="0" applyNumberFormat="1" applyFont="1" applyFill="1" applyBorder="1"/>
    <xf numFmtId="0" fontId="7" fillId="6" borderId="31" xfId="0" applyFont="1" applyFill="1" applyBorder="1"/>
    <xf numFmtId="164" fontId="6" fillId="6" borderId="44" xfId="0" applyNumberFormat="1" applyFont="1" applyFill="1" applyBorder="1"/>
    <xf numFmtId="0" fontId="7" fillId="6" borderId="24" xfId="0" applyFont="1" applyFill="1" applyBorder="1"/>
    <xf numFmtId="164" fontId="6" fillId="6" borderId="23" xfId="0" applyNumberFormat="1" applyFont="1" applyFill="1" applyBorder="1"/>
    <xf numFmtId="164" fontId="7" fillId="0" borderId="50" xfId="0" applyNumberFormat="1" applyFont="1" applyFill="1" applyBorder="1"/>
    <xf numFmtId="164" fontId="7" fillId="0" borderId="55" xfId="0" applyNumberFormat="1" applyFont="1" applyFill="1" applyBorder="1"/>
    <xf numFmtId="164" fontId="7" fillId="0" borderId="0" xfId="0" applyNumberFormat="1" applyFont="1" applyFill="1"/>
    <xf numFmtId="0" fontId="7" fillId="6" borderId="0" xfId="0" applyFont="1" applyFill="1" applyBorder="1" applyAlignment="1">
      <alignment horizontal="left"/>
    </xf>
    <xf numFmtId="0" fontId="7" fillId="6" borderId="0" xfId="0" applyFont="1" applyFill="1" applyBorder="1"/>
    <xf numFmtId="0" fontId="6" fillId="6" borderId="29" xfId="0" applyFont="1" applyFill="1" applyBorder="1" applyAlignment="1">
      <alignment horizontal="right"/>
    </xf>
    <xf numFmtId="164" fontId="6" fillId="6" borderId="43" xfId="0" applyNumberFormat="1" applyFont="1" applyFill="1" applyBorder="1" applyAlignment="1">
      <alignment horizontal="left"/>
    </xf>
    <xf numFmtId="164" fontId="6" fillId="6" borderId="23" xfId="0" applyNumberFormat="1" applyFont="1" applyFill="1" applyBorder="1" applyAlignment="1">
      <alignment horizontal="left"/>
    </xf>
    <xf numFmtId="0" fontId="7" fillId="6" borderId="30" xfId="0" applyFont="1" applyFill="1" applyBorder="1" applyAlignment="1">
      <alignment horizontal="right"/>
    </xf>
    <xf numFmtId="0" fontId="6" fillId="6" borderId="32" xfId="0" applyFont="1" applyFill="1" applyBorder="1" applyAlignment="1">
      <alignment horizontal="right"/>
    </xf>
    <xf numFmtId="164" fontId="6" fillId="6" borderId="44" xfId="0" applyNumberFormat="1" applyFont="1" applyFill="1" applyBorder="1" applyAlignment="1">
      <alignment horizontal="left"/>
    </xf>
    <xf numFmtId="0" fontId="7" fillId="6" borderId="44" xfId="0" applyFont="1" applyFill="1" applyBorder="1"/>
    <xf numFmtId="0" fontId="7" fillId="6" borderId="30" xfId="0" applyFont="1" applyFill="1" applyBorder="1"/>
    <xf numFmtId="164" fontId="7" fillId="4" borderId="44" xfId="0" applyNumberFormat="1" applyFont="1" applyFill="1" applyBorder="1"/>
    <xf numFmtId="0" fontId="6" fillId="4" borderId="20" xfId="0" applyFont="1" applyFill="1" applyBorder="1" applyAlignment="1">
      <alignment horizontal="right"/>
    </xf>
    <xf numFmtId="164" fontId="6" fillId="0" borderId="1" xfId="0" applyNumberFormat="1" applyFont="1" applyFill="1" applyBorder="1"/>
    <xf numFmtId="0" fontId="6" fillId="0" borderId="11" xfId="0" applyNumberFormat="1" applyFont="1" applyFill="1" applyBorder="1"/>
    <xf numFmtId="0" fontId="7" fillId="0" borderId="11" xfId="0" applyNumberFormat="1" applyFont="1" applyFill="1" applyBorder="1"/>
    <xf numFmtId="164" fontId="6" fillId="0" borderId="11" xfId="0" applyNumberFormat="1" applyFont="1" applyFill="1" applyBorder="1"/>
    <xf numFmtId="164" fontId="7" fillId="0" borderId="11" xfId="0" applyNumberFormat="1" applyFont="1" applyFill="1" applyBorder="1"/>
    <xf numFmtId="0" fontId="6" fillId="0" borderId="28" xfId="0" applyNumberFormat="1" applyFont="1" applyFill="1" applyBorder="1"/>
    <xf numFmtId="164" fontId="6" fillId="0" borderId="2" xfId="0" applyNumberFormat="1" applyFont="1" applyFill="1" applyBorder="1"/>
    <xf numFmtId="164" fontId="6" fillId="0" borderId="46" xfId="0" applyNumberFormat="1" applyFont="1" applyFill="1" applyBorder="1" applyAlignment="1">
      <alignment horizontal="left"/>
    </xf>
    <xf numFmtId="0" fontId="7" fillId="0" borderId="47" xfId="0" applyNumberFormat="1" applyFont="1" applyFill="1" applyBorder="1"/>
    <xf numFmtId="9" fontId="7" fillId="3" borderId="12" xfId="1" applyFont="1" applyFill="1" applyBorder="1"/>
    <xf numFmtId="164" fontId="6" fillId="4" borderId="46" xfId="0" applyNumberFormat="1" applyFont="1" applyFill="1" applyBorder="1" applyAlignment="1">
      <alignment horizontal="right"/>
    </xf>
    <xf numFmtId="164" fontId="6" fillId="4" borderId="5" xfId="0" applyNumberFormat="1" applyFont="1" applyFill="1" applyBorder="1" applyAlignment="1">
      <alignment horizontal="right"/>
    </xf>
    <xf numFmtId="0" fontId="7" fillId="0" borderId="30" xfId="0" applyFont="1" applyFill="1" applyBorder="1"/>
    <xf numFmtId="0" fontId="6" fillId="7" borderId="29" xfId="0" applyFont="1" applyFill="1" applyBorder="1"/>
    <xf numFmtId="0" fontId="6" fillId="7" borderId="43" xfId="0" applyFont="1" applyFill="1" applyBorder="1"/>
    <xf numFmtId="0" fontId="6" fillId="7" borderId="23" xfId="0" applyFont="1" applyFill="1" applyBorder="1"/>
    <xf numFmtId="164" fontId="6" fillId="7" borderId="30" xfId="0" applyNumberFormat="1" applyFont="1" applyFill="1" applyBorder="1"/>
    <xf numFmtId="0" fontId="6" fillId="7" borderId="0" xfId="0" applyFont="1" applyFill="1" applyBorder="1" applyAlignment="1">
      <alignment horizontal="center"/>
    </xf>
    <xf numFmtId="164" fontId="6" fillId="7" borderId="31" xfId="0" applyNumberFormat="1" applyFont="1" applyFill="1" applyBorder="1"/>
    <xf numFmtId="164" fontId="6" fillId="7" borderId="32" xfId="0" applyNumberFormat="1" applyFont="1" applyFill="1" applyBorder="1"/>
    <xf numFmtId="0" fontId="6" fillId="7" borderId="44" xfId="0" applyFont="1" applyFill="1" applyBorder="1" applyAlignment="1">
      <alignment horizontal="center"/>
    </xf>
    <xf numFmtId="164" fontId="6" fillId="7" borderId="24" xfId="0" applyNumberFormat="1" applyFont="1" applyFill="1" applyBorder="1"/>
    <xf numFmtId="0" fontId="7" fillId="8" borderId="29" xfId="0" applyFont="1" applyFill="1" applyBorder="1"/>
    <xf numFmtId="0" fontId="6" fillId="8" borderId="43" xfId="0" applyFont="1" applyFill="1" applyBorder="1" applyAlignment="1">
      <alignment horizontal="center"/>
    </xf>
    <xf numFmtId="0" fontId="7" fillId="8" borderId="23" xfId="0" applyFont="1" applyFill="1" applyBorder="1"/>
    <xf numFmtId="0" fontId="7" fillId="8" borderId="30" xfId="0" applyFont="1" applyFill="1" applyBorder="1"/>
    <xf numFmtId="0" fontId="7" fillId="8" borderId="32" xfId="0" applyFont="1" applyFill="1" applyBorder="1"/>
    <xf numFmtId="0" fontId="6" fillId="8" borderId="0" xfId="0" applyFont="1" applyFill="1" applyBorder="1"/>
    <xf numFmtId="164" fontId="6" fillId="8" borderId="31" xfId="0" applyNumberFormat="1" applyFont="1" applyFill="1" applyBorder="1"/>
    <xf numFmtId="0" fontId="6" fillId="8" borderId="44" xfId="0" applyFont="1" applyFill="1" applyBorder="1"/>
    <xf numFmtId="164" fontId="6" fillId="8" borderId="24" xfId="0" applyNumberFormat="1" applyFont="1" applyFill="1" applyBorder="1"/>
    <xf numFmtId="2" fontId="6" fillId="8" borderId="31" xfId="0" applyNumberFormat="1" applyFont="1" applyFill="1" applyBorder="1"/>
    <xf numFmtId="2" fontId="7" fillId="3" borderId="10" xfId="0" applyNumberFormat="1" applyFont="1" applyFill="1" applyBorder="1"/>
    <xf numFmtId="0" fontId="6" fillId="4" borderId="20" xfId="0" applyFont="1" applyFill="1" applyBorder="1" applyAlignment="1"/>
    <xf numFmtId="1" fontId="6" fillId="4" borderId="25" xfId="0" applyNumberFormat="1" applyFont="1" applyFill="1" applyBorder="1" applyAlignment="1"/>
    <xf numFmtId="0" fontId="6" fillId="9" borderId="4" xfId="0" applyFont="1" applyFill="1" applyBorder="1" applyAlignment="1">
      <alignment horizontal="center" vertical="center"/>
    </xf>
    <xf numFmtId="0" fontId="6" fillId="9" borderId="5" xfId="0" applyFont="1" applyFill="1" applyBorder="1" applyAlignment="1">
      <alignment horizontal="center" vertical="center"/>
    </xf>
    <xf numFmtId="0" fontId="1" fillId="0" borderId="0" xfId="0" applyFont="1" applyFill="1"/>
    <xf numFmtId="0" fontId="7" fillId="0" borderId="0" xfId="0" applyFont="1" applyFill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172" fontId="1" fillId="0" borderId="1" xfId="0" applyNumberFormat="1" applyFont="1" applyFill="1" applyBorder="1" applyAlignment="1">
      <alignment horizontal="center" vertical="center"/>
    </xf>
    <xf numFmtId="4" fontId="6" fillId="0" borderId="0" xfId="0" applyNumberFormat="1" applyFont="1" applyFill="1" applyBorder="1"/>
    <xf numFmtId="0" fontId="7" fillId="0" borderId="0" xfId="0" applyFont="1" applyFill="1" applyAlignment="1">
      <alignment horizontal="left" vertical="top"/>
    </xf>
    <xf numFmtId="0" fontId="6" fillId="0" borderId="4" xfId="0" applyNumberFormat="1" applyFont="1" applyFill="1" applyBorder="1" applyAlignment="1">
      <alignment horizontal="center" vertical="center"/>
    </xf>
    <xf numFmtId="172" fontId="1" fillId="0" borderId="35" xfId="0" applyNumberFormat="1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/>
    </xf>
    <xf numFmtId="4" fontId="6" fillId="0" borderId="0" xfId="0" applyNumberFormat="1" applyFont="1" applyFill="1" applyBorder="1" applyAlignment="1"/>
    <xf numFmtId="0" fontId="1" fillId="0" borderId="0" xfId="0" applyFont="1" applyFill="1" applyBorder="1"/>
    <xf numFmtId="0" fontId="1" fillId="0" borderId="0" xfId="0" applyFont="1"/>
    <xf numFmtId="0" fontId="1" fillId="0" borderId="0" xfId="0" applyFont="1" applyBorder="1"/>
    <xf numFmtId="0" fontId="1" fillId="2" borderId="29" xfId="0" applyFont="1" applyFill="1" applyBorder="1"/>
    <xf numFmtId="1" fontId="6" fillId="2" borderId="30" xfId="0" applyNumberFormat="1" applyFont="1" applyFill="1" applyBorder="1" applyAlignment="1">
      <alignment horizontal="center"/>
    </xf>
    <xf numFmtId="1" fontId="6" fillId="2" borderId="31" xfId="0" applyNumberFormat="1" applyFont="1" applyFill="1" applyBorder="1" applyAlignment="1">
      <alignment horizontal="center"/>
    </xf>
    <xf numFmtId="4" fontId="6" fillId="2" borderId="30" xfId="0" applyNumberFormat="1" applyFont="1" applyFill="1" applyBorder="1" applyAlignment="1"/>
    <xf numFmtId="4" fontId="6" fillId="2" borderId="31" xfId="0" applyNumberFormat="1" applyFont="1" applyFill="1" applyBorder="1" applyAlignment="1"/>
    <xf numFmtId="4" fontId="6" fillId="2" borderId="30" xfId="0" applyNumberFormat="1" applyFont="1" applyFill="1" applyBorder="1"/>
    <xf numFmtId="4" fontId="6" fillId="2" borderId="31" xfId="0" applyNumberFormat="1" applyFont="1" applyFill="1" applyBorder="1"/>
    <xf numFmtId="0" fontId="7" fillId="2" borderId="30" xfId="0" applyFont="1" applyFill="1" applyBorder="1"/>
    <xf numFmtId="0" fontId="6" fillId="2" borderId="30" xfId="0" applyFont="1" applyFill="1" applyBorder="1"/>
    <xf numFmtId="0" fontId="1" fillId="2" borderId="0" xfId="0" applyFont="1" applyFill="1" applyBorder="1"/>
    <xf numFmtId="0" fontId="7" fillId="2" borderId="30" xfId="0" applyFont="1" applyFill="1" applyBorder="1" applyAlignment="1">
      <alignment horizontal="left" vertical="top"/>
    </xf>
    <xf numFmtId="0" fontId="1" fillId="2" borderId="30" xfId="0" applyFont="1" applyFill="1" applyBorder="1"/>
    <xf numFmtId="0" fontId="1" fillId="2" borderId="28" xfId="0" applyFont="1" applyFill="1" applyBorder="1"/>
    <xf numFmtId="0" fontId="6" fillId="2" borderId="4" xfId="0" applyNumberFormat="1" applyFont="1" applyFill="1" applyBorder="1" applyAlignment="1">
      <alignment horizontal="center" vertical="center"/>
    </xf>
    <xf numFmtId="172" fontId="1" fillId="2" borderId="1" xfId="0" applyNumberFormat="1" applyFont="1" applyFill="1" applyBorder="1" applyAlignment="1">
      <alignment horizontal="center" vertical="center"/>
    </xf>
    <xf numFmtId="172" fontId="6" fillId="2" borderId="4" xfId="0" applyNumberFormat="1" applyFont="1" applyFill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/>
    </xf>
    <xf numFmtId="172" fontId="1" fillId="2" borderId="2" xfId="0" applyNumberFormat="1" applyFont="1" applyFill="1" applyBorder="1" applyAlignment="1">
      <alignment horizontal="center" vertical="center"/>
    </xf>
    <xf numFmtId="172" fontId="1" fillId="2" borderId="48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43" xfId="0" applyFont="1" applyFill="1" applyBorder="1"/>
    <xf numFmtId="0" fontId="1" fillId="2" borderId="23" xfId="0" applyFont="1" applyFill="1" applyBorder="1"/>
    <xf numFmtId="0" fontId="1" fillId="2" borderId="31" xfId="0" applyFont="1" applyFill="1" applyBorder="1"/>
    <xf numFmtId="0" fontId="14" fillId="2" borderId="0" xfId="0" applyFont="1" applyFill="1" applyBorder="1" applyAlignment="1">
      <alignment horizontal="center" vertical="center"/>
    </xf>
    <xf numFmtId="0" fontId="1" fillId="2" borderId="12" xfId="0" applyFont="1" applyFill="1" applyBorder="1"/>
    <xf numFmtId="0" fontId="1" fillId="2" borderId="11" xfId="0" applyFont="1" applyFill="1" applyBorder="1"/>
    <xf numFmtId="0" fontId="1" fillId="2" borderId="10" xfId="0" applyFont="1" applyFill="1" applyBorder="1"/>
    <xf numFmtId="0" fontId="1" fillId="2" borderId="17" xfId="0" applyFont="1" applyFill="1" applyBorder="1"/>
    <xf numFmtId="0" fontId="1" fillId="2" borderId="18" xfId="0" applyFont="1" applyFill="1" applyBorder="1"/>
    <xf numFmtId="0" fontId="6" fillId="2" borderId="5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32" xfId="0" applyFont="1" applyFill="1" applyBorder="1"/>
    <xf numFmtId="0" fontId="1" fillId="2" borderId="44" xfId="0" applyFont="1" applyFill="1" applyBorder="1"/>
    <xf numFmtId="0" fontId="1" fillId="2" borderId="24" xfId="0" applyFont="1" applyFill="1" applyBorder="1"/>
    <xf numFmtId="0" fontId="1" fillId="0" borderId="0" xfId="0" applyFont="1" applyAlignment="1"/>
    <xf numFmtId="0" fontId="6" fillId="2" borderId="46" xfId="0" applyFont="1" applyFill="1" applyBorder="1" applyAlignment="1">
      <alignment horizontal="center"/>
    </xf>
    <xf numFmtId="0" fontId="6" fillId="2" borderId="46" xfId="0" applyFont="1" applyFill="1" applyBorder="1" applyAlignment="1">
      <alignment horizontal="center"/>
    </xf>
    <xf numFmtId="172" fontId="1" fillId="0" borderId="7" xfId="0" applyNumberFormat="1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1" fontId="6" fillId="2" borderId="22" xfId="0" applyNumberFormat="1" applyFont="1" applyFill="1" applyBorder="1" applyAlignment="1">
      <alignment horizontal="center" vertical="center"/>
    </xf>
    <xf numFmtId="1" fontId="6" fillId="2" borderId="21" xfId="0" applyNumberFormat="1" applyFont="1" applyFill="1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center" vertical="center"/>
    </xf>
    <xf numFmtId="164" fontId="1" fillId="0" borderId="18" xfId="0" applyNumberFormat="1" applyFont="1" applyFill="1" applyBorder="1" applyAlignment="1">
      <alignment horizontal="center" vertical="center"/>
    </xf>
    <xf numFmtId="0" fontId="1" fillId="2" borderId="67" xfId="0" applyFont="1" applyFill="1" applyBorder="1"/>
    <xf numFmtId="170" fontId="6" fillId="0" borderId="3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9" borderId="64" xfId="0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164" fontId="1" fillId="9" borderId="10" xfId="0" applyNumberFormat="1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164" fontId="1" fillId="0" borderId="8" xfId="0" applyNumberFormat="1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4" fontId="1" fillId="2" borderId="0" xfId="0" applyNumberFormat="1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4" fontId="11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57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1" fontId="6" fillId="2" borderId="31" xfId="0" applyNumberFormat="1" applyFont="1" applyFill="1" applyBorder="1" applyAlignment="1">
      <alignment horizontal="center" vertical="center"/>
    </xf>
    <xf numFmtId="4" fontId="6" fillId="2" borderId="31" xfId="0" applyNumberFormat="1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4" fontId="16" fillId="2" borderId="0" xfId="0" applyNumberFormat="1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4" fontId="6" fillId="2" borderId="0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35" xfId="0" applyFont="1" applyFill="1" applyBorder="1" applyAlignment="1">
      <alignment horizontal="center" vertical="center"/>
    </xf>
    <xf numFmtId="0" fontId="1" fillId="2" borderId="56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164" fontId="10" fillId="0" borderId="5" xfId="0" applyNumberFormat="1" applyFont="1" applyFill="1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right" vertical="center"/>
    </xf>
    <xf numFmtId="164" fontId="6" fillId="0" borderId="5" xfId="0" applyNumberFormat="1" applyFont="1" applyFill="1" applyBorder="1" applyAlignment="1">
      <alignment horizontal="center" vertical="center"/>
    </xf>
    <xf numFmtId="164" fontId="1" fillId="0" borderId="40" xfId="0" applyNumberFormat="1" applyFont="1" applyFill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" fillId="2" borderId="66" xfId="0" applyFont="1" applyFill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0" fontId="7" fillId="2" borderId="43" xfId="0" applyNumberFormat="1" applyFont="1" applyFill="1" applyBorder="1" applyAlignment="1">
      <alignment horizontal="center" vertical="center"/>
    </xf>
    <xf numFmtId="164" fontId="6" fillId="0" borderId="64" xfId="0" applyNumberFormat="1" applyFont="1" applyFill="1" applyBorder="1" applyAlignment="1">
      <alignment horizontal="center" vertical="center"/>
    </xf>
    <xf numFmtId="164" fontId="1" fillId="0" borderId="12" xfId="0" applyNumberFormat="1" applyFont="1" applyFill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" fillId="2" borderId="0" xfId="0" applyFont="1" applyFill="1"/>
    <xf numFmtId="0" fontId="6" fillId="10" borderId="66" xfId="0" applyFont="1" applyFill="1" applyBorder="1" applyAlignment="1">
      <alignment horizontal="center" vertical="center"/>
    </xf>
    <xf numFmtId="0" fontId="6" fillId="10" borderId="64" xfId="0" applyFont="1" applyFill="1" applyBorder="1" applyAlignment="1">
      <alignment horizontal="center" vertical="center"/>
    </xf>
    <xf numFmtId="0" fontId="6" fillId="9" borderId="66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1" fillId="2" borderId="48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9" fillId="10" borderId="66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1" fontId="6" fillId="2" borderId="0" xfId="0" applyNumberFormat="1" applyFont="1" applyFill="1" applyBorder="1" applyAlignment="1">
      <alignment horizontal="center"/>
    </xf>
    <xf numFmtId="4" fontId="6" fillId="2" borderId="0" xfId="0" applyNumberFormat="1" applyFont="1" applyFill="1" applyBorder="1" applyAlignment="1"/>
    <xf numFmtId="4" fontId="6" fillId="2" borderId="0" xfId="0" applyNumberFormat="1" applyFont="1" applyFill="1" applyBorder="1"/>
    <xf numFmtId="0" fontId="1" fillId="2" borderId="11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4" fontId="1" fillId="2" borderId="69" xfId="0" applyNumberFormat="1" applyFont="1" applyFill="1" applyBorder="1" applyAlignment="1">
      <alignment horizontal="center"/>
    </xf>
    <xf numFmtId="0" fontId="6" fillId="10" borderId="66" xfId="0" applyFont="1" applyFill="1" applyBorder="1" applyAlignment="1">
      <alignment horizontal="center"/>
    </xf>
    <xf numFmtId="164" fontId="1" fillId="0" borderId="5" xfId="0" applyNumberFormat="1" applyFont="1" applyFill="1" applyBorder="1" applyAlignment="1">
      <alignment horizontal="center" vertical="center"/>
    </xf>
    <xf numFmtId="2" fontId="1" fillId="2" borderId="0" xfId="0" applyNumberFormat="1" applyFont="1" applyFill="1" applyBorder="1"/>
    <xf numFmtId="4" fontId="1" fillId="2" borderId="69" xfId="0" applyNumberFormat="1" applyFont="1" applyFill="1" applyBorder="1"/>
    <xf numFmtId="0" fontId="1" fillId="0" borderId="1" xfId="0" applyFont="1" applyFill="1" applyBorder="1" applyAlignment="1">
      <alignment horizontal="center"/>
    </xf>
    <xf numFmtId="0" fontId="1" fillId="0" borderId="35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47" xfId="0" applyFont="1" applyFill="1" applyBorder="1" applyAlignment="1">
      <alignment horizontal="center" vertical="center"/>
    </xf>
    <xf numFmtId="2" fontId="1" fillId="2" borderId="40" xfId="0" applyNumberFormat="1" applyFont="1" applyFill="1" applyBorder="1" applyAlignment="1">
      <alignment horizontal="center" vertical="center"/>
    </xf>
    <xf numFmtId="2" fontId="1" fillId="2" borderId="57" xfId="0" applyNumberFormat="1" applyFont="1" applyFill="1" applyBorder="1" applyAlignment="1">
      <alignment horizontal="center" vertical="center"/>
    </xf>
    <xf numFmtId="4" fontId="1" fillId="0" borderId="5" xfId="0" applyNumberFormat="1" applyFont="1" applyFill="1" applyBorder="1" applyAlignment="1">
      <alignment horizontal="center" vertical="center"/>
    </xf>
    <xf numFmtId="164" fontId="11" fillId="0" borderId="40" xfId="0" applyNumberFormat="1" applyFont="1" applyFill="1" applyBorder="1" applyAlignment="1">
      <alignment horizontal="center" vertical="center"/>
    </xf>
    <xf numFmtId="0" fontId="9" fillId="9" borderId="66" xfId="0" applyNumberFormat="1" applyFont="1" applyFill="1" applyBorder="1" applyAlignment="1">
      <alignment horizontal="center" vertical="center"/>
    </xf>
    <xf numFmtId="0" fontId="6" fillId="9" borderId="66" xfId="0" applyFont="1" applyFill="1" applyBorder="1" applyAlignment="1">
      <alignment horizontal="center"/>
    </xf>
    <xf numFmtId="0" fontId="7" fillId="2" borderId="0" xfId="0" applyFont="1" applyFill="1"/>
    <xf numFmtId="170" fontId="7" fillId="2" borderId="0" xfId="0" applyNumberFormat="1" applyFont="1" applyFill="1"/>
    <xf numFmtId="164" fontId="6" fillId="2" borderId="5" xfId="0" applyNumberFormat="1" applyFont="1" applyFill="1" applyBorder="1" applyAlignment="1">
      <alignment horizontal="center" vertical="center"/>
    </xf>
    <xf numFmtId="164" fontId="1" fillId="2" borderId="8" xfId="0" applyNumberFormat="1" applyFont="1" applyFill="1" applyBorder="1" applyAlignment="1">
      <alignment horizontal="center" vertical="center"/>
    </xf>
    <xf numFmtId="164" fontId="1" fillId="2" borderId="12" xfId="0" applyNumberFormat="1" applyFont="1" applyFill="1" applyBorder="1" applyAlignment="1">
      <alignment horizontal="center" vertical="center"/>
    </xf>
    <xf numFmtId="164" fontId="1" fillId="2" borderId="10" xfId="0" applyNumberFormat="1" applyFont="1" applyFill="1" applyBorder="1" applyAlignment="1">
      <alignment horizontal="center" vertical="center"/>
    </xf>
    <xf numFmtId="164" fontId="1" fillId="2" borderId="18" xfId="0" applyNumberFormat="1" applyFont="1" applyFill="1" applyBorder="1" applyAlignment="1">
      <alignment horizontal="center" vertical="center"/>
    </xf>
    <xf numFmtId="0" fontId="7" fillId="2" borderId="32" xfId="0" applyFont="1" applyFill="1" applyBorder="1"/>
    <xf numFmtId="0" fontId="7" fillId="2" borderId="0" xfId="0" applyFont="1" applyFill="1" applyAlignment="1">
      <alignment horizontal="left" vertical="top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/>
    <xf numFmtId="164" fontId="7" fillId="2" borderId="0" xfId="0" applyNumberFormat="1" applyFont="1" applyFill="1"/>
    <xf numFmtId="0" fontId="9" fillId="12" borderId="66" xfId="0" applyNumberFormat="1" applyFont="1" applyFill="1" applyBorder="1" applyAlignment="1">
      <alignment horizontal="center" vertical="center"/>
    </xf>
    <xf numFmtId="0" fontId="6" fillId="12" borderId="66" xfId="0" applyFont="1" applyFill="1" applyBorder="1" applyAlignment="1">
      <alignment horizontal="center"/>
    </xf>
    <xf numFmtId="0" fontId="6" fillId="12" borderId="66" xfId="0" applyFont="1" applyFill="1" applyBorder="1" applyAlignment="1">
      <alignment horizontal="center" vertical="center"/>
    </xf>
    <xf numFmtId="0" fontId="6" fillId="12" borderId="64" xfId="0" applyFont="1" applyFill="1" applyBorder="1" applyAlignment="1">
      <alignment horizontal="center" vertical="center"/>
    </xf>
    <xf numFmtId="4" fontId="1" fillId="0" borderId="60" xfId="0" applyNumberFormat="1" applyFont="1" applyFill="1" applyBorder="1" applyAlignment="1">
      <alignment horizontal="center"/>
    </xf>
    <xf numFmtId="4" fontId="1" fillId="0" borderId="62" xfId="0" applyNumberFormat="1" applyFont="1" applyFill="1" applyBorder="1" applyAlignment="1">
      <alignment horizontal="center"/>
    </xf>
    <xf numFmtId="4" fontId="1" fillId="0" borderId="7" xfId="0" applyNumberFormat="1" applyFont="1" applyFill="1" applyBorder="1" applyAlignment="1">
      <alignment horizontal="center"/>
    </xf>
    <xf numFmtId="4" fontId="1" fillId="0" borderId="1" xfId="0" applyNumberFormat="1" applyFont="1" applyFill="1" applyBorder="1" applyAlignment="1">
      <alignment horizontal="center"/>
    </xf>
    <xf numFmtId="4" fontId="1" fillId="0" borderId="7" xfId="0" applyNumberFormat="1" applyFont="1" applyFill="1" applyBorder="1" applyAlignment="1">
      <alignment horizontal="center" vertical="center"/>
    </xf>
    <xf numFmtId="4" fontId="1" fillId="0" borderId="8" xfId="0" applyNumberFormat="1" applyFont="1" applyFill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center" vertical="center"/>
    </xf>
    <xf numFmtId="4" fontId="1" fillId="0" borderId="12" xfId="0" applyNumberFormat="1" applyFont="1" applyFill="1" applyBorder="1" applyAlignment="1">
      <alignment horizontal="center" vertical="center"/>
    </xf>
    <xf numFmtId="4" fontId="1" fillId="0" borderId="57" xfId="0" applyNumberFormat="1" applyFont="1" applyFill="1" applyBorder="1" applyAlignment="1">
      <alignment horizontal="center" vertical="center"/>
    </xf>
    <xf numFmtId="4" fontId="1" fillId="0" borderId="40" xfId="0" applyNumberFormat="1" applyFont="1" applyFill="1" applyBorder="1" applyAlignment="1">
      <alignment horizontal="center" vertical="center"/>
    </xf>
    <xf numFmtId="4" fontId="1" fillId="0" borderId="10" xfId="0" applyNumberFormat="1" applyFont="1" applyFill="1" applyBorder="1" applyAlignment="1">
      <alignment horizontal="center" vertical="center"/>
    </xf>
    <xf numFmtId="4" fontId="1" fillId="0" borderId="18" xfId="0" applyNumberFormat="1" applyFont="1" applyFill="1" applyBorder="1" applyAlignment="1">
      <alignment horizontal="center" vertical="center"/>
    </xf>
    <xf numFmtId="4" fontId="1" fillId="0" borderId="35" xfId="0" applyNumberFormat="1" applyFont="1" applyFill="1" applyBorder="1" applyAlignment="1">
      <alignment horizontal="center"/>
    </xf>
    <xf numFmtId="4" fontId="1" fillId="0" borderId="48" xfId="0" applyNumberFormat="1" applyFont="1" applyFill="1" applyBorder="1" applyAlignment="1">
      <alignment horizontal="center"/>
    </xf>
    <xf numFmtId="4" fontId="1" fillId="2" borderId="25" xfId="0" applyNumberFormat="1" applyFont="1" applyFill="1" applyBorder="1" applyAlignment="1">
      <alignment horizontal="center"/>
    </xf>
    <xf numFmtId="0" fontId="1" fillId="0" borderId="35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35" xfId="0" applyFont="1" applyFill="1" applyBorder="1" applyAlignment="1">
      <alignment horizontal="center"/>
    </xf>
    <xf numFmtId="0" fontId="1" fillId="0" borderId="57" xfId="0" applyFont="1" applyFill="1" applyBorder="1" applyAlignment="1">
      <alignment horizontal="center"/>
    </xf>
    <xf numFmtId="0" fontId="1" fillId="0" borderId="57" xfId="0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4" fontId="1" fillId="0" borderId="35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4" fontId="1" fillId="2" borderId="31" xfId="0" applyNumberFormat="1" applyFont="1" applyFill="1" applyBorder="1"/>
    <xf numFmtId="0" fontId="1" fillId="13" borderId="11" xfId="0" applyFont="1" applyFill="1" applyBorder="1" applyAlignment="1">
      <alignment horizontal="center" vertical="center"/>
    </xf>
    <xf numFmtId="164" fontId="1" fillId="13" borderId="10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4" fillId="2" borderId="29" xfId="0" applyFont="1" applyFill="1" applyBorder="1" applyAlignment="1">
      <alignment horizontal="center" vertical="center"/>
    </xf>
    <xf numFmtId="0" fontId="15" fillId="2" borderId="43" xfId="0" applyFont="1" applyFill="1" applyBorder="1" applyAlignment="1">
      <alignment horizontal="center" vertical="center"/>
    </xf>
    <xf numFmtId="0" fontId="15" fillId="2" borderId="23" xfId="0" applyFont="1" applyFill="1" applyBorder="1" applyAlignment="1">
      <alignment horizontal="center" vertical="center"/>
    </xf>
    <xf numFmtId="0" fontId="15" fillId="2" borderId="32" xfId="0" applyFont="1" applyFill="1" applyBorder="1" applyAlignment="1">
      <alignment horizontal="center" vertical="center"/>
    </xf>
    <xf numFmtId="0" fontId="15" fillId="2" borderId="44" xfId="0" applyFont="1" applyFill="1" applyBorder="1" applyAlignment="1">
      <alignment horizontal="center" vertical="center"/>
    </xf>
    <xf numFmtId="0" fontId="15" fillId="2" borderId="24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68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68" xfId="0" applyFont="1" applyFill="1" applyBorder="1" applyAlignment="1">
      <alignment horizontal="center" vertical="center"/>
    </xf>
    <xf numFmtId="2" fontId="6" fillId="0" borderId="29" xfId="0" applyNumberFormat="1" applyFont="1" applyFill="1" applyBorder="1" applyAlignment="1">
      <alignment horizontal="center" vertical="center"/>
    </xf>
    <xf numFmtId="2" fontId="6" fillId="0" borderId="68" xfId="0" applyNumberFormat="1" applyFont="1" applyFill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/>
    </xf>
    <xf numFmtId="0" fontId="12" fillId="0" borderId="69" xfId="0" applyFont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6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6" fillId="0" borderId="20" xfId="0" applyFont="1" applyFill="1" applyBorder="1" applyAlignment="1">
      <alignment horizontal="center"/>
    </xf>
    <xf numFmtId="0" fontId="12" fillId="0" borderId="25" xfId="0" applyFont="1" applyFill="1" applyBorder="1" applyAlignment="1">
      <alignment horizontal="center"/>
    </xf>
    <xf numFmtId="0" fontId="6" fillId="9" borderId="46" xfId="0" applyFont="1" applyFill="1" applyBorder="1" applyAlignment="1">
      <alignment horizontal="center"/>
    </xf>
    <xf numFmtId="0" fontId="12" fillId="9" borderId="4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1" fillId="11" borderId="71" xfId="0" applyFont="1" applyFill="1" applyBorder="1" applyAlignment="1"/>
    <xf numFmtId="0" fontId="0" fillId="11" borderId="44" xfId="0" applyFill="1" applyBorder="1" applyAlignment="1"/>
    <xf numFmtId="0" fontId="0" fillId="11" borderId="24" xfId="0" applyFill="1" applyBorder="1" applyAlignment="1"/>
    <xf numFmtId="0" fontId="1" fillId="0" borderId="6" xfId="0" applyFont="1" applyFill="1" applyBorder="1" applyAlignment="1">
      <alignment horizontal="center" vertical="center"/>
    </xf>
    <xf numFmtId="0" fontId="1" fillId="0" borderId="58" xfId="0" applyFont="1" applyFill="1" applyBorder="1" applyAlignment="1">
      <alignment horizontal="center" vertical="center"/>
    </xf>
    <xf numFmtId="0" fontId="1" fillId="0" borderId="11" xfId="0" applyFont="1" applyFill="1" applyBorder="1" applyAlignment="1"/>
    <xf numFmtId="0" fontId="0" fillId="0" borderId="1" xfId="0" applyFill="1" applyBorder="1" applyAlignment="1"/>
    <xf numFmtId="0" fontId="1" fillId="0" borderId="1" xfId="0" applyFont="1" applyFill="1" applyBorder="1" applyAlignment="1"/>
    <xf numFmtId="0" fontId="0" fillId="0" borderId="10" xfId="0" applyFill="1" applyBorder="1" applyAlignment="1"/>
    <xf numFmtId="0" fontId="1" fillId="0" borderId="17" xfId="0" applyFont="1" applyFill="1" applyBorder="1" applyAlignment="1"/>
    <xf numFmtId="0" fontId="0" fillId="0" borderId="35" xfId="0" applyFill="1" applyBorder="1" applyAlignment="1"/>
    <xf numFmtId="0" fontId="1" fillId="0" borderId="35" xfId="0" applyFont="1" applyFill="1" applyBorder="1" applyAlignment="1"/>
    <xf numFmtId="0" fontId="0" fillId="0" borderId="18" xfId="0" applyFill="1" applyBorder="1" applyAlignment="1"/>
    <xf numFmtId="0" fontId="1" fillId="0" borderId="35" xfId="0" applyFont="1" applyFill="1" applyBorder="1" applyAlignment="1">
      <alignment horizontal="center"/>
    </xf>
    <xf numFmtId="0" fontId="6" fillId="9" borderId="29" xfId="0" applyFont="1" applyFill="1" applyBorder="1" applyAlignment="1">
      <alignment horizontal="center"/>
    </xf>
    <xf numFmtId="0" fontId="6" fillId="9" borderId="68" xfId="0" applyFont="1" applyFill="1" applyBorder="1" applyAlignment="1">
      <alignment horizontal="center"/>
    </xf>
    <xf numFmtId="0" fontId="6" fillId="9" borderId="65" xfId="0" applyFont="1" applyFill="1" applyBorder="1" applyAlignment="1">
      <alignment horizontal="center" vertical="center"/>
    </xf>
    <xf numFmtId="0" fontId="12" fillId="9" borderId="43" xfId="0" applyFont="1" applyFill="1" applyBorder="1" applyAlignment="1">
      <alignment horizontal="center" vertical="center"/>
    </xf>
    <xf numFmtId="0" fontId="12" fillId="9" borderId="23" xfId="0" applyFont="1" applyFill="1" applyBorder="1" applyAlignment="1">
      <alignment horizontal="center" vertical="center"/>
    </xf>
    <xf numFmtId="0" fontId="1" fillId="0" borderId="16" xfId="0" applyFont="1" applyFill="1" applyBorder="1" applyAlignment="1"/>
    <xf numFmtId="0" fontId="0" fillId="0" borderId="7" xfId="0" applyFill="1" applyBorder="1" applyAlignment="1"/>
    <xf numFmtId="0" fontId="1" fillId="0" borderId="7" xfId="0" applyFont="1" applyFill="1" applyBorder="1" applyAlignment="1"/>
    <xf numFmtId="0" fontId="0" fillId="0" borderId="8" xfId="0" applyFill="1" applyBorder="1" applyAlignment="1"/>
    <xf numFmtId="0" fontId="1" fillId="0" borderId="1" xfId="0" applyFont="1" applyFill="1" applyBorder="1" applyAlignment="1">
      <alignment horizontal="center"/>
    </xf>
    <xf numFmtId="0" fontId="1" fillId="0" borderId="41" xfId="0" applyFont="1" applyFill="1" applyBorder="1" applyAlignment="1"/>
    <xf numFmtId="0" fontId="1" fillId="0" borderId="63" xfId="0" applyFont="1" applyFill="1" applyBorder="1" applyAlignment="1"/>
    <xf numFmtId="0" fontId="1" fillId="0" borderId="37" xfId="0" applyFont="1" applyFill="1" applyBorder="1" applyAlignment="1"/>
    <xf numFmtId="0" fontId="1" fillId="0" borderId="9" xfId="0" applyFont="1" applyFill="1" applyBorder="1" applyAlignment="1">
      <alignment horizontal="center" vertical="center"/>
    </xf>
    <xf numFmtId="0" fontId="1" fillId="0" borderId="60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62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/>
    </xf>
    <xf numFmtId="0" fontId="6" fillId="2" borderId="25" xfId="0" applyFont="1" applyFill="1" applyBorder="1" applyAlignment="1">
      <alignment horizontal="center"/>
    </xf>
    <xf numFmtId="0" fontId="14" fillId="9" borderId="20" xfId="0" applyFont="1" applyFill="1" applyBorder="1" applyAlignment="1">
      <alignment horizontal="center" vertical="center"/>
    </xf>
    <xf numFmtId="0" fontId="15" fillId="9" borderId="21" xfId="0" applyFont="1" applyFill="1" applyBorder="1" applyAlignment="1">
      <alignment horizontal="center" vertical="center"/>
    </xf>
    <xf numFmtId="0" fontId="15" fillId="9" borderId="22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0" fillId="0" borderId="22" xfId="0" applyBorder="1" applyAlignment="1"/>
    <xf numFmtId="0" fontId="1" fillId="2" borderId="42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2" borderId="17" xfId="0" applyFont="1" applyFill="1" applyBorder="1" applyAlignment="1"/>
    <xf numFmtId="0" fontId="0" fillId="0" borderId="18" xfId="0" applyBorder="1" applyAlignment="1"/>
    <xf numFmtId="0" fontId="1" fillId="2" borderId="0" xfId="0" applyFont="1" applyFill="1" applyBorder="1" applyAlignment="1"/>
    <xf numFmtId="0" fontId="0" fillId="0" borderId="0" xfId="0" applyBorder="1" applyAlignment="1"/>
    <xf numFmtId="0" fontId="6" fillId="0" borderId="25" xfId="0" applyFont="1" applyFill="1" applyBorder="1" applyAlignment="1">
      <alignment horizontal="center"/>
    </xf>
    <xf numFmtId="0" fontId="6" fillId="9" borderId="20" xfId="0" applyFont="1" applyFill="1" applyBorder="1" applyAlignment="1">
      <alignment horizontal="center"/>
    </xf>
    <xf numFmtId="0" fontId="6" fillId="9" borderId="25" xfId="0" applyFont="1" applyFill="1" applyBorder="1" applyAlignment="1">
      <alignment horizontal="center"/>
    </xf>
    <xf numFmtId="0" fontId="6" fillId="0" borderId="32" xfId="0" applyFont="1" applyFill="1" applyBorder="1" applyAlignment="1">
      <alignment horizontal="center"/>
    </xf>
    <xf numFmtId="0" fontId="12" fillId="0" borderId="69" xfId="0" applyFont="1" applyFill="1" applyBorder="1" applyAlignment="1">
      <alignment horizontal="center"/>
    </xf>
    <xf numFmtId="0" fontId="6" fillId="10" borderId="67" xfId="0" applyFont="1" applyFill="1" applyBorder="1" applyAlignment="1">
      <alignment horizontal="center"/>
    </xf>
    <xf numFmtId="0" fontId="12" fillId="10" borderId="66" xfId="0" applyFont="1" applyFill="1" applyBorder="1" applyAlignment="1">
      <alignment horizontal="center"/>
    </xf>
    <xf numFmtId="0" fontId="1" fillId="0" borderId="33" xfId="0" applyFont="1" applyFill="1" applyBorder="1" applyAlignment="1">
      <alignment horizontal="center"/>
    </xf>
    <xf numFmtId="0" fontId="1" fillId="0" borderId="62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/>
    <xf numFmtId="0" fontId="1" fillId="0" borderId="60" xfId="0" applyFont="1" applyFill="1" applyBorder="1" applyAlignment="1"/>
    <xf numFmtId="0" fontId="1" fillId="0" borderId="33" xfId="0" applyFont="1" applyFill="1" applyBorder="1" applyAlignment="1"/>
    <xf numFmtId="0" fontId="1" fillId="0" borderId="62" xfId="0" applyFont="1" applyFill="1" applyBorder="1" applyAlignment="1"/>
    <xf numFmtId="0" fontId="1" fillId="0" borderId="61" xfId="0" applyFont="1" applyFill="1" applyBorder="1" applyAlignment="1"/>
    <xf numFmtId="0" fontId="1" fillId="0" borderId="38" xfId="0" applyFont="1" applyFill="1" applyBorder="1" applyAlignment="1"/>
    <xf numFmtId="0" fontId="1" fillId="0" borderId="70" xfId="0" applyFont="1" applyFill="1" applyBorder="1" applyAlignment="1"/>
    <xf numFmtId="0" fontId="1" fillId="11" borderId="59" xfId="0" applyFont="1" applyFill="1" applyBorder="1" applyAlignment="1"/>
    <xf numFmtId="0" fontId="1" fillId="11" borderId="21" xfId="0" applyFont="1" applyFill="1" applyBorder="1" applyAlignment="1"/>
    <xf numFmtId="0" fontId="1" fillId="11" borderId="22" xfId="0" applyFont="1" applyFill="1" applyBorder="1" applyAlignment="1"/>
    <xf numFmtId="0" fontId="1" fillId="0" borderId="6" xfId="0" applyFont="1" applyFill="1" applyBorder="1" applyAlignment="1"/>
    <xf numFmtId="0" fontId="1" fillId="0" borderId="58" xfId="0" applyFont="1" applyFill="1" applyBorder="1" applyAlignment="1"/>
    <xf numFmtId="0" fontId="1" fillId="0" borderId="19" xfId="0" applyFont="1" applyFill="1" applyBorder="1" applyAlignment="1"/>
    <xf numFmtId="0" fontId="1" fillId="0" borderId="27" xfId="0" applyFont="1" applyFill="1" applyBorder="1" applyAlignment="1"/>
    <xf numFmtId="0" fontId="1" fillId="0" borderId="34" xfId="0" applyFont="1" applyFill="1" applyBorder="1" applyAlignment="1"/>
    <xf numFmtId="0" fontId="1" fillId="0" borderId="47" xfId="0" applyFont="1" applyFill="1" applyBorder="1" applyAlignment="1">
      <alignment horizontal="center"/>
    </xf>
    <xf numFmtId="0" fontId="1" fillId="0" borderId="48" xfId="0" applyFont="1" applyFill="1" applyBorder="1" applyAlignment="1">
      <alignment horizontal="center"/>
    </xf>
    <xf numFmtId="0" fontId="1" fillId="0" borderId="48" xfId="0" applyFont="1" applyFill="1" applyBorder="1" applyAlignment="1"/>
    <xf numFmtId="0" fontId="0" fillId="0" borderId="48" xfId="0" applyFill="1" applyBorder="1" applyAlignment="1"/>
    <xf numFmtId="0" fontId="0" fillId="0" borderId="39" xfId="0" applyFill="1" applyBorder="1" applyAlignment="1"/>
    <xf numFmtId="0" fontId="6" fillId="9" borderId="59" xfId="0" applyFont="1" applyFill="1" applyBorder="1" applyAlignment="1">
      <alignment horizontal="center" vertical="center"/>
    </xf>
    <xf numFmtId="0" fontId="6" fillId="9" borderId="21" xfId="0" applyFont="1" applyFill="1" applyBorder="1" applyAlignment="1">
      <alignment horizontal="center" vertical="center"/>
    </xf>
    <xf numFmtId="0" fontId="6" fillId="9" borderId="22" xfId="0" applyFont="1" applyFill="1" applyBorder="1" applyAlignment="1">
      <alignment horizontal="center" vertical="center"/>
    </xf>
    <xf numFmtId="0" fontId="12" fillId="0" borderId="25" xfId="0" applyFont="1" applyBorder="1" applyAlignment="1">
      <alignment horizontal="center"/>
    </xf>
    <xf numFmtId="0" fontId="0" fillId="11" borderId="21" xfId="0" applyFill="1" applyBorder="1" applyAlignment="1"/>
    <xf numFmtId="0" fontId="0" fillId="11" borderId="22" xfId="0" applyFill="1" applyBorder="1" applyAlignment="1"/>
    <xf numFmtId="0" fontId="6" fillId="10" borderId="29" xfId="0" applyFont="1" applyFill="1" applyBorder="1" applyAlignment="1">
      <alignment horizontal="center"/>
    </xf>
    <xf numFmtId="0" fontId="6" fillId="10" borderId="68" xfId="0" applyFont="1" applyFill="1" applyBorder="1" applyAlignment="1">
      <alignment horizontal="center"/>
    </xf>
    <xf numFmtId="0" fontId="6" fillId="10" borderId="65" xfId="0" applyFont="1" applyFill="1" applyBorder="1" applyAlignment="1">
      <alignment horizontal="center" vertical="center"/>
    </xf>
    <xf numFmtId="0" fontId="12" fillId="10" borderId="43" xfId="0" applyFont="1" applyFill="1" applyBorder="1" applyAlignment="1">
      <alignment horizontal="center" vertical="center"/>
    </xf>
    <xf numFmtId="0" fontId="12" fillId="10" borderId="23" xfId="0" applyFont="1" applyFill="1" applyBorder="1" applyAlignment="1">
      <alignment horizontal="center" vertical="center"/>
    </xf>
    <xf numFmtId="0" fontId="1" fillId="0" borderId="10" xfId="0" applyFont="1" applyFill="1" applyBorder="1" applyAlignment="1"/>
    <xf numFmtId="0" fontId="14" fillId="10" borderId="20" xfId="0" applyFont="1" applyFill="1" applyBorder="1" applyAlignment="1">
      <alignment horizontal="center" vertical="center"/>
    </xf>
    <xf numFmtId="0" fontId="15" fillId="10" borderId="21" xfId="0" applyFont="1" applyFill="1" applyBorder="1" applyAlignment="1">
      <alignment horizontal="center" vertical="center"/>
    </xf>
    <xf numFmtId="0" fontId="15" fillId="10" borderId="2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" fillId="2" borderId="33" xfId="0" applyFont="1" applyFill="1" applyBorder="1" applyAlignment="1"/>
    <xf numFmtId="0" fontId="1" fillId="2" borderId="70" xfId="0" applyFont="1" applyFill="1" applyBorder="1" applyAlignment="1"/>
    <xf numFmtId="0" fontId="1" fillId="2" borderId="43" xfId="0" applyFont="1" applyFill="1" applyBorder="1" applyAlignment="1"/>
    <xf numFmtId="0" fontId="6" fillId="12" borderId="67" xfId="0" applyFont="1" applyFill="1" applyBorder="1" applyAlignment="1">
      <alignment horizontal="center"/>
    </xf>
    <xf numFmtId="0" fontId="12" fillId="12" borderId="66" xfId="0" applyFont="1" applyFill="1" applyBorder="1" applyAlignment="1">
      <alignment horizontal="center"/>
    </xf>
    <xf numFmtId="0" fontId="14" fillId="12" borderId="20" xfId="0" applyFont="1" applyFill="1" applyBorder="1" applyAlignment="1">
      <alignment horizontal="center" vertical="center"/>
    </xf>
    <xf numFmtId="0" fontId="15" fillId="12" borderId="21" xfId="0" applyFont="1" applyFill="1" applyBorder="1" applyAlignment="1">
      <alignment horizontal="center" vertical="center"/>
    </xf>
    <xf numFmtId="0" fontId="15" fillId="12" borderId="22" xfId="0" applyFont="1" applyFill="1" applyBorder="1" applyAlignment="1">
      <alignment horizontal="center" vertical="center"/>
    </xf>
    <xf numFmtId="0" fontId="6" fillId="12" borderId="65" xfId="0" applyFont="1" applyFill="1" applyBorder="1" applyAlignment="1">
      <alignment horizontal="center" vertical="center"/>
    </xf>
    <xf numFmtId="0" fontId="12" fillId="12" borderId="43" xfId="0" applyFont="1" applyFill="1" applyBorder="1" applyAlignment="1">
      <alignment horizontal="center" vertical="center"/>
    </xf>
    <xf numFmtId="0" fontId="12" fillId="12" borderId="23" xfId="0" applyFont="1" applyFill="1" applyBorder="1" applyAlignment="1">
      <alignment horizontal="center" vertical="center"/>
    </xf>
    <xf numFmtId="0" fontId="6" fillId="12" borderId="29" xfId="0" applyFont="1" applyFill="1" applyBorder="1" applyAlignment="1">
      <alignment horizontal="center"/>
    </xf>
    <xf numFmtId="0" fontId="6" fillId="12" borderId="68" xfId="0" applyFont="1" applyFill="1" applyBorder="1" applyAlignment="1">
      <alignment horizontal="center"/>
    </xf>
    <xf numFmtId="2" fontId="6" fillId="12" borderId="20" xfId="0" applyNumberFormat="1" applyFont="1" applyFill="1" applyBorder="1" applyAlignment="1">
      <alignment horizontal="center"/>
    </xf>
    <xf numFmtId="2" fontId="12" fillId="12" borderId="22" xfId="0" applyNumberFormat="1" applyFont="1" applyFill="1" applyBorder="1" applyAlignment="1">
      <alignment horizontal="center"/>
    </xf>
    <xf numFmtId="2" fontId="6" fillId="10" borderId="20" xfId="0" applyNumberFormat="1" applyFont="1" applyFill="1" applyBorder="1" applyAlignment="1">
      <alignment horizontal="center"/>
    </xf>
    <xf numFmtId="2" fontId="12" fillId="10" borderId="22" xfId="0" applyNumberFormat="1" applyFont="1" applyFill="1" applyBorder="1" applyAlignment="1">
      <alignment horizontal="center"/>
    </xf>
    <xf numFmtId="2" fontId="6" fillId="9" borderId="20" xfId="0" applyNumberFormat="1" applyFont="1" applyFill="1" applyBorder="1" applyAlignment="1">
      <alignment horizontal="center"/>
    </xf>
    <xf numFmtId="2" fontId="12" fillId="9" borderId="22" xfId="0" applyNumberFormat="1" applyFont="1" applyFill="1" applyBorder="1" applyAlignment="1">
      <alignment horizontal="center"/>
    </xf>
    <xf numFmtId="2" fontId="6" fillId="9" borderId="22" xfId="0" applyNumberFormat="1" applyFont="1" applyFill="1" applyBorder="1" applyAlignment="1">
      <alignment horizontal="center"/>
    </xf>
    <xf numFmtId="0" fontId="14" fillId="9" borderId="21" xfId="0" applyFont="1" applyFill="1" applyBorder="1" applyAlignment="1">
      <alignment horizontal="center" vertical="center"/>
    </xf>
    <xf numFmtId="0" fontId="14" fillId="9" borderId="22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6" borderId="43" xfId="0" applyFont="1" applyFill="1" applyBorder="1" applyAlignment="1">
      <alignment horizontal="center"/>
    </xf>
    <xf numFmtId="0" fontId="6" fillId="4" borderId="43" xfId="0" applyFont="1" applyFill="1" applyBorder="1" applyAlignment="1">
      <alignment horizontal="center"/>
    </xf>
    <xf numFmtId="0" fontId="6" fillId="6" borderId="43" xfId="0" applyFont="1" applyFill="1" applyBorder="1" applyAlignment="1">
      <alignment horizontal="right"/>
    </xf>
    <xf numFmtId="0" fontId="6" fillId="4" borderId="43" xfId="0" applyFont="1" applyFill="1" applyBorder="1" applyAlignment="1">
      <alignment horizontal="right"/>
    </xf>
    <xf numFmtId="0" fontId="6" fillId="0" borderId="1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4" fillId="10" borderId="21" xfId="0" applyFont="1" applyFill="1" applyBorder="1" applyAlignment="1">
      <alignment horizontal="center" vertical="center"/>
    </xf>
    <xf numFmtId="0" fontId="14" fillId="10" borderId="22" xfId="0" applyFont="1" applyFill="1" applyBorder="1" applyAlignment="1">
      <alignment horizontal="center" vertical="center"/>
    </xf>
    <xf numFmtId="0" fontId="1" fillId="13" borderId="6" xfId="0" applyFont="1" applyFill="1" applyBorder="1" applyAlignment="1">
      <alignment horizontal="center"/>
    </xf>
    <xf numFmtId="0" fontId="1" fillId="13" borderId="58" xfId="0" applyFont="1" applyFill="1" applyBorder="1" applyAlignment="1">
      <alignment horizontal="center"/>
    </xf>
    <xf numFmtId="4" fontId="1" fillId="13" borderId="58" xfId="0" applyNumberFormat="1" applyFont="1" applyFill="1" applyBorder="1" applyAlignment="1">
      <alignment horizontal="center"/>
    </xf>
    <xf numFmtId="0" fontId="1" fillId="13" borderId="9" xfId="0" applyFont="1" applyFill="1" applyBorder="1" applyAlignment="1">
      <alignment horizontal="center"/>
    </xf>
    <xf numFmtId="0" fontId="1" fillId="13" borderId="60" xfId="0" applyFont="1" applyFill="1" applyBorder="1" applyAlignment="1">
      <alignment horizontal="center"/>
    </xf>
    <xf numFmtId="4" fontId="1" fillId="13" borderId="60" xfId="0" applyNumberFormat="1" applyFont="1" applyFill="1" applyBorder="1" applyAlignment="1">
      <alignment horizontal="center"/>
    </xf>
    <xf numFmtId="0" fontId="1" fillId="13" borderId="16" xfId="0" applyFont="1" applyFill="1" applyBorder="1" applyAlignment="1">
      <alignment horizontal="center"/>
    </xf>
    <xf numFmtId="0" fontId="1" fillId="13" borderId="7" xfId="0" applyFont="1" applyFill="1" applyBorder="1" applyAlignment="1">
      <alignment horizontal="center"/>
    </xf>
    <xf numFmtId="0" fontId="1" fillId="13" borderId="11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4" fontId="1" fillId="13" borderId="7" xfId="0" applyNumberFormat="1" applyFont="1" applyFill="1" applyBorder="1" applyAlignment="1">
      <alignment horizontal="center"/>
    </xf>
    <xf numFmtId="4" fontId="1" fillId="13" borderId="1" xfId="0" applyNumberFormat="1" applyFont="1" applyFill="1" applyBorder="1" applyAlignment="1">
      <alignment horizontal="center"/>
    </xf>
    <xf numFmtId="0" fontId="1" fillId="9" borderId="11" xfId="0" applyFont="1" applyFill="1" applyBorder="1" applyAlignment="1">
      <alignment horizontal="center" vertical="center"/>
    </xf>
  </cellXfs>
  <cellStyles count="4938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" xfId="456" builtinId="8" hidden="1"/>
    <cellStyle name="Lien hypertexte" xfId="458" builtinId="8" hidden="1"/>
    <cellStyle name="Lien hypertexte" xfId="460" builtinId="8" hidden="1"/>
    <cellStyle name="Lien hypertexte" xfId="462" builtinId="8" hidden="1"/>
    <cellStyle name="Lien hypertexte" xfId="464" builtinId="8" hidden="1"/>
    <cellStyle name="Lien hypertexte" xfId="466" builtinId="8" hidden="1"/>
    <cellStyle name="Lien hypertexte" xfId="468" builtinId="8" hidden="1"/>
    <cellStyle name="Lien hypertexte" xfId="470" builtinId="8" hidden="1"/>
    <cellStyle name="Lien hypertexte" xfId="472" builtinId="8" hidden="1"/>
    <cellStyle name="Lien hypertexte" xfId="474" builtinId="8" hidden="1"/>
    <cellStyle name="Lien hypertexte" xfId="476" builtinId="8" hidden="1"/>
    <cellStyle name="Lien hypertexte" xfId="478" builtinId="8" hidden="1"/>
    <cellStyle name="Lien hypertexte" xfId="480" builtinId="8" hidden="1"/>
    <cellStyle name="Lien hypertexte" xfId="482" builtinId="8" hidden="1"/>
    <cellStyle name="Lien hypertexte" xfId="484" builtinId="8" hidden="1"/>
    <cellStyle name="Lien hypertexte" xfId="486" builtinId="8" hidden="1"/>
    <cellStyle name="Lien hypertexte" xfId="488" builtinId="8" hidden="1"/>
    <cellStyle name="Lien hypertexte" xfId="490" builtinId="8" hidden="1"/>
    <cellStyle name="Lien hypertexte" xfId="492" builtinId="8" hidden="1"/>
    <cellStyle name="Lien hypertexte" xfId="494" builtinId="8" hidden="1"/>
    <cellStyle name="Lien hypertexte" xfId="496" builtinId="8" hidden="1"/>
    <cellStyle name="Lien hypertexte" xfId="498" builtinId="8" hidden="1"/>
    <cellStyle name="Lien hypertexte" xfId="500" builtinId="8" hidden="1"/>
    <cellStyle name="Lien hypertexte" xfId="502" builtinId="8" hidden="1"/>
    <cellStyle name="Lien hypertexte" xfId="504" builtinId="8" hidden="1"/>
    <cellStyle name="Lien hypertexte" xfId="506" builtinId="8" hidden="1"/>
    <cellStyle name="Lien hypertexte" xfId="508" builtinId="8" hidden="1"/>
    <cellStyle name="Lien hypertexte" xfId="510" builtinId="8" hidden="1"/>
    <cellStyle name="Lien hypertexte" xfId="512" builtinId="8" hidden="1"/>
    <cellStyle name="Lien hypertexte" xfId="514" builtinId="8" hidden="1"/>
    <cellStyle name="Lien hypertexte" xfId="516" builtinId="8" hidden="1"/>
    <cellStyle name="Lien hypertexte" xfId="518" builtinId="8" hidden="1"/>
    <cellStyle name="Lien hypertexte" xfId="520" builtinId="8" hidden="1"/>
    <cellStyle name="Lien hypertexte" xfId="522" builtinId="8" hidden="1"/>
    <cellStyle name="Lien hypertexte" xfId="524" builtinId="8" hidden="1"/>
    <cellStyle name="Lien hypertexte" xfId="526" builtinId="8" hidden="1"/>
    <cellStyle name="Lien hypertexte" xfId="528" builtinId="8" hidden="1"/>
    <cellStyle name="Lien hypertexte" xfId="530" builtinId="8" hidden="1"/>
    <cellStyle name="Lien hypertexte" xfId="532" builtinId="8" hidden="1"/>
    <cellStyle name="Lien hypertexte" xfId="534" builtinId="8" hidden="1"/>
    <cellStyle name="Lien hypertexte" xfId="536" builtinId="8" hidden="1"/>
    <cellStyle name="Lien hypertexte" xfId="538" builtinId="8" hidden="1"/>
    <cellStyle name="Lien hypertexte" xfId="540" builtinId="8" hidden="1"/>
    <cellStyle name="Lien hypertexte" xfId="542" builtinId="8" hidden="1"/>
    <cellStyle name="Lien hypertexte" xfId="544" builtinId="8" hidden="1"/>
    <cellStyle name="Lien hypertexte" xfId="546" builtinId="8" hidden="1"/>
    <cellStyle name="Lien hypertexte" xfId="548" builtinId="8" hidden="1"/>
    <cellStyle name="Lien hypertexte" xfId="550" builtinId="8" hidden="1"/>
    <cellStyle name="Lien hypertexte" xfId="552" builtinId="8" hidden="1"/>
    <cellStyle name="Lien hypertexte" xfId="554" builtinId="8" hidden="1"/>
    <cellStyle name="Lien hypertexte" xfId="556" builtinId="8" hidden="1"/>
    <cellStyle name="Lien hypertexte" xfId="558" builtinId="8" hidden="1"/>
    <cellStyle name="Lien hypertexte" xfId="560" builtinId="8" hidden="1"/>
    <cellStyle name="Lien hypertexte" xfId="562" builtinId="8" hidden="1"/>
    <cellStyle name="Lien hypertexte" xfId="564" builtinId="8" hidden="1"/>
    <cellStyle name="Lien hypertexte" xfId="566" builtinId="8" hidden="1"/>
    <cellStyle name="Lien hypertexte" xfId="568" builtinId="8" hidden="1"/>
    <cellStyle name="Lien hypertexte" xfId="570" builtinId="8" hidden="1"/>
    <cellStyle name="Lien hypertexte" xfId="572" builtinId="8" hidden="1"/>
    <cellStyle name="Lien hypertexte" xfId="574" builtinId="8" hidden="1"/>
    <cellStyle name="Lien hypertexte" xfId="576" builtinId="8" hidden="1"/>
    <cellStyle name="Lien hypertexte" xfId="578" builtinId="8" hidden="1"/>
    <cellStyle name="Lien hypertexte" xfId="580" builtinId="8" hidden="1"/>
    <cellStyle name="Lien hypertexte" xfId="582" builtinId="8" hidden="1"/>
    <cellStyle name="Lien hypertexte" xfId="584" builtinId="8" hidden="1"/>
    <cellStyle name="Lien hypertexte" xfId="586" builtinId="8" hidden="1"/>
    <cellStyle name="Lien hypertexte" xfId="588" builtinId="8" hidden="1"/>
    <cellStyle name="Lien hypertexte" xfId="590" builtinId="8" hidden="1"/>
    <cellStyle name="Lien hypertexte" xfId="592" builtinId="8" hidden="1"/>
    <cellStyle name="Lien hypertexte" xfId="594" builtinId="8" hidden="1"/>
    <cellStyle name="Lien hypertexte" xfId="596" builtinId="8" hidden="1"/>
    <cellStyle name="Lien hypertexte" xfId="598" builtinId="8" hidden="1"/>
    <cellStyle name="Lien hypertexte" xfId="600" builtinId="8" hidden="1"/>
    <cellStyle name="Lien hypertexte" xfId="602" builtinId="8" hidden="1"/>
    <cellStyle name="Lien hypertexte" xfId="604" builtinId="8" hidden="1"/>
    <cellStyle name="Lien hypertexte" xfId="606" builtinId="8" hidden="1"/>
    <cellStyle name="Lien hypertexte" xfId="608" builtinId="8" hidden="1"/>
    <cellStyle name="Lien hypertexte" xfId="610" builtinId="8" hidden="1"/>
    <cellStyle name="Lien hypertexte" xfId="612" builtinId="8" hidden="1"/>
    <cellStyle name="Lien hypertexte" xfId="614" builtinId="8" hidden="1"/>
    <cellStyle name="Lien hypertexte" xfId="616" builtinId="8" hidden="1"/>
    <cellStyle name="Lien hypertexte" xfId="618" builtinId="8" hidden="1"/>
    <cellStyle name="Lien hypertexte" xfId="620" builtinId="8" hidden="1"/>
    <cellStyle name="Lien hypertexte" xfId="622" builtinId="8" hidden="1"/>
    <cellStyle name="Lien hypertexte" xfId="624" builtinId="8" hidden="1"/>
    <cellStyle name="Lien hypertexte" xfId="626" builtinId="8" hidden="1"/>
    <cellStyle name="Lien hypertexte" xfId="628" builtinId="8" hidden="1"/>
    <cellStyle name="Lien hypertexte" xfId="630" builtinId="8" hidden="1"/>
    <cellStyle name="Lien hypertexte" xfId="632" builtinId="8" hidden="1"/>
    <cellStyle name="Lien hypertexte" xfId="634" builtinId="8" hidden="1"/>
    <cellStyle name="Lien hypertexte" xfId="636" builtinId="8" hidden="1"/>
    <cellStyle name="Lien hypertexte" xfId="638" builtinId="8" hidden="1"/>
    <cellStyle name="Lien hypertexte" xfId="640" builtinId="8" hidden="1"/>
    <cellStyle name="Lien hypertexte" xfId="642" builtinId="8" hidden="1"/>
    <cellStyle name="Lien hypertexte" xfId="644" builtinId="8" hidden="1"/>
    <cellStyle name="Lien hypertexte" xfId="646" builtinId="8" hidden="1"/>
    <cellStyle name="Lien hypertexte" xfId="648" builtinId="8" hidden="1"/>
    <cellStyle name="Lien hypertexte" xfId="650" builtinId="8" hidden="1"/>
    <cellStyle name="Lien hypertexte" xfId="652" builtinId="8" hidden="1"/>
    <cellStyle name="Lien hypertexte" xfId="654" builtinId="8" hidden="1"/>
    <cellStyle name="Lien hypertexte" xfId="656" builtinId="8" hidden="1"/>
    <cellStyle name="Lien hypertexte" xfId="658" builtinId="8" hidden="1"/>
    <cellStyle name="Lien hypertexte" xfId="660" builtinId="8" hidden="1"/>
    <cellStyle name="Lien hypertexte" xfId="662" builtinId="8" hidden="1"/>
    <cellStyle name="Lien hypertexte" xfId="664" builtinId="8" hidden="1"/>
    <cellStyle name="Lien hypertexte" xfId="666" builtinId="8" hidden="1"/>
    <cellStyle name="Lien hypertexte" xfId="668" builtinId="8" hidden="1"/>
    <cellStyle name="Lien hypertexte" xfId="670" builtinId="8" hidden="1"/>
    <cellStyle name="Lien hypertexte" xfId="672" builtinId="8" hidden="1"/>
    <cellStyle name="Lien hypertexte" xfId="674" builtinId="8" hidden="1"/>
    <cellStyle name="Lien hypertexte" xfId="676" builtinId="8" hidden="1"/>
    <cellStyle name="Lien hypertexte" xfId="678" builtinId="8" hidden="1"/>
    <cellStyle name="Lien hypertexte" xfId="680" builtinId="8" hidden="1"/>
    <cellStyle name="Lien hypertexte" xfId="682" builtinId="8" hidden="1"/>
    <cellStyle name="Lien hypertexte" xfId="684" builtinId="8" hidden="1"/>
    <cellStyle name="Lien hypertexte" xfId="686" builtinId="8" hidden="1"/>
    <cellStyle name="Lien hypertexte" xfId="688" builtinId="8" hidden="1"/>
    <cellStyle name="Lien hypertexte" xfId="690" builtinId="8" hidden="1"/>
    <cellStyle name="Lien hypertexte" xfId="692" builtinId="8" hidden="1"/>
    <cellStyle name="Lien hypertexte" xfId="694" builtinId="8" hidden="1"/>
    <cellStyle name="Lien hypertexte" xfId="696" builtinId="8" hidden="1"/>
    <cellStyle name="Lien hypertexte" xfId="698" builtinId="8" hidden="1"/>
    <cellStyle name="Lien hypertexte" xfId="700" builtinId="8" hidden="1"/>
    <cellStyle name="Lien hypertexte" xfId="702" builtinId="8" hidden="1"/>
    <cellStyle name="Lien hypertexte" xfId="704" builtinId="8" hidden="1"/>
    <cellStyle name="Lien hypertexte" xfId="706" builtinId="8" hidden="1"/>
    <cellStyle name="Lien hypertexte" xfId="708" builtinId="8" hidden="1"/>
    <cellStyle name="Lien hypertexte" xfId="710" builtinId="8" hidden="1"/>
    <cellStyle name="Lien hypertexte" xfId="712" builtinId="8" hidden="1"/>
    <cellStyle name="Lien hypertexte" xfId="714" builtinId="8" hidden="1"/>
    <cellStyle name="Lien hypertexte" xfId="716" builtinId="8" hidden="1"/>
    <cellStyle name="Lien hypertexte" xfId="718" builtinId="8" hidden="1"/>
    <cellStyle name="Lien hypertexte" xfId="720" builtinId="8" hidden="1"/>
    <cellStyle name="Lien hypertexte" xfId="722" builtinId="8" hidden="1"/>
    <cellStyle name="Lien hypertexte" xfId="724" builtinId="8" hidden="1"/>
    <cellStyle name="Lien hypertexte" xfId="726" builtinId="8" hidden="1"/>
    <cellStyle name="Lien hypertexte" xfId="728" builtinId="8" hidden="1"/>
    <cellStyle name="Lien hypertexte" xfId="730" builtinId="8" hidden="1"/>
    <cellStyle name="Lien hypertexte" xfId="732" builtinId="8" hidden="1"/>
    <cellStyle name="Lien hypertexte" xfId="734" builtinId="8" hidden="1"/>
    <cellStyle name="Lien hypertexte" xfId="736" builtinId="8" hidden="1"/>
    <cellStyle name="Lien hypertexte" xfId="738" builtinId="8" hidden="1"/>
    <cellStyle name="Lien hypertexte" xfId="740" builtinId="8" hidden="1"/>
    <cellStyle name="Lien hypertexte" xfId="742" builtinId="8" hidden="1"/>
    <cellStyle name="Lien hypertexte" xfId="744" builtinId="8" hidden="1"/>
    <cellStyle name="Lien hypertexte" xfId="746" builtinId="8" hidden="1"/>
    <cellStyle name="Lien hypertexte" xfId="748" builtinId="8" hidden="1"/>
    <cellStyle name="Lien hypertexte" xfId="750" builtinId="8" hidden="1"/>
    <cellStyle name="Lien hypertexte" xfId="752" builtinId="8" hidden="1"/>
    <cellStyle name="Lien hypertexte" xfId="754" builtinId="8" hidden="1"/>
    <cellStyle name="Lien hypertexte" xfId="756" builtinId="8" hidden="1"/>
    <cellStyle name="Lien hypertexte" xfId="758" builtinId="8" hidden="1"/>
    <cellStyle name="Lien hypertexte" xfId="760" builtinId="8" hidden="1"/>
    <cellStyle name="Lien hypertexte" xfId="762" builtinId="8" hidden="1"/>
    <cellStyle name="Lien hypertexte" xfId="764" builtinId="8" hidden="1"/>
    <cellStyle name="Lien hypertexte" xfId="766" builtinId="8" hidden="1"/>
    <cellStyle name="Lien hypertexte" xfId="768" builtinId="8" hidden="1"/>
    <cellStyle name="Lien hypertexte" xfId="770" builtinId="8" hidden="1"/>
    <cellStyle name="Lien hypertexte" xfId="772" builtinId="8" hidden="1"/>
    <cellStyle name="Lien hypertexte" xfId="774" builtinId="8" hidden="1"/>
    <cellStyle name="Lien hypertexte" xfId="776" builtinId="8" hidden="1"/>
    <cellStyle name="Lien hypertexte" xfId="778" builtinId="8" hidden="1"/>
    <cellStyle name="Lien hypertexte" xfId="780" builtinId="8" hidden="1"/>
    <cellStyle name="Lien hypertexte" xfId="782" builtinId="8" hidden="1"/>
    <cellStyle name="Lien hypertexte" xfId="784" builtinId="8" hidden="1"/>
    <cellStyle name="Lien hypertexte" xfId="786" builtinId="8" hidden="1"/>
    <cellStyle name="Lien hypertexte" xfId="788" builtinId="8" hidden="1"/>
    <cellStyle name="Lien hypertexte" xfId="790" builtinId="8" hidden="1"/>
    <cellStyle name="Lien hypertexte" xfId="792" builtinId="8" hidden="1"/>
    <cellStyle name="Lien hypertexte" xfId="794" builtinId="8" hidden="1"/>
    <cellStyle name="Lien hypertexte" xfId="796" builtinId="8" hidden="1"/>
    <cellStyle name="Lien hypertexte" xfId="798" builtinId="8" hidden="1"/>
    <cellStyle name="Lien hypertexte" xfId="800" builtinId="8" hidden="1"/>
    <cellStyle name="Lien hypertexte" xfId="802" builtinId="8" hidden="1"/>
    <cellStyle name="Lien hypertexte" xfId="804" builtinId="8" hidden="1"/>
    <cellStyle name="Lien hypertexte" xfId="806" builtinId="8" hidden="1"/>
    <cellStyle name="Lien hypertexte" xfId="808" builtinId="8" hidden="1"/>
    <cellStyle name="Lien hypertexte" xfId="810" builtinId="8" hidden="1"/>
    <cellStyle name="Lien hypertexte" xfId="812" builtinId="8" hidden="1"/>
    <cellStyle name="Lien hypertexte" xfId="814" builtinId="8" hidden="1"/>
    <cellStyle name="Lien hypertexte" xfId="816" builtinId="8" hidden="1"/>
    <cellStyle name="Lien hypertexte" xfId="818" builtinId="8" hidden="1"/>
    <cellStyle name="Lien hypertexte" xfId="820" builtinId="8" hidden="1"/>
    <cellStyle name="Lien hypertexte" xfId="822" builtinId="8" hidden="1"/>
    <cellStyle name="Lien hypertexte" xfId="824" builtinId="8" hidden="1"/>
    <cellStyle name="Lien hypertexte" xfId="826" builtinId="8" hidden="1"/>
    <cellStyle name="Lien hypertexte" xfId="828" builtinId="8" hidden="1"/>
    <cellStyle name="Lien hypertexte" xfId="830" builtinId="8" hidden="1"/>
    <cellStyle name="Lien hypertexte" xfId="832" builtinId="8" hidden="1"/>
    <cellStyle name="Lien hypertexte" xfId="834" builtinId="8" hidden="1"/>
    <cellStyle name="Lien hypertexte" xfId="836" builtinId="8" hidden="1"/>
    <cellStyle name="Lien hypertexte" xfId="838" builtinId="8" hidden="1"/>
    <cellStyle name="Lien hypertexte" xfId="840" builtinId="8" hidden="1"/>
    <cellStyle name="Lien hypertexte" xfId="842" builtinId="8" hidden="1"/>
    <cellStyle name="Lien hypertexte" xfId="844" builtinId="8" hidden="1"/>
    <cellStyle name="Lien hypertexte" xfId="846" builtinId="8" hidden="1"/>
    <cellStyle name="Lien hypertexte" xfId="848" builtinId="8" hidden="1"/>
    <cellStyle name="Lien hypertexte" xfId="850" builtinId="8" hidden="1"/>
    <cellStyle name="Lien hypertexte" xfId="852" builtinId="8" hidden="1"/>
    <cellStyle name="Lien hypertexte" xfId="854" builtinId="8" hidden="1"/>
    <cellStyle name="Lien hypertexte" xfId="856" builtinId="8" hidden="1"/>
    <cellStyle name="Lien hypertexte" xfId="858" builtinId="8" hidden="1"/>
    <cellStyle name="Lien hypertexte" xfId="860" builtinId="8" hidden="1"/>
    <cellStyle name="Lien hypertexte" xfId="862" builtinId="8" hidden="1"/>
    <cellStyle name="Lien hypertexte" xfId="864" builtinId="8" hidden="1"/>
    <cellStyle name="Lien hypertexte" xfId="866" builtinId="8" hidden="1"/>
    <cellStyle name="Lien hypertexte" xfId="868" builtinId="8" hidden="1"/>
    <cellStyle name="Lien hypertexte" xfId="870" builtinId="8" hidden="1"/>
    <cellStyle name="Lien hypertexte" xfId="872" builtinId="8" hidden="1"/>
    <cellStyle name="Lien hypertexte" xfId="874" builtinId="8" hidden="1"/>
    <cellStyle name="Lien hypertexte" xfId="876" builtinId="8" hidden="1"/>
    <cellStyle name="Lien hypertexte" xfId="878" builtinId="8" hidden="1"/>
    <cellStyle name="Lien hypertexte" xfId="880" builtinId="8" hidden="1"/>
    <cellStyle name="Lien hypertexte" xfId="882" builtinId="8" hidden="1"/>
    <cellStyle name="Lien hypertexte" xfId="884" builtinId="8" hidden="1"/>
    <cellStyle name="Lien hypertexte" xfId="886" builtinId="8" hidden="1"/>
    <cellStyle name="Lien hypertexte" xfId="888" builtinId="8" hidden="1"/>
    <cellStyle name="Lien hypertexte" xfId="890" builtinId="8" hidden="1"/>
    <cellStyle name="Lien hypertexte" xfId="892" builtinId="8" hidden="1"/>
    <cellStyle name="Lien hypertexte" xfId="894" builtinId="8" hidden="1"/>
    <cellStyle name="Lien hypertexte" xfId="896" builtinId="8" hidden="1"/>
    <cellStyle name="Lien hypertexte" xfId="898" builtinId="8" hidden="1"/>
    <cellStyle name="Lien hypertexte" xfId="900" builtinId="8" hidden="1"/>
    <cellStyle name="Lien hypertexte" xfId="902" builtinId="8" hidden="1"/>
    <cellStyle name="Lien hypertexte" xfId="904" builtinId="8" hidden="1"/>
    <cellStyle name="Lien hypertexte" xfId="906" builtinId="8" hidden="1"/>
    <cellStyle name="Lien hypertexte" xfId="908" builtinId="8" hidden="1"/>
    <cellStyle name="Lien hypertexte" xfId="910" builtinId="8" hidden="1"/>
    <cellStyle name="Lien hypertexte" xfId="912" builtinId="8" hidden="1"/>
    <cellStyle name="Lien hypertexte" xfId="914" builtinId="8" hidden="1"/>
    <cellStyle name="Lien hypertexte" xfId="916" builtinId="8" hidden="1"/>
    <cellStyle name="Lien hypertexte" xfId="918" builtinId="8" hidden="1"/>
    <cellStyle name="Lien hypertexte" xfId="920" builtinId="8" hidden="1"/>
    <cellStyle name="Lien hypertexte" xfId="922" builtinId="8" hidden="1"/>
    <cellStyle name="Lien hypertexte" xfId="924" builtinId="8" hidden="1"/>
    <cellStyle name="Lien hypertexte" xfId="926" builtinId="8" hidden="1"/>
    <cellStyle name="Lien hypertexte" xfId="928" builtinId="8" hidden="1"/>
    <cellStyle name="Lien hypertexte" xfId="930" builtinId="8" hidden="1"/>
    <cellStyle name="Lien hypertexte" xfId="932" builtinId="8" hidden="1"/>
    <cellStyle name="Lien hypertexte" xfId="934" builtinId="8" hidden="1"/>
    <cellStyle name="Lien hypertexte" xfId="936" builtinId="8" hidden="1"/>
    <cellStyle name="Lien hypertexte" xfId="938" builtinId="8" hidden="1"/>
    <cellStyle name="Lien hypertexte" xfId="940" builtinId="8" hidden="1"/>
    <cellStyle name="Lien hypertexte" xfId="942" builtinId="8" hidden="1"/>
    <cellStyle name="Lien hypertexte" xfId="944" builtinId="8" hidden="1"/>
    <cellStyle name="Lien hypertexte" xfId="946" builtinId="8" hidden="1"/>
    <cellStyle name="Lien hypertexte" xfId="948" builtinId="8" hidden="1"/>
    <cellStyle name="Lien hypertexte" xfId="950" builtinId="8" hidden="1"/>
    <cellStyle name="Lien hypertexte" xfId="952" builtinId="8" hidden="1"/>
    <cellStyle name="Lien hypertexte" xfId="954" builtinId="8" hidden="1"/>
    <cellStyle name="Lien hypertexte" xfId="956" builtinId="8" hidden="1"/>
    <cellStyle name="Lien hypertexte" xfId="958" builtinId="8" hidden="1"/>
    <cellStyle name="Lien hypertexte" xfId="960" builtinId="8" hidden="1"/>
    <cellStyle name="Lien hypertexte" xfId="962" builtinId="8" hidden="1"/>
    <cellStyle name="Lien hypertexte" xfId="964" builtinId="8" hidden="1"/>
    <cellStyle name="Lien hypertexte" xfId="966" builtinId="8" hidden="1"/>
    <cellStyle name="Lien hypertexte" xfId="968" builtinId="8" hidden="1"/>
    <cellStyle name="Lien hypertexte" xfId="970" builtinId="8" hidden="1"/>
    <cellStyle name="Lien hypertexte" xfId="972" builtinId="8" hidden="1"/>
    <cellStyle name="Lien hypertexte" xfId="974" builtinId="8" hidden="1"/>
    <cellStyle name="Lien hypertexte" xfId="976" builtinId="8" hidden="1"/>
    <cellStyle name="Lien hypertexte" xfId="978" builtinId="8" hidden="1"/>
    <cellStyle name="Lien hypertexte" xfId="980" builtinId="8" hidden="1"/>
    <cellStyle name="Lien hypertexte" xfId="982" builtinId="8" hidden="1"/>
    <cellStyle name="Lien hypertexte" xfId="984" builtinId="8" hidden="1"/>
    <cellStyle name="Lien hypertexte" xfId="986" builtinId="8" hidden="1"/>
    <cellStyle name="Lien hypertexte" xfId="988" builtinId="8" hidden="1"/>
    <cellStyle name="Lien hypertexte" xfId="990" builtinId="8" hidden="1"/>
    <cellStyle name="Lien hypertexte" xfId="992" builtinId="8" hidden="1"/>
    <cellStyle name="Lien hypertexte" xfId="994" builtinId="8" hidden="1"/>
    <cellStyle name="Lien hypertexte" xfId="996" builtinId="8" hidden="1"/>
    <cellStyle name="Lien hypertexte" xfId="998" builtinId="8" hidden="1"/>
    <cellStyle name="Lien hypertexte" xfId="1000" builtinId="8" hidden="1"/>
    <cellStyle name="Lien hypertexte" xfId="1002" builtinId="8" hidden="1"/>
    <cellStyle name="Lien hypertexte" xfId="1004" builtinId="8" hidden="1"/>
    <cellStyle name="Lien hypertexte" xfId="1006" builtinId="8" hidden="1"/>
    <cellStyle name="Lien hypertexte" xfId="1008" builtinId="8" hidden="1"/>
    <cellStyle name="Lien hypertexte" xfId="1010" builtinId="8" hidden="1"/>
    <cellStyle name="Lien hypertexte" xfId="1012" builtinId="8" hidden="1"/>
    <cellStyle name="Lien hypertexte" xfId="1014" builtinId="8" hidden="1"/>
    <cellStyle name="Lien hypertexte" xfId="1016" builtinId="8" hidden="1"/>
    <cellStyle name="Lien hypertexte" xfId="1018" builtinId="8" hidden="1"/>
    <cellStyle name="Lien hypertexte" xfId="1020" builtinId="8" hidden="1"/>
    <cellStyle name="Lien hypertexte" xfId="1022" builtinId="8" hidden="1"/>
    <cellStyle name="Lien hypertexte" xfId="1024" builtinId="8" hidden="1"/>
    <cellStyle name="Lien hypertexte" xfId="1026" builtinId="8" hidden="1"/>
    <cellStyle name="Lien hypertexte" xfId="1028" builtinId="8" hidden="1"/>
    <cellStyle name="Lien hypertexte" xfId="1030" builtinId="8" hidden="1"/>
    <cellStyle name="Lien hypertexte" xfId="1032" builtinId="8" hidden="1"/>
    <cellStyle name="Lien hypertexte" xfId="1034" builtinId="8" hidden="1"/>
    <cellStyle name="Lien hypertexte" xfId="1036" builtinId="8" hidden="1"/>
    <cellStyle name="Lien hypertexte" xfId="1038" builtinId="8" hidden="1"/>
    <cellStyle name="Lien hypertexte" xfId="1040" builtinId="8" hidden="1"/>
    <cellStyle name="Lien hypertexte" xfId="1042" builtinId="8" hidden="1"/>
    <cellStyle name="Lien hypertexte" xfId="1044" builtinId="8" hidden="1"/>
    <cellStyle name="Lien hypertexte" xfId="1046" builtinId="8" hidden="1"/>
    <cellStyle name="Lien hypertexte" xfId="1048" builtinId="8" hidden="1"/>
    <cellStyle name="Lien hypertexte" xfId="1050" builtinId="8" hidden="1"/>
    <cellStyle name="Lien hypertexte" xfId="1052" builtinId="8" hidden="1"/>
    <cellStyle name="Lien hypertexte" xfId="1054" builtinId="8" hidden="1"/>
    <cellStyle name="Lien hypertexte" xfId="1056" builtinId="8" hidden="1"/>
    <cellStyle name="Lien hypertexte" xfId="1058" builtinId="8" hidden="1"/>
    <cellStyle name="Lien hypertexte" xfId="1060" builtinId="8" hidden="1"/>
    <cellStyle name="Lien hypertexte" xfId="1062" builtinId="8" hidden="1"/>
    <cellStyle name="Lien hypertexte" xfId="1064" builtinId="8" hidden="1"/>
    <cellStyle name="Lien hypertexte" xfId="1066" builtinId="8" hidden="1"/>
    <cellStyle name="Lien hypertexte" xfId="1068" builtinId="8" hidden="1"/>
    <cellStyle name="Lien hypertexte" xfId="1070" builtinId="8" hidden="1"/>
    <cellStyle name="Lien hypertexte" xfId="1072" builtinId="8" hidden="1"/>
    <cellStyle name="Lien hypertexte" xfId="1074" builtinId="8" hidden="1"/>
    <cellStyle name="Lien hypertexte" xfId="1076" builtinId="8" hidden="1"/>
    <cellStyle name="Lien hypertexte" xfId="1078" builtinId="8" hidden="1"/>
    <cellStyle name="Lien hypertexte" xfId="1080" builtinId="8" hidden="1"/>
    <cellStyle name="Lien hypertexte" xfId="1082" builtinId="8" hidden="1"/>
    <cellStyle name="Lien hypertexte" xfId="1084" builtinId="8" hidden="1"/>
    <cellStyle name="Lien hypertexte" xfId="1086" builtinId="8" hidden="1"/>
    <cellStyle name="Lien hypertexte" xfId="1088" builtinId="8" hidden="1"/>
    <cellStyle name="Lien hypertexte" xfId="1090" builtinId="8" hidden="1"/>
    <cellStyle name="Lien hypertexte" xfId="1092" builtinId="8" hidden="1"/>
    <cellStyle name="Lien hypertexte" xfId="1094" builtinId="8" hidden="1"/>
    <cellStyle name="Lien hypertexte" xfId="1096" builtinId="8" hidden="1"/>
    <cellStyle name="Lien hypertexte" xfId="1098" builtinId="8" hidden="1"/>
    <cellStyle name="Lien hypertexte" xfId="1100" builtinId="8" hidden="1"/>
    <cellStyle name="Lien hypertexte" xfId="1102" builtinId="8" hidden="1"/>
    <cellStyle name="Lien hypertexte" xfId="1104" builtinId="8" hidden="1"/>
    <cellStyle name="Lien hypertexte" xfId="1106" builtinId="8" hidden="1"/>
    <cellStyle name="Lien hypertexte" xfId="1108" builtinId="8" hidden="1"/>
    <cellStyle name="Lien hypertexte" xfId="1110" builtinId="8" hidden="1"/>
    <cellStyle name="Lien hypertexte" xfId="1112" builtinId="8" hidden="1"/>
    <cellStyle name="Lien hypertexte" xfId="1114" builtinId="8" hidden="1"/>
    <cellStyle name="Lien hypertexte" xfId="1116" builtinId="8" hidden="1"/>
    <cellStyle name="Lien hypertexte" xfId="1118" builtinId="8" hidden="1"/>
    <cellStyle name="Lien hypertexte" xfId="1120" builtinId="8" hidden="1"/>
    <cellStyle name="Lien hypertexte" xfId="1122" builtinId="8" hidden="1"/>
    <cellStyle name="Lien hypertexte" xfId="1124" builtinId="8" hidden="1"/>
    <cellStyle name="Lien hypertexte" xfId="1126" builtinId="8" hidden="1"/>
    <cellStyle name="Lien hypertexte" xfId="1128" builtinId="8" hidden="1"/>
    <cellStyle name="Lien hypertexte" xfId="1130" builtinId="8" hidden="1"/>
    <cellStyle name="Lien hypertexte" xfId="1132" builtinId="8" hidden="1"/>
    <cellStyle name="Lien hypertexte" xfId="1134" builtinId="8" hidden="1"/>
    <cellStyle name="Lien hypertexte" xfId="1136" builtinId="8" hidden="1"/>
    <cellStyle name="Lien hypertexte" xfId="1138" builtinId="8" hidden="1"/>
    <cellStyle name="Lien hypertexte" xfId="1140" builtinId="8" hidden="1"/>
    <cellStyle name="Lien hypertexte" xfId="1142" builtinId="8" hidden="1"/>
    <cellStyle name="Lien hypertexte" xfId="1144" builtinId="8" hidden="1"/>
    <cellStyle name="Lien hypertexte" xfId="1146" builtinId="8" hidden="1"/>
    <cellStyle name="Lien hypertexte" xfId="1148" builtinId="8" hidden="1"/>
    <cellStyle name="Lien hypertexte" xfId="1150" builtinId="8" hidden="1"/>
    <cellStyle name="Lien hypertexte" xfId="1152" builtinId="8" hidden="1"/>
    <cellStyle name="Lien hypertexte" xfId="1154" builtinId="8" hidden="1"/>
    <cellStyle name="Lien hypertexte" xfId="1156" builtinId="8" hidden="1"/>
    <cellStyle name="Lien hypertexte" xfId="1158" builtinId="8" hidden="1"/>
    <cellStyle name="Lien hypertexte" xfId="1160" builtinId="8" hidden="1"/>
    <cellStyle name="Lien hypertexte" xfId="1162" builtinId="8" hidden="1"/>
    <cellStyle name="Lien hypertexte" xfId="1164" builtinId="8" hidden="1"/>
    <cellStyle name="Lien hypertexte" xfId="1166" builtinId="8" hidden="1"/>
    <cellStyle name="Lien hypertexte" xfId="1168" builtinId="8" hidden="1"/>
    <cellStyle name="Lien hypertexte" xfId="1170" builtinId="8" hidden="1"/>
    <cellStyle name="Lien hypertexte" xfId="1172" builtinId="8" hidden="1"/>
    <cellStyle name="Lien hypertexte" xfId="1174" builtinId="8" hidden="1"/>
    <cellStyle name="Lien hypertexte" xfId="1176" builtinId="8" hidden="1"/>
    <cellStyle name="Lien hypertexte" xfId="1178" builtinId="8" hidden="1"/>
    <cellStyle name="Lien hypertexte" xfId="1180" builtinId="8" hidden="1"/>
    <cellStyle name="Lien hypertexte" xfId="1182" builtinId="8" hidden="1"/>
    <cellStyle name="Lien hypertexte" xfId="1184" builtinId="8" hidden="1"/>
    <cellStyle name="Lien hypertexte" xfId="1186" builtinId="8" hidden="1"/>
    <cellStyle name="Lien hypertexte" xfId="1188" builtinId="8" hidden="1"/>
    <cellStyle name="Lien hypertexte" xfId="1190" builtinId="8" hidden="1"/>
    <cellStyle name="Lien hypertexte" xfId="1192" builtinId="8" hidden="1"/>
    <cellStyle name="Lien hypertexte" xfId="1194" builtinId="8" hidden="1"/>
    <cellStyle name="Lien hypertexte" xfId="1196" builtinId="8" hidden="1"/>
    <cellStyle name="Lien hypertexte" xfId="1198" builtinId="8" hidden="1"/>
    <cellStyle name="Lien hypertexte" xfId="1200" builtinId="8" hidden="1"/>
    <cellStyle name="Lien hypertexte" xfId="1202" builtinId="8" hidden="1"/>
    <cellStyle name="Lien hypertexte" xfId="1204" builtinId="8" hidden="1"/>
    <cellStyle name="Lien hypertexte" xfId="1206" builtinId="8" hidden="1"/>
    <cellStyle name="Lien hypertexte" xfId="1208" builtinId="8" hidden="1"/>
    <cellStyle name="Lien hypertexte" xfId="1210" builtinId="8" hidden="1"/>
    <cellStyle name="Lien hypertexte" xfId="1212" builtinId="8" hidden="1"/>
    <cellStyle name="Lien hypertexte" xfId="1214" builtinId="8" hidden="1"/>
    <cellStyle name="Lien hypertexte" xfId="1216" builtinId="8" hidden="1"/>
    <cellStyle name="Lien hypertexte" xfId="1218" builtinId="8" hidden="1"/>
    <cellStyle name="Lien hypertexte" xfId="1220" builtinId="8" hidden="1"/>
    <cellStyle name="Lien hypertexte" xfId="1222" builtinId="8" hidden="1"/>
    <cellStyle name="Lien hypertexte" xfId="1224" builtinId="8" hidden="1"/>
    <cellStyle name="Lien hypertexte" xfId="1226" builtinId="8" hidden="1"/>
    <cellStyle name="Lien hypertexte" xfId="1228" builtinId="8" hidden="1"/>
    <cellStyle name="Lien hypertexte" xfId="1230" builtinId="8" hidden="1"/>
    <cellStyle name="Lien hypertexte" xfId="1232" builtinId="8" hidden="1"/>
    <cellStyle name="Lien hypertexte" xfId="1234" builtinId="8" hidden="1"/>
    <cellStyle name="Lien hypertexte" xfId="1236" builtinId="8" hidden="1"/>
    <cellStyle name="Lien hypertexte" xfId="1238" builtinId="8" hidden="1"/>
    <cellStyle name="Lien hypertexte" xfId="1240" builtinId="8" hidden="1"/>
    <cellStyle name="Lien hypertexte" xfId="1242" builtinId="8" hidden="1"/>
    <cellStyle name="Lien hypertexte" xfId="1244" builtinId="8" hidden="1"/>
    <cellStyle name="Lien hypertexte" xfId="1246" builtinId="8" hidden="1"/>
    <cellStyle name="Lien hypertexte" xfId="1248" builtinId="8" hidden="1"/>
    <cellStyle name="Lien hypertexte" xfId="1250" builtinId="8" hidden="1"/>
    <cellStyle name="Lien hypertexte" xfId="1252" builtinId="8" hidden="1"/>
    <cellStyle name="Lien hypertexte" xfId="1254" builtinId="8" hidden="1"/>
    <cellStyle name="Lien hypertexte" xfId="1256" builtinId="8" hidden="1"/>
    <cellStyle name="Lien hypertexte" xfId="1258" builtinId="8" hidden="1"/>
    <cellStyle name="Lien hypertexte" xfId="1260" builtinId="8" hidden="1"/>
    <cellStyle name="Lien hypertexte" xfId="1262" builtinId="8" hidden="1"/>
    <cellStyle name="Lien hypertexte" xfId="1264" builtinId="8" hidden="1"/>
    <cellStyle name="Lien hypertexte" xfId="1266" builtinId="8" hidden="1"/>
    <cellStyle name="Lien hypertexte" xfId="1268" builtinId="8" hidden="1"/>
    <cellStyle name="Lien hypertexte" xfId="1270" builtinId="8" hidden="1"/>
    <cellStyle name="Lien hypertexte" xfId="1272" builtinId="8" hidden="1"/>
    <cellStyle name="Lien hypertexte" xfId="1274" builtinId="8" hidden="1"/>
    <cellStyle name="Lien hypertexte" xfId="1276" builtinId="8" hidden="1"/>
    <cellStyle name="Lien hypertexte" xfId="1278" builtinId="8" hidden="1"/>
    <cellStyle name="Lien hypertexte" xfId="1280" builtinId="8" hidden="1"/>
    <cellStyle name="Lien hypertexte" xfId="1282" builtinId="8" hidden="1"/>
    <cellStyle name="Lien hypertexte" xfId="1284" builtinId="8" hidden="1"/>
    <cellStyle name="Lien hypertexte" xfId="1286" builtinId="8" hidden="1"/>
    <cellStyle name="Lien hypertexte" xfId="1288" builtinId="8" hidden="1"/>
    <cellStyle name="Lien hypertexte" xfId="1290" builtinId="8" hidden="1"/>
    <cellStyle name="Lien hypertexte" xfId="1292" builtinId="8" hidden="1"/>
    <cellStyle name="Lien hypertexte" xfId="1294" builtinId="8" hidden="1"/>
    <cellStyle name="Lien hypertexte" xfId="1296" builtinId="8" hidden="1"/>
    <cellStyle name="Lien hypertexte" xfId="1298" builtinId="8" hidden="1"/>
    <cellStyle name="Lien hypertexte" xfId="1300" builtinId="8" hidden="1"/>
    <cellStyle name="Lien hypertexte" xfId="1302" builtinId="8" hidden="1"/>
    <cellStyle name="Lien hypertexte" xfId="1304" builtinId="8" hidden="1"/>
    <cellStyle name="Lien hypertexte" xfId="1306" builtinId="8" hidden="1"/>
    <cellStyle name="Lien hypertexte" xfId="1308" builtinId="8" hidden="1"/>
    <cellStyle name="Lien hypertexte" xfId="1310" builtinId="8" hidden="1"/>
    <cellStyle name="Lien hypertexte" xfId="1312" builtinId="8" hidden="1"/>
    <cellStyle name="Lien hypertexte" xfId="1314" builtinId="8" hidden="1"/>
    <cellStyle name="Lien hypertexte" xfId="1316" builtinId="8" hidden="1"/>
    <cellStyle name="Lien hypertexte" xfId="1318" builtinId="8" hidden="1"/>
    <cellStyle name="Lien hypertexte" xfId="1320" builtinId="8" hidden="1"/>
    <cellStyle name="Lien hypertexte" xfId="1322" builtinId="8" hidden="1"/>
    <cellStyle name="Lien hypertexte" xfId="1324" builtinId="8" hidden="1"/>
    <cellStyle name="Lien hypertexte" xfId="1326" builtinId="8" hidden="1"/>
    <cellStyle name="Lien hypertexte" xfId="1328" builtinId="8" hidden="1"/>
    <cellStyle name="Lien hypertexte" xfId="1330" builtinId="8" hidden="1"/>
    <cellStyle name="Lien hypertexte" xfId="1332" builtinId="8" hidden="1"/>
    <cellStyle name="Lien hypertexte" xfId="1334" builtinId="8" hidden="1"/>
    <cellStyle name="Lien hypertexte" xfId="1336" builtinId="8" hidden="1"/>
    <cellStyle name="Lien hypertexte" xfId="1338" builtinId="8" hidden="1"/>
    <cellStyle name="Lien hypertexte" xfId="1340" builtinId="8" hidden="1"/>
    <cellStyle name="Lien hypertexte" xfId="1342" builtinId="8" hidden="1"/>
    <cellStyle name="Lien hypertexte" xfId="1344" builtinId="8" hidden="1"/>
    <cellStyle name="Lien hypertexte" xfId="1346" builtinId="8" hidden="1"/>
    <cellStyle name="Lien hypertexte" xfId="1348" builtinId="8" hidden="1"/>
    <cellStyle name="Lien hypertexte" xfId="1350" builtinId="8" hidden="1"/>
    <cellStyle name="Lien hypertexte" xfId="1352" builtinId="8" hidden="1"/>
    <cellStyle name="Lien hypertexte" xfId="1354" builtinId="8" hidden="1"/>
    <cellStyle name="Lien hypertexte" xfId="1356" builtinId="8" hidden="1"/>
    <cellStyle name="Lien hypertexte" xfId="1358" builtinId="8" hidden="1"/>
    <cellStyle name="Lien hypertexte" xfId="1360" builtinId="8" hidden="1"/>
    <cellStyle name="Lien hypertexte" xfId="1362" builtinId="8" hidden="1"/>
    <cellStyle name="Lien hypertexte" xfId="1364" builtinId="8" hidden="1"/>
    <cellStyle name="Lien hypertexte" xfId="1366" builtinId="8" hidden="1"/>
    <cellStyle name="Lien hypertexte" xfId="1368" builtinId="8" hidden="1"/>
    <cellStyle name="Lien hypertexte" xfId="1370" builtinId="8" hidden="1"/>
    <cellStyle name="Lien hypertexte" xfId="1372" builtinId="8" hidden="1"/>
    <cellStyle name="Lien hypertexte" xfId="1374" builtinId="8" hidden="1"/>
    <cellStyle name="Lien hypertexte" xfId="1376" builtinId="8" hidden="1"/>
    <cellStyle name="Lien hypertexte" xfId="1378" builtinId="8" hidden="1"/>
    <cellStyle name="Lien hypertexte" xfId="1380" builtinId="8" hidden="1"/>
    <cellStyle name="Lien hypertexte" xfId="1382" builtinId="8" hidden="1"/>
    <cellStyle name="Lien hypertexte" xfId="1384" builtinId="8" hidden="1"/>
    <cellStyle name="Lien hypertexte" xfId="1386" builtinId="8" hidden="1"/>
    <cellStyle name="Lien hypertexte" xfId="1388" builtinId="8" hidden="1"/>
    <cellStyle name="Lien hypertexte" xfId="1390" builtinId="8" hidden="1"/>
    <cellStyle name="Lien hypertexte" xfId="1392" builtinId="8" hidden="1"/>
    <cellStyle name="Lien hypertexte" xfId="1394" builtinId="8" hidden="1"/>
    <cellStyle name="Lien hypertexte" xfId="1396" builtinId="8" hidden="1"/>
    <cellStyle name="Lien hypertexte" xfId="1398" builtinId="8" hidden="1"/>
    <cellStyle name="Lien hypertexte" xfId="1400" builtinId="8" hidden="1"/>
    <cellStyle name="Lien hypertexte" xfId="1402" builtinId="8" hidden="1"/>
    <cellStyle name="Lien hypertexte" xfId="1404" builtinId="8" hidden="1"/>
    <cellStyle name="Lien hypertexte" xfId="1406" builtinId="8" hidden="1"/>
    <cellStyle name="Lien hypertexte" xfId="1408" builtinId="8" hidden="1"/>
    <cellStyle name="Lien hypertexte" xfId="1410" builtinId="8" hidden="1"/>
    <cellStyle name="Lien hypertexte" xfId="1412" builtinId="8" hidden="1"/>
    <cellStyle name="Lien hypertexte" xfId="1414" builtinId="8" hidden="1"/>
    <cellStyle name="Lien hypertexte" xfId="1416" builtinId="8" hidden="1"/>
    <cellStyle name="Lien hypertexte" xfId="1418" builtinId="8" hidden="1"/>
    <cellStyle name="Lien hypertexte" xfId="1420" builtinId="8" hidden="1"/>
    <cellStyle name="Lien hypertexte" xfId="1422" builtinId="8" hidden="1"/>
    <cellStyle name="Lien hypertexte" xfId="1424" builtinId="8" hidden="1"/>
    <cellStyle name="Lien hypertexte" xfId="1426" builtinId="8" hidden="1"/>
    <cellStyle name="Lien hypertexte" xfId="1428" builtinId="8" hidden="1"/>
    <cellStyle name="Lien hypertexte" xfId="1430" builtinId="8" hidden="1"/>
    <cellStyle name="Lien hypertexte" xfId="1432" builtinId="8" hidden="1"/>
    <cellStyle name="Lien hypertexte" xfId="1434" builtinId="8" hidden="1"/>
    <cellStyle name="Lien hypertexte" xfId="1436" builtinId="8" hidden="1"/>
    <cellStyle name="Lien hypertexte" xfId="1438" builtinId="8" hidden="1"/>
    <cellStyle name="Lien hypertexte" xfId="1440" builtinId="8" hidden="1"/>
    <cellStyle name="Lien hypertexte" xfId="1442" builtinId="8" hidden="1"/>
    <cellStyle name="Lien hypertexte" xfId="1444" builtinId="8" hidden="1"/>
    <cellStyle name="Lien hypertexte" xfId="1446" builtinId="8" hidden="1"/>
    <cellStyle name="Lien hypertexte" xfId="1448" builtinId="8" hidden="1"/>
    <cellStyle name="Lien hypertexte" xfId="1450" builtinId="8" hidden="1"/>
    <cellStyle name="Lien hypertexte" xfId="1452" builtinId="8" hidden="1"/>
    <cellStyle name="Lien hypertexte" xfId="1454" builtinId="8" hidden="1"/>
    <cellStyle name="Lien hypertexte" xfId="1456" builtinId="8" hidden="1"/>
    <cellStyle name="Lien hypertexte" xfId="1458" builtinId="8" hidden="1"/>
    <cellStyle name="Lien hypertexte" xfId="1460" builtinId="8" hidden="1"/>
    <cellStyle name="Lien hypertexte" xfId="1462" builtinId="8" hidden="1"/>
    <cellStyle name="Lien hypertexte" xfId="1464" builtinId="8" hidden="1"/>
    <cellStyle name="Lien hypertexte" xfId="1466" builtinId="8" hidden="1"/>
    <cellStyle name="Lien hypertexte" xfId="1468" builtinId="8" hidden="1"/>
    <cellStyle name="Lien hypertexte" xfId="1470" builtinId="8" hidden="1"/>
    <cellStyle name="Lien hypertexte" xfId="1472" builtinId="8" hidden="1"/>
    <cellStyle name="Lien hypertexte" xfId="1474" builtinId="8" hidden="1"/>
    <cellStyle name="Lien hypertexte" xfId="1476" builtinId="8" hidden="1"/>
    <cellStyle name="Lien hypertexte" xfId="1478" builtinId="8" hidden="1"/>
    <cellStyle name="Lien hypertexte" xfId="1480" builtinId="8" hidden="1"/>
    <cellStyle name="Lien hypertexte" xfId="1482" builtinId="8" hidden="1"/>
    <cellStyle name="Lien hypertexte" xfId="1484" builtinId="8" hidden="1"/>
    <cellStyle name="Lien hypertexte" xfId="1486" builtinId="8" hidden="1"/>
    <cellStyle name="Lien hypertexte" xfId="1488" builtinId="8" hidden="1"/>
    <cellStyle name="Lien hypertexte" xfId="1490" builtinId="8" hidden="1"/>
    <cellStyle name="Lien hypertexte" xfId="1492" builtinId="8" hidden="1"/>
    <cellStyle name="Lien hypertexte" xfId="1494" builtinId="8" hidden="1"/>
    <cellStyle name="Lien hypertexte" xfId="1496" builtinId="8" hidden="1"/>
    <cellStyle name="Lien hypertexte" xfId="1498" builtinId="8" hidden="1"/>
    <cellStyle name="Lien hypertexte" xfId="1500" builtinId="8" hidden="1"/>
    <cellStyle name="Lien hypertexte" xfId="1502" builtinId="8" hidden="1"/>
    <cellStyle name="Lien hypertexte" xfId="1504" builtinId="8" hidden="1"/>
    <cellStyle name="Lien hypertexte" xfId="1506" builtinId="8" hidden="1"/>
    <cellStyle name="Lien hypertexte" xfId="1508" builtinId="8" hidden="1"/>
    <cellStyle name="Lien hypertexte" xfId="1510" builtinId="8" hidden="1"/>
    <cellStyle name="Lien hypertexte" xfId="1512" builtinId="8" hidden="1"/>
    <cellStyle name="Lien hypertexte" xfId="1514" builtinId="8" hidden="1"/>
    <cellStyle name="Lien hypertexte" xfId="1516" builtinId="8" hidden="1"/>
    <cellStyle name="Lien hypertexte" xfId="1518" builtinId="8" hidden="1"/>
    <cellStyle name="Lien hypertexte" xfId="1520" builtinId="8" hidden="1"/>
    <cellStyle name="Lien hypertexte" xfId="1522" builtinId="8" hidden="1"/>
    <cellStyle name="Lien hypertexte" xfId="1524" builtinId="8" hidden="1"/>
    <cellStyle name="Lien hypertexte" xfId="1526" builtinId="8" hidden="1"/>
    <cellStyle name="Lien hypertexte" xfId="1528" builtinId="8" hidden="1"/>
    <cellStyle name="Lien hypertexte" xfId="1530" builtinId="8" hidden="1"/>
    <cellStyle name="Lien hypertexte" xfId="1532" builtinId="8" hidden="1"/>
    <cellStyle name="Lien hypertexte" xfId="1534" builtinId="8" hidden="1"/>
    <cellStyle name="Lien hypertexte" xfId="1536" builtinId="8" hidden="1"/>
    <cellStyle name="Lien hypertexte" xfId="1538" builtinId="8" hidden="1"/>
    <cellStyle name="Lien hypertexte" xfId="1540" builtinId="8" hidden="1"/>
    <cellStyle name="Lien hypertexte" xfId="1542" builtinId="8" hidden="1"/>
    <cellStyle name="Lien hypertexte" xfId="1544" builtinId="8" hidden="1"/>
    <cellStyle name="Lien hypertexte" xfId="1546" builtinId="8" hidden="1"/>
    <cellStyle name="Lien hypertexte" xfId="1548" builtinId="8" hidden="1"/>
    <cellStyle name="Lien hypertexte" xfId="1550" builtinId="8" hidden="1"/>
    <cellStyle name="Lien hypertexte" xfId="1552" builtinId="8" hidden="1"/>
    <cellStyle name="Lien hypertexte" xfId="1554" builtinId="8" hidden="1"/>
    <cellStyle name="Lien hypertexte" xfId="1556" builtinId="8" hidden="1"/>
    <cellStyle name="Lien hypertexte" xfId="1558" builtinId="8" hidden="1"/>
    <cellStyle name="Lien hypertexte" xfId="1560" builtinId="8" hidden="1"/>
    <cellStyle name="Lien hypertexte" xfId="1562" builtinId="8" hidden="1"/>
    <cellStyle name="Lien hypertexte" xfId="1564" builtinId="8" hidden="1"/>
    <cellStyle name="Lien hypertexte" xfId="1566" builtinId="8" hidden="1"/>
    <cellStyle name="Lien hypertexte" xfId="1568" builtinId="8" hidden="1"/>
    <cellStyle name="Lien hypertexte" xfId="1570" builtinId="8" hidden="1"/>
    <cellStyle name="Lien hypertexte" xfId="1572" builtinId="8" hidden="1"/>
    <cellStyle name="Lien hypertexte" xfId="1574" builtinId="8" hidden="1"/>
    <cellStyle name="Lien hypertexte" xfId="1576" builtinId="8" hidden="1"/>
    <cellStyle name="Lien hypertexte" xfId="1578" builtinId="8" hidden="1"/>
    <cellStyle name="Lien hypertexte" xfId="1580" builtinId="8" hidden="1"/>
    <cellStyle name="Lien hypertexte" xfId="1582" builtinId="8" hidden="1"/>
    <cellStyle name="Lien hypertexte" xfId="1584" builtinId="8" hidden="1"/>
    <cellStyle name="Lien hypertexte" xfId="1586" builtinId="8" hidden="1"/>
    <cellStyle name="Lien hypertexte" xfId="1588" builtinId="8" hidden="1"/>
    <cellStyle name="Lien hypertexte" xfId="1590" builtinId="8" hidden="1"/>
    <cellStyle name="Lien hypertexte" xfId="1592" builtinId="8" hidden="1"/>
    <cellStyle name="Lien hypertexte" xfId="1594" builtinId="8" hidden="1"/>
    <cellStyle name="Lien hypertexte" xfId="1596" builtinId="8" hidden="1"/>
    <cellStyle name="Lien hypertexte" xfId="1598" builtinId="8" hidden="1"/>
    <cellStyle name="Lien hypertexte" xfId="1600" builtinId="8" hidden="1"/>
    <cellStyle name="Lien hypertexte" xfId="1602" builtinId="8" hidden="1"/>
    <cellStyle name="Lien hypertexte" xfId="1604" builtinId="8" hidden="1"/>
    <cellStyle name="Lien hypertexte" xfId="1606" builtinId="8" hidden="1"/>
    <cellStyle name="Lien hypertexte" xfId="1608" builtinId="8" hidden="1"/>
    <cellStyle name="Lien hypertexte" xfId="1610" builtinId="8" hidden="1"/>
    <cellStyle name="Lien hypertexte" xfId="1612" builtinId="8" hidden="1"/>
    <cellStyle name="Lien hypertexte" xfId="1614" builtinId="8" hidden="1"/>
    <cellStyle name="Lien hypertexte" xfId="1616" builtinId="8" hidden="1"/>
    <cellStyle name="Lien hypertexte" xfId="1618" builtinId="8" hidden="1"/>
    <cellStyle name="Lien hypertexte" xfId="1620" builtinId="8" hidden="1"/>
    <cellStyle name="Lien hypertexte" xfId="1622" builtinId="8" hidden="1"/>
    <cellStyle name="Lien hypertexte" xfId="1624" builtinId="8" hidden="1"/>
    <cellStyle name="Lien hypertexte" xfId="1626" builtinId="8" hidden="1"/>
    <cellStyle name="Lien hypertexte" xfId="1628" builtinId="8" hidden="1"/>
    <cellStyle name="Lien hypertexte" xfId="1630" builtinId="8" hidden="1"/>
    <cellStyle name="Lien hypertexte" xfId="1632" builtinId="8" hidden="1"/>
    <cellStyle name="Lien hypertexte" xfId="1634" builtinId="8" hidden="1"/>
    <cellStyle name="Lien hypertexte" xfId="1636" builtinId="8" hidden="1"/>
    <cellStyle name="Lien hypertexte" xfId="1638" builtinId="8" hidden="1"/>
    <cellStyle name="Lien hypertexte" xfId="1640" builtinId="8" hidden="1"/>
    <cellStyle name="Lien hypertexte" xfId="1642" builtinId="8" hidden="1"/>
    <cellStyle name="Lien hypertexte" xfId="1644" builtinId="8" hidden="1"/>
    <cellStyle name="Lien hypertexte" xfId="1646" builtinId="8" hidden="1"/>
    <cellStyle name="Lien hypertexte" xfId="1648" builtinId="8" hidden="1"/>
    <cellStyle name="Lien hypertexte" xfId="1650" builtinId="8" hidden="1"/>
    <cellStyle name="Lien hypertexte" xfId="1652" builtinId="8" hidden="1"/>
    <cellStyle name="Lien hypertexte" xfId="1654" builtinId="8" hidden="1"/>
    <cellStyle name="Lien hypertexte" xfId="1656" builtinId="8" hidden="1"/>
    <cellStyle name="Lien hypertexte" xfId="1658" builtinId="8" hidden="1"/>
    <cellStyle name="Lien hypertexte" xfId="1660" builtinId="8" hidden="1"/>
    <cellStyle name="Lien hypertexte" xfId="1662" builtinId="8" hidden="1"/>
    <cellStyle name="Lien hypertexte" xfId="1664" builtinId="8" hidden="1"/>
    <cellStyle name="Lien hypertexte" xfId="1666" builtinId="8" hidden="1"/>
    <cellStyle name="Lien hypertexte" xfId="1668" builtinId="8" hidden="1"/>
    <cellStyle name="Lien hypertexte" xfId="1670" builtinId="8" hidden="1"/>
    <cellStyle name="Lien hypertexte" xfId="1672" builtinId="8" hidden="1"/>
    <cellStyle name="Lien hypertexte" xfId="1674" builtinId="8" hidden="1"/>
    <cellStyle name="Lien hypertexte" xfId="1676" builtinId="8" hidden="1"/>
    <cellStyle name="Lien hypertexte" xfId="1678" builtinId="8" hidden="1"/>
    <cellStyle name="Lien hypertexte" xfId="1680" builtinId="8" hidden="1"/>
    <cellStyle name="Lien hypertexte" xfId="1682" builtinId="8" hidden="1"/>
    <cellStyle name="Lien hypertexte" xfId="1684" builtinId="8" hidden="1"/>
    <cellStyle name="Lien hypertexte" xfId="1686" builtinId="8" hidden="1"/>
    <cellStyle name="Lien hypertexte" xfId="1688" builtinId="8" hidden="1"/>
    <cellStyle name="Lien hypertexte" xfId="1690" builtinId="8" hidden="1"/>
    <cellStyle name="Lien hypertexte" xfId="1692" builtinId="8" hidden="1"/>
    <cellStyle name="Lien hypertexte" xfId="1694" builtinId="8" hidden="1"/>
    <cellStyle name="Lien hypertexte" xfId="1696" builtinId="8" hidden="1"/>
    <cellStyle name="Lien hypertexte" xfId="1698" builtinId="8" hidden="1"/>
    <cellStyle name="Lien hypertexte" xfId="1700" builtinId="8" hidden="1"/>
    <cellStyle name="Lien hypertexte" xfId="1702" builtinId="8" hidden="1"/>
    <cellStyle name="Lien hypertexte" xfId="1704" builtinId="8" hidden="1"/>
    <cellStyle name="Lien hypertexte" xfId="1706" builtinId="8" hidden="1"/>
    <cellStyle name="Lien hypertexte" xfId="1708" builtinId="8" hidden="1"/>
    <cellStyle name="Lien hypertexte" xfId="1710" builtinId="8" hidden="1"/>
    <cellStyle name="Lien hypertexte" xfId="1712" builtinId="8" hidden="1"/>
    <cellStyle name="Lien hypertexte" xfId="1714" builtinId="8" hidden="1"/>
    <cellStyle name="Lien hypertexte" xfId="1716" builtinId="8" hidden="1"/>
    <cellStyle name="Lien hypertexte" xfId="1718" builtinId="8" hidden="1"/>
    <cellStyle name="Lien hypertexte" xfId="1720" builtinId="8" hidden="1"/>
    <cellStyle name="Lien hypertexte" xfId="1722" builtinId="8" hidden="1"/>
    <cellStyle name="Lien hypertexte" xfId="1724" builtinId="8" hidden="1"/>
    <cellStyle name="Lien hypertexte" xfId="1726" builtinId="8" hidden="1"/>
    <cellStyle name="Lien hypertexte" xfId="1728" builtinId="8" hidden="1"/>
    <cellStyle name="Lien hypertexte" xfId="1730" builtinId="8" hidden="1"/>
    <cellStyle name="Lien hypertexte" xfId="1732" builtinId="8" hidden="1"/>
    <cellStyle name="Lien hypertexte" xfId="1734" builtinId="8" hidden="1"/>
    <cellStyle name="Lien hypertexte" xfId="1736" builtinId="8" hidden="1"/>
    <cellStyle name="Lien hypertexte" xfId="1738" builtinId="8" hidden="1"/>
    <cellStyle name="Lien hypertexte" xfId="1740" builtinId="8" hidden="1"/>
    <cellStyle name="Lien hypertexte" xfId="1742" builtinId="8" hidden="1"/>
    <cellStyle name="Lien hypertexte" xfId="1744" builtinId="8" hidden="1"/>
    <cellStyle name="Lien hypertexte" xfId="1746" builtinId="8" hidden="1"/>
    <cellStyle name="Lien hypertexte" xfId="1748" builtinId="8" hidden="1"/>
    <cellStyle name="Lien hypertexte" xfId="1750" builtinId="8" hidden="1"/>
    <cellStyle name="Lien hypertexte" xfId="1752" builtinId="8" hidden="1"/>
    <cellStyle name="Lien hypertexte" xfId="1754" builtinId="8" hidden="1"/>
    <cellStyle name="Lien hypertexte" xfId="1756" builtinId="8" hidden="1"/>
    <cellStyle name="Lien hypertexte" xfId="1758" builtinId="8" hidden="1"/>
    <cellStyle name="Lien hypertexte" xfId="1760" builtinId="8" hidden="1"/>
    <cellStyle name="Lien hypertexte" xfId="1762" builtinId="8" hidden="1"/>
    <cellStyle name="Lien hypertexte" xfId="1764" builtinId="8" hidden="1"/>
    <cellStyle name="Lien hypertexte" xfId="1766" builtinId="8" hidden="1"/>
    <cellStyle name="Lien hypertexte" xfId="1768" builtinId="8" hidden="1"/>
    <cellStyle name="Lien hypertexte" xfId="1770" builtinId="8" hidden="1"/>
    <cellStyle name="Lien hypertexte" xfId="1772" builtinId="8" hidden="1"/>
    <cellStyle name="Lien hypertexte" xfId="1774" builtinId="8" hidden="1"/>
    <cellStyle name="Lien hypertexte" xfId="1776" builtinId="8" hidden="1"/>
    <cellStyle name="Lien hypertexte" xfId="1778" builtinId="8" hidden="1"/>
    <cellStyle name="Lien hypertexte" xfId="1780" builtinId="8" hidden="1"/>
    <cellStyle name="Lien hypertexte" xfId="1782" builtinId="8" hidden="1"/>
    <cellStyle name="Lien hypertexte" xfId="1784" builtinId="8" hidden="1"/>
    <cellStyle name="Lien hypertexte" xfId="1786" builtinId="8" hidden="1"/>
    <cellStyle name="Lien hypertexte" xfId="1788" builtinId="8" hidden="1"/>
    <cellStyle name="Lien hypertexte" xfId="1790" builtinId="8" hidden="1"/>
    <cellStyle name="Lien hypertexte" xfId="1792" builtinId="8" hidden="1"/>
    <cellStyle name="Lien hypertexte" xfId="1794" builtinId="8" hidden="1"/>
    <cellStyle name="Lien hypertexte" xfId="1796" builtinId="8" hidden="1"/>
    <cellStyle name="Lien hypertexte" xfId="1798" builtinId="8" hidden="1"/>
    <cellStyle name="Lien hypertexte" xfId="1800" builtinId="8" hidden="1"/>
    <cellStyle name="Lien hypertexte" xfId="1802" builtinId="8" hidden="1"/>
    <cellStyle name="Lien hypertexte" xfId="1804" builtinId="8" hidden="1"/>
    <cellStyle name="Lien hypertexte" xfId="1806" builtinId="8" hidden="1"/>
    <cellStyle name="Lien hypertexte" xfId="1808" builtinId="8" hidden="1"/>
    <cellStyle name="Lien hypertexte" xfId="1810" builtinId="8" hidden="1"/>
    <cellStyle name="Lien hypertexte" xfId="1812" builtinId="8" hidden="1"/>
    <cellStyle name="Lien hypertexte" xfId="1814" builtinId="8" hidden="1"/>
    <cellStyle name="Lien hypertexte" xfId="1816" builtinId="8" hidden="1"/>
    <cellStyle name="Lien hypertexte" xfId="1818" builtinId="8" hidden="1"/>
    <cellStyle name="Lien hypertexte" xfId="1820" builtinId="8" hidden="1"/>
    <cellStyle name="Lien hypertexte" xfId="1822" builtinId="8" hidden="1"/>
    <cellStyle name="Lien hypertexte" xfId="1824" builtinId="8" hidden="1"/>
    <cellStyle name="Lien hypertexte" xfId="1826" builtinId="8" hidden="1"/>
    <cellStyle name="Lien hypertexte" xfId="1828" builtinId="8" hidden="1"/>
    <cellStyle name="Lien hypertexte" xfId="1830" builtinId="8" hidden="1"/>
    <cellStyle name="Lien hypertexte" xfId="1832" builtinId="8" hidden="1"/>
    <cellStyle name="Lien hypertexte" xfId="1834" builtinId="8" hidden="1"/>
    <cellStyle name="Lien hypertexte" xfId="1836" builtinId="8" hidden="1"/>
    <cellStyle name="Lien hypertexte" xfId="1838" builtinId="8" hidden="1"/>
    <cellStyle name="Lien hypertexte" xfId="1840" builtinId="8" hidden="1"/>
    <cellStyle name="Lien hypertexte" xfId="1842" builtinId="8" hidden="1"/>
    <cellStyle name="Lien hypertexte" xfId="1844" builtinId="8" hidden="1"/>
    <cellStyle name="Lien hypertexte" xfId="1846" builtinId="8" hidden="1"/>
    <cellStyle name="Lien hypertexte" xfId="1848" builtinId="8" hidden="1"/>
    <cellStyle name="Lien hypertexte" xfId="1850" builtinId="8" hidden="1"/>
    <cellStyle name="Lien hypertexte" xfId="1852" builtinId="8" hidden="1"/>
    <cellStyle name="Lien hypertexte" xfId="1854" builtinId="8" hidden="1"/>
    <cellStyle name="Lien hypertexte" xfId="1856" builtinId="8" hidden="1"/>
    <cellStyle name="Lien hypertexte" xfId="1858" builtinId="8" hidden="1"/>
    <cellStyle name="Lien hypertexte" xfId="1860" builtinId="8" hidden="1"/>
    <cellStyle name="Lien hypertexte" xfId="1862" builtinId="8" hidden="1"/>
    <cellStyle name="Lien hypertexte" xfId="1864" builtinId="8" hidden="1"/>
    <cellStyle name="Lien hypertexte" xfId="1866" builtinId="8" hidden="1"/>
    <cellStyle name="Lien hypertexte" xfId="1868" builtinId="8" hidden="1"/>
    <cellStyle name="Lien hypertexte" xfId="1870" builtinId="8" hidden="1"/>
    <cellStyle name="Lien hypertexte" xfId="1872" builtinId="8" hidden="1"/>
    <cellStyle name="Lien hypertexte" xfId="1874" builtinId="8" hidden="1"/>
    <cellStyle name="Lien hypertexte" xfId="1876" builtinId="8" hidden="1"/>
    <cellStyle name="Lien hypertexte" xfId="1878" builtinId="8" hidden="1"/>
    <cellStyle name="Lien hypertexte" xfId="1880" builtinId="8" hidden="1"/>
    <cellStyle name="Lien hypertexte" xfId="1882" builtinId="8" hidden="1"/>
    <cellStyle name="Lien hypertexte" xfId="1884" builtinId="8" hidden="1"/>
    <cellStyle name="Lien hypertexte" xfId="1886" builtinId="8" hidden="1"/>
    <cellStyle name="Lien hypertexte" xfId="1888" builtinId="8" hidden="1"/>
    <cellStyle name="Lien hypertexte" xfId="1890" builtinId="8" hidden="1"/>
    <cellStyle name="Lien hypertexte" xfId="1892" builtinId="8" hidden="1"/>
    <cellStyle name="Lien hypertexte" xfId="1894" builtinId="8" hidden="1"/>
    <cellStyle name="Lien hypertexte" xfId="1896" builtinId="8" hidden="1"/>
    <cellStyle name="Lien hypertexte" xfId="1898" builtinId="8" hidden="1"/>
    <cellStyle name="Lien hypertexte" xfId="1900" builtinId="8" hidden="1"/>
    <cellStyle name="Lien hypertexte" xfId="1902" builtinId="8" hidden="1"/>
    <cellStyle name="Lien hypertexte" xfId="1904" builtinId="8" hidden="1"/>
    <cellStyle name="Lien hypertexte" xfId="1906" builtinId="8" hidden="1"/>
    <cellStyle name="Lien hypertexte" xfId="1908" builtinId="8" hidden="1"/>
    <cellStyle name="Lien hypertexte" xfId="1910" builtinId="8" hidden="1"/>
    <cellStyle name="Lien hypertexte" xfId="1912" builtinId="8" hidden="1"/>
    <cellStyle name="Lien hypertexte" xfId="1914" builtinId="8" hidden="1"/>
    <cellStyle name="Lien hypertexte" xfId="1916" builtinId="8" hidden="1"/>
    <cellStyle name="Lien hypertexte" xfId="1918" builtinId="8" hidden="1"/>
    <cellStyle name="Lien hypertexte" xfId="1920" builtinId="8" hidden="1"/>
    <cellStyle name="Lien hypertexte" xfId="1922" builtinId="8" hidden="1"/>
    <cellStyle name="Lien hypertexte" xfId="1924" builtinId="8" hidden="1"/>
    <cellStyle name="Lien hypertexte" xfId="1926" builtinId="8" hidden="1"/>
    <cellStyle name="Lien hypertexte" xfId="1928" builtinId="8" hidden="1"/>
    <cellStyle name="Lien hypertexte" xfId="1930" builtinId="8" hidden="1"/>
    <cellStyle name="Lien hypertexte" xfId="1932" builtinId="8" hidden="1"/>
    <cellStyle name="Lien hypertexte" xfId="1934" builtinId="8" hidden="1"/>
    <cellStyle name="Lien hypertexte" xfId="1936" builtinId="8" hidden="1"/>
    <cellStyle name="Lien hypertexte" xfId="1938" builtinId="8" hidden="1"/>
    <cellStyle name="Lien hypertexte" xfId="1940" builtinId="8" hidden="1"/>
    <cellStyle name="Lien hypertexte" xfId="1942" builtinId="8" hidden="1"/>
    <cellStyle name="Lien hypertexte" xfId="1944" builtinId="8" hidden="1"/>
    <cellStyle name="Lien hypertexte" xfId="1946" builtinId="8" hidden="1"/>
    <cellStyle name="Lien hypertexte" xfId="1948" builtinId="8" hidden="1"/>
    <cellStyle name="Lien hypertexte" xfId="1950" builtinId="8" hidden="1"/>
    <cellStyle name="Lien hypertexte" xfId="1952" builtinId="8" hidden="1"/>
    <cellStyle name="Lien hypertexte" xfId="1954" builtinId="8" hidden="1"/>
    <cellStyle name="Lien hypertexte" xfId="1956" builtinId="8" hidden="1"/>
    <cellStyle name="Lien hypertexte" xfId="1958" builtinId="8" hidden="1"/>
    <cellStyle name="Lien hypertexte" xfId="1960" builtinId="8" hidden="1"/>
    <cellStyle name="Lien hypertexte" xfId="1962" builtinId="8" hidden="1"/>
    <cellStyle name="Lien hypertexte" xfId="1964" builtinId="8" hidden="1"/>
    <cellStyle name="Lien hypertexte" xfId="1966" builtinId="8" hidden="1"/>
    <cellStyle name="Lien hypertexte" xfId="1968" builtinId="8" hidden="1"/>
    <cellStyle name="Lien hypertexte" xfId="1970" builtinId="8" hidden="1"/>
    <cellStyle name="Lien hypertexte" xfId="1972" builtinId="8" hidden="1"/>
    <cellStyle name="Lien hypertexte" xfId="1974" builtinId="8" hidden="1"/>
    <cellStyle name="Lien hypertexte" xfId="1976" builtinId="8" hidden="1"/>
    <cellStyle name="Lien hypertexte" xfId="1978" builtinId="8" hidden="1"/>
    <cellStyle name="Lien hypertexte" xfId="1980" builtinId="8" hidden="1"/>
    <cellStyle name="Lien hypertexte" xfId="1982" builtinId="8" hidden="1"/>
    <cellStyle name="Lien hypertexte" xfId="1984" builtinId="8" hidden="1"/>
    <cellStyle name="Lien hypertexte" xfId="1986" builtinId="8" hidden="1"/>
    <cellStyle name="Lien hypertexte" xfId="1988" builtinId="8" hidden="1"/>
    <cellStyle name="Lien hypertexte" xfId="1990" builtinId="8" hidden="1"/>
    <cellStyle name="Lien hypertexte" xfId="1992" builtinId="8" hidden="1"/>
    <cellStyle name="Lien hypertexte" xfId="1994" builtinId="8" hidden="1"/>
    <cellStyle name="Lien hypertexte" xfId="1996" builtinId="8" hidden="1"/>
    <cellStyle name="Lien hypertexte" xfId="1998" builtinId="8" hidden="1"/>
    <cellStyle name="Lien hypertexte" xfId="2000" builtinId="8" hidden="1"/>
    <cellStyle name="Lien hypertexte" xfId="2002" builtinId="8" hidden="1"/>
    <cellStyle name="Lien hypertexte" xfId="2004" builtinId="8" hidden="1"/>
    <cellStyle name="Lien hypertexte" xfId="2006" builtinId="8" hidden="1"/>
    <cellStyle name="Lien hypertexte" xfId="2008" builtinId="8" hidden="1"/>
    <cellStyle name="Lien hypertexte" xfId="2010" builtinId="8" hidden="1"/>
    <cellStyle name="Lien hypertexte" xfId="2012" builtinId="8" hidden="1"/>
    <cellStyle name="Lien hypertexte" xfId="2014" builtinId="8" hidden="1"/>
    <cellStyle name="Lien hypertexte" xfId="2016" builtinId="8" hidden="1"/>
    <cellStyle name="Lien hypertexte" xfId="2018" builtinId="8" hidden="1"/>
    <cellStyle name="Lien hypertexte" xfId="2020" builtinId="8" hidden="1"/>
    <cellStyle name="Lien hypertexte" xfId="2022" builtinId="8" hidden="1"/>
    <cellStyle name="Lien hypertexte" xfId="2024" builtinId="8" hidden="1"/>
    <cellStyle name="Lien hypertexte" xfId="2026" builtinId="8" hidden="1"/>
    <cellStyle name="Lien hypertexte" xfId="2028" builtinId="8" hidden="1"/>
    <cellStyle name="Lien hypertexte" xfId="2030" builtinId="8" hidden="1"/>
    <cellStyle name="Lien hypertexte" xfId="2032" builtinId="8" hidden="1"/>
    <cellStyle name="Lien hypertexte" xfId="2034" builtinId="8" hidden="1"/>
    <cellStyle name="Lien hypertexte" xfId="2036" builtinId="8" hidden="1"/>
    <cellStyle name="Lien hypertexte" xfId="2038" builtinId="8" hidden="1"/>
    <cellStyle name="Lien hypertexte" xfId="2040" builtinId="8" hidden="1"/>
    <cellStyle name="Lien hypertexte" xfId="2042" builtinId="8" hidden="1"/>
    <cellStyle name="Lien hypertexte" xfId="2044" builtinId="8" hidden="1"/>
    <cellStyle name="Lien hypertexte" xfId="2046" builtinId="8" hidden="1"/>
    <cellStyle name="Lien hypertexte" xfId="2048" builtinId="8" hidden="1"/>
    <cellStyle name="Lien hypertexte" xfId="2050" builtinId="8" hidden="1"/>
    <cellStyle name="Lien hypertexte" xfId="2052" builtinId="8" hidden="1"/>
    <cellStyle name="Lien hypertexte" xfId="2054" builtinId="8" hidden="1"/>
    <cellStyle name="Lien hypertexte" xfId="2056" builtinId="8" hidden="1"/>
    <cellStyle name="Lien hypertexte" xfId="2058" builtinId="8" hidden="1"/>
    <cellStyle name="Lien hypertexte" xfId="2060" builtinId="8" hidden="1"/>
    <cellStyle name="Lien hypertexte" xfId="2062" builtinId="8" hidden="1"/>
    <cellStyle name="Lien hypertexte" xfId="2064" builtinId="8" hidden="1"/>
    <cellStyle name="Lien hypertexte" xfId="2066" builtinId="8" hidden="1"/>
    <cellStyle name="Lien hypertexte" xfId="2068" builtinId="8" hidden="1"/>
    <cellStyle name="Lien hypertexte" xfId="2070" builtinId="8" hidden="1"/>
    <cellStyle name="Lien hypertexte" xfId="2072" builtinId="8" hidden="1"/>
    <cellStyle name="Lien hypertexte" xfId="2074" builtinId="8" hidden="1"/>
    <cellStyle name="Lien hypertexte" xfId="2076" builtinId="8" hidden="1"/>
    <cellStyle name="Lien hypertexte" xfId="2078" builtinId="8" hidden="1"/>
    <cellStyle name="Lien hypertexte" xfId="2080" builtinId="8" hidden="1"/>
    <cellStyle name="Lien hypertexte" xfId="2082" builtinId="8" hidden="1"/>
    <cellStyle name="Lien hypertexte" xfId="2084" builtinId="8" hidden="1"/>
    <cellStyle name="Lien hypertexte" xfId="2086" builtinId="8" hidden="1"/>
    <cellStyle name="Lien hypertexte" xfId="2088" builtinId="8" hidden="1"/>
    <cellStyle name="Lien hypertexte" xfId="2090" builtinId="8" hidden="1"/>
    <cellStyle name="Lien hypertexte" xfId="2092" builtinId="8" hidden="1"/>
    <cellStyle name="Lien hypertexte" xfId="2094" builtinId="8" hidden="1"/>
    <cellStyle name="Lien hypertexte" xfId="2096" builtinId="8" hidden="1"/>
    <cellStyle name="Lien hypertexte" xfId="2098" builtinId="8" hidden="1"/>
    <cellStyle name="Lien hypertexte" xfId="2100" builtinId="8" hidden="1"/>
    <cellStyle name="Lien hypertexte" xfId="2102" builtinId="8" hidden="1"/>
    <cellStyle name="Lien hypertexte" xfId="2104" builtinId="8" hidden="1"/>
    <cellStyle name="Lien hypertexte" xfId="2106" builtinId="8" hidden="1"/>
    <cellStyle name="Lien hypertexte" xfId="2108" builtinId="8" hidden="1"/>
    <cellStyle name="Lien hypertexte" xfId="2110" builtinId="8" hidden="1"/>
    <cellStyle name="Lien hypertexte" xfId="2112" builtinId="8" hidden="1"/>
    <cellStyle name="Lien hypertexte" xfId="2114" builtinId="8" hidden="1"/>
    <cellStyle name="Lien hypertexte" xfId="2116" builtinId="8" hidden="1"/>
    <cellStyle name="Lien hypertexte" xfId="2118" builtinId="8" hidden="1"/>
    <cellStyle name="Lien hypertexte" xfId="2120" builtinId="8" hidden="1"/>
    <cellStyle name="Lien hypertexte" xfId="2122" builtinId="8" hidden="1"/>
    <cellStyle name="Lien hypertexte" xfId="2124" builtinId="8" hidden="1"/>
    <cellStyle name="Lien hypertexte" xfId="2126" builtinId="8" hidden="1"/>
    <cellStyle name="Lien hypertexte" xfId="2128" builtinId="8" hidden="1"/>
    <cellStyle name="Lien hypertexte" xfId="2130" builtinId="8" hidden="1"/>
    <cellStyle name="Lien hypertexte" xfId="2132" builtinId="8" hidden="1"/>
    <cellStyle name="Lien hypertexte" xfId="2134" builtinId="8" hidden="1"/>
    <cellStyle name="Lien hypertexte" xfId="2136" builtinId="8" hidden="1"/>
    <cellStyle name="Lien hypertexte" xfId="2138" builtinId="8" hidden="1"/>
    <cellStyle name="Lien hypertexte" xfId="2140" builtinId="8" hidden="1"/>
    <cellStyle name="Lien hypertexte" xfId="2142" builtinId="8" hidden="1"/>
    <cellStyle name="Lien hypertexte" xfId="2144" builtinId="8" hidden="1"/>
    <cellStyle name="Lien hypertexte" xfId="2146" builtinId="8" hidden="1"/>
    <cellStyle name="Lien hypertexte" xfId="2148" builtinId="8" hidden="1"/>
    <cellStyle name="Lien hypertexte" xfId="2150" builtinId="8" hidden="1"/>
    <cellStyle name="Lien hypertexte" xfId="2152" builtinId="8" hidden="1"/>
    <cellStyle name="Lien hypertexte" xfId="2154" builtinId="8" hidden="1"/>
    <cellStyle name="Lien hypertexte" xfId="2156" builtinId="8" hidden="1"/>
    <cellStyle name="Lien hypertexte" xfId="2158" builtinId="8" hidden="1"/>
    <cellStyle name="Lien hypertexte" xfId="2160" builtinId="8" hidden="1"/>
    <cellStyle name="Lien hypertexte" xfId="2162" builtinId="8" hidden="1"/>
    <cellStyle name="Lien hypertexte" xfId="2164" builtinId="8" hidden="1"/>
    <cellStyle name="Lien hypertexte" xfId="2166" builtinId="8" hidden="1"/>
    <cellStyle name="Lien hypertexte" xfId="2168" builtinId="8" hidden="1"/>
    <cellStyle name="Lien hypertexte" xfId="2170" builtinId="8" hidden="1"/>
    <cellStyle name="Lien hypertexte" xfId="2172" builtinId="8" hidden="1"/>
    <cellStyle name="Lien hypertexte" xfId="2174" builtinId="8" hidden="1"/>
    <cellStyle name="Lien hypertexte" xfId="2176" builtinId="8" hidden="1"/>
    <cellStyle name="Lien hypertexte" xfId="2178" builtinId="8" hidden="1"/>
    <cellStyle name="Lien hypertexte" xfId="2180" builtinId="8" hidden="1"/>
    <cellStyle name="Lien hypertexte" xfId="2182" builtinId="8" hidden="1"/>
    <cellStyle name="Lien hypertexte" xfId="2184" builtinId="8" hidden="1"/>
    <cellStyle name="Lien hypertexte" xfId="2186" builtinId="8" hidden="1"/>
    <cellStyle name="Lien hypertexte" xfId="2188" builtinId="8" hidden="1"/>
    <cellStyle name="Lien hypertexte" xfId="2190" builtinId="8" hidden="1"/>
    <cellStyle name="Lien hypertexte" xfId="2192" builtinId="8" hidden="1"/>
    <cellStyle name="Lien hypertexte" xfId="2194" builtinId="8" hidden="1"/>
    <cellStyle name="Lien hypertexte" xfId="2196" builtinId="8" hidden="1"/>
    <cellStyle name="Lien hypertexte" xfId="2198" builtinId="8" hidden="1"/>
    <cellStyle name="Lien hypertexte" xfId="2200" builtinId="8" hidden="1"/>
    <cellStyle name="Lien hypertexte" xfId="2202" builtinId="8" hidden="1"/>
    <cellStyle name="Lien hypertexte" xfId="2204" builtinId="8" hidden="1"/>
    <cellStyle name="Lien hypertexte" xfId="2206" builtinId="8" hidden="1"/>
    <cellStyle name="Lien hypertexte" xfId="2208" builtinId="8" hidden="1"/>
    <cellStyle name="Lien hypertexte" xfId="2210" builtinId="8" hidden="1"/>
    <cellStyle name="Lien hypertexte" xfId="2212" builtinId="8" hidden="1"/>
    <cellStyle name="Lien hypertexte" xfId="2214" builtinId="8" hidden="1"/>
    <cellStyle name="Lien hypertexte" xfId="2216" builtinId="8" hidden="1"/>
    <cellStyle name="Lien hypertexte" xfId="2218" builtinId="8" hidden="1"/>
    <cellStyle name="Lien hypertexte" xfId="2220" builtinId="8" hidden="1"/>
    <cellStyle name="Lien hypertexte" xfId="2222" builtinId="8" hidden="1"/>
    <cellStyle name="Lien hypertexte" xfId="2224" builtinId="8" hidden="1"/>
    <cellStyle name="Lien hypertexte" xfId="2226" builtinId="8" hidden="1"/>
    <cellStyle name="Lien hypertexte" xfId="2228" builtinId="8" hidden="1"/>
    <cellStyle name="Lien hypertexte" xfId="2230" builtinId="8" hidden="1"/>
    <cellStyle name="Lien hypertexte" xfId="2232" builtinId="8" hidden="1"/>
    <cellStyle name="Lien hypertexte" xfId="2234" builtinId="8" hidden="1"/>
    <cellStyle name="Lien hypertexte" xfId="2236" builtinId="8" hidden="1"/>
    <cellStyle name="Lien hypertexte" xfId="2238" builtinId="8" hidden="1"/>
    <cellStyle name="Lien hypertexte" xfId="2240" builtinId="8" hidden="1"/>
    <cellStyle name="Lien hypertexte" xfId="2242" builtinId="8" hidden="1"/>
    <cellStyle name="Lien hypertexte" xfId="2244" builtinId="8" hidden="1"/>
    <cellStyle name="Lien hypertexte" xfId="2246" builtinId="8" hidden="1"/>
    <cellStyle name="Lien hypertexte" xfId="2248" builtinId="8" hidden="1"/>
    <cellStyle name="Lien hypertexte" xfId="2250" builtinId="8" hidden="1"/>
    <cellStyle name="Lien hypertexte" xfId="2252" builtinId="8" hidden="1"/>
    <cellStyle name="Lien hypertexte" xfId="2254" builtinId="8" hidden="1"/>
    <cellStyle name="Lien hypertexte" xfId="2256" builtinId="8" hidden="1"/>
    <cellStyle name="Lien hypertexte" xfId="2258" builtinId="8" hidden="1"/>
    <cellStyle name="Lien hypertexte" xfId="2260" builtinId="8" hidden="1"/>
    <cellStyle name="Lien hypertexte" xfId="2262" builtinId="8" hidden="1"/>
    <cellStyle name="Lien hypertexte" xfId="2264" builtinId="8" hidden="1"/>
    <cellStyle name="Lien hypertexte" xfId="2266" builtinId="8" hidden="1"/>
    <cellStyle name="Lien hypertexte" xfId="2268" builtinId="8" hidden="1"/>
    <cellStyle name="Lien hypertexte" xfId="2270" builtinId="8" hidden="1"/>
    <cellStyle name="Lien hypertexte" xfId="2272" builtinId="8" hidden="1"/>
    <cellStyle name="Lien hypertexte" xfId="2274" builtinId="8" hidden="1"/>
    <cellStyle name="Lien hypertexte" xfId="2276" builtinId="8" hidden="1"/>
    <cellStyle name="Lien hypertexte" xfId="2278" builtinId="8" hidden="1"/>
    <cellStyle name="Lien hypertexte" xfId="2280" builtinId="8" hidden="1"/>
    <cellStyle name="Lien hypertexte" xfId="2282" builtinId="8" hidden="1"/>
    <cellStyle name="Lien hypertexte" xfId="2284" builtinId="8" hidden="1"/>
    <cellStyle name="Lien hypertexte" xfId="2286" builtinId="8" hidden="1"/>
    <cellStyle name="Lien hypertexte" xfId="2288" builtinId="8" hidden="1"/>
    <cellStyle name="Lien hypertexte" xfId="2290" builtinId="8" hidden="1"/>
    <cellStyle name="Lien hypertexte" xfId="2292" builtinId="8" hidden="1"/>
    <cellStyle name="Lien hypertexte" xfId="2294" builtinId="8" hidden="1"/>
    <cellStyle name="Lien hypertexte" xfId="2296" builtinId="8" hidden="1"/>
    <cellStyle name="Lien hypertexte" xfId="2298" builtinId="8" hidden="1"/>
    <cellStyle name="Lien hypertexte" xfId="2300" builtinId="8" hidden="1"/>
    <cellStyle name="Lien hypertexte" xfId="2302" builtinId="8" hidden="1"/>
    <cellStyle name="Lien hypertexte" xfId="2304" builtinId="8" hidden="1"/>
    <cellStyle name="Lien hypertexte" xfId="2306" builtinId="8" hidden="1"/>
    <cellStyle name="Lien hypertexte" xfId="2308" builtinId="8" hidden="1"/>
    <cellStyle name="Lien hypertexte" xfId="2310" builtinId="8" hidden="1"/>
    <cellStyle name="Lien hypertexte" xfId="2312" builtinId="8" hidden="1"/>
    <cellStyle name="Lien hypertexte" xfId="2314" builtinId="8" hidden="1"/>
    <cellStyle name="Lien hypertexte" xfId="2316" builtinId="8" hidden="1"/>
    <cellStyle name="Lien hypertexte" xfId="2318" builtinId="8" hidden="1"/>
    <cellStyle name="Lien hypertexte" xfId="2320" builtinId="8" hidden="1"/>
    <cellStyle name="Lien hypertexte" xfId="2322" builtinId="8" hidden="1"/>
    <cellStyle name="Lien hypertexte" xfId="2324" builtinId="8" hidden="1"/>
    <cellStyle name="Lien hypertexte" xfId="2326" builtinId="8" hidden="1"/>
    <cellStyle name="Lien hypertexte" xfId="2328" builtinId="8" hidden="1"/>
    <cellStyle name="Lien hypertexte" xfId="2330" builtinId="8" hidden="1"/>
    <cellStyle name="Lien hypertexte" xfId="2332" builtinId="8" hidden="1"/>
    <cellStyle name="Lien hypertexte" xfId="2334" builtinId="8" hidden="1"/>
    <cellStyle name="Lien hypertexte" xfId="2336" builtinId="8" hidden="1"/>
    <cellStyle name="Lien hypertexte" xfId="2338" builtinId="8" hidden="1"/>
    <cellStyle name="Lien hypertexte" xfId="2340" builtinId="8" hidden="1"/>
    <cellStyle name="Lien hypertexte" xfId="2342" builtinId="8" hidden="1"/>
    <cellStyle name="Lien hypertexte" xfId="2344" builtinId="8" hidden="1"/>
    <cellStyle name="Lien hypertexte" xfId="2346" builtinId="8" hidden="1"/>
    <cellStyle name="Lien hypertexte" xfId="2348" builtinId="8" hidden="1"/>
    <cellStyle name="Lien hypertexte" xfId="2350" builtinId="8" hidden="1"/>
    <cellStyle name="Lien hypertexte" xfId="2352" builtinId="8" hidden="1"/>
    <cellStyle name="Lien hypertexte" xfId="2354" builtinId="8" hidden="1"/>
    <cellStyle name="Lien hypertexte" xfId="2356" builtinId="8" hidden="1"/>
    <cellStyle name="Lien hypertexte" xfId="2358" builtinId="8" hidden="1"/>
    <cellStyle name="Lien hypertexte" xfId="2360" builtinId="8" hidden="1"/>
    <cellStyle name="Lien hypertexte" xfId="2362" builtinId="8" hidden="1"/>
    <cellStyle name="Lien hypertexte" xfId="2364" builtinId="8" hidden="1"/>
    <cellStyle name="Lien hypertexte" xfId="2366" builtinId="8" hidden="1"/>
    <cellStyle name="Lien hypertexte" xfId="2368" builtinId="8" hidden="1"/>
    <cellStyle name="Lien hypertexte" xfId="2370" builtinId="8" hidden="1"/>
    <cellStyle name="Lien hypertexte" xfId="2372" builtinId="8" hidden="1"/>
    <cellStyle name="Lien hypertexte" xfId="2374" builtinId="8" hidden="1"/>
    <cellStyle name="Lien hypertexte" xfId="2376" builtinId="8" hidden="1"/>
    <cellStyle name="Lien hypertexte" xfId="2378" builtinId="8" hidden="1"/>
    <cellStyle name="Lien hypertexte" xfId="2380" builtinId="8" hidden="1"/>
    <cellStyle name="Lien hypertexte" xfId="2382" builtinId="8" hidden="1"/>
    <cellStyle name="Lien hypertexte" xfId="2384" builtinId="8" hidden="1"/>
    <cellStyle name="Lien hypertexte" xfId="2386" builtinId="8" hidden="1"/>
    <cellStyle name="Lien hypertexte" xfId="2388" builtinId="8" hidden="1"/>
    <cellStyle name="Lien hypertexte" xfId="2390" builtinId="8" hidden="1"/>
    <cellStyle name="Lien hypertexte" xfId="2392" builtinId="8" hidden="1"/>
    <cellStyle name="Lien hypertexte" xfId="2394" builtinId="8" hidden="1"/>
    <cellStyle name="Lien hypertexte" xfId="2396" builtinId="8" hidden="1"/>
    <cellStyle name="Lien hypertexte" xfId="2398" builtinId="8" hidden="1"/>
    <cellStyle name="Lien hypertexte" xfId="2400" builtinId="8" hidden="1"/>
    <cellStyle name="Lien hypertexte" xfId="2402" builtinId="8" hidden="1"/>
    <cellStyle name="Lien hypertexte" xfId="2404" builtinId="8" hidden="1"/>
    <cellStyle name="Lien hypertexte" xfId="2406" builtinId="8" hidden="1"/>
    <cellStyle name="Lien hypertexte" xfId="2408" builtinId="8" hidden="1"/>
    <cellStyle name="Lien hypertexte" xfId="2410" builtinId="8" hidden="1"/>
    <cellStyle name="Lien hypertexte" xfId="2412" builtinId="8" hidden="1"/>
    <cellStyle name="Lien hypertexte" xfId="2414" builtinId="8" hidden="1"/>
    <cellStyle name="Lien hypertexte" xfId="2416" builtinId="8" hidden="1"/>
    <cellStyle name="Lien hypertexte" xfId="2418" builtinId="8" hidden="1"/>
    <cellStyle name="Lien hypertexte" xfId="2420" builtinId="8" hidden="1"/>
    <cellStyle name="Lien hypertexte" xfId="2422" builtinId="8" hidden="1"/>
    <cellStyle name="Lien hypertexte" xfId="2424" builtinId="8" hidden="1"/>
    <cellStyle name="Lien hypertexte" xfId="2426" builtinId="8" hidden="1"/>
    <cellStyle name="Lien hypertexte" xfId="2428" builtinId="8" hidden="1"/>
    <cellStyle name="Lien hypertexte" xfId="2430" builtinId="8" hidden="1"/>
    <cellStyle name="Lien hypertexte" xfId="2432" builtinId="8" hidden="1"/>
    <cellStyle name="Lien hypertexte" xfId="2434" builtinId="8" hidden="1"/>
    <cellStyle name="Lien hypertexte" xfId="2436" builtinId="8" hidden="1"/>
    <cellStyle name="Lien hypertexte" xfId="2438" builtinId="8" hidden="1"/>
    <cellStyle name="Lien hypertexte" xfId="2440" builtinId="8" hidden="1"/>
    <cellStyle name="Lien hypertexte" xfId="2442" builtinId="8" hidden="1"/>
    <cellStyle name="Lien hypertexte" xfId="2444" builtinId="8" hidden="1"/>
    <cellStyle name="Lien hypertexte" xfId="2446" builtinId="8" hidden="1"/>
    <cellStyle name="Lien hypertexte" xfId="2448" builtinId="8" hidden="1"/>
    <cellStyle name="Lien hypertexte" xfId="2450" builtinId="8" hidden="1"/>
    <cellStyle name="Lien hypertexte" xfId="2452" builtinId="8" hidden="1"/>
    <cellStyle name="Lien hypertexte" xfId="2454" builtinId="8" hidden="1"/>
    <cellStyle name="Lien hypertexte" xfId="2456" builtinId="8" hidden="1"/>
    <cellStyle name="Lien hypertexte" xfId="2458" builtinId="8" hidden="1"/>
    <cellStyle name="Lien hypertexte" xfId="2460" builtinId="8" hidden="1"/>
    <cellStyle name="Lien hypertexte" xfId="2462" builtinId="8" hidden="1"/>
    <cellStyle name="Lien hypertexte" xfId="2464" builtinId="8" hidden="1"/>
    <cellStyle name="Lien hypertexte" xfId="2466" builtinId="8" hidden="1"/>
    <cellStyle name="Lien hypertexte" xfId="2468" builtinId="8" hidden="1"/>
    <cellStyle name="Lien hypertexte" xfId="2470" builtinId="8" hidden="1"/>
    <cellStyle name="Lien hypertexte" xfId="2472" builtinId="8" hidden="1"/>
    <cellStyle name="Lien hypertexte" xfId="2474" builtinId="8" hidden="1"/>
    <cellStyle name="Lien hypertexte" xfId="2476" builtinId="8" hidden="1"/>
    <cellStyle name="Lien hypertexte" xfId="2478" builtinId="8" hidden="1"/>
    <cellStyle name="Lien hypertexte" xfId="2480" builtinId="8" hidden="1"/>
    <cellStyle name="Lien hypertexte" xfId="2482" builtinId="8" hidden="1"/>
    <cellStyle name="Lien hypertexte" xfId="2484" builtinId="8" hidden="1"/>
    <cellStyle name="Lien hypertexte" xfId="2486" builtinId="8" hidden="1"/>
    <cellStyle name="Lien hypertexte" xfId="2488" builtinId="8" hidden="1"/>
    <cellStyle name="Lien hypertexte" xfId="2490" builtinId="8" hidden="1"/>
    <cellStyle name="Lien hypertexte" xfId="2492" builtinId="8" hidden="1"/>
    <cellStyle name="Lien hypertexte" xfId="2494" builtinId="8" hidden="1"/>
    <cellStyle name="Lien hypertexte" xfId="2496" builtinId="8" hidden="1"/>
    <cellStyle name="Lien hypertexte" xfId="2498" builtinId="8" hidden="1"/>
    <cellStyle name="Lien hypertexte" xfId="2500" builtinId="8" hidden="1"/>
    <cellStyle name="Lien hypertexte" xfId="2502" builtinId="8" hidden="1"/>
    <cellStyle name="Lien hypertexte" xfId="2504" builtinId="8" hidden="1"/>
    <cellStyle name="Lien hypertexte" xfId="2506" builtinId="8" hidden="1"/>
    <cellStyle name="Lien hypertexte" xfId="2508" builtinId="8" hidden="1"/>
    <cellStyle name="Lien hypertexte" xfId="2510" builtinId="8" hidden="1"/>
    <cellStyle name="Lien hypertexte" xfId="2512" builtinId="8" hidden="1"/>
    <cellStyle name="Lien hypertexte" xfId="2514" builtinId="8" hidden="1"/>
    <cellStyle name="Lien hypertexte" xfId="2516" builtinId="8" hidden="1"/>
    <cellStyle name="Lien hypertexte" xfId="2518" builtinId="8" hidden="1"/>
    <cellStyle name="Lien hypertexte" xfId="2520" builtinId="8" hidden="1"/>
    <cellStyle name="Lien hypertexte" xfId="2522" builtinId="8" hidden="1"/>
    <cellStyle name="Lien hypertexte" xfId="2524" builtinId="8" hidden="1"/>
    <cellStyle name="Lien hypertexte" xfId="2526" builtinId="8" hidden="1"/>
    <cellStyle name="Lien hypertexte" xfId="2528" builtinId="8" hidden="1"/>
    <cellStyle name="Lien hypertexte" xfId="2530" builtinId="8" hidden="1"/>
    <cellStyle name="Lien hypertexte" xfId="2532" builtinId="8" hidden="1"/>
    <cellStyle name="Lien hypertexte" xfId="2534" builtinId="8" hidden="1"/>
    <cellStyle name="Lien hypertexte" xfId="2536" builtinId="8" hidden="1"/>
    <cellStyle name="Lien hypertexte" xfId="2538" builtinId="8" hidden="1"/>
    <cellStyle name="Lien hypertexte" xfId="2540" builtinId="8" hidden="1"/>
    <cellStyle name="Lien hypertexte" xfId="2542" builtinId="8" hidden="1"/>
    <cellStyle name="Lien hypertexte" xfId="2544" builtinId="8" hidden="1"/>
    <cellStyle name="Lien hypertexte" xfId="2546" builtinId="8" hidden="1"/>
    <cellStyle name="Lien hypertexte" xfId="2548" builtinId="8" hidden="1"/>
    <cellStyle name="Lien hypertexte" xfId="2550" builtinId="8" hidden="1"/>
    <cellStyle name="Lien hypertexte" xfId="2552" builtinId="8" hidden="1"/>
    <cellStyle name="Lien hypertexte" xfId="2554" builtinId="8" hidden="1"/>
    <cellStyle name="Lien hypertexte" xfId="2556" builtinId="8" hidden="1"/>
    <cellStyle name="Lien hypertexte" xfId="2558" builtinId="8" hidden="1"/>
    <cellStyle name="Lien hypertexte" xfId="2560" builtinId="8" hidden="1"/>
    <cellStyle name="Lien hypertexte" xfId="2562" builtinId="8" hidden="1"/>
    <cellStyle name="Lien hypertexte" xfId="2564" builtinId="8" hidden="1"/>
    <cellStyle name="Lien hypertexte" xfId="2566" builtinId="8" hidden="1"/>
    <cellStyle name="Lien hypertexte" xfId="2568" builtinId="8" hidden="1"/>
    <cellStyle name="Lien hypertexte" xfId="2570" builtinId="8" hidden="1"/>
    <cellStyle name="Lien hypertexte" xfId="2572" builtinId="8" hidden="1"/>
    <cellStyle name="Lien hypertexte" xfId="2574" builtinId="8" hidden="1"/>
    <cellStyle name="Lien hypertexte" xfId="2576" builtinId="8" hidden="1"/>
    <cellStyle name="Lien hypertexte" xfId="2578" builtinId="8" hidden="1"/>
    <cellStyle name="Lien hypertexte" xfId="2580" builtinId="8" hidden="1"/>
    <cellStyle name="Lien hypertexte" xfId="2582" builtinId="8" hidden="1"/>
    <cellStyle name="Lien hypertexte" xfId="2584" builtinId="8" hidden="1"/>
    <cellStyle name="Lien hypertexte" xfId="2586" builtinId="8" hidden="1"/>
    <cellStyle name="Lien hypertexte" xfId="2588" builtinId="8" hidden="1"/>
    <cellStyle name="Lien hypertexte" xfId="2590" builtinId="8" hidden="1"/>
    <cellStyle name="Lien hypertexte" xfId="2592" builtinId="8" hidden="1"/>
    <cellStyle name="Lien hypertexte" xfId="2594" builtinId="8" hidden="1"/>
    <cellStyle name="Lien hypertexte" xfId="2596" builtinId="8" hidden="1"/>
    <cellStyle name="Lien hypertexte" xfId="2598" builtinId="8" hidden="1"/>
    <cellStyle name="Lien hypertexte" xfId="2600" builtinId="8" hidden="1"/>
    <cellStyle name="Lien hypertexte" xfId="2602" builtinId="8" hidden="1"/>
    <cellStyle name="Lien hypertexte" xfId="2604" builtinId="8" hidden="1"/>
    <cellStyle name="Lien hypertexte" xfId="2606" builtinId="8" hidden="1"/>
    <cellStyle name="Lien hypertexte" xfId="2608" builtinId="8" hidden="1"/>
    <cellStyle name="Lien hypertexte" xfId="2610" builtinId="8" hidden="1"/>
    <cellStyle name="Lien hypertexte" xfId="2612" builtinId="8" hidden="1"/>
    <cellStyle name="Lien hypertexte" xfId="2614" builtinId="8" hidden="1"/>
    <cellStyle name="Lien hypertexte" xfId="2616" builtinId="8" hidden="1"/>
    <cellStyle name="Lien hypertexte" xfId="2618" builtinId="8" hidden="1"/>
    <cellStyle name="Lien hypertexte" xfId="2620" builtinId="8" hidden="1"/>
    <cellStyle name="Lien hypertexte" xfId="2622" builtinId="8" hidden="1"/>
    <cellStyle name="Lien hypertexte" xfId="2624" builtinId="8" hidden="1"/>
    <cellStyle name="Lien hypertexte" xfId="2626" builtinId="8" hidden="1"/>
    <cellStyle name="Lien hypertexte" xfId="2628" builtinId="8" hidden="1"/>
    <cellStyle name="Lien hypertexte" xfId="2630" builtinId="8" hidden="1"/>
    <cellStyle name="Lien hypertexte" xfId="2632" builtinId="8" hidden="1"/>
    <cellStyle name="Lien hypertexte" xfId="2634" builtinId="8" hidden="1"/>
    <cellStyle name="Lien hypertexte" xfId="2636" builtinId="8" hidden="1"/>
    <cellStyle name="Lien hypertexte" xfId="2638" builtinId="8" hidden="1"/>
    <cellStyle name="Lien hypertexte" xfId="2640" builtinId="8" hidden="1"/>
    <cellStyle name="Lien hypertexte" xfId="2642" builtinId="8" hidden="1"/>
    <cellStyle name="Lien hypertexte" xfId="2644" builtinId="8" hidden="1"/>
    <cellStyle name="Lien hypertexte" xfId="2646" builtinId="8" hidden="1"/>
    <cellStyle name="Lien hypertexte" xfId="2648" builtinId="8" hidden="1"/>
    <cellStyle name="Lien hypertexte" xfId="2650" builtinId="8" hidden="1"/>
    <cellStyle name="Lien hypertexte" xfId="2652" builtinId="8" hidden="1"/>
    <cellStyle name="Lien hypertexte" xfId="2654" builtinId="8" hidden="1"/>
    <cellStyle name="Lien hypertexte" xfId="2656" builtinId="8" hidden="1"/>
    <cellStyle name="Lien hypertexte" xfId="2658" builtinId="8" hidden="1"/>
    <cellStyle name="Lien hypertexte" xfId="2660" builtinId="8" hidden="1"/>
    <cellStyle name="Lien hypertexte" xfId="2662" builtinId="8" hidden="1"/>
    <cellStyle name="Lien hypertexte" xfId="2664" builtinId="8" hidden="1"/>
    <cellStyle name="Lien hypertexte" xfId="2666" builtinId="8" hidden="1"/>
    <cellStyle name="Lien hypertexte" xfId="2668" builtinId="8" hidden="1"/>
    <cellStyle name="Lien hypertexte" xfId="2670" builtinId="8" hidden="1"/>
    <cellStyle name="Lien hypertexte" xfId="2672" builtinId="8" hidden="1"/>
    <cellStyle name="Lien hypertexte" xfId="2674" builtinId="8" hidden="1"/>
    <cellStyle name="Lien hypertexte" xfId="2676" builtinId="8" hidden="1"/>
    <cellStyle name="Lien hypertexte" xfId="2678" builtinId="8" hidden="1"/>
    <cellStyle name="Lien hypertexte" xfId="2680" builtinId="8" hidden="1"/>
    <cellStyle name="Lien hypertexte" xfId="2682" builtinId="8" hidden="1"/>
    <cellStyle name="Lien hypertexte" xfId="2684" builtinId="8" hidden="1"/>
    <cellStyle name="Lien hypertexte" xfId="2686" builtinId="8" hidden="1"/>
    <cellStyle name="Lien hypertexte" xfId="2688" builtinId="8" hidden="1"/>
    <cellStyle name="Lien hypertexte" xfId="2690" builtinId="8" hidden="1"/>
    <cellStyle name="Lien hypertexte" xfId="2692" builtinId="8" hidden="1"/>
    <cellStyle name="Lien hypertexte" xfId="2694" builtinId="8" hidden="1"/>
    <cellStyle name="Lien hypertexte" xfId="2696" builtinId="8" hidden="1"/>
    <cellStyle name="Lien hypertexte" xfId="2698" builtinId="8" hidden="1"/>
    <cellStyle name="Lien hypertexte" xfId="2700" builtinId="8" hidden="1"/>
    <cellStyle name="Lien hypertexte" xfId="2702" builtinId="8" hidden="1"/>
    <cellStyle name="Lien hypertexte" xfId="2704" builtinId="8" hidden="1"/>
    <cellStyle name="Lien hypertexte" xfId="2706" builtinId="8" hidden="1"/>
    <cellStyle name="Lien hypertexte" xfId="2708" builtinId="8" hidden="1"/>
    <cellStyle name="Lien hypertexte" xfId="2710" builtinId="8" hidden="1"/>
    <cellStyle name="Lien hypertexte" xfId="2712" builtinId="8" hidden="1"/>
    <cellStyle name="Lien hypertexte" xfId="2714" builtinId="8" hidden="1"/>
    <cellStyle name="Lien hypertexte" xfId="2716" builtinId="8" hidden="1"/>
    <cellStyle name="Lien hypertexte" xfId="2718" builtinId="8" hidden="1"/>
    <cellStyle name="Lien hypertexte" xfId="2720" builtinId="8" hidden="1"/>
    <cellStyle name="Lien hypertexte" xfId="2722" builtinId="8" hidden="1"/>
    <cellStyle name="Lien hypertexte" xfId="2724" builtinId="8" hidden="1"/>
    <cellStyle name="Lien hypertexte" xfId="2726" builtinId="8" hidden="1"/>
    <cellStyle name="Lien hypertexte" xfId="2728" builtinId="8" hidden="1"/>
    <cellStyle name="Lien hypertexte" xfId="2730" builtinId="8" hidden="1"/>
    <cellStyle name="Lien hypertexte" xfId="2732" builtinId="8" hidden="1"/>
    <cellStyle name="Lien hypertexte" xfId="2734" builtinId="8" hidden="1"/>
    <cellStyle name="Lien hypertexte" xfId="2736" builtinId="8" hidden="1"/>
    <cellStyle name="Lien hypertexte" xfId="2738" builtinId="8" hidden="1"/>
    <cellStyle name="Lien hypertexte" xfId="2740" builtinId="8" hidden="1"/>
    <cellStyle name="Lien hypertexte" xfId="2742" builtinId="8" hidden="1"/>
    <cellStyle name="Lien hypertexte" xfId="2744" builtinId="8" hidden="1"/>
    <cellStyle name="Lien hypertexte" xfId="2746" builtinId="8" hidden="1"/>
    <cellStyle name="Lien hypertexte" xfId="2748" builtinId="8" hidden="1"/>
    <cellStyle name="Lien hypertexte" xfId="2750" builtinId="8" hidden="1"/>
    <cellStyle name="Lien hypertexte" xfId="2752" builtinId="8" hidden="1"/>
    <cellStyle name="Lien hypertexte" xfId="2754" builtinId="8" hidden="1"/>
    <cellStyle name="Lien hypertexte" xfId="2756" builtinId="8" hidden="1"/>
    <cellStyle name="Lien hypertexte" xfId="2758" builtinId="8" hidden="1"/>
    <cellStyle name="Lien hypertexte" xfId="2760" builtinId="8" hidden="1"/>
    <cellStyle name="Lien hypertexte" xfId="2762" builtinId="8" hidden="1"/>
    <cellStyle name="Lien hypertexte" xfId="2764" builtinId="8" hidden="1"/>
    <cellStyle name="Lien hypertexte" xfId="2766" builtinId="8" hidden="1"/>
    <cellStyle name="Lien hypertexte" xfId="2768" builtinId="8" hidden="1"/>
    <cellStyle name="Lien hypertexte" xfId="2770" builtinId="8" hidden="1"/>
    <cellStyle name="Lien hypertexte" xfId="2772" builtinId="8" hidden="1"/>
    <cellStyle name="Lien hypertexte" xfId="2774" builtinId="8" hidden="1"/>
    <cellStyle name="Lien hypertexte" xfId="2776" builtinId="8" hidden="1"/>
    <cellStyle name="Lien hypertexte" xfId="2778" builtinId="8" hidden="1"/>
    <cellStyle name="Lien hypertexte" xfId="2780" builtinId="8" hidden="1"/>
    <cellStyle name="Lien hypertexte" xfId="2782" builtinId="8" hidden="1"/>
    <cellStyle name="Lien hypertexte" xfId="2784" builtinId="8" hidden="1"/>
    <cellStyle name="Lien hypertexte" xfId="2786" builtinId="8" hidden="1"/>
    <cellStyle name="Lien hypertexte" xfId="2788" builtinId="8" hidden="1"/>
    <cellStyle name="Lien hypertexte" xfId="2790" builtinId="8" hidden="1"/>
    <cellStyle name="Lien hypertexte" xfId="2792" builtinId="8" hidden="1"/>
    <cellStyle name="Lien hypertexte" xfId="2794" builtinId="8" hidden="1"/>
    <cellStyle name="Lien hypertexte" xfId="2796" builtinId="8" hidden="1"/>
    <cellStyle name="Lien hypertexte" xfId="2798" builtinId="8" hidden="1"/>
    <cellStyle name="Lien hypertexte" xfId="2800" builtinId="8" hidden="1"/>
    <cellStyle name="Lien hypertexte" xfId="2802" builtinId="8" hidden="1"/>
    <cellStyle name="Lien hypertexte" xfId="2804" builtinId="8" hidden="1"/>
    <cellStyle name="Lien hypertexte" xfId="2806" builtinId="8" hidden="1"/>
    <cellStyle name="Lien hypertexte" xfId="2808" builtinId="8" hidden="1"/>
    <cellStyle name="Lien hypertexte" xfId="2810" builtinId="8" hidden="1"/>
    <cellStyle name="Lien hypertexte" xfId="2812" builtinId="8" hidden="1"/>
    <cellStyle name="Lien hypertexte" xfId="2814" builtinId="8" hidden="1"/>
    <cellStyle name="Lien hypertexte" xfId="2816" builtinId="8" hidden="1"/>
    <cellStyle name="Lien hypertexte" xfId="2818" builtinId="8" hidden="1"/>
    <cellStyle name="Lien hypertexte" xfId="2820" builtinId="8" hidden="1"/>
    <cellStyle name="Lien hypertexte" xfId="2822" builtinId="8" hidden="1"/>
    <cellStyle name="Lien hypertexte" xfId="2824" builtinId="8" hidden="1"/>
    <cellStyle name="Lien hypertexte" xfId="2826" builtinId="8" hidden="1"/>
    <cellStyle name="Lien hypertexte" xfId="2828" builtinId="8" hidden="1"/>
    <cellStyle name="Lien hypertexte" xfId="2830" builtinId="8" hidden="1"/>
    <cellStyle name="Lien hypertexte" xfId="2832" builtinId="8" hidden="1"/>
    <cellStyle name="Lien hypertexte" xfId="2834" builtinId="8" hidden="1"/>
    <cellStyle name="Lien hypertexte" xfId="2836" builtinId="8" hidden="1"/>
    <cellStyle name="Lien hypertexte" xfId="2838" builtinId="8" hidden="1"/>
    <cellStyle name="Lien hypertexte" xfId="2840" builtinId="8" hidden="1"/>
    <cellStyle name="Lien hypertexte" xfId="2842" builtinId="8" hidden="1"/>
    <cellStyle name="Lien hypertexte" xfId="2844" builtinId="8" hidden="1"/>
    <cellStyle name="Lien hypertexte" xfId="2846" builtinId="8" hidden="1"/>
    <cellStyle name="Lien hypertexte" xfId="2848" builtinId="8" hidden="1"/>
    <cellStyle name="Lien hypertexte" xfId="2850" builtinId="8" hidden="1"/>
    <cellStyle name="Lien hypertexte" xfId="2852" builtinId="8" hidden="1"/>
    <cellStyle name="Lien hypertexte" xfId="2854" builtinId="8" hidden="1"/>
    <cellStyle name="Lien hypertexte" xfId="2856" builtinId="8" hidden="1"/>
    <cellStyle name="Lien hypertexte" xfId="2858" builtinId="8" hidden="1"/>
    <cellStyle name="Lien hypertexte" xfId="2860" builtinId="8" hidden="1"/>
    <cellStyle name="Lien hypertexte" xfId="2862" builtinId="8" hidden="1"/>
    <cellStyle name="Lien hypertexte" xfId="2864" builtinId="8" hidden="1"/>
    <cellStyle name="Lien hypertexte" xfId="2866" builtinId="8" hidden="1"/>
    <cellStyle name="Lien hypertexte" xfId="2868" builtinId="8" hidden="1"/>
    <cellStyle name="Lien hypertexte" xfId="2870" builtinId="8" hidden="1"/>
    <cellStyle name="Lien hypertexte" xfId="2872" builtinId="8" hidden="1"/>
    <cellStyle name="Lien hypertexte" xfId="2874" builtinId="8" hidden="1"/>
    <cellStyle name="Lien hypertexte" xfId="2876" builtinId="8" hidden="1"/>
    <cellStyle name="Lien hypertexte" xfId="2878" builtinId="8" hidden="1"/>
    <cellStyle name="Lien hypertexte" xfId="2880" builtinId="8" hidden="1"/>
    <cellStyle name="Lien hypertexte" xfId="2882" builtinId="8" hidden="1"/>
    <cellStyle name="Lien hypertexte" xfId="2884" builtinId="8" hidden="1"/>
    <cellStyle name="Lien hypertexte" xfId="2886" builtinId="8" hidden="1"/>
    <cellStyle name="Lien hypertexte" xfId="2888" builtinId="8" hidden="1"/>
    <cellStyle name="Lien hypertexte" xfId="2890" builtinId="8" hidden="1"/>
    <cellStyle name="Lien hypertexte" xfId="2892" builtinId="8" hidden="1"/>
    <cellStyle name="Lien hypertexte" xfId="2894" builtinId="8" hidden="1"/>
    <cellStyle name="Lien hypertexte" xfId="2896" builtinId="8" hidden="1"/>
    <cellStyle name="Lien hypertexte" xfId="2898" builtinId="8" hidden="1"/>
    <cellStyle name="Lien hypertexte" xfId="2900" builtinId="8" hidden="1"/>
    <cellStyle name="Lien hypertexte" xfId="2902" builtinId="8" hidden="1"/>
    <cellStyle name="Lien hypertexte" xfId="2904" builtinId="8" hidden="1"/>
    <cellStyle name="Lien hypertexte" xfId="2906" builtinId="8" hidden="1"/>
    <cellStyle name="Lien hypertexte" xfId="2908" builtinId="8" hidden="1"/>
    <cellStyle name="Lien hypertexte" xfId="2910" builtinId="8" hidden="1"/>
    <cellStyle name="Lien hypertexte" xfId="2912" builtinId="8" hidden="1"/>
    <cellStyle name="Lien hypertexte" xfId="2914" builtinId="8" hidden="1"/>
    <cellStyle name="Lien hypertexte" xfId="2916" builtinId="8" hidden="1"/>
    <cellStyle name="Lien hypertexte" xfId="2918" builtinId="8" hidden="1"/>
    <cellStyle name="Lien hypertexte" xfId="2920" builtinId="8" hidden="1"/>
    <cellStyle name="Lien hypertexte" xfId="2922" builtinId="8" hidden="1"/>
    <cellStyle name="Lien hypertexte" xfId="2924" builtinId="8" hidden="1"/>
    <cellStyle name="Lien hypertexte" xfId="2926" builtinId="8" hidden="1"/>
    <cellStyle name="Lien hypertexte" xfId="2928" builtinId="8" hidden="1"/>
    <cellStyle name="Lien hypertexte" xfId="2930" builtinId="8" hidden="1"/>
    <cellStyle name="Lien hypertexte" xfId="2932" builtinId="8" hidden="1"/>
    <cellStyle name="Lien hypertexte" xfId="2934" builtinId="8" hidden="1"/>
    <cellStyle name="Lien hypertexte" xfId="2936" builtinId="8" hidden="1"/>
    <cellStyle name="Lien hypertexte" xfId="2938" builtinId="8" hidden="1"/>
    <cellStyle name="Lien hypertexte" xfId="2940" builtinId="8" hidden="1"/>
    <cellStyle name="Lien hypertexte" xfId="2942" builtinId="8" hidden="1"/>
    <cellStyle name="Lien hypertexte" xfId="2944" builtinId="8" hidden="1"/>
    <cellStyle name="Lien hypertexte" xfId="2946" builtinId="8" hidden="1"/>
    <cellStyle name="Lien hypertexte" xfId="2948" builtinId="8" hidden="1"/>
    <cellStyle name="Lien hypertexte" xfId="2950" builtinId="8" hidden="1"/>
    <cellStyle name="Lien hypertexte" xfId="2952" builtinId="8" hidden="1"/>
    <cellStyle name="Lien hypertexte" xfId="2954" builtinId="8" hidden="1"/>
    <cellStyle name="Lien hypertexte" xfId="2956" builtinId="8" hidden="1"/>
    <cellStyle name="Lien hypertexte" xfId="2958" builtinId="8" hidden="1"/>
    <cellStyle name="Lien hypertexte" xfId="2960" builtinId="8" hidden="1"/>
    <cellStyle name="Lien hypertexte" xfId="2962" builtinId="8" hidden="1"/>
    <cellStyle name="Lien hypertexte" xfId="2964" builtinId="8" hidden="1"/>
    <cellStyle name="Lien hypertexte" xfId="2966" builtinId="8" hidden="1"/>
    <cellStyle name="Lien hypertexte" xfId="2968" builtinId="8" hidden="1"/>
    <cellStyle name="Lien hypertexte" xfId="2970" builtinId="8" hidden="1"/>
    <cellStyle name="Lien hypertexte" xfId="2972" builtinId="8" hidden="1"/>
    <cellStyle name="Lien hypertexte" xfId="2974" builtinId="8" hidden="1"/>
    <cellStyle name="Lien hypertexte" xfId="2976" builtinId="8" hidden="1"/>
    <cellStyle name="Lien hypertexte" xfId="2978" builtinId="8" hidden="1"/>
    <cellStyle name="Lien hypertexte" xfId="2980" builtinId="8" hidden="1"/>
    <cellStyle name="Lien hypertexte" xfId="2982" builtinId="8" hidden="1"/>
    <cellStyle name="Lien hypertexte" xfId="2984" builtinId="8" hidden="1"/>
    <cellStyle name="Lien hypertexte" xfId="2986" builtinId="8" hidden="1"/>
    <cellStyle name="Lien hypertexte" xfId="2988" builtinId="8" hidden="1"/>
    <cellStyle name="Lien hypertexte" xfId="2990" builtinId="8" hidden="1"/>
    <cellStyle name="Lien hypertexte" xfId="2992" builtinId="8" hidden="1"/>
    <cellStyle name="Lien hypertexte" xfId="2994" builtinId="8" hidden="1"/>
    <cellStyle name="Lien hypertexte" xfId="2996" builtinId="8" hidden="1"/>
    <cellStyle name="Lien hypertexte" xfId="2998" builtinId="8" hidden="1"/>
    <cellStyle name="Lien hypertexte" xfId="3000" builtinId="8" hidden="1"/>
    <cellStyle name="Lien hypertexte" xfId="3002" builtinId="8" hidden="1"/>
    <cellStyle name="Lien hypertexte" xfId="3004" builtinId="8" hidden="1"/>
    <cellStyle name="Lien hypertexte" xfId="3006" builtinId="8" hidden="1"/>
    <cellStyle name="Lien hypertexte" xfId="3008" builtinId="8" hidden="1"/>
    <cellStyle name="Lien hypertexte" xfId="3010" builtinId="8" hidden="1"/>
    <cellStyle name="Lien hypertexte" xfId="3012" builtinId="8" hidden="1"/>
    <cellStyle name="Lien hypertexte" xfId="3014" builtinId="8" hidden="1"/>
    <cellStyle name="Lien hypertexte" xfId="3016" builtinId="8" hidden="1"/>
    <cellStyle name="Lien hypertexte" xfId="3018" builtinId="8" hidden="1"/>
    <cellStyle name="Lien hypertexte" xfId="3020" builtinId="8" hidden="1"/>
    <cellStyle name="Lien hypertexte" xfId="3022" builtinId="8" hidden="1"/>
    <cellStyle name="Lien hypertexte" xfId="3024" builtinId="8" hidden="1"/>
    <cellStyle name="Lien hypertexte" xfId="3026" builtinId="8" hidden="1"/>
    <cellStyle name="Lien hypertexte" xfId="3028" builtinId="8" hidden="1"/>
    <cellStyle name="Lien hypertexte" xfId="3030" builtinId="8" hidden="1"/>
    <cellStyle name="Lien hypertexte" xfId="3032" builtinId="8" hidden="1"/>
    <cellStyle name="Lien hypertexte" xfId="3034" builtinId="8" hidden="1"/>
    <cellStyle name="Lien hypertexte" xfId="3036" builtinId="8" hidden="1"/>
    <cellStyle name="Lien hypertexte" xfId="3038" builtinId="8" hidden="1"/>
    <cellStyle name="Lien hypertexte" xfId="3040" builtinId="8" hidden="1"/>
    <cellStyle name="Lien hypertexte" xfId="3042" builtinId="8" hidden="1"/>
    <cellStyle name="Lien hypertexte" xfId="3044" builtinId="8" hidden="1"/>
    <cellStyle name="Lien hypertexte" xfId="3046" builtinId="8" hidden="1"/>
    <cellStyle name="Lien hypertexte" xfId="3048" builtinId="8" hidden="1"/>
    <cellStyle name="Lien hypertexte" xfId="3050" builtinId="8" hidden="1"/>
    <cellStyle name="Lien hypertexte" xfId="3052" builtinId="8" hidden="1"/>
    <cellStyle name="Lien hypertexte" xfId="3054" builtinId="8" hidden="1"/>
    <cellStyle name="Lien hypertexte" xfId="3056" builtinId="8" hidden="1"/>
    <cellStyle name="Lien hypertexte" xfId="3058" builtinId="8" hidden="1"/>
    <cellStyle name="Lien hypertexte" xfId="3060" builtinId="8" hidden="1"/>
    <cellStyle name="Lien hypertexte" xfId="3062" builtinId="8" hidden="1"/>
    <cellStyle name="Lien hypertexte" xfId="3064" builtinId="8" hidden="1"/>
    <cellStyle name="Lien hypertexte" xfId="3066" builtinId="8" hidden="1"/>
    <cellStyle name="Lien hypertexte" xfId="3068" builtinId="8" hidden="1"/>
    <cellStyle name="Lien hypertexte" xfId="3070" builtinId="8" hidden="1"/>
    <cellStyle name="Lien hypertexte" xfId="3072" builtinId="8" hidden="1"/>
    <cellStyle name="Lien hypertexte" xfId="3074" builtinId="8" hidden="1"/>
    <cellStyle name="Lien hypertexte" xfId="3076" builtinId="8" hidden="1"/>
    <cellStyle name="Lien hypertexte" xfId="3078" builtinId="8" hidden="1"/>
    <cellStyle name="Lien hypertexte" xfId="3080" builtinId="8" hidden="1"/>
    <cellStyle name="Lien hypertexte" xfId="3082" builtinId="8" hidden="1"/>
    <cellStyle name="Lien hypertexte" xfId="3084" builtinId="8" hidden="1"/>
    <cellStyle name="Lien hypertexte" xfId="3086" builtinId="8" hidden="1"/>
    <cellStyle name="Lien hypertexte" xfId="3088" builtinId="8" hidden="1"/>
    <cellStyle name="Lien hypertexte" xfId="3090" builtinId="8" hidden="1"/>
    <cellStyle name="Lien hypertexte" xfId="3092" builtinId="8" hidden="1"/>
    <cellStyle name="Lien hypertexte" xfId="3094" builtinId="8" hidden="1"/>
    <cellStyle name="Lien hypertexte" xfId="3096" builtinId="8" hidden="1"/>
    <cellStyle name="Lien hypertexte" xfId="3098" builtinId="8" hidden="1"/>
    <cellStyle name="Lien hypertexte" xfId="3100" builtinId="8" hidden="1"/>
    <cellStyle name="Lien hypertexte" xfId="3102" builtinId="8" hidden="1"/>
    <cellStyle name="Lien hypertexte" xfId="3104" builtinId="8" hidden="1"/>
    <cellStyle name="Lien hypertexte" xfId="3106" builtinId="8" hidden="1"/>
    <cellStyle name="Lien hypertexte" xfId="3108" builtinId="8" hidden="1"/>
    <cellStyle name="Lien hypertexte" xfId="3110" builtinId="8" hidden="1"/>
    <cellStyle name="Lien hypertexte" xfId="3112" builtinId="8" hidden="1"/>
    <cellStyle name="Lien hypertexte" xfId="3114" builtinId="8" hidden="1"/>
    <cellStyle name="Lien hypertexte" xfId="3116" builtinId="8" hidden="1"/>
    <cellStyle name="Lien hypertexte" xfId="3118" builtinId="8" hidden="1"/>
    <cellStyle name="Lien hypertexte" xfId="3120" builtinId="8" hidden="1"/>
    <cellStyle name="Lien hypertexte" xfId="3122" builtinId="8" hidden="1"/>
    <cellStyle name="Lien hypertexte" xfId="3124" builtinId="8" hidden="1"/>
    <cellStyle name="Lien hypertexte" xfId="3126" builtinId="8" hidden="1"/>
    <cellStyle name="Lien hypertexte" xfId="3128" builtinId="8" hidden="1"/>
    <cellStyle name="Lien hypertexte" xfId="3130" builtinId="8" hidden="1"/>
    <cellStyle name="Lien hypertexte" xfId="3132" builtinId="8" hidden="1"/>
    <cellStyle name="Lien hypertexte" xfId="3134" builtinId="8" hidden="1"/>
    <cellStyle name="Lien hypertexte" xfId="3136" builtinId="8" hidden="1"/>
    <cellStyle name="Lien hypertexte" xfId="3138" builtinId="8" hidden="1"/>
    <cellStyle name="Lien hypertexte" xfId="3140" builtinId="8" hidden="1"/>
    <cellStyle name="Lien hypertexte" xfId="3142" builtinId="8" hidden="1"/>
    <cellStyle name="Lien hypertexte" xfId="3144" builtinId="8" hidden="1"/>
    <cellStyle name="Lien hypertexte" xfId="3146" builtinId="8" hidden="1"/>
    <cellStyle name="Lien hypertexte" xfId="3148" builtinId="8" hidden="1"/>
    <cellStyle name="Lien hypertexte" xfId="3150" builtinId="8" hidden="1"/>
    <cellStyle name="Lien hypertexte" xfId="3152" builtinId="8" hidden="1"/>
    <cellStyle name="Lien hypertexte" xfId="3154" builtinId="8" hidden="1"/>
    <cellStyle name="Lien hypertexte" xfId="3156" builtinId="8" hidden="1"/>
    <cellStyle name="Lien hypertexte" xfId="3158" builtinId="8" hidden="1"/>
    <cellStyle name="Lien hypertexte" xfId="3160" builtinId="8" hidden="1"/>
    <cellStyle name="Lien hypertexte" xfId="3162" builtinId="8" hidden="1"/>
    <cellStyle name="Lien hypertexte" xfId="3164" builtinId="8" hidden="1"/>
    <cellStyle name="Lien hypertexte" xfId="3166" builtinId="8" hidden="1"/>
    <cellStyle name="Lien hypertexte" xfId="3168" builtinId="8" hidden="1"/>
    <cellStyle name="Lien hypertexte" xfId="3170" builtinId="8" hidden="1"/>
    <cellStyle name="Lien hypertexte" xfId="3172" builtinId="8" hidden="1"/>
    <cellStyle name="Lien hypertexte" xfId="3174" builtinId="8" hidden="1"/>
    <cellStyle name="Lien hypertexte" xfId="3176" builtinId="8" hidden="1"/>
    <cellStyle name="Lien hypertexte" xfId="3178" builtinId="8" hidden="1"/>
    <cellStyle name="Lien hypertexte" xfId="3180" builtinId="8" hidden="1"/>
    <cellStyle name="Lien hypertexte" xfId="3182" builtinId="8" hidden="1"/>
    <cellStyle name="Lien hypertexte" xfId="3184" builtinId="8" hidden="1"/>
    <cellStyle name="Lien hypertexte" xfId="3186" builtinId="8" hidden="1"/>
    <cellStyle name="Lien hypertexte" xfId="3188" builtinId="8" hidden="1"/>
    <cellStyle name="Lien hypertexte" xfId="3190" builtinId="8" hidden="1"/>
    <cellStyle name="Lien hypertexte" xfId="3192" builtinId="8" hidden="1"/>
    <cellStyle name="Lien hypertexte" xfId="3194" builtinId="8" hidden="1"/>
    <cellStyle name="Lien hypertexte" xfId="3196" builtinId="8" hidden="1"/>
    <cellStyle name="Lien hypertexte" xfId="3198" builtinId="8" hidden="1"/>
    <cellStyle name="Lien hypertexte" xfId="3200" builtinId="8" hidden="1"/>
    <cellStyle name="Lien hypertexte" xfId="3202" builtinId="8" hidden="1"/>
    <cellStyle name="Lien hypertexte" xfId="3204" builtinId="8" hidden="1"/>
    <cellStyle name="Lien hypertexte" xfId="3206" builtinId="8" hidden="1"/>
    <cellStyle name="Lien hypertexte" xfId="3208" builtinId="8" hidden="1"/>
    <cellStyle name="Lien hypertexte" xfId="3210" builtinId="8" hidden="1"/>
    <cellStyle name="Lien hypertexte" xfId="3212" builtinId="8" hidden="1"/>
    <cellStyle name="Lien hypertexte" xfId="3214" builtinId="8" hidden="1"/>
    <cellStyle name="Lien hypertexte" xfId="3216" builtinId="8" hidden="1"/>
    <cellStyle name="Lien hypertexte" xfId="3218" builtinId="8" hidden="1"/>
    <cellStyle name="Lien hypertexte" xfId="3220" builtinId="8" hidden="1"/>
    <cellStyle name="Lien hypertexte" xfId="3222" builtinId="8" hidden="1"/>
    <cellStyle name="Lien hypertexte" xfId="3224" builtinId="8" hidden="1"/>
    <cellStyle name="Lien hypertexte" xfId="3226" builtinId="8" hidden="1"/>
    <cellStyle name="Lien hypertexte" xfId="3228" builtinId="8" hidden="1"/>
    <cellStyle name="Lien hypertexte" xfId="3230" builtinId="8" hidden="1"/>
    <cellStyle name="Lien hypertexte" xfId="3232" builtinId="8" hidden="1"/>
    <cellStyle name="Lien hypertexte" xfId="3234" builtinId="8" hidden="1"/>
    <cellStyle name="Lien hypertexte" xfId="3236" builtinId="8" hidden="1"/>
    <cellStyle name="Lien hypertexte" xfId="3238" builtinId="8" hidden="1"/>
    <cellStyle name="Lien hypertexte" xfId="3240" builtinId="8" hidden="1"/>
    <cellStyle name="Lien hypertexte" xfId="3242" builtinId="8" hidden="1"/>
    <cellStyle name="Lien hypertexte" xfId="3244" builtinId="8" hidden="1"/>
    <cellStyle name="Lien hypertexte" xfId="3246" builtinId="8" hidden="1"/>
    <cellStyle name="Lien hypertexte" xfId="3248" builtinId="8" hidden="1"/>
    <cellStyle name="Lien hypertexte" xfId="3250" builtinId="8" hidden="1"/>
    <cellStyle name="Lien hypertexte" xfId="3252" builtinId="8" hidden="1"/>
    <cellStyle name="Lien hypertexte" xfId="3254" builtinId="8" hidden="1"/>
    <cellStyle name="Lien hypertexte" xfId="3256" builtinId="8" hidden="1"/>
    <cellStyle name="Lien hypertexte" xfId="3258" builtinId="8" hidden="1"/>
    <cellStyle name="Lien hypertexte" xfId="3260" builtinId="8" hidden="1"/>
    <cellStyle name="Lien hypertexte" xfId="3262" builtinId="8" hidden="1"/>
    <cellStyle name="Lien hypertexte" xfId="3264" builtinId="8" hidden="1"/>
    <cellStyle name="Lien hypertexte" xfId="3266" builtinId="8" hidden="1"/>
    <cellStyle name="Lien hypertexte" xfId="3268" builtinId="8" hidden="1"/>
    <cellStyle name="Lien hypertexte" xfId="3270" builtinId="8" hidden="1"/>
    <cellStyle name="Lien hypertexte" xfId="3272" builtinId="8" hidden="1"/>
    <cellStyle name="Lien hypertexte" xfId="3274" builtinId="8" hidden="1"/>
    <cellStyle name="Lien hypertexte" xfId="3276" builtinId="8" hidden="1"/>
    <cellStyle name="Lien hypertexte" xfId="3278" builtinId="8" hidden="1"/>
    <cellStyle name="Lien hypertexte" xfId="3280" builtinId="8" hidden="1"/>
    <cellStyle name="Lien hypertexte" xfId="3282" builtinId="8" hidden="1"/>
    <cellStyle name="Lien hypertexte" xfId="3284" builtinId="8" hidden="1"/>
    <cellStyle name="Lien hypertexte" xfId="3286" builtinId="8" hidden="1"/>
    <cellStyle name="Lien hypertexte" xfId="3288" builtinId="8" hidden="1"/>
    <cellStyle name="Lien hypertexte" xfId="3290" builtinId="8" hidden="1"/>
    <cellStyle name="Lien hypertexte" xfId="3292" builtinId="8" hidden="1"/>
    <cellStyle name="Lien hypertexte" xfId="3294" builtinId="8" hidden="1"/>
    <cellStyle name="Lien hypertexte" xfId="3296" builtinId="8" hidden="1"/>
    <cellStyle name="Lien hypertexte" xfId="3298" builtinId="8" hidden="1"/>
    <cellStyle name="Lien hypertexte" xfId="3300" builtinId="8" hidden="1"/>
    <cellStyle name="Lien hypertexte" xfId="3302" builtinId="8" hidden="1"/>
    <cellStyle name="Lien hypertexte" xfId="3304" builtinId="8" hidden="1"/>
    <cellStyle name="Lien hypertexte" xfId="3306" builtinId="8" hidden="1"/>
    <cellStyle name="Lien hypertexte" xfId="3308" builtinId="8" hidden="1"/>
    <cellStyle name="Lien hypertexte" xfId="3310" builtinId="8" hidden="1"/>
    <cellStyle name="Lien hypertexte" xfId="3312" builtinId="8" hidden="1"/>
    <cellStyle name="Lien hypertexte" xfId="3314" builtinId="8" hidden="1"/>
    <cellStyle name="Lien hypertexte" xfId="3316" builtinId="8" hidden="1"/>
    <cellStyle name="Lien hypertexte" xfId="3318" builtinId="8" hidden="1"/>
    <cellStyle name="Lien hypertexte" xfId="3320" builtinId="8" hidden="1"/>
    <cellStyle name="Lien hypertexte" xfId="3322" builtinId="8" hidden="1"/>
    <cellStyle name="Lien hypertexte" xfId="3324" builtinId="8" hidden="1"/>
    <cellStyle name="Lien hypertexte" xfId="3326" builtinId="8" hidden="1"/>
    <cellStyle name="Lien hypertexte" xfId="3328" builtinId="8" hidden="1"/>
    <cellStyle name="Lien hypertexte" xfId="3330" builtinId="8" hidden="1"/>
    <cellStyle name="Lien hypertexte" xfId="3332" builtinId="8" hidden="1"/>
    <cellStyle name="Lien hypertexte" xfId="3334" builtinId="8" hidden="1"/>
    <cellStyle name="Lien hypertexte" xfId="3336" builtinId="8" hidden="1"/>
    <cellStyle name="Lien hypertexte" xfId="3338" builtinId="8" hidden="1"/>
    <cellStyle name="Lien hypertexte" xfId="3340" builtinId="8" hidden="1"/>
    <cellStyle name="Lien hypertexte" xfId="3342" builtinId="8" hidden="1"/>
    <cellStyle name="Lien hypertexte" xfId="3344" builtinId="8" hidden="1"/>
    <cellStyle name="Lien hypertexte" xfId="3346" builtinId="8" hidden="1"/>
    <cellStyle name="Lien hypertexte" xfId="3348" builtinId="8" hidden="1"/>
    <cellStyle name="Lien hypertexte" xfId="3350" builtinId="8" hidden="1"/>
    <cellStyle name="Lien hypertexte" xfId="3352" builtinId="8" hidden="1"/>
    <cellStyle name="Lien hypertexte" xfId="3354" builtinId="8" hidden="1"/>
    <cellStyle name="Lien hypertexte" xfId="3356" builtinId="8" hidden="1"/>
    <cellStyle name="Lien hypertexte" xfId="3358" builtinId="8" hidden="1"/>
    <cellStyle name="Lien hypertexte" xfId="3360" builtinId="8" hidden="1"/>
    <cellStyle name="Lien hypertexte" xfId="3362" builtinId="8" hidden="1"/>
    <cellStyle name="Lien hypertexte" xfId="3364" builtinId="8" hidden="1"/>
    <cellStyle name="Lien hypertexte" xfId="3366" builtinId="8" hidden="1"/>
    <cellStyle name="Lien hypertexte" xfId="3368" builtinId="8" hidden="1"/>
    <cellStyle name="Lien hypertexte" xfId="3370" builtinId="8" hidden="1"/>
    <cellStyle name="Lien hypertexte" xfId="3372" builtinId="8" hidden="1"/>
    <cellStyle name="Lien hypertexte" xfId="3374" builtinId="8" hidden="1"/>
    <cellStyle name="Lien hypertexte" xfId="3376" builtinId="8" hidden="1"/>
    <cellStyle name="Lien hypertexte" xfId="3378" builtinId="8" hidden="1"/>
    <cellStyle name="Lien hypertexte" xfId="3380" builtinId="8" hidden="1"/>
    <cellStyle name="Lien hypertexte" xfId="3382" builtinId="8" hidden="1"/>
    <cellStyle name="Lien hypertexte" xfId="3384" builtinId="8" hidden="1"/>
    <cellStyle name="Lien hypertexte" xfId="3386" builtinId="8" hidden="1"/>
    <cellStyle name="Lien hypertexte" xfId="3388" builtinId="8" hidden="1"/>
    <cellStyle name="Lien hypertexte" xfId="3390" builtinId="8" hidden="1"/>
    <cellStyle name="Lien hypertexte" xfId="3392" builtinId="8" hidden="1"/>
    <cellStyle name="Lien hypertexte" xfId="3394" builtinId="8" hidden="1"/>
    <cellStyle name="Lien hypertexte" xfId="3396" builtinId="8" hidden="1"/>
    <cellStyle name="Lien hypertexte" xfId="3398" builtinId="8" hidden="1"/>
    <cellStyle name="Lien hypertexte" xfId="3400" builtinId="8" hidden="1"/>
    <cellStyle name="Lien hypertexte" xfId="3402" builtinId="8" hidden="1"/>
    <cellStyle name="Lien hypertexte" xfId="3404" builtinId="8" hidden="1"/>
    <cellStyle name="Lien hypertexte" xfId="3406" builtinId="8" hidden="1"/>
    <cellStyle name="Lien hypertexte" xfId="3408" builtinId="8" hidden="1"/>
    <cellStyle name="Lien hypertexte" xfId="3410" builtinId="8" hidden="1"/>
    <cellStyle name="Lien hypertexte" xfId="3412" builtinId="8" hidden="1"/>
    <cellStyle name="Lien hypertexte" xfId="3414" builtinId="8" hidden="1"/>
    <cellStyle name="Lien hypertexte" xfId="3416" builtinId="8" hidden="1"/>
    <cellStyle name="Lien hypertexte" xfId="3418" builtinId="8" hidden="1"/>
    <cellStyle name="Lien hypertexte" xfId="3420" builtinId="8" hidden="1"/>
    <cellStyle name="Lien hypertexte" xfId="3422" builtinId="8" hidden="1"/>
    <cellStyle name="Lien hypertexte" xfId="3424" builtinId="8" hidden="1"/>
    <cellStyle name="Lien hypertexte" xfId="3426" builtinId="8" hidden="1"/>
    <cellStyle name="Lien hypertexte" xfId="3428" builtinId="8" hidden="1"/>
    <cellStyle name="Lien hypertexte" xfId="3430" builtinId="8" hidden="1"/>
    <cellStyle name="Lien hypertexte" xfId="3432" builtinId="8" hidden="1"/>
    <cellStyle name="Lien hypertexte" xfId="3434" builtinId="8" hidden="1"/>
    <cellStyle name="Lien hypertexte" xfId="3436" builtinId="8" hidden="1"/>
    <cellStyle name="Lien hypertexte" xfId="3438" builtinId="8" hidden="1"/>
    <cellStyle name="Lien hypertexte" xfId="3440" builtinId="8" hidden="1"/>
    <cellStyle name="Lien hypertexte" xfId="3442" builtinId="8" hidden="1"/>
    <cellStyle name="Lien hypertexte" xfId="3444" builtinId="8" hidden="1"/>
    <cellStyle name="Lien hypertexte" xfId="3446" builtinId="8" hidden="1"/>
    <cellStyle name="Lien hypertexte" xfId="3448" builtinId="8" hidden="1"/>
    <cellStyle name="Lien hypertexte" xfId="3450" builtinId="8" hidden="1"/>
    <cellStyle name="Lien hypertexte" xfId="3452" builtinId="8" hidden="1"/>
    <cellStyle name="Lien hypertexte" xfId="3454" builtinId="8" hidden="1"/>
    <cellStyle name="Lien hypertexte" xfId="3456" builtinId="8" hidden="1"/>
    <cellStyle name="Lien hypertexte" xfId="3458" builtinId="8" hidden="1"/>
    <cellStyle name="Lien hypertexte" xfId="3460" builtinId="8" hidden="1"/>
    <cellStyle name="Lien hypertexte" xfId="3462" builtinId="8" hidden="1"/>
    <cellStyle name="Lien hypertexte" xfId="3464" builtinId="8" hidden="1"/>
    <cellStyle name="Lien hypertexte" xfId="3466" builtinId="8" hidden="1"/>
    <cellStyle name="Lien hypertexte" xfId="3468" builtinId="8" hidden="1"/>
    <cellStyle name="Lien hypertexte" xfId="3470" builtinId="8" hidden="1"/>
    <cellStyle name="Lien hypertexte" xfId="3472" builtinId="8" hidden="1"/>
    <cellStyle name="Lien hypertexte" xfId="3474" builtinId="8" hidden="1"/>
    <cellStyle name="Lien hypertexte" xfId="3476" builtinId="8" hidden="1"/>
    <cellStyle name="Lien hypertexte" xfId="3478" builtinId="8" hidden="1"/>
    <cellStyle name="Lien hypertexte" xfId="3480" builtinId="8" hidden="1"/>
    <cellStyle name="Lien hypertexte" xfId="3482" builtinId="8" hidden="1"/>
    <cellStyle name="Lien hypertexte" xfId="3484" builtinId="8" hidden="1"/>
    <cellStyle name="Lien hypertexte" xfId="3486" builtinId="8" hidden="1"/>
    <cellStyle name="Lien hypertexte" xfId="3488" builtinId="8" hidden="1"/>
    <cellStyle name="Lien hypertexte" xfId="3490" builtinId="8" hidden="1"/>
    <cellStyle name="Lien hypertexte" xfId="3492" builtinId="8" hidden="1"/>
    <cellStyle name="Lien hypertexte" xfId="3494" builtinId="8" hidden="1"/>
    <cellStyle name="Lien hypertexte" xfId="3496" builtinId="8" hidden="1"/>
    <cellStyle name="Lien hypertexte" xfId="3498" builtinId="8" hidden="1"/>
    <cellStyle name="Lien hypertexte" xfId="3500" builtinId="8" hidden="1"/>
    <cellStyle name="Lien hypertexte" xfId="3502" builtinId="8" hidden="1"/>
    <cellStyle name="Lien hypertexte" xfId="3504" builtinId="8" hidden="1"/>
    <cellStyle name="Lien hypertexte" xfId="3506" builtinId="8" hidden="1"/>
    <cellStyle name="Lien hypertexte" xfId="3508" builtinId="8" hidden="1"/>
    <cellStyle name="Lien hypertexte" xfId="3510" builtinId="8" hidden="1"/>
    <cellStyle name="Lien hypertexte" xfId="3512" builtinId="8" hidden="1"/>
    <cellStyle name="Lien hypertexte" xfId="3514" builtinId="8" hidden="1"/>
    <cellStyle name="Lien hypertexte" xfId="3516" builtinId="8" hidden="1"/>
    <cellStyle name="Lien hypertexte" xfId="3518" builtinId="8" hidden="1"/>
    <cellStyle name="Lien hypertexte" xfId="3520" builtinId="8" hidden="1"/>
    <cellStyle name="Lien hypertexte" xfId="3522" builtinId="8" hidden="1"/>
    <cellStyle name="Lien hypertexte" xfId="3524" builtinId="8" hidden="1"/>
    <cellStyle name="Lien hypertexte" xfId="3526" builtinId="8" hidden="1"/>
    <cellStyle name="Lien hypertexte" xfId="3528" builtinId="8" hidden="1"/>
    <cellStyle name="Lien hypertexte" xfId="3530" builtinId="8" hidden="1"/>
    <cellStyle name="Lien hypertexte" xfId="3532" builtinId="8" hidden="1"/>
    <cellStyle name="Lien hypertexte" xfId="3534" builtinId="8" hidden="1"/>
    <cellStyle name="Lien hypertexte" xfId="3536" builtinId="8" hidden="1"/>
    <cellStyle name="Lien hypertexte" xfId="3538" builtinId="8" hidden="1"/>
    <cellStyle name="Lien hypertexte" xfId="3540" builtinId="8" hidden="1"/>
    <cellStyle name="Lien hypertexte" xfId="3542" builtinId="8" hidden="1"/>
    <cellStyle name="Lien hypertexte" xfId="3544" builtinId="8" hidden="1"/>
    <cellStyle name="Lien hypertexte" xfId="3546" builtinId="8" hidden="1"/>
    <cellStyle name="Lien hypertexte" xfId="3548" builtinId="8" hidden="1"/>
    <cellStyle name="Lien hypertexte" xfId="3550" builtinId="8" hidden="1"/>
    <cellStyle name="Lien hypertexte" xfId="3552" builtinId="8" hidden="1"/>
    <cellStyle name="Lien hypertexte" xfId="3554" builtinId="8" hidden="1"/>
    <cellStyle name="Lien hypertexte" xfId="3556" builtinId="8" hidden="1"/>
    <cellStyle name="Lien hypertexte" xfId="3558" builtinId="8" hidden="1"/>
    <cellStyle name="Lien hypertexte" xfId="3560" builtinId="8" hidden="1"/>
    <cellStyle name="Lien hypertexte" xfId="3562" builtinId="8" hidden="1"/>
    <cellStyle name="Lien hypertexte" xfId="3564" builtinId="8" hidden="1"/>
    <cellStyle name="Lien hypertexte" xfId="3566" builtinId="8" hidden="1"/>
    <cellStyle name="Lien hypertexte" xfId="3568" builtinId="8" hidden="1"/>
    <cellStyle name="Lien hypertexte" xfId="3570" builtinId="8" hidden="1"/>
    <cellStyle name="Lien hypertexte" xfId="3572" builtinId="8" hidden="1"/>
    <cellStyle name="Lien hypertexte" xfId="3574" builtinId="8" hidden="1"/>
    <cellStyle name="Lien hypertexte" xfId="3576" builtinId="8" hidden="1"/>
    <cellStyle name="Lien hypertexte" xfId="3578" builtinId="8" hidden="1"/>
    <cellStyle name="Lien hypertexte" xfId="3580" builtinId="8" hidden="1"/>
    <cellStyle name="Lien hypertexte" xfId="3582" builtinId="8" hidden="1"/>
    <cellStyle name="Lien hypertexte" xfId="3584" builtinId="8" hidden="1"/>
    <cellStyle name="Lien hypertexte" xfId="3586" builtinId="8" hidden="1"/>
    <cellStyle name="Lien hypertexte" xfId="3588" builtinId="8" hidden="1"/>
    <cellStyle name="Lien hypertexte" xfId="3590" builtinId="8" hidden="1"/>
    <cellStyle name="Lien hypertexte" xfId="3592" builtinId="8" hidden="1"/>
    <cellStyle name="Lien hypertexte" xfId="3594" builtinId="8" hidden="1"/>
    <cellStyle name="Lien hypertexte" xfId="3596" builtinId="8" hidden="1"/>
    <cellStyle name="Lien hypertexte" xfId="3598" builtinId="8" hidden="1"/>
    <cellStyle name="Lien hypertexte" xfId="3600" builtinId="8" hidden="1"/>
    <cellStyle name="Lien hypertexte" xfId="3602" builtinId="8" hidden="1"/>
    <cellStyle name="Lien hypertexte" xfId="3604" builtinId="8" hidden="1"/>
    <cellStyle name="Lien hypertexte" xfId="3606" builtinId="8" hidden="1"/>
    <cellStyle name="Lien hypertexte" xfId="3608" builtinId="8" hidden="1"/>
    <cellStyle name="Lien hypertexte" xfId="3610" builtinId="8" hidden="1"/>
    <cellStyle name="Lien hypertexte" xfId="3612" builtinId="8" hidden="1"/>
    <cellStyle name="Lien hypertexte" xfId="3614" builtinId="8" hidden="1"/>
    <cellStyle name="Lien hypertexte" xfId="3616" builtinId="8" hidden="1"/>
    <cellStyle name="Lien hypertexte" xfId="3618" builtinId="8" hidden="1"/>
    <cellStyle name="Lien hypertexte" xfId="3620" builtinId="8" hidden="1"/>
    <cellStyle name="Lien hypertexte" xfId="3622" builtinId="8" hidden="1"/>
    <cellStyle name="Lien hypertexte" xfId="3624" builtinId="8" hidden="1"/>
    <cellStyle name="Lien hypertexte" xfId="3626" builtinId="8" hidden="1"/>
    <cellStyle name="Lien hypertexte" xfId="3628" builtinId="8" hidden="1"/>
    <cellStyle name="Lien hypertexte" xfId="3630" builtinId="8" hidden="1"/>
    <cellStyle name="Lien hypertexte" xfId="3632" builtinId="8" hidden="1"/>
    <cellStyle name="Lien hypertexte" xfId="3634" builtinId="8" hidden="1"/>
    <cellStyle name="Lien hypertexte" xfId="3636" builtinId="8" hidden="1"/>
    <cellStyle name="Lien hypertexte" xfId="3638" builtinId="8" hidden="1"/>
    <cellStyle name="Lien hypertexte" xfId="3640" builtinId="8" hidden="1"/>
    <cellStyle name="Lien hypertexte" xfId="3642" builtinId="8" hidden="1"/>
    <cellStyle name="Lien hypertexte" xfId="3644" builtinId="8" hidden="1"/>
    <cellStyle name="Lien hypertexte" xfId="3646" builtinId="8" hidden="1"/>
    <cellStyle name="Lien hypertexte" xfId="3648" builtinId="8" hidden="1"/>
    <cellStyle name="Lien hypertexte" xfId="3650" builtinId="8" hidden="1"/>
    <cellStyle name="Lien hypertexte" xfId="3652" builtinId="8" hidden="1"/>
    <cellStyle name="Lien hypertexte" xfId="3654" builtinId="8" hidden="1"/>
    <cellStyle name="Lien hypertexte" xfId="3656" builtinId="8" hidden="1"/>
    <cellStyle name="Lien hypertexte" xfId="3658" builtinId="8" hidden="1"/>
    <cellStyle name="Lien hypertexte" xfId="3660" builtinId="8" hidden="1"/>
    <cellStyle name="Lien hypertexte" xfId="3662" builtinId="8" hidden="1"/>
    <cellStyle name="Lien hypertexte" xfId="3664" builtinId="8" hidden="1"/>
    <cellStyle name="Lien hypertexte" xfId="3666" builtinId="8" hidden="1"/>
    <cellStyle name="Lien hypertexte" xfId="3668" builtinId="8" hidden="1"/>
    <cellStyle name="Lien hypertexte" xfId="3670" builtinId="8" hidden="1"/>
    <cellStyle name="Lien hypertexte" xfId="3672" builtinId="8" hidden="1"/>
    <cellStyle name="Lien hypertexte" xfId="3674" builtinId="8" hidden="1"/>
    <cellStyle name="Lien hypertexte" xfId="3676" builtinId="8" hidden="1"/>
    <cellStyle name="Lien hypertexte" xfId="3678" builtinId="8" hidden="1"/>
    <cellStyle name="Lien hypertexte" xfId="3680" builtinId="8" hidden="1"/>
    <cellStyle name="Lien hypertexte" xfId="3682" builtinId="8" hidden="1"/>
    <cellStyle name="Lien hypertexte" xfId="3684" builtinId="8" hidden="1"/>
    <cellStyle name="Lien hypertexte" xfId="3686" builtinId="8" hidden="1"/>
    <cellStyle name="Lien hypertexte" xfId="3688" builtinId="8" hidden="1"/>
    <cellStyle name="Lien hypertexte" xfId="3690" builtinId="8" hidden="1"/>
    <cellStyle name="Lien hypertexte" xfId="3692" builtinId="8" hidden="1"/>
    <cellStyle name="Lien hypertexte" xfId="3694" builtinId="8" hidden="1"/>
    <cellStyle name="Lien hypertexte" xfId="3696" builtinId="8" hidden="1"/>
    <cellStyle name="Lien hypertexte" xfId="3698" builtinId="8" hidden="1"/>
    <cellStyle name="Lien hypertexte" xfId="3700" builtinId="8" hidden="1"/>
    <cellStyle name="Lien hypertexte" xfId="3702" builtinId="8" hidden="1"/>
    <cellStyle name="Lien hypertexte" xfId="3704" builtinId="8" hidden="1"/>
    <cellStyle name="Lien hypertexte" xfId="3706" builtinId="8" hidden="1"/>
    <cellStyle name="Lien hypertexte" xfId="3708" builtinId="8" hidden="1"/>
    <cellStyle name="Lien hypertexte" xfId="3710" builtinId="8" hidden="1"/>
    <cellStyle name="Lien hypertexte" xfId="3712" builtinId="8" hidden="1"/>
    <cellStyle name="Lien hypertexte" xfId="3714" builtinId="8" hidden="1"/>
    <cellStyle name="Lien hypertexte" xfId="3716" builtinId="8" hidden="1"/>
    <cellStyle name="Lien hypertexte" xfId="3718" builtinId="8" hidden="1"/>
    <cellStyle name="Lien hypertexte" xfId="3720" builtinId="8" hidden="1"/>
    <cellStyle name="Lien hypertexte" xfId="3722" builtinId="8" hidden="1"/>
    <cellStyle name="Lien hypertexte" xfId="3724" builtinId="8" hidden="1"/>
    <cellStyle name="Lien hypertexte" xfId="3726" builtinId="8" hidden="1"/>
    <cellStyle name="Lien hypertexte" xfId="3728" builtinId="8" hidden="1"/>
    <cellStyle name="Lien hypertexte" xfId="3730" builtinId="8" hidden="1"/>
    <cellStyle name="Lien hypertexte" xfId="3732" builtinId="8" hidden="1"/>
    <cellStyle name="Lien hypertexte" xfId="3734" builtinId="8" hidden="1"/>
    <cellStyle name="Lien hypertexte" xfId="3736" builtinId="8" hidden="1"/>
    <cellStyle name="Lien hypertexte" xfId="3738" builtinId="8" hidden="1"/>
    <cellStyle name="Lien hypertexte" xfId="3740" builtinId="8" hidden="1"/>
    <cellStyle name="Lien hypertexte" xfId="3742" builtinId="8" hidden="1"/>
    <cellStyle name="Lien hypertexte" xfId="3744" builtinId="8" hidden="1"/>
    <cellStyle name="Lien hypertexte" xfId="3746" builtinId="8" hidden="1"/>
    <cellStyle name="Lien hypertexte" xfId="3748" builtinId="8" hidden="1"/>
    <cellStyle name="Lien hypertexte" xfId="3750" builtinId="8" hidden="1"/>
    <cellStyle name="Lien hypertexte" xfId="3752" builtinId="8" hidden="1"/>
    <cellStyle name="Lien hypertexte" xfId="3754" builtinId="8" hidden="1"/>
    <cellStyle name="Lien hypertexte" xfId="3756" builtinId="8" hidden="1"/>
    <cellStyle name="Lien hypertexte" xfId="3758" builtinId="8" hidden="1"/>
    <cellStyle name="Lien hypertexte" xfId="3760" builtinId="8" hidden="1"/>
    <cellStyle name="Lien hypertexte" xfId="3762" builtinId="8" hidden="1"/>
    <cellStyle name="Lien hypertexte" xfId="3764" builtinId="8" hidden="1"/>
    <cellStyle name="Lien hypertexte" xfId="3766" builtinId="8" hidden="1"/>
    <cellStyle name="Lien hypertexte" xfId="3768" builtinId="8" hidden="1"/>
    <cellStyle name="Lien hypertexte" xfId="3770" builtinId="8" hidden="1"/>
    <cellStyle name="Lien hypertexte" xfId="3772" builtinId="8" hidden="1"/>
    <cellStyle name="Lien hypertexte" xfId="3774" builtinId="8" hidden="1"/>
    <cellStyle name="Lien hypertexte" xfId="3776" builtinId="8" hidden="1"/>
    <cellStyle name="Lien hypertexte" xfId="3778" builtinId="8" hidden="1"/>
    <cellStyle name="Lien hypertexte" xfId="3780" builtinId="8" hidden="1"/>
    <cellStyle name="Lien hypertexte" xfId="3782" builtinId="8" hidden="1"/>
    <cellStyle name="Lien hypertexte" xfId="3784" builtinId="8" hidden="1"/>
    <cellStyle name="Lien hypertexte" xfId="3786" builtinId="8" hidden="1"/>
    <cellStyle name="Lien hypertexte" xfId="3788" builtinId="8" hidden="1"/>
    <cellStyle name="Lien hypertexte" xfId="3790" builtinId="8" hidden="1"/>
    <cellStyle name="Lien hypertexte" xfId="3792" builtinId="8" hidden="1"/>
    <cellStyle name="Lien hypertexte" xfId="3794" builtinId="8" hidden="1"/>
    <cellStyle name="Lien hypertexte" xfId="3796" builtinId="8" hidden="1"/>
    <cellStyle name="Lien hypertexte" xfId="3798" builtinId="8" hidden="1"/>
    <cellStyle name="Lien hypertexte" xfId="3800" builtinId="8" hidden="1"/>
    <cellStyle name="Lien hypertexte" xfId="3802" builtinId="8" hidden="1"/>
    <cellStyle name="Lien hypertexte" xfId="3804" builtinId="8" hidden="1"/>
    <cellStyle name="Lien hypertexte" xfId="3806" builtinId="8" hidden="1"/>
    <cellStyle name="Lien hypertexte" xfId="3808" builtinId="8" hidden="1"/>
    <cellStyle name="Lien hypertexte" xfId="3810" builtinId="8" hidden="1"/>
    <cellStyle name="Lien hypertexte" xfId="3812" builtinId="8" hidden="1"/>
    <cellStyle name="Lien hypertexte" xfId="3814" builtinId="8" hidden="1"/>
    <cellStyle name="Lien hypertexte" xfId="3816" builtinId="8" hidden="1"/>
    <cellStyle name="Lien hypertexte" xfId="3818" builtinId="8" hidden="1"/>
    <cellStyle name="Lien hypertexte" xfId="3820" builtinId="8" hidden="1"/>
    <cellStyle name="Lien hypertexte" xfId="3822" builtinId="8" hidden="1"/>
    <cellStyle name="Lien hypertexte" xfId="3824" builtinId="8" hidden="1"/>
    <cellStyle name="Lien hypertexte" xfId="3826" builtinId="8" hidden="1"/>
    <cellStyle name="Lien hypertexte" xfId="3828" builtinId="8" hidden="1"/>
    <cellStyle name="Lien hypertexte" xfId="3830" builtinId="8" hidden="1"/>
    <cellStyle name="Lien hypertexte" xfId="3832" builtinId="8" hidden="1"/>
    <cellStyle name="Lien hypertexte" xfId="3834" builtinId="8" hidden="1"/>
    <cellStyle name="Lien hypertexte" xfId="3836" builtinId="8" hidden="1"/>
    <cellStyle name="Lien hypertexte" xfId="3838" builtinId="8" hidden="1"/>
    <cellStyle name="Lien hypertexte" xfId="3840" builtinId="8" hidden="1"/>
    <cellStyle name="Lien hypertexte" xfId="3842" builtinId="8" hidden="1"/>
    <cellStyle name="Lien hypertexte" xfId="3844" builtinId="8" hidden="1"/>
    <cellStyle name="Lien hypertexte" xfId="3846" builtinId="8" hidden="1"/>
    <cellStyle name="Lien hypertexte" xfId="3848" builtinId="8" hidden="1"/>
    <cellStyle name="Lien hypertexte" xfId="3850" builtinId="8" hidden="1"/>
    <cellStyle name="Lien hypertexte" xfId="3852" builtinId="8" hidden="1"/>
    <cellStyle name="Lien hypertexte" xfId="3854" builtinId="8" hidden="1"/>
    <cellStyle name="Lien hypertexte" xfId="3856" builtinId="8" hidden="1"/>
    <cellStyle name="Lien hypertexte" xfId="3858" builtinId="8" hidden="1"/>
    <cellStyle name="Lien hypertexte" xfId="3860" builtinId="8" hidden="1"/>
    <cellStyle name="Lien hypertexte" xfId="3862" builtinId="8" hidden="1"/>
    <cellStyle name="Lien hypertexte" xfId="3864" builtinId="8" hidden="1"/>
    <cellStyle name="Lien hypertexte" xfId="3866" builtinId="8" hidden="1"/>
    <cellStyle name="Lien hypertexte" xfId="3868" builtinId="8" hidden="1"/>
    <cellStyle name="Lien hypertexte" xfId="3870" builtinId="8" hidden="1"/>
    <cellStyle name="Lien hypertexte" xfId="3872" builtinId="8" hidden="1"/>
    <cellStyle name="Lien hypertexte" xfId="3874" builtinId="8" hidden="1"/>
    <cellStyle name="Lien hypertexte" xfId="3876" builtinId="8" hidden="1"/>
    <cellStyle name="Lien hypertexte" xfId="3878" builtinId="8" hidden="1"/>
    <cellStyle name="Lien hypertexte" xfId="3880" builtinId="8" hidden="1"/>
    <cellStyle name="Lien hypertexte" xfId="3882" builtinId="8" hidden="1"/>
    <cellStyle name="Lien hypertexte" xfId="3884" builtinId="8" hidden="1"/>
    <cellStyle name="Lien hypertexte" xfId="3886" builtinId="8" hidden="1"/>
    <cellStyle name="Lien hypertexte" xfId="3888" builtinId="8" hidden="1"/>
    <cellStyle name="Lien hypertexte" xfId="3890" builtinId="8" hidden="1"/>
    <cellStyle name="Lien hypertexte" xfId="3892" builtinId="8" hidden="1"/>
    <cellStyle name="Lien hypertexte" xfId="3894" builtinId="8" hidden="1"/>
    <cellStyle name="Lien hypertexte" xfId="3896" builtinId="8" hidden="1"/>
    <cellStyle name="Lien hypertexte" xfId="3898" builtinId="8" hidden="1"/>
    <cellStyle name="Lien hypertexte" xfId="3900" builtinId="8" hidden="1"/>
    <cellStyle name="Lien hypertexte" xfId="3902" builtinId="8" hidden="1"/>
    <cellStyle name="Lien hypertexte" xfId="3904" builtinId="8" hidden="1"/>
    <cellStyle name="Lien hypertexte" xfId="3906" builtinId="8" hidden="1"/>
    <cellStyle name="Lien hypertexte" xfId="3908" builtinId="8" hidden="1"/>
    <cellStyle name="Lien hypertexte" xfId="3910" builtinId="8" hidden="1"/>
    <cellStyle name="Lien hypertexte" xfId="3912" builtinId="8" hidden="1"/>
    <cellStyle name="Lien hypertexte" xfId="3914" builtinId="8" hidden="1"/>
    <cellStyle name="Lien hypertexte" xfId="3916" builtinId="8" hidden="1"/>
    <cellStyle name="Lien hypertexte" xfId="3918" builtinId="8" hidden="1"/>
    <cellStyle name="Lien hypertexte" xfId="3920" builtinId="8" hidden="1"/>
    <cellStyle name="Lien hypertexte" xfId="3922" builtinId="8" hidden="1"/>
    <cellStyle name="Lien hypertexte" xfId="3924" builtinId="8" hidden="1"/>
    <cellStyle name="Lien hypertexte" xfId="3926" builtinId="8" hidden="1"/>
    <cellStyle name="Lien hypertexte" xfId="3928" builtinId="8" hidden="1"/>
    <cellStyle name="Lien hypertexte" xfId="3930" builtinId="8" hidden="1"/>
    <cellStyle name="Lien hypertexte" xfId="3932" builtinId="8" hidden="1"/>
    <cellStyle name="Lien hypertexte" xfId="3934" builtinId="8" hidden="1"/>
    <cellStyle name="Lien hypertexte" xfId="3936" builtinId="8" hidden="1"/>
    <cellStyle name="Lien hypertexte" xfId="3938" builtinId="8" hidden="1"/>
    <cellStyle name="Lien hypertexte" xfId="3940" builtinId="8" hidden="1"/>
    <cellStyle name="Lien hypertexte" xfId="3942" builtinId="8" hidden="1"/>
    <cellStyle name="Lien hypertexte" xfId="3944" builtinId="8" hidden="1"/>
    <cellStyle name="Lien hypertexte" xfId="3946" builtinId="8" hidden="1"/>
    <cellStyle name="Lien hypertexte" xfId="3948" builtinId="8" hidden="1"/>
    <cellStyle name="Lien hypertexte" xfId="3950" builtinId="8" hidden="1"/>
    <cellStyle name="Lien hypertexte" xfId="3952" builtinId="8" hidden="1"/>
    <cellStyle name="Lien hypertexte" xfId="3954" builtinId="8" hidden="1"/>
    <cellStyle name="Lien hypertexte" xfId="3956" builtinId="8" hidden="1"/>
    <cellStyle name="Lien hypertexte" xfId="3958" builtinId="8" hidden="1"/>
    <cellStyle name="Lien hypertexte" xfId="3960" builtinId="8" hidden="1"/>
    <cellStyle name="Lien hypertexte" xfId="3962" builtinId="8" hidden="1"/>
    <cellStyle name="Lien hypertexte" xfId="3964" builtinId="8" hidden="1"/>
    <cellStyle name="Lien hypertexte" xfId="3966" builtinId="8" hidden="1"/>
    <cellStyle name="Lien hypertexte" xfId="3968" builtinId="8" hidden="1"/>
    <cellStyle name="Lien hypertexte" xfId="3970" builtinId="8" hidden="1"/>
    <cellStyle name="Lien hypertexte" xfId="3972" builtinId="8" hidden="1"/>
    <cellStyle name="Lien hypertexte" xfId="3974" builtinId="8" hidden="1"/>
    <cellStyle name="Lien hypertexte" xfId="3976" builtinId="8" hidden="1"/>
    <cellStyle name="Lien hypertexte" xfId="3978" builtinId="8" hidden="1"/>
    <cellStyle name="Lien hypertexte" xfId="3980" builtinId="8" hidden="1"/>
    <cellStyle name="Lien hypertexte" xfId="3982" builtinId="8" hidden="1"/>
    <cellStyle name="Lien hypertexte" xfId="3984" builtinId="8" hidden="1"/>
    <cellStyle name="Lien hypertexte" xfId="3986" builtinId="8" hidden="1"/>
    <cellStyle name="Lien hypertexte" xfId="3988" builtinId="8" hidden="1"/>
    <cellStyle name="Lien hypertexte" xfId="3990" builtinId="8" hidden="1"/>
    <cellStyle name="Lien hypertexte" xfId="3992" builtinId="8" hidden="1"/>
    <cellStyle name="Lien hypertexte" xfId="3994" builtinId="8" hidden="1"/>
    <cellStyle name="Lien hypertexte" xfId="3996" builtinId="8" hidden="1"/>
    <cellStyle name="Lien hypertexte" xfId="3998" builtinId="8" hidden="1"/>
    <cellStyle name="Lien hypertexte" xfId="4000" builtinId="8" hidden="1"/>
    <cellStyle name="Lien hypertexte" xfId="4002" builtinId="8" hidden="1"/>
    <cellStyle name="Lien hypertexte" xfId="4004" builtinId="8" hidden="1"/>
    <cellStyle name="Lien hypertexte" xfId="4006" builtinId="8" hidden="1"/>
    <cellStyle name="Lien hypertexte" xfId="4008" builtinId="8" hidden="1"/>
    <cellStyle name="Lien hypertexte" xfId="4010" builtinId="8" hidden="1"/>
    <cellStyle name="Lien hypertexte" xfId="4012" builtinId="8" hidden="1"/>
    <cellStyle name="Lien hypertexte" xfId="4014" builtinId="8" hidden="1"/>
    <cellStyle name="Lien hypertexte" xfId="4016" builtinId="8" hidden="1"/>
    <cellStyle name="Lien hypertexte" xfId="4018" builtinId="8" hidden="1"/>
    <cellStyle name="Lien hypertexte" xfId="4020" builtinId="8" hidden="1"/>
    <cellStyle name="Lien hypertexte" xfId="4022" builtinId="8" hidden="1"/>
    <cellStyle name="Lien hypertexte" xfId="4024" builtinId="8" hidden="1"/>
    <cellStyle name="Lien hypertexte" xfId="4026" builtinId="8" hidden="1"/>
    <cellStyle name="Lien hypertexte" xfId="4028" builtinId="8" hidden="1"/>
    <cellStyle name="Lien hypertexte" xfId="4030" builtinId="8" hidden="1"/>
    <cellStyle name="Lien hypertexte" xfId="4032" builtinId="8" hidden="1"/>
    <cellStyle name="Lien hypertexte" xfId="4034" builtinId="8" hidden="1"/>
    <cellStyle name="Lien hypertexte" xfId="4036" builtinId="8" hidden="1"/>
    <cellStyle name="Lien hypertexte" xfId="4038" builtinId="8" hidden="1"/>
    <cellStyle name="Lien hypertexte" xfId="4040" builtinId="8" hidden="1"/>
    <cellStyle name="Lien hypertexte" xfId="4042" builtinId="8" hidden="1"/>
    <cellStyle name="Lien hypertexte" xfId="4044" builtinId="8" hidden="1"/>
    <cellStyle name="Lien hypertexte" xfId="4046" builtinId="8" hidden="1"/>
    <cellStyle name="Lien hypertexte" xfId="4048" builtinId="8" hidden="1"/>
    <cellStyle name="Lien hypertexte" xfId="4050" builtinId="8" hidden="1"/>
    <cellStyle name="Lien hypertexte" xfId="4052" builtinId="8" hidden="1"/>
    <cellStyle name="Lien hypertexte" xfId="4054" builtinId="8" hidden="1"/>
    <cellStyle name="Lien hypertexte" xfId="4056" builtinId="8" hidden="1"/>
    <cellStyle name="Lien hypertexte" xfId="4058" builtinId="8" hidden="1"/>
    <cellStyle name="Lien hypertexte" xfId="4060" builtinId="8" hidden="1"/>
    <cellStyle name="Lien hypertexte" xfId="4062" builtinId="8" hidden="1"/>
    <cellStyle name="Lien hypertexte" xfId="4064" builtinId="8" hidden="1"/>
    <cellStyle name="Lien hypertexte" xfId="4066" builtinId="8" hidden="1"/>
    <cellStyle name="Lien hypertexte" xfId="4068" builtinId="8" hidden="1"/>
    <cellStyle name="Lien hypertexte" xfId="4070" builtinId="8" hidden="1"/>
    <cellStyle name="Lien hypertexte" xfId="4072" builtinId="8" hidden="1"/>
    <cellStyle name="Lien hypertexte" xfId="4074" builtinId="8" hidden="1"/>
    <cellStyle name="Lien hypertexte" xfId="4076" builtinId="8" hidden="1"/>
    <cellStyle name="Lien hypertexte" xfId="4078" builtinId="8" hidden="1"/>
    <cellStyle name="Lien hypertexte" xfId="4080" builtinId="8" hidden="1"/>
    <cellStyle name="Lien hypertexte" xfId="4082" builtinId="8" hidden="1"/>
    <cellStyle name="Lien hypertexte" xfId="4084" builtinId="8" hidden="1"/>
    <cellStyle name="Lien hypertexte" xfId="4086" builtinId="8" hidden="1"/>
    <cellStyle name="Lien hypertexte" xfId="4088" builtinId="8" hidden="1"/>
    <cellStyle name="Lien hypertexte" xfId="4090" builtinId="8" hidden="1"/>
    <cellStyle name="Lien hypertexte" xfId="4092" builtinId="8" hidden="1"/>
    <cellStyle name="Lien hypertexte" xfId="4094" builtinId="8" hidden="1"/>
    <cellStyle name="Lien hypertexte" xfId="4096" builtinId="8" hidden="1"/>
    <cellStyle name="Lien hypertexte" xfId="4098" builtinId="8" hidden="1"/>
    <cellStyle name="Lien hypertexte" xfId="4100" builtinId="8" hidden="1"/>
    <cellStyle name="Lien hypertexte" xfId="4102" builtinId="8" hidden="1"/>
    <cellStyle name="Lien hypertexte" xfId="4104" builtinId="8" hidden="1"/>
    <cellStyle name="Lien hypertexte" xfId="4106" builtinId="8" hidden="1"/>
    <cellStyle name="Lien hypertexte" xfId="4108" builtinId="8" hidden="1"/>
    <cellStyle name="Lien hypertexte" xfId="4110" builtinId="8" hidden="1"/>
    <cellStyle name="Lien hypertexte" xfId="4112" builtinId="8" hidden="1"/>
    <cellStyle name="Lien hypertexte" xfId="4114" builtinId="8" hidden="1"/>
    <cellStyle name="Lien hypertexte" xfId="4116" builtinId="8" hidden="1"/>
    <cellStyle name="Lien hypertexte" xfId="4118" builtinId="8" hidden="1"/>
    <cellStyle name="Lien hypertexte" xfId="4120" builtinId="8" hidden="1"/>
    <cellStyle name="Lien hypertexte" xfId="4122" builtinId="8" hidden="1"/>
    <cellStyle name="Lien hypertexte" xfId="4124" builtinId="8" hidden="1"/>
    <cellStyle name="Lien hypertexte" xfId="4126" builtinId="8" hidden="1"/>
    <cellStyle name="Lien hypertexte" xfId="4128" builtinId="8" hidden="1"/>
    <cellStyle name="Lien hypertexte" xfId="4130" builtinId="8" hidden="1"/>
    <cellStyle name="Lien hypertexte" xfId="4132" builtinId="8" hidden="1"/>
    <cellStyle name="Lien hypertexte" xfId="4134" builtinId="8" hidden="1"/>
    <cellStyle name="Lien hypertexte" xfId="4136" builtinId="8" hidden="1"/>
    <cellStyle name="Lien hypertexte" xfId="4138" builtinId="8" hidden="1"/>
    <cellStyle name="Lien hypertexte" xfId="4140" builtinId="8" hidden="1"/>
    <cellStyle name="Lien hypertexte" xfId="4142" builtinId="8" hidden="1"/>
    <cellStyle name="Lien hypertexte" xfId="4144" builtinId="8" hidden="1"/>
    <cellStyle name="Lien hypertexte" xfId="4146" builtinId="8" hidden="1"/>
    <cellStyle name="Lien hypertexte" xfId="4148" builtinId="8" hidden="1"/>
    <cellStyle name="Lien hypertexte" xfId="4150" builtinId="8" hidden="1"/>
    <cellStyle name="Lien hypertexte" xfId="4152" builtinId="8" hidden="1"/>
    <cellStyle name="Lien hypertexte" xfId="4154" builtinId="8" hidden="1"/>
    <cellStyle name="Lien hypertexte" xfId="4156" builtinId="8" hidden="1"/>
    <cellStyle name="Lien hypertexte" xfId="4158" builtinId="8" hidden="1"/>
    <cellStyle name="Lien hypertexte" xfId="4160" builtinId="8" hidden="1"/>
    <cellStyle name="Lien hypertexte" xfId="4162" builtinId="8" hidden="1"/>
    <cellStyle name="Lien hypertexte" xfId="4164" builtinId="8" hidden="1"/>
    <cellStyle name="Lien hypertexte" xfId="4166" builtinId="8" hidden="1"/>
    <cellStyle name="Lien hypertexte" xfId="4168" builtinId="8" hidden="1"/>
    <cellStyle name="Lien hypertexte" xfId="4170" builtinId="8" hidden="1"/>
    <cellStyle name="Lien hypertexte" xfId="4172" builtinId="8" hidden="1"/>
    <cellStyle name="Lien hypertexte" xfId="4174" builtinId="8" hidden="1"/>
    <cellStyle name="Lien hypertexte" xfId="4176" builtinId="8" hidden="1"/>
    <cellStyle name="Lien hypertexte" xfId="4178" builtinId="8" hidden="1"/>
    <cellStyle name="Lien hypertexte" xfId="4180" builtinId="8" hidden="1"/>
    <cellStyle name="Lien hypertexte" xfId="4182" builtinId="8" hidden="1"/>
    <cellStyle name="Lien hypertexte" xfId="4184" builtinId="8" hidden="1"/>
    <cellStyle name="Lien hypertexte" xfId="4186" builtinId="8" hidden="1"/>
    <cellStyle name="Lien hypertexte" xfId="4188" builtinId="8" hidden="1"/>
    <cellStyle name="Lien hypertexte" xfId="4190" builtinId="8" hidden="1"/>
    <cellStyle name="Lien hypertexte" xfId="4192" builtinId="8" hidden="1"/>
    <cellStyle name="Lien hypertexte" xfId="4194" builtinId="8" hidden="1"/>
    <cellStyle name="Lien hypertexte" xfId="4196" builtinId="8" hidden="1"/>
    <cellStyle name="Lien hypertexte" xfId="4198" builtinId="8" hidden="1"/>
    <cellStyle name="Lien hypertexte" xfId="4200" builtinId="8" hidden="1"/>
    <cellStyle name="Lien hypertexte" xfId="4202" builtinId="8" hidden="1"/>
    <cellStyle name="Lien hypertexte" xfId="4204" builtinId="8" hidden="1"/>
    <cellStyle name="Lien hypertexte" xfId="4206" builtinId="8" hidden="1"/>
    <cellStyle name="Lien hypertexte" xfId="4208" builtinId="8" hidden="1"/>
    <cellStyle name="Lien hypertexte" xfId="4210" builtinId="8" hidden="1"/>
    <cellStyle name="Lien hypertexte" xfId="4212" builtinId="8" hidden="1"/>
    <cellStyle name="Lien hypertexte" xfId="4214" builtinId="8" hidden="1"/>
    <cellStyle name="Lien hypertexte" xfId="4216" builtinId="8" hidden="1"/>
    <cellStyle name="Lien hypertexte" xfId="4218" builtinId="8" hidden="1"/>
    <cellStyle name="Lien hypertexte" xfId="4220" builtinId="8" hidden="1"/>
    <cellStyle name="Lien hypertexte" xfId="4222" builtinId="8" hidden="1"/>
    <cellStyle name="Lien hypertexte" xfId="4224" builtinId="8" hidden="1"/>
    <cellStyle name="Lien hypertexte" xfId="4226" builtinId="8" hidden="1"/>
    <cellStyle name="Lien hypertexte" xfId="4228" builtinId="8" hidden="1"/>
    <cellStyle name="Lien hypertexte" xfId="4230" builtinId="8" hidden="1"/>
    <cellStyle name="Lien hypertexte" xfId="4232" builtinId="8" hidden="1"/>
    <cellStyle name="Lien hypertexte" xfId="4234" builtinId="8" hidden="1"/>
    <cellStyle name="Lien hypertexte" xfId="4236" builtinId="8" hidden="1"/>
    <cellStyle name="Lien hypertexte" xfId="4238" builtinId="8" hidden="1"/>
    <cellStyle name="Lien hypertexte" xfId="4240" builtinId="8" hidden="1"/>
    <cellStyle name="Lien hypertexte" xfId="4242" builtinId="8" hidden="1"/>
    <cellStyle name="Lien hypertexte" xfId="4244" builtinId="8" hidden="1"/>
    <cellStyle name="Lien hypertexte" xfId="4246" builtinId="8" hidden="1"/>
    <cellStyle name="Lien hypertexte" xfId="4248" builtinId="8" hidden="1"/>
    <cellStyle name="Lien hypertexte" xfId="4250" builtinId="8" hidden="1"/>
    <cellStyle name="Lien hypertexte" xfId="4252" builtinId="8" hidden="1"/>
    <cellStyle name="Lien hypertexte" xfId="4254" builtinId="8" hidden="1"/>
    <cellStyle name="Lien hypertexte" xfId="4256" builtinId="8" hidden="1"/>
    <cellStyle name="Lien hypertexte" xfId="4258" builtinId="8" hidden="1"/>
    <cellStyle name="Lien hypertexte" xfId="4260" builtinId="8" hidden="1"/>
    <cellStyle name="Lien hypertexte" xfId="4262" builtinId="8" hidden="1"/>
    <cellStyle name="Lien hypertexte" xfId="4264" builtinId="8" hidden="1"/>
    <cellStyle name="Lien hypertexte" xfId="4266" builtinId="8" hidden="1"/>
    <cellStyle name="Lien hypertexte" xfId="4268" builtinId="8" hidden="1"/>
    <cellStyle name="Lien hypertexte" xfId="4270" builtinId="8" hidden="1"/>
    <cellStyle name="Lien hypertexte" xfId="4272" builtinId="8" hidden="1"/>
    <cellStyle name="Lien hypertexte" xfId="4274" builtinId="8" hidden="1"/>
    <cellStyle name="Lien hypertexte" xfId="4276" builtinId="8" hidden="1"/>
    <cellStyle name="Lien hypertexte" xfId="4278" builtinId="8" hidden="1"/>
    <cellStyle name="Lien hypertexte" xfId="4280" builtinId="8" hidden="1"/>
    <cellStyle name="Lien hypertexte" xfId="4282" builtinId="8" hidden="1"/>
    <cellStyle name="Lien hypertexte" xfId="4284" builtinId="8" hidden="1"/>
    <cellStyle name="Lien hypertexte" xfId="4286" builtinId="8" hidden="1"/>
    <cellStyle name="Lien hypertexte" xfId="4288" builtinId="8" hidden="1"/>
    <cellStyle name="Lien hypertexte" xfId="4290" builtinId="8" hidden="1"/>
    <cellStyle name="Lien hypertexte" xfId="4292" builtinId="8" hidden="1"/>
    <cellStyle name="Lien hypertexte" xfId="4294" builtinId="8" hidden="1"/>
    <cellStyle name="Lien hypertexte" xfId="4296" builtinId="8" hidden="1"/>
    <cellStyle name="Lien hypertexte" xfId="4298" builtinId="8" hidden="1"/>
    <cellStyle name="Lien hypertexte" xfId="4300" builtinId="8" hidden="1"/>
    <cellStyle name="Lien hypertexte" xfId="4302" builtinId="8" hidden="1"/>
    <cellStyle name="Lien hypertexte" xfId="4304" builtinId="8" hidden="1"/>
    <cellStyle name="Lien hypertexte" xfId="4306" builtinId="8" hidden="1"/>
    <cellStyle name="Lien hypertexte" xfId="4308" builtinId="8" hidden="1"/>
    <cellStyle name="Lien hypertexte" xfId="4310" builtinId="8" hidden="1"/>
    <cellStyle name="Lien hypertexte" xfId="4312" builtinId="8" hidden="1"/>
    <cellStyle name="Lien hypertexte" xfId="4314" builtinId="8" hidden="1"/>
    <cellStyle name="Lien hypertexte" xfId="4316" builtinId="8" hidden="1"/>
    <cellStyle name="Lien hypertexte" xfId="4318" builtinId="8" hidden="1"/>
    <cellStyle name="Lien hypertexte" xfId="4320" builtinId="8" hidden="1"/>
    <cellStyle name="Lien hypertexte" xfId="4322" builtinId="8" hidden="1"/>
    <cellStyle name="Lien hypertexte" xfId="4324" builtinId="8" hidden="1"/>
    <cellStyle name="Lien hypertexte" xfId="4326" builtinId="8" hidden="1"/>
    <cellStyle name="Lien hypertexte" xfId="4328" builtinId="8" hidden="1"/>
    <cellStyle name="Lien hypertexte" xfId="4330" builtinId="8" hidden="1"/>
    <cellStyle name="Lien hypertexte" xfId="4332" builtinId="8" hidden="1"/>
    <cellStyle name="Lien hypertexte" xfId="4334" builtinId="8" hidden="1"/>
    <cellStyle name="Lien hypertexte" xfId="4336" builtinId="8" hidden="1"/>
    <cellStyle name="Lien hypertexte" xfId="4338" builtinId="8" hidden="1"/>
    <cellStyle name="Lien hypertexte" xfId="4340" builtinId="8" hidden="1"/>
    <cellStyle name="Lien hypertexte" xfId="4342" builtinId="8" hidden="1"/>
    <cellStyle name="Lien hypertexte" xfId="4344" builtinId="8" hidden="1"/>
    <cellStyle name="Lien hypertexte" xfId="4346" builtinId="8" hidden="1"/>
    <cellStyle name="Lien hypertexte" xfId="4348" builtinId="8" hidden="1"/>
    <cellStyle name="Lien hypertexte" xfId="4350" builtinId="8" hidden="1"/>
    <cellStyle name="Lien hypertexte" xfId="4352" builtinId="8" hidden="1"/>
    <cellStyle name="Lien hypertexte" xfId="4354" builtinId="8" hidden="1"/>
    <cellStyle name="Lien hypertexte" xfId="4356" builtinId="8" hidden="1"/>
    <cellStyle name="Lien hypertexte" xfId="4358" builtinId="8" hidden="1"/>
    <cellStyle name="Lien hypertexte" xfId="4360" builtinId="8" hidden="1"/>
    <cellStyle name="Lien hypertexte" xfId="4362" builtinId="8" hidden="1"/>
    <cellStyle name="Lien hypertexte" xfId="4364" builtinId="8" hidden="1"/>
    <cellStyle name="Lien hypertexte" xfId="4366" builtinId="8" hidden="1"/>
    <cellStyle name="Lien hypertexte" xfId="4368" builtinId="8" hidden="1"/>
    <cellStyle name="Lien hypertexte" xfId="4370" builtinId="8" hidden="1"/>
    <cellStyle name="Lien hypertexte" xfId="4372" builtinId="8" hidden="1"/>
    <cellStyle name="Lien hypertexte" xfId="4374" builtinId="8" hidden="1"/>
    <cellStyle name="Lien hypertexte" xfId="4376" builtinId="8" hidden="1"/>
    <cellStyle name="Lien hypertexte" xfId="4378" builtinId="8" hidden="1"/>
    <cellStyle name="Lien hypertexte" xfId="4380" builtinId="8" hidden="1"/>
    <cellStyle name="Lien hypertexte" xfId="4382" builtinId="8" hidden="1"/>
    <cellStyle name="Lien hypertexte" xfId="4384" builtinId="8" hidden="1"/>
    <cellStyle name="Lien hypertexte" xfId="4386" builtinId="8" hidden="1"/>
    <cellStyle name="Lien hypertexte" xfId="4388" builtinId="8" hidden="1"/>
    <cellStyle name="Lien hypertexte" xfId="4390" builtinId="8" hidden="1"/>
    <cellStyle name="Lien hypertexte" xfId="4392" builtinId="8" hidden="1"/>
    <cellStyle name="Lien hypertexte" xfId="4394" builtinId="8" hidden="1"/>
    <cellStyle name="Lien hypertexte" xfId="4396" builtinId="8" hidden="1"/>
    <cellStyle name="Lien hypertexte" xfId="4398" builtinId="8" hidden="1"/>
    <cellStyle name="Lien hypertexte" xfId="4400" builtinId="8" hidden="1"/>
    <cellStyle name="Lien hypertexte" xfId="4402" builtinId="8" hidden="1"/>
    <cellStyle name="Lien hypertexte" xfId="4404" builtinId="8" hidden="1"/>
    <cellStyle name="Lien hypertexte" xfId="4406" builtinId="8" hidden="1"/>
    <cellStyle name="Lien hypertexte" xfId="4408" builtinId="8" hidden="1"/>
    <cellStyle name="Lien hypertexte" xfId="4410" builtinId="8" hidden="1"/>
    <cellStyle name="Lien hypertexte" xfId="4412" builtinId="8" hidden="1"/>
    <cellStyle name="Lien hypertexte" xfId="4414" builtinId="8" hidden="1"/>
    <cellStyle name="Lien hypertexte" xfId="4416" builtinId="8" hidden="1"/>
    <cellStyle name="Lien hypertexte" xfId="4418" builtinId="8" hidden="1"/>
    <cellStyle name="Lien hypertexte" xfId="4420" builtinId="8" hidden="1"/>
    <cellStyle name="Lien hypertexte" xfId="4422" builtinId="8" hidden="1"/>
    <cellStyle name="Lien hypertexte" xfId="4424" builtinId="8" hidden="1"/>
    <cellStyle name="Lien hypertexte" xfId="4426" builtinId="8" hidden="1"/>
    <cellStyle name="Lien hypertexte" xfId="4428" builtinId="8" hidden="1"/>
    <cellStyle name="Lien hypertexte" xfId="4430" builtinId="8" hidden="1"/>
    <cellStyle name="Lien hypertexte" xfId="4432" builtinId="8" hidden="1"/>
    <cellStyle name="Lien hypertexte" xfId="4434" builtinId="8" hidden="1"/>
    <cellStyle name="Lien hypertexte" xfId="4436" builtinId="8" hidden="1"/>
    <cellStyle name="Lien hypertexte" xfId="4438" builtinId="8" hidden="1"/>
    <cellStyle name="Lien hypertexte" xfId="4440" builtinId="8" hidden="1"/>
    <cellStyle name="Lien hypertexte" xfId="4442" builtinId="8" hidden="1"/>
    <cellStyle name="Lien hypertexte" xfId="4444" builtinId="8" hidden="1"/>
    <cellStyle name="Lien hypertexte" xfId="4446" builtinId="8" hidden="1"/>
    <cellStyle name="Lien hypertexte" xfId="4448" builtinId="8" hidden="1"/>
    <cellStyle name="Lien hypertexte" xfId="4450" builtinId="8" hidden="1"/>
    <cellStyle name="Lien hypertexte" xfId="4452" builtinId="8" hidden="1"/>
    <cellStyle name="Lien hypertexte" xfId="4454" builtinId="8" hidden="1"/>
    <cellStyle name="Lien hypertexte" xfId="4456" builtinId="8" hidden="1"/>
    <cellStyle name="Lien hypertexte" xfId="4458" builtinId="8" hidden="1"/>
    <cellStyle name="Lien hypertexte" xfId="4460" builtinId="8" hidden="1"/>
    <cellStyle name="Lien hypertexte" xfId="4462" builtinId="8" hidden="1"/>
    <cellStyle name="Lien hypertexte" xfId="4464" builtinId="8" hidden="1"/>
    <cellStyle name="Lien hypertexte" xfId="4466" builtinId="8" hidden="1"/>
    <cellStyle name="Lien hypertexte" xfId="4468" builtinId="8" hidden="1"/>
    <cellStyle name="Lien hypertexte" xfId="4470" builtinId="8" hidden="1"/>
    <cellStyle name="Lien hypertexte" xfId="4472" builtinId="8" hidden="1"/>
    <cellStyle name="Lien hypertexte" xfId="4474" builtinId="8" hidden="1"/>
    <cellStyle name="Lien hypertexte" xfId="4476" builtinId="8" hidden="1"/>
    <cellStyle name="Lien hypertexte" xfId="4478" builtinId="8" hidden="1"/>
    <cellStyle name="Lien hypertexte" xfId="4480" builtinId="8" hidden="1"/>
    <cellStyle name="Lien hypertexte" xfId="4482" builtinId="8" hidden="1"/>
    <cellStyle name="Lien hypertexte" xfId="4484" builtinId="8" hidden="1"/>
    <cellStyle name="Lien hypertexte" xfId="4486" builtinId="8" hidden="1"/>
    <cellStyle name="Lien hypertexte" xfId="4488" builtinId="8" hidden="1"/>
    <cellStyle name="Lien hypertexte" xfId="4490" builtinId="8" hidden="1"/>
    <cellStyle name="Lien hypertexte" xfId="4492" builtinId="8" hidden="1"/>
    <cellStyle name="Lien hypertexte" xfId="4494" builtinId="8" hidden="1"/>
    <cellStyle name="Lien hypertexte" xfId="4496" builtinId="8" hidden="1"/>
    <cellStyle name="Lien hypertexte" xfId="4498" builtinId="8" hidden="1"/>
    <cellStyle name="Lien hypertexte" xfId="4500" builtinId="8" hidden="1"/>
    <cellStyle name="Lien hypertexte" xfId="4502" builtinId="8" hidden="1"/>
    <cellStyle name="Lien hypertexte" xfId="4504" builtinId="8" hidden="1"/>
    <cellStyle name="Lien hypertexte" xfId="4506" builtinId="8" hidden="1"/>
    <cellStyle name="Lien hypertexte" xfId="4508" builtinId="8" hidden="1"/>
    <cellStyle name="Lien hypertexte" xfId="4510" builtinId="8" hidden="1"/>
    <cellStyle name="Lien hypertexte" xfId="4512" builtinId="8" hidden="1"/>
    <cellStyle name="Lien hypertexte" xfId="4514" builtinId="8" hidden="1"/>
    <cellStyle name="Lien hypertexte" xfId="4516" builtinId="8" hidden="1"/>
    <cellStyle name="Lien hypertexte" xfId="4518" builtinId="8" hidden="1"/>
    <cellStyle name="Lien hypertexte" xfId="4520" builtinId="8" hidden="1"/>
    <cellStyle name="Lien hypertexte" xfId="4522" builtinId="8" hidden="1"/>
    <cellStyle name="Lien hypertexte" xfId="4524" builtinId="8" hidden="1"/>
    <cellStyle name="Lien hypertexte" xfId="4526" builtinId="8" hidden="1"/>
    <cellStyle name="Lien hypertexte" xfId="4528" builtinId="8" hidden="1"/>
    <cellStyle name="Lien hypertexte" xfId="4530" builtinId="8" hidden="1"/>
    <cellStyle name="Lien hypertexte" xfId="4532" builtinId="8" hidden="1"/>
    <cellStyle name="Lien hypertexte" xfId="4534" builtinId="8" hidden="1"/>
    <cellStyle name="Lien hypertexte" xfId="4536" builtinId="8" hidden="1"/>
    <cellStyle name="Lien hypertexte" xfId="4538" builtinId="8" hidden="1"/>
    <cellStyle name="Lien hypertexte" xfId="4540" builtinId="8" hidden="1"/>
    <cellStyle name="Lien hypertexte" xfId="4542" builtinId="8" hidden="1"/>
    <cellStyle name="Lien hypertexte" xfId="4544" builtinId="8" hidden="1"/>
    <cellStyle name="Lien hypertexte" xfId="4546" builtinId="8" hidden="1"/>
    <cellStyle name="Lien hypertexte" xfId="4548" builtinId="8" hidden="1"/>
    <cellStyle name="Lien hypertexte" xfId="4550" builtinId="8" hidden="1"/>
    <cellStyle name="Lien hypertexte" xfId="4552" builtinId="8" hidden="1"/>
    <cellStyle name="Lien hypertexte" xfId="4554" builtinId="8" hidden="1"/>
    <cellStyle name="Lien hypertexte" xfId="4556" builtinId="8" hidden="1"/>
    <cellStyle name="Lien hypertexte" xfId="4558" builtinId="8" hidden="1"/>
    <cellStyle name="Lien hypertexte" xfId="4560" builtinId="8" hidden="1"/>
    <cellStyle name="Lien hypertexte" xfId="4562" builtinId="8" hidden="1"/>
    <cellStyle name="Lien hypertexte" xfId="4564" builtinId="8" hidden="1"/>
    <cellStyle name="Lien hypertexte" xfId="4566" builtinId="8" hidden="1"/>
    <cellStyle name="Lien hypertexte" xfId="4568" builtinId="8" hidden="1"/>
    <cellStyle name="Lien hypertexte" xfId="4570" builtinId="8" hidden="1"/>
    <cellStyle name="Lien hypertexte" xfId="4572" builtinId="8" hidden="1"/>
    <cellStyle name="Lien hypertexte" xfId="4574" builtinId="8" hidden="1"/>
    <cellStyle name="Lien hypertexte" xfId="4576" builtinId="8" hidden="1"/>
    <cellStyle name="Lien hypertexte" xfId="4578" builtinId="8" hidden="1"/>
    <cellStyle name="Lien hypertexte" xfId="4580" builtinId="8" hidden="1"/>
    <cellStyle name="Lien hypertexte" xfId="4582" builtinId="8" hidden="1"/>
    <cellStyle name="Lien hypertexte" xfId="4584" builtinId="8" hidden="1"/>
    <cellStyle name="Lien hypertexte" xfId="4586" builtinId="8" hidden="1"/>
    <cellStyle name="Lien hypertexte" xfId="4588" builtinId="8" hidden="1"/>
    <cellStyle name="Lien hypertexte" xfId="4590" builtinId="8" hidden="1"/>
    <cellStyle name="Lien hypertexte" xfId="4592" builtinId="8" hidden="1"/>
    <cellStyle name="Lien hypertexte" xfId="4594" builtinId="8" hidden="1"/>
    <cellStyle name="Lien hypertexte" xfId="4596" builtinId="8" hidden="1"/>
    <cellStyle name="Lien hypertexte" xfId="4598" builtinId="8" hidden="1"/>
    <cellStyle name="Lien hypertexte" xfId="4600" builtinId="8" hidden="1"/>
    <cellStyle name="Lien hypertexte" xfId="4602" builtinId="8" hidden="1"/>
    <cellStyle name="Lien hypertexte" xfId="4604" builtinId="8" hidden="1"/>
    <cellStyle name="Lien hypertexte" xfId="4606" builtinId="8" hidden="1"/>
    <cellStyle name="Lien hypertexte" xfId="4608" builtinId="8" hidden="1"/>
    <cellStyle name="Lien hypertexte" xfId="4610" builtinId="8" hidden="1"/>
    <cellStyle name="Lien hypertexte" xfId="4612" builtinId="8" hidden="1"/>
    <cellStyle name="Lien hypertexte" xfId="4614" builtinId="8" hidden="1"/>
    <cellStyle name="Lien hypertexte" xfId="4616" builtinId="8" hidden="1"/>
    <cellStyle name="Lien hypertexte" xfId="4618" builtinId="8" hidden="1"/>
    <cellStyle name="Lien hypertexte" xfId="4620" builtinId="8" hidden="1"/>
    <cellStyle name="Lien hypertexte" xfId="4622" builtinId="8" hidden="1"/>
    <cellStyle name="Lien hypertexte" xfId="4624" builtinId="8" hidden="1"/>
    <cellStyle name="Lien hypertexte" xfId="4626" builtinId="8" hidden="1"/>
    <cellStyle name="Lien hypertexte" xfId="4628" builtinId="8" hidden="1"/>
    <cellStyle name="Lien hypertexte" xfId="4630" builtinId="8" hidden="1"/>
    <cellStyle name="Lien hypertexte" xfId="4632" builtinId="8" hidden="1"/>
    <cellStyle name="Lien hypertexte" xfId="4634" builtinId="8" hidden="1"/>
    <cellStyle name="Lien hypertexte" xfId="4636" builtinId="8" hidden="1"/>
    <cellStyle name="Lien hypertexte" xfId="4638" builtinId="8" hidden="1"/>
    <cellStyle name="Lien hypertexte" xfId="4640" builtinId="8" hidden="1"/>
    <cellStyle name="Lien hypertexte" xfId="4642" builtinId="8" hidden="1"/>
    <cellStyle name="Lien hypertexte" xfId="4644" builtinId="8" hidden="1"/>
    <cellStyle name="Lien hypertexte" xfId="4646" builtinId="8" hidden="1"/>
    <cellStyle name="Lien hypertexte" xfId="4648" builtinId="8" hidden="1"/>
    <cellStyle name="Lien hypertexte" xfId="4650" builtinId="8" hidden="1"/>
    <cellStyle name="Lien hypertexte" xfId="4652" builtinId="8" hidden="1"/>
    <cellStyle name="Lien hypertexte" xfId="4654" builtinId="8" hidden="1"/>
    <cellStyle name="Lien hypertexte" xfId="4656" builtinId="8" hidden="1"/>
    <cellStyle name="Lien hypertexte" xfId="4658" builtinId="8" hidden="1"/>
    <cellStyle name="Lien hypertexte" xfId="4660" builtinId="8" hidden="1"/>
    <cellStyle name="Lien hypertexte" xfId="4662" builtinId="8" hidden="1"/>
    <cellStyle name="Lien hypertexte" xfId="4664" builtinId="8" hidden="1"/>
    <cellStyle name="Lien hypertexte" xfId="4666" builtinId="8" hidden="1"/>
    <cellStyle name="Lien hypertexte" xfId="4668" builtinId="8" hidden="1"/>
    <cellStyle name="Lien hypertexte" xfId="4670" builtinId="8" hidden="1"/>
    <cellStyle name="Lien hypertexte" xfId="4672" builtinId="8" hidden="1"/>
    <cellStyle name="Lien hypertexte" xfId="4674" builtinId="8" hidden="1"/>
    <cellStyle name="Lien hypertexte" xfId="4676" builtinId="8" hidden="1"/>
    <cellStyle name="Lien hypertexte" xfId="4678" builtinId="8" hidden="1"/>
    <cellStyle name="Lien hypertexte" xfId="4680" builtinId="8" hidden="1"/>
    <cellStyle name="Lien hypertexte" xfId="4682" builtinId="8" hidden="1"/>
    <cellStyle name="Lien hypertexte" xfId="4684" builtinId="8" hidden="1"/>
    <cellStyle name="Lien hypertexte" xfId="4686" builtinId="8" hidden="1"/>
    <cellStyle name="Lien hypertexte" xfId="4688" builtinId="8" hidden="1"/>
    <cellStyle name="Lien hypertexte" xfId="4690" builtinId="8" hidden="1"/>
    <cellStyle name="Lien hypertexte" xfId="4692" builtinId="8" hidden="1"/>
    <cellStyle name="Lien hypertexte" xfId="4694" builtinId="8" hidden="1"/>
    <cellStyle name="Lien hypertexte" xfId="4696" builtinId="8" hidden="1"/>
    <cellStyle name="Lien hypertexte" xfId="4698" builtinId="8" hidden="1"/>
    <cellStyle name="Lien hypertexte" xfId="4700" builtinId="8" hidden="1"/>
    <cellStyle name="Lien hypertexte" xfId="4702" builtinId="8" hidden="1"/>
    <cellStyle name="Lien hypertexte" xfId="4704" builtinId="8" hidden="1"/>
    <cellStyle name="Lien hypertexte" xfId="4706" builtinId="8" hidden="1"/>
    <cellStyle name="Lien hypertexte" xfId="4708" builtinId="8" hidden="1"/>
    <cellStyle name="Lien hypertexte" xfId="4710" builtinId="8" hidden="1"/>
    <cellStyle name="Lien hypertexte" xfId="4712" builtinId="8" hidden="1"/>
    <cellStyle name="Lien hypertexte" xfId="4714" builtinId="8" hidden="1"/>
    <cellStyle name="Lien hypertexte" xfId="4716" builtinId="8" hidden="1"/>
    <cellStyle name="Lien hypertexte" xfId="4718" builtinId="8" hidden="1"/>
    <cellStyle name="Lien hypertexte" xfId="4720" builtinId="8" hidden="1"/>
    <cellStyle name="Lien hypertexte" xfId="4722" builtinId="8" hidden="1"/>
    <cellStyle name="Lien hypertexte" xfId="4724" builtinId="8" hidden="1"/>
    <cellStyle name="Lien hypertexte" xfId="4726" builtinId="8" hidden="1"/>
    <cellStyle name="Lien hypertexte" xfId="4728" builtinId="8" hidden="1"/>
    <cellStyle name="Lien hypertexte" xfId="4730" builtinId="8" hidden="1"/>
    <cellStyle name="Lien hypertexte" xfId="4732" builtinId="8" hidden="1"/>
    <cellStyle name="Lien hypertexte" xfId="4734" builtinId="8" hidden="1"/>
    <cellStyle name="Lien hypertexte" xfId="4736" builtinId="8" hidden="1"/>
    <cellStyle name="Lien hypertexte" xfId="4738" builtinId="8" hidden="1"/>
    <cellStyle name="Lien hypertexte" xfId="4740" builtinId="8" hidden="1"/>
    <cellStyle name="Lien hypertexte" xfId="4742" builtinId="8" hidden="1"/>
    <cellStyle name="Lien hypertexte" xfId="4744" builtinId="8" hidden="1"/>
    <cellStyle name="Lien hypertexte" xfId="4746" builtinId="8" hidden="1"/>
    <cellStyle name="Lien hypertexte" xfId="4748" builtinId="8" hidden="1"/>
    <cellStyle name="Lien hypertexte" xfId="4750" builtinId="8" hidden="1"/>
    <cellStyle name="Lien hypertexte" xfId="4752" builtinId="8" hidden="1"/>
    <cellStyle name="Lien hypertexte" xfId="4754" builtinId="8" hidden="1"/>
    <cellStyle name="Lien hypertexte" xfId="4756" builtinId="8" hidden="1"/>
    <cellStyle name="Lien hypertexte" xfId="4758" builtinId="8" hidden="1"/>
    <cellStyle name="Lien hypertexte" xfId="4760" builtinId="8" hidden="1"/>
    <cellStyle name="Lien hypertexte" xfId="4762" builtinId="8" hidden="1"/>
    <cellStyle name="Lien hypertexte" xfId="4764" builtinId="8" hidden="1"/>
    <cellStyle name="Lien hypertexte" xfId="4766" builtinId="8" hidden="1"/>
    <cellStyle name="Lien hypertexte" xfId="4768" builtinId="8" hidden="1"/>
    <cellStyle name="Lien hypertexte" xfId="4770" builtinId="8" hidden="1"/>
    <cellStyle name="Lien hypertexte" xfId="4772" builtinId="8" hidden="1"/>
    <cellStyle name="Lien hypertexte" xfId="4774" builtinId="8" hidden="1"/>
    <cellStyle name="Lien hypertexte" xfId="4776" builtinId="8" hidden="1"/>
    <cellStyle name="Lien hypertexte" xfId="4778" builtinId="8" hidden="1"/>
    <cellStyle name="Lien hypertexte" xfId="4780" builtinId="8" hidden="1"/>
    <cellStyle name="Lien hypertexte" xfId="4782" builtinId="8" hidden="1"/>
    <cellStyle name="Lien hypertexte" xfId="4784" builtinId="8" hidden="1"/>
    <cellStyle name="Lien hypertexte" xfId="4786" builtinId="8" hidden="1"/>
    <cellStyle name="Lien hypertexte" xfId="4788" builtinId="8" hidden="1"/>
    <cellStyle name="Lien hypertexte" xfId="4790" builtinId="8" hidden="1"/>
    <cellStyle name="Lien hypertexte" xfId="4792" builtinId="8" hidden="1"/>
    <cellStyle name="Lien hypertexte" xfId="4794" builtinId="8" hidden="1"/>
    <cellStyle name="Lien hypertexte" xfId="4796" builtinId="8" hidden="1"/>
    <cellStyle name="Lien hypertexte" xfId="4798" builtinId="8" hidden="1"/>
    <cellStyle name="Lien hypertexte" xfId="4800" builtinId="8" hidden="1"/>
    <cellStyle name="Lien hypertexte" xfId="4802" builtinId="8" hidden="1"/>
    <cellStyle name="Lien hypertexte" xfId="4804" builtinId="8" hidden="1"/>
    <cellStyle name="Lien hypertexte" xfId="4806" builtinId="8" hidden="1"/>
    <cellStyle name="Lien hypertexte" xfId="4808" builtinId="8" hidden="1"/>
    <cellStyle name="Lien hypertexte" xfId="4810" builtinId="8" hidden="1"/>
    <cellStyle name="Lien hypertexte" xfId="4812" builtinId="8" hidden="1"/>
    <cellStyle name="Lien hypertexte" xfId="4814" builtinId="8" hidden="1"/>
    <cellStyle name="Lien hypertexte" xfId="4816" builtinId="8" hidden="1"/>
    <cellStyle name="Lien hypertexte" xfId="4818" builtinId="8" hidden="1"/>
    <cellStyle name="Lien hypertexte" xfId="4820" builtinId="8" hidden="1"/>
    <cellStyle name="Lien hypertexte" xfId="4822" builtinId="8" hidden="1"/>
    <cellStyle name="Lien hypertexte" xfId="4824" builtinId="8" hidden="1"/>
    <cellStyle name="Lien hypertexte" xfId="4826" builtinId="8" hidden="1"/>
    <cellStyle name="Lien hypertexte" xfId="4828" builtinId="8" hidden="1"/>
    <cellStyle name="Lien hypertexte" xfId="4830" builtinId="8" hidden="1"/>
    <cellStyle name="Lien hypertexte" xfId="4832" builtinId="8" hidden="1"/>
    <cellStyle name="Lien hypertexte" xfId="4834" builtinId="8" hidden="1"/>
    <cellStyle name="Lien hypertexte" xfId="4836" builtinId="8" hidden="1"/>
    <cellStyle name="Lien hypertexte" xfId="4838" builtinId="8" hidden="1"/>
    <cellStyle name="Lien hypertexte" xfId="4840" builtinId="8" hidden="1"/>
    <cellStyle name="Lien hypertexte" xfId="4842" builtinId="8" hidden="1"/>
    <cellStyle name="Lien hypertexte" xfId="4844" builtinId="8" hidden="1"/>
    <cellStyle name="Lien hypertexte" xfId="4846" builtinId="8" hidden="1"/>
    <cellStyle name="Lien hypertexte" xfId="4848" builtinId="8" hidden="1"/>
    <cellStyle name="Lien hypertexte" xfId="4850" builtinId="8" hidden="1"/>
    <cellStyle name="Lien hypertexte" xfId="4852" builtinId="8" hidden="1"/>
    <cellStyle name="Lien hypertexte" xfId="4854" builtinId="8" hidden="1"/>
    <cellStyle name="Lien hypertexte" xfId="4856" builtinId="8" hidden="1"/>
    <cellStyle name="Lien hypertexte" xfId="4858" builtinId="8" hidden="1"/>
    <cellStyle name="Lien hypertexte" xfId="4860" builtinId="8" hidden="1"/>
    <cellStyle name="Lien hypertexte" xfId="4862" builtinId="8" hidden="1"/>
    <cellStyle name="Lien hypertexte" xfId="4864" builtinId="8" hidden="1"/>
    <cellStyle name="Lien hypertexte" xfId="4866" builtinId="8" hidden="1"/>
    <cellStyle name="Lien hypertexte" xfId="4868" builtinId="8" hidden="1"/>
    <cellStyle name="Lien hypertexte" xfId="4870" builtinId="8" hidden="1"/>
    <cellStyle name="Lien hypertexte" xfId="4872" builtinId="8" hidden="1"/>
    <cellStyle name="Lien hypertexte" xfId="4874" builtinId="8" hidden="1"/>
    <cellStyle name="Lien hypertexte" xfId="4876" builtinId="8" hidden="1"/>
    <cellStyle name="Lien hypertexte" xfId="4878" builtinId="8" hidden="1"/>
    <cellStyle name="Lien hypertexte" xfId="4880" builtinId="8" hidden="1"/>
    <cellStyle name="Lien hypertexte" xfId="4882" builtinId="8" hidden="1"/>
    <cellStyle name="Lien hypertexte" xfId="4884" builtinId="8" hidden="1"/>
    <cellStyle name="Lien hypertexte" xfId="4886" builtinId="8" hidden="1"/>
    <cellStyle name="Lien hypertexte" xfId="4888" builtinId="8" hidden="1"/>
    <cellStyle name="Lien hypertexte" xfId="4890" builtinId="8" hidden="1"/>
    <cellStyle name="Lien hypertexte" xfId="4892" builtinId="8" hidden="1"/>
    <cellStyle name="Lien hypertexte" xfId="4894" builtinId="8" hidden="1"/>
    <cellStyle name="Lien hypertexte" xfId="4896" builtinId="8" hidden="1"/>
    <cellStyle name="Lien hypertexte" xfId="4898" builtinId="8" hidden="1"/>
    <cellStyle name="Lien hypertexte" xfId="4900" builtinId="8" hidden="1"/>
    <cellStyle name="Lien hypertexte" xfId="4902" builtinId="8" hidden="1"/>
    <cellStyle name="Lien hypertexte" xfId="4904" builtinId="8" hidden="1"/>
    <cellStyle name="Lien hypertexte" xfId="4906" builtinId="8" hidden="1"/>
    <cellStyle name="Lien hypertexte" xfId="4908" builtinId="8" hidden="1"/>
    <cellStyle name="Lien hypertexte" xfId="4910" builtinId="8" hidden="1"/>
    <cellStyle name="Lien hypertexte" xfId="4912" builtinId="8" hidden="1"/>
    <cellStyle name="Lien hypertexte" xfId="4914" builtinId="8" hidden="1"/>
    <cellStyle name="Lien hypertexte" xfId="4916" builtinId="8" hidden="1"/>
    <cellStyle name="Lien hypertexte" xfId="4918" builtinId="8" hidden="1"/>
    <cellStyle name="Lien hypertexte" xfId="4920" builtinId="8" hidden="1"/>
    <cellStyle name="Lien hypertexte" xfId="4922" builtinId="8" hidden="1"/>
    <cellStyle name="Lien hypertexte" xfId="4924" builtinId="8" hidden="1"/>
    <cellStyle name="Lien hypertexte" xfId="4926" builtinId="8" hidden="1"/>
    <cellStyle name="Lien hypertexte" xfId="4928" builtinId="8" hidden="1"/>
    <cellStyle name="Lien hypertexte" xfId="4930" builtinId="8" hidden="1"/>
    <cellStyle name="Lien hypertexte" xfId="4932" builtinId="8" hidden="1"/>
    <cellStyle name="Lien hypertexte" xfId="4934" builtinId="8" hidden="1"/>
    <cellStyle name="Lien hypertexte" xfId="493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Lien hypertexte visité" xfId="457" builtinId="9" hidden="1"/>
    <cellStyle name="Lien hypertexte visité" xfId="459" builtinId="9" hidden="1"/>
    <cellStyle name="Lien hypertexte visité" xfId="461" builtinId="9" hidden="1"/>
    <cellStyle name="Lien hypertexte visité" xfId="463" builtinId="9" hidden="1"/>
    <cellStyle name="Lien hypertexte visité" xfId="465" builtinId="9" hidden="1"/>
    <cellStyle name="Lien hypertexte visité" xfId="467" builtinId="9" hidden="1"/>
    <cellStyle name="Lien hypertexte visité" xfId="469" builtinId="9" hidden="1"/>
    <cellStyle name="Lien hypertexte visité" xfId="471" builtinId="9" hidden="1"/>
    <cellStyle name="Lien hypertexte visité" xfId="473" builtinId="9" hidden="1"/>
    <cellStyle name="Lien hypertexte visité" xfId="475" builtinId="9" hidden="1"/>
    <cellStyle name="Lien hypertexte visité" xfId="477" builtinId="9" hidden="1"/>
    <cellStyle name="Lien hypertexte visité" xfId="479" builtinId="9" hidden="1"/>
    <cellStyle name="Lien hypertexte visité" xfId="481" builtinId="9" hidden="1"/>
    <cellStyle name="Lien hypertexte visité" xfId="483" builtinId="9" hidden="1"/>
    <cellStyle name="Lien hypertexte visité" xfId="485" builtinId="9" hidden="1"/>
    <cellStyle name="Lien hypertexte visité" xfId="487" builtinId="9" hidden="1"/>
    <cellStyle name="Lien hypertexte visité" xfId="489" builtinId="9" hidden="1"/>
    <cellStyle name="Lien hypertexte visité" xfId="491" builtinId="9" hidden="1"/>
    <cellStyle name="Lien hypertexte visité" xfId="493" builtinId="9" hidden="1"/>
    <cellStyle name="Lien hypertexte visité" xfId="495" builtinId="9" hidden="1"/>
    <cellStyle name="Lien hypertexte visité" xfId="497" builtinId="9" hidden="1"/>
    <cellStyle name="Lien hypertexte visité" xfId="499" builtinId="9" hidden="1"/>
    <cellStyle name="Lien hypertexte visité" xfId="501" builtinId="9" hidden="1"/>
    <cellStyle name="Lien hypertexte visité" xfId="503" builtinId="9" hidden="1"/>
    <cellStyle name="Lien hypertexte visité" xfId="505" builtinId="9" hidden="1"/>
    <cellStyle name="Lien hypertexte visité" xfId="507" builtinId="9" hidden="1"/>
    <cellStyle name="Lien hypertexte visité" xfId="509" builtinId="9" hidden="1"/>
    <cellStyle name="Lien hypertexte visité" xfId="511" builtinId="9" hidden="1"/>
    <cellStyle name="Lien hypertexte visité" xfId="513" builtinId="9" hidden="1"/>
    <cellStyle name="Lien hypertexte visité" xfId="515" builtinId="9" hidden="1"/>
    <cellStyle name="Lien hypertexte visité" xfId="517" builtinId="9" hidden="1"/>
    <cellStyle name="Lien hypertexte visité" xfId="519" builtinId="9" hidden="1"/>
    <cellStyle name="Lien hypertexte visité" xfId="521" builtinId="9" hidden="1"/>
    <cellStyle name="Lien hypertexte visité" xfId="523" builtinId="9" hidden="1"/>
    <cellStyle name="Lien hypertexte visité" xfId="525" builtinId="9" hidden="1"/>
    <cellStyle name="Lien hypertexte visité" xfId="527" builtinId="9" hidden="1"/>
    <cellStyle name="Lien hypertexte visité" xfId="529" builtinId="9" hidden="1"/>
    <cellStyle name="Lien hypertexte visité" xfId="531" builtinId="9" hidden="1"/>
    <cellStyle name="Lien hypertexte visité" xfId="533" builtinId="9" hidden="1"/>
    <cellStyle name="Lien hypertexte visité" xfId="535" builtinId="9" hidden="1"/>
    <cellStyle name="Lien hypertexte visité" xfId="537" builtinId="9" hidden="1"/>
    <cellStyle name="Lien hypertexte visité" xfId="539" builtinId="9" hidden="1"/>
    <cellStyle name="Lien hypertexte visité" xfId="541" builtinId="9" hidden="1"/>
    <cellStyle name="Lien hypertexte visité" xfId="543" builtinId="9" hidden="1"/>
    <cellStyle name="Lien hypertexte visité" xfId="545" builtinId="9" hidden="1"/>
    <cellStyle name="Lien hypertexte visité" xfId="547" builtinId="9" hidden="1"/>
    <cellStyle name="Lien hypertexte visité" xfId="549" builtinId="9" hidden="1"/>
    <cellStyle name="Lien hypertexte visité" xfId="551" builtinId="9" hidden="1"/>
    <cellStyle name="Lien hypertexte visité" xfId="553" builtinId="9" hidden="1"/>
    <cellStyle name="Lien hypertexte visité" xfId="555" builtinId="9" hidden="1"/>
    <cellStyle name="Lien hypertexte visité" xfId="557" builtinId="9" hidden="1"/>
    <cellStyle name="Lien hypertexte visité" xfId="559" builtinId="9" hidden="1"/>
    <cellStyle name="Lien hypertexte visité" xfId="561" builtinId="9" hidden="1"/>
    <cellStyle name="Lien hypertexte visité" xfId="563" builtinId="9" hidden="1"/>
    <cellStyle name="Lien hypertexte visité" xfId="565" builtinId="9" hidden="1"/>
    <cellStyle name="Lien hypertexte visité" xfId="567" builtinId="9" hidden="1"/>
    <cellStyle name="Lien hypertexte visité" xfId="569" builtinId="9" hidden="1"/>
    <cellStyle name="Lien hypertexte visité" xfId="571" builtinId="9" hidden="1"/>
    <cellStyle name="Lien hypertexte visité" xfId="573" builtinId="9" hidden="1"/>
    <cellStyle name="Lien hypertexte visité" xfId="575" builtinId="9" hidden="1"/>
    <cellStyle name="Lien hypertexte visité" xfId="577" builtinId="9" hidden="1"/>
    <cellStyle name="Lien hypertexte visité" xfId="579" builtinId="9" hidden="1"/>
    <cellStyle name="Lien hypertexte visité" xfId="581" builtinId="9" hidden="1"/>
    <cellStyle name="Lien hypertexte visité" xfId="583" builtinId="9" hidden="1"/>
    <cellStyle name="Lien hypertexte visité" xfId="585" builtinId="9" hidden="1"/>
    <cellStyle name="Lien hypertexte visité" xfId="587" builtinId="9" hidden="1"/>
    <cellStyle name="Lien hypertexte visité" xfId="589" builtinId="9" hidden="1"/>
    <cellStyle name="Lien hypertexte visité" xfId="591" builtinId="9" hidden="1"/>
    <cellStyle name="Lien hypertexte visité" xfId="593" builtinId="9" hidden="1"/>
    <cellStyle name="Lien hypertexte visité" xfId="595" builtinId="9" hidden="1"/>
    <cellStyle name="Lien hypertexte visité" xfId="597" builtinId="9" hidden="1"/>
    <cellStyle name="Lien hypertexte visité" xfId="599" builtinId="9" hidden="1"/>
    <cellStyle name="Lien hypertexte visité" xfId="601" builtinId="9" hidden="1"/>
    <cellStyle name="Lien hypertexte visité" xfId="603" builtinId="9" hidden="1"/>
    <cellStyle name="Lien hypertexte visité" xfId="605" builtinId="9" hidden="1"/>
    <cellStyle name="Lien hypertexte visité" xfId="607" builtinId="9" hidden="1"/>
    <cellStyle name="Lien hypertexte visité" xfId="609" builtinId="9" hidden="1"/>
    <cellStyle name="Lien hypertexte visité" xfId="611" builtinId="9" hidden="1"/>
    <cellStyle name="Lien hypertexte visité" xfId="613" builtinId="9" hidden="1"/>
    <cellStyle name="Lien hypertexte visité" xfId="615" builtinId="9" hidden="1"/>
    <cellStyle name="Lien hypertexte visité" xfId="617" builtinId="9" hidden="1"/>
    <cellStyle name="Lien hypertexte visité" xfId="619" builtinId="9" hidden="1"/>
    <cellStyle name="Lien hypertexte visité" xfId="621" builtinId="9" hidden="1"/>
    <cellStyle name="Lien hypertexte visité" xfId="623" builtinId="9" hidden="1"/>
    <cellStyle name="Lien hypertexte visité" xfId="625" builtinId="9" hidden="1"/>
    <cellStyle name="Lien hypertexte visité" xfId="627" builtinId="9" hidden="1"/>
    <cellStyle name="Lien hypertexte visité" xfId="629" builtinId="9" hidden="1"/>
    <cellStyle name="Lien hypertexte visité" xfId="631" builtinId="9" hidden="1"/>
    <cellStyle name="Lien hypertexte visité" xfId="633" builtinId="9" hidden="1"/>
    <cellStyle name="Lien hypertexte visité" xfId="635" builtinId="9" hidden="1"/>
    <cellStyle name="Lien hypertexte visité" xfId="637" builtinId="9" hidden="1"/>
    <cellStyle name="Lien hypertexte visité" xfId="639" builtinId="9" hidden="1"/>
    <cellStyle name="Lien hypertexte visité" xfId="641" builtinId="9" hidden="1"/>
    <cellStyle name="Lien hypertexte visité" xfId="643" builtinId="9" hidden="1"/>
    <cellStyle name="Lien hypertexte visité" xfId="645" builtinId="9" hidden="1"/>
    <cellStyle name="Lien hypertexte visité" xfId="647" builtinId="9" hidden="1"/>
    <cellStyle name="Lien hypertexte visité" xfId="649" builtinId="9" hidden="1"/>
    <cellStyle name="Lien hypertexte visité" xfId="651" builtinId="9" hidden="1"/>
    <cellStyle name="Lien hypertexte visité" xfId="653" builtinId="9" hidden="1"/>
    <cellStyle name="Lien hypertexte visité" xfId="655" builtinId="9" hidden="1"/>
    <cellStyle name="Lien hypertexte visité" xfId="657" builtinId="9" hidden="1"/>
    <cellStyle name="Lien hypertexte visité" xfId="659" builtinId="9" hidden="1"/>
    <cellStyle name="Lien hypertexte visité" xfId="661" builtinId="9" hidden="1"/>
    <cellStyle name="Lien hypertexte visité" xfId="663" builtinId="9" hidden="1"/>
    <cellStyle name="Lien hypertexte visité" xfId="665" builtinId="9" hidden="1"/>
    <cellStyle name="Lien hypertexte visité" xfId="667" builtinId="9" hidden="1"/>
    <cellStyle name="Lien hypertexte visité" xfId="669" builtinId="9" hidden="1"/>
    <cellStyle name="Lien hypertexte visité" xfId="671" builtinId="9" hidden="1"/>
    <cellStyle name="Lien hypertexte visité" xfId="673" builtinId="9" hidden="1"/>
    <cellStyle name="Lien hypertexte visité" xfId="675" builtinId="9" hidden="1"/>
    <cellStyle name="Lien hypertexte visité" xfId="677" builtinId="9" hidden="1"/>
    <cellStyle name="Lien hypertexte visité" xfId="679" builtinId="9" hidden="1"/>
    <cellStyle name="Lien hypertexte visité" xfId="681" builtinId="9" hidden="1"/>
    <cellStyle name="Lien hypertexte visité" xfId="683" builtinId="9" hidden="1"/>
    <cellStyle name="Lien hypertexte visité" xfId="685" builtinId="9" hidden="1"/>
    <cellStyle name="Lien hypertexte visité" xfId="687" builtinId="9" hidden="1"/>
    <cellStyle name="Lien hypertexte visité" xfId="689" builtinId="9" hidden="1"/>
    <cellStyle name="Lien hypertexte visité" xfId="691" builtinId="9" hidden="1"/>
    <cellStyle name="Lien hypertexte visité" xfId="693" builtinId="9" hidden="1"/>
    <cellStyle name="Lien hypertexte visité" xfId="695" builtinId="9" hidden="1"/>
    <cellStyle name="Lien hypertexte visité" xfId="697" builtinId="9" hidden="1"/>
    <cellStyle name="Lien hypertexte visité" xfId="699" builtinId="9" hidden="1"/>
    <cellStyle name="Lien hypertexte visité" xfId="701" builtinId="9" hidden="1"/>
    <cellStyle name="Lien hypertexte visité" xfId="703" builtinId="9" hidden="1"/>
    <cellStyle name="Lien hypertexte visité" xfId="705" builtinId="9" hidden="1"/>
    <cellStyle name="Lien hypertexte visité" xfId="707" builtinId="9" hidden="1"/>
    <cellStyle name="Lien hypertexte visité" xfId="709" builtinId="9" hidden="1"/>
    <cellStyle name="Lien hypertexte visité" xfId="711" builtinId="9" hidden="1"/>
    <cellStyle name="Lien hypertexte visité" xfId="713" builtinId="9" hidden="1"/>
    <cellStyle name="Lien hypertexte visité" xfId="715" builtinId="9" hidden="1"/>
    <cellStyle name="Lien hypertexte visité" xfId="717" builtinId="9" hidden="1"/>
    <cellStyle name="Lien hypertexte visité" xfId="719" builtinId="9" hidden="1"/>
    <cellStyle name="Lien hypertexte visité" xfId="721" builtinId="9" hidden="1"/>
    <cellStyle name="Lien hypertexte visité" xfId="723" builtinId="9" hidden="1"/>
    <cellStyle name="Lien hypertexte visité" xfId="725" builtinId="9" hidden="1"/>
    <cellStyle name="Lien hypertexte visité" xfId="727" builtinId="9" hidden="1"/>
    <cellStyle name="Lien hypertexte visité" xfId="729" builtinId="9" hidden="1"/>
    <cellStyle name="Lien hypertexte visité" xfId="731" builtinId="9" hidden="1"/>
    <cellStyle name="Lien hypertexte visité" xfId="733" builtinId="9" hidden="1"/>
    <cellStyle name="Lien hypertexte visité" xfId="735" builtinId="9" hidden="1"/>
    <cellStyle name="Lien hypertexte visité" xfId="737" builtinId="9" hidden="1"/>
    <cellStyle name="Lien hypertexte visité" xfId="739" builtinId="9" hidden="1"/>
    <cellStyle name="Lien hypertexte visité" xfId="741" builtinId="9" hidden="1"/>
    <cellStyle name="Lien hypertexte visité" xfId="743" builtinId="9" hidden="1"/>
    <cellStyle name="Lien hypertexte visité" xfId="745" builtinId="9" hidden="1"/>
    <cellStyle name="Lien hypertexte visité" xfId="747" builtinId="9" hidden="1"/>
    <cellStyle name="Lien hypertexte visité" xfId="749" builtinId="9" hidden="1"/>
    <cellStyle name="Lien hypertexte visité" xfId="751" builtinId="9" hidden="1"/>
    <cellStyle name="Lien hypertexte visité" xfId="753" builtinId="9" hidden="1"/>
    <cellStyle name="Lien hypertexte visité" xfId="755" builtinId="9" hidden="1"/>
    <cellStyle name="Lien hypertexte visité" xfId="757" builtinId="9" hidden="1"/>
    <cellStyle name="Lien hypertexte visité" xfId="759" builtinId="9" hidden="1"/>
    <cellStyle name="Lien hypertexte visité" xfId="761" builtinId="9" hidden="1"/>
    <cellStyle name="Lien hypertexte visité" xfId="763" builtinId="9" hidden="1"/>
    <cellStyle name="Lien hypertexte visité" xfId="765" builtinId="9" hidden="1"/>
    <cellStyle name="Lien hypertexte visité" xfId="767" builtinId="9" hidden="1"/>
    <cellStyle name="Lien hypertexte visité" xfId="769" builtinId="9" hidden="1"/>
    <cellStyle name="Lien hypertexte visité" xfId="771" builtinId="9" hidden="1"/>
    <cellStyle name="Lien hypertexte visité" xfId="773" builtinId="9" hidden="1"/>
    <cellStyle name="Lien hypertexte visité" xfId="775" builtinId="9" hidden="1"/>
    <cellStyle name="Lien hypertexte visité" xfId="777" builtinId="9" hidden="1"/>
    <cellStyle name="Lien hypertexte visité" xfId="779" builtinId="9" hidden="1"/>
    <cellStyle name="Lien hypertexte visité" xfId="781" builtinId="9" hidden="1"/>
    <cellStyle name="Lien hypertexte visité" xfId="783" builtinId="9" hidden="1"/>
    <cellStyle name="Lien hypertexte visité" xfId="785" builtinId="9" hidden="1"/>
    <cellStyle name="Lien hypertexte visité" xfId="787" builtinId="9" hidden="1"/>
    <cellStyle name="Lien hypertexte visité" xfId="789" builtinId="9" hidden="1"/>
    <cellStyle name="Lien hypertexte visité" xfId="791" builtinId="9" hidden="1"/>
    <cellStyle name="Lien hypertexte visité" xfId="793" builtinId="9" hidden="1"/>
    <cellStyle name="Lien hypertexte visité" xfId="795" builtinId="9" hidden="1"/>
    <cellStyle name="Lien hypertexte visité" xfId="797" builtinId="9" hidden="1"/>
    <cellStyle name="Lien hypertexte visité" xfId="799" builtinId="9" hidden="1"/>
    <cellStyle name="Lien hypertexte visité" xfId="801" builtinId="9" hidden="1"/>
    <cellStyle name="Lien hypertexte visité" xfId="803" builtinId="9" hidden="1"/>
    <cellStyle name="Lien hypertexte visité" xfId="805" builtinId="9" hidden="1"/>
    <cellStyle name="Lien hypertexte visité" xfId="807" builtinId="9" hidden="1"/>
    <cellStyle name="Lien hypertexte visité" xfId="809" builtinId="9" hidden="1"/>
    <cellStyle name="Lien hypertexte visité" xfId="811" builtinId="9" hidden="1"/>
    <cellStyle name="Lien hypertexte visité" xfId="813" builtinId="9" hidden="1"/>
    <cellStyle name="Lien hypertexte visité" xfId="815" builtinId="9" hidden="1"/>
    <cellStyle name="Lien hypertexte visité" xfId="817" builtinId="9" hidden="1"/>
    <cellStyle name="Lien hypertexte visité" xfId="819" builtinId="9" hidden="1"/>
    <cellStyle name="Lien hypertexte visité" xfId="821" builtinId="9" hidden="1"/>
    <cellStyle name="Lien hypertexte visité" xfId="823" builtinId="9" hidden="1"/>
    <cellStyle name="Lien hypertexte visité" xfId="825" builtinId="9" hidden="1"/>
    <cellStyle name="Lien hypertexte visité" xfId="827" builtinId="9" hidden="1"/>
    <cellStyle name="Lien hypertexte visité" xfId="829" builtinId="9" hidden="1"/>
    <cellStyle name="Lien hypertexte visité" xfId="831" builtinId="9" hidden="1"/>
    <cellStyle name="Lien hypertexte visité" xfId="833" builtinId="9" hidden="1"/>
    <cellStyle name="Lien hypertexte visité" xfId="835" builtinId="9" hidden="1"/>
    <cellStyle name="Lien hypertexte visité" xfId="837" builtinId="9" hidden="1"/>
    <cellStyle name="Lien hypertexte visité" xfId="839" builtinId="9" hidden="1"/>
    <cellStyle name="Lien hypertexte visité" xfId="841" builtinId="9" hidden="1"/>
    <cellStyle name="Lien hypertexte visité" xfId="843" builtinId="9" hidden="1"/>
    <cellStyle name="Lien hypertexte visité" xfId="845" builtinId="9" hidden="1"/>
    <cellStyle name="Lien hypertexte visité" xfId="847" builtinId="9" hidden="1"/>
    <cellStyle name="Lien hypertexte visité" xfId="849" builtinId="9" hidden="1"/>
    <cellStyle name="Lien hypertexte visité" xfId="851" builtinId="9" hidden="1"/>
    <cellStyle name="Lien hypertexte visité" xfId="853" builtinId="9" hidden="1"/>
    <cellStyle name="Lien hypertexte visité" xfId="855" builtinId="9" hidden="1"/>
    <cellStyle name="Lien hypertexte visité" xfId="857" builtinId="9" hidden="1"/>
    <cellStyle name="Lien hypertexte visité" xfId="859" builtinId="9" hidden="1"/>
    <cellStyle name="Lien hypertexte visité" xfId="861" builtinId="9" hidden="1"/>
    <cellStyle name="Lien hypertexte visité" xfId="863" builtinId="9" hidden="1"/>
    <cellStyle name="Lien hypertexte visité" xfId="865" builtinId="9" hidden="1"/>
    <cellStyle name="Lien hypertexte visité" xfId="867" builtinId="9" hidden="1"/>
    <cellStyle name="Lien hypertexte visité" xfId="869" builtinId="9" hidden="1"/>
    <cellStyle name="Lien hypertexte visité" xfId="871" builtinId="9" hidden="1"/>
    <cellStyle name="Lien hypertexte visité" xfId="873" builtinId="9" hidden="1"/>
    <cellStyle name="Lien hypertexte visité" xfId="875" builtinId="9" hidden="1"/>
    <cellStyle name="Lien hypertexte visité" xfId="877" builtinId="9" hidden="1"/>
    <cellStyle name="Lien hypertexte visité" xfId="879" builtinId="9" hidden="1"/>
    <cellStyle name="Lien hypertexte visité" xfId="881" builtinId="9" hidden="1"/>
    <cellStyle name="Lien hypertexte visité" xfId="883" builtinId="9" hidden="1"/>
    <cellStyle name="Lien hypertexte visité" xfId="885" builtinId="9" hidden="1"/>
    <cellStyle name="Lien hypertexte visité" xfId="887" builtinId="9" hidden="1"/>
    <cellStyle name="Lien hypertexte visité" xfId="889" builtinId="9" hidden="1"/>
    <cellStyle name="Lien hypertexte visité" xfId="891" builtinId="9" hidden="1"/>
    <cellStyle name="Lien hypertexte visité" xfId="893" builtinId="9" hidden="1"/>
    <cellStyle name="Lien hypertexte visité" xfId="895" builtinId="9" hidden="1"/>
    <cellStyle name="Lien hypertexte visité" xfId="897" builtinId="9" hidden="1"/>
    <cellStyle name="Lien hypertexte visité" xfId="899" builtinId="9" hidden="1"/>
    <cellStyle name="Lien hypertexte visité" xfId="901" builtinId="9" hidden="1"/>
    <cellStyle name="Lien hypertexte visité" xfId="903" builtinId="9" hidden="1"/>
    <cellStyle name="Lien hypertexte visité" xfId="905" builtinId="9" hidden="1"/>
    <cellStyle name="Lien hypertexte visité" xfId="907" builtinId="9" hidden="1"/>
    <cellStyle name="Lien hypertexte visité" xfId="909" builtinId="9" hidden="1"/>
    <cellStyle name="Lien hypertexte visité" xfId="911" builtinId="9" hidden="1"/>
    <cellStyle name="Lien hypertexte visité" xfId="913" builtinId="9" hidden="1"/>
    <cellStyle name="Lien hypertexte visité" xfId="915" builtinId="9" hidden="1"/>
    <cellStyle name="Lien hypertexte visité" xfId="917" builtinId="9" hidden="1"/>
    <cellStyle name="Lien hypertexte visité" xfId="919" builtinId="9" hidden="1"/>
    <cellStyle name="Lien hypertexte visité" xfId="921" builtinId="9" hidden="1"/>
    <cellStyle name="Lien hypertexte visité" xfId="923" builtinId="9" hidden="1"/>
    <cellStyle name="Lien hypertexte visité" xfId="925" builtinId="9" hidden="1"/>
    <cellStyle name="Lien hypertexte visité" xfId="927" builtinId="9" hidden="1"/>
    <cellStyle name="Lien hypertexte visité" xfId="929" builtinId="9" hidden="1"/>
    <cellStyle name="Lien hypertexte visité" xfId="931" builtinId="9" hidden="1"/>
    <cellStyle name="Lien hypertexte visité" xfId="933" builtinId="9" hidden="1"/>
    <cellStyle name="Lien hypertexte visité" xfId="935" builtinId="9" hidden="1"/>
    <cellStyle name="Lien hypertexte visité" xfId="937" builtinId="9" hidden="1"/>
    <cellStyle name="Lien hypertexte visité" xfId="939" builtinId="9" hidden="1"/>
    <cellStyle name="Lien hypertexte visité" xfId="941" builtinId="9" hidden="1"/>
    <cellStyle name="Lien hypertexte visité" xfId="943" builtinId="9" hidden="1"/>
    <cellStyle name="Lien hypertexte visité" xfId="945" builtinId="9" hidden="1"/>
    <cellStyle name="Lien hypertexte visité" xfId="947" builtinId="9" hidden="1"/>
    <cellStyle name="Lien hypertexte visité" xfId="949" builtinId="9" hidden="1"/>
    <cellStyle name="Lien hypertexte visité" xfId="951" builtinId="9" hidden="1"/>
    <cellStyle name="Lien hypertexte visité" xfId="953" builtinId="9" hidden="1"/>
    <cellStyle name="Lien hypertexte visité" xfId="955" builtinId="9" hidden="1"/>
    <cellStyle name="Lien hypertexte visité" xfId="957" builtinId="9" hidden="1"/>
    <cellStyle name="Lien hypertexte visité" xfId="959" builtinId="9" hidden="1"/>
    <cellStyle name="Lien hypertexte visité" xfId="961" builtinId="9" hidden="1"/>
    <cellStyle name="Lien hypertexte visité" xfId="963" builtinId="9" hidden="1"/>
    <cellStyle name="Lien hypertexte visité" xfId="965" builtinId="9" hidden="1"/>
    <cellStyle name="Lien hypertexte visité" xfId="967" builtinId="9" hidden="1"/>
    <cellStyle name="Lien hypertexte visité" xfId="969" builtinId="9" hidden="1"/>
    <cellStyle name="Lien hypertexte visité" xfId="971" builtinId="9" hidden="1"/>
    <cellStyle name="Lien hypertexte visité" xfId="973" builtinId="9" hidden="1"/>
    <cellStyle name="Lien hypertexte visité" xfId="975" builtinId="9" hidden="1"/>
    <cellStyle name="Lien hypertexte visité" xfId="977" builtinId="9" hidden="1"/>
    <cellStyle name="Lien hypertexte visité" xfId="979" builtinId="9" hidden="1"/>
    <cellStyle name="Lien hypertexte visité" xfId="981" builtinId="9" hidden="1"/>
    <cellStyle name="Lien hypertexte visité" xfId="983" builtinId="9" hidden="1"/>
    <cellStyle name="Lien hypertexte visité" xfId="985" builtinId="9" hidden="1"/>
    <cellStyle name="Lien hypertexte visité" xfId="987" builtinId="9" hidden="1"/>
    <cellStyle name="Lien hypertexte visité" xfId="989" builtinId="9" hidden="1"/>
    <cellStyle name="Lien hypertexte visité" xfId="991" builtinId="9" hidden="1"/>
    <cellStyle name="Lien hypertexte visité" xfId="993" builtinId="9" hidden="1"/>
    <cellStyle name="Lien hypertexte visité" xfId="995" builtinId="9" hidden="1"/>
    <cellStyle name="Lien hypertexte visité" xfId="997" builtinId="9" hidden="1"/>
    <cellStyle name="Lien hypertexte visité" xfId="999" builtinId="9" hidden="1"/>
    <cellStyle name="Lien hypertexte visité" xfId="1001" builtinId="9" hidden="1"/>
    <cellStyle name="Lien hypertexte visité" xfId="1003" builtinId="9" hidden="1"/>
    <cellStyle name="Lien hypertexte visité" xfId="1005" builtinId="9" hidden="1"/>
    <cellStyle name="Lien hypertexte visité" xfId="1007" builtinId="9" hidden="1"/>
    <cellStyle name="Lien hypertexte visité" xfId="1009" builtinId="9" hidden="1"/>
    <cellStyle name="Lien hypertexte visité" xfId="1011" builtinId="9" hidden="1"/>
    <cellStyle name="Lien hypertexte visité" xfId="1013" builtinId="9" hidden="1"/>
    <cellStyle name="Lien hypertexte visité" xfId="1015" builtinId="9" hidden="1"/>
    <cellStyle name="Lien hypertexte visité" xfId="1017" builtinId="9" hidden="1"/>
    <cellStyle name="Lien hypertexte visité" xfId="1019" builtinId="9" hidden="1"/>
    <cellStyle name="Lien hypertexte visité" xfId="1021" builtinId="9" hidden="1"/>
    <cellStyle name="Lien hypertexte visité" xfId="1023" builtinId="9" hidden="1"/>
    <cellStyle name="Lien hypertexte visité" xfId="1025" builtinId="9" hidden="1"/>
    <cellStyle name="Lien hypertexte visité" xfId="1027" builtinId="9" hidden="1"/>
    <cellStyle name="Lien hypertexte visité" xfId="1029" builtinId="9" hidden="1"/>
    <cellStyle name="Lien hypertexte visité" xfId="1031" builtinId="9" hidden="1"/>
    <cellStyle name="Lien hypertexte visité" xfId="1033" builtinId="9" hidden="1"/>
    <cellStyle name="Lien hypertexte visité" xfId="1035" builtinId="9" hidden="1"/>
    <cellStyle name="Lien hypertexte visité" xfId="1037" builtinId="9" hidden="1"/>
    <cellStyle name="Lien hypertexte visité" xfId="1039" builtinId="9" hidden="1"/>
    <cellStyle name="Lien hypertexte visité" xfId="1041" builtinId="9" hidden="1"/>
    <cellStyle name="Lien hypertexte visité" xfId="1043" builtinId="9" hidden="1"/>
    <cellStyle name="Lien hypertexte visité" xfId="1045" builtinId="9" hidden="1"/>
    <cellStyle name="Lien hypertexte visité" xfId="1047" builtinId="9" hidden="1"/>
    <cellStyle name="Lien hypertexte visité" xfId="1049" builtinId="9" hidden="1"/>
    <cellStyle name="Lien hypertexte visité" xfId="1051" builtinId="9" hidden="1"/>
    <cellStyle name="Lien hypertexte visité" xfId="1053" builtinId="9" hidden="1"/>
    <cellStyle name="Lien hypertexte visité" xfId="1055" builtinId="9" hidden="1"/>
    <cellStyle name="Lien hypertexte visité" xfId="1057" builtinId="9" hidden="1"/>
    <cellStyle name="Lien hypertexte visité" xfId="1059" builtinId="9" hidden="1"/>
    <cellStyle name="Lien hypertexte visité" xfId="1061" builtinId="9" hidden="1"/>
    <cellStyle name="Lien hypertexte visité" xfId="1063" builtinId="9" hidden="1"/>
    <cellStyle name="Lien hypertexte visité" xfId="1065" builtinId="9" hidden="1"/>
    <cellStyle name="Lien hypertexte visité" xfId="1067" builtinId="9" hidden="1"/>
    <cellStyle name="Lien hypertexte visité" xfId="1069" builtinId="9" hidden="1"/>
    <cellStyle name="Lien hypertexte visité" xfId="1071" builtinId="9" hidden="1"/>
    <cellStyle name="Lien hypertexte visité" xfId="1073" builtinId="9" hidden="1"/>
    <cellStyle name="Lien hypertexte visité" xfId="1075" builtinId="9" hidden="1"/>
    <cellStyle name="Lien hypertexte visité" xfId="1077" builtinId="9" hidden="1"/>
    <cellStyle name="Lien hypertexte visité" xfId="1079" builtinId="9" hidden="1"/>
    <cellStyle name="Lien hypertexte visité" xfId="1081" builtinId="9" hidden="1"/>
    <cellStyle name="Lien hypertexte visité" xfId="1083" builtinId="9" hidden="1"/>
    <cellStyle name="Lien hypertexte visité" xfId="1085" builtinId="9" hidden="1"/>
    <cellStyle name="Lien hypertexte visité" xfId="1087" builtinId="9" hidden="1"/>
    <cellStyle name="Lien hypertexte visité" xfId="1089" builtinId="9" hidden="1"/>
    <cellStyle name="Lien hypertexte visité" xfId="1091" builtinId="9" hidden="1"/>
    <cellStyle name="Lien hypertexte visité" xfId="1093" builtinId="9" hidden="1"/>
    <cellStyle name="Lien hypertexte visité" xfId="1095" builtinId="9" hidden="1"/>
    <cellStyle name="Lien hypertexte visité" xfId="1097" builtinId="9" hidden="1"/>
    <cellStyle name="Lien hypertexte visité" xfId="1099" builtinId="9" hidden="1"/>
    <cellStyle name="Lien hypertexte visité" xfId="1101" builtinId="9" hidden="1"/>
    <cellStyle name="Lien hypertexte visité" xfId="1103" builtinId="9" hidden="1"/>
    <cellStyle name="Lien hypertexte visité" xfId="1105" builtinId="9" hidden="1"/>
    <cellStyle name="Lien hypertexte visité" xfId="1107" builtinId="9" hidden="1"/>
    <cellStyle name="Lien hypertexte visité" xfId="1109" builtinId="9" hidden="1"/>
    <cellStyle name="Lien hypertexte visité" xfId="1111" builtinId="9" hidden="1"/>
    <cellStyle name="Lien hypertexte visité" xfId="1113" builtinId="9" hidden="1"/>
    <cellStyle name="Lien hypertexte visité" xfId="1115" builtinId="9" hidden="1"/>
    <cellStyle name="Lien hypertexte visité" xfId="1117" builtinId="9" hidden="1"/>
    <cellStyle name="Lien hypertexte visité" xfId="1119" builtinId="9" hidden="1"/>
    <cellStyle name="Lien hypertexte visité" xfId="1121" builtinId="9" hidden="1"/>
    <cellStyle name="Lien hypertexte visité" xfId="1123" builtinId="9" hidden="1"/>
    <cellStyle name="Lien hypertexte visité" xfId="1125" builtinId="9" hidden="1"/>
    <cellStyle name="Lien hypertexte visité" xfId="1127" builtinId="9" hidden="1"/>
    <cellStyle name="Lien hypertexte visité" xfId="1129" builtinId="9" hidden="1"/>
    <cellStyle name="Lien hypertexte visité" xfId="1131" builtinId="9" hidden="1"/>
    <cellStyle name="Lien hypertexte visité" xfId="1133" builtinId="9" hidden="1"/>
    <cellStyle name="Lien hypertexte visité" xfId="1135" builtinId="9" hidden="1"/>
    <cellStyle name="Lien hypertexte visité" xfId="1137" builtinId="9" hidden="1"/>
    <cellStyle name="Lien hypertexte visité" xfId="1139" builtinId="9" hidden="1"/>
    <cellStyle name="Lien hypertexte visité" xfId="1141" builtinId="9" hidden="1"/>
    <cellStyle name="Lien hypertexte visité" xfId="1143" builtinId="9" hidden="1"/>
    <cellStyle name="Lien hypertexte visité" xfId="1145" builtinId="9" hidden="1"/>
    <cellStyle name="Lien hypertexte visité" xfId="1147" builtinId="9" hidden="1"/>
    <cellStyle name="Lien hypertexte visité" xfId="1149" builtinId="9" hidden="1"/>
    <cellStyle name="Lien hypertexte visité" xfId="1151" builtinId="9" hidden="1"/>
    <cellStyle name="Lien hypertexte visité" xfId="1153" builtinId="9" hidden="1"/>
    <cellStyle name="Lien hypertexte visité" xfId="1155" builtinId="9" hidden="1"/>
    <cellStyle name="Lien hypertexte visité" xfId="1157" builtinId="9" hidden="1"/>
    <cellStyle name="Lien hypertexte visité" xfId="1159" builtinId="9" hidden="1"/>
    <cellStyle name="Lien hypertexte visité" xfId="1161" builtinId="9" hidden="1"/>
    <cellStyle name="Lien hypertexte visité" xfId="1163" builtinId="9" hidden="1"/>
    <cellStyle name="Lien hypertexte visité" xfId="1165" builtinId="9" hidden="1"/>
    <cellStyle name="Lien hypertexte visité" xfId="1167" builtinId="9" hidden="1"/>
    <cellStyle name="Lien hypertexte visité" xfId="1169" builtinId="9" hidden="1"/>
    <cellStyle name="Lien hypertexte visité" xfId="1171" builtinId="9" hidden="1"/>
    <cellStyle name="Lien hypertexte visité" xfId="1173" builtinId="9" hidden="1"/>
    <cellStyle name="Lien hypertexte visité" xfId="1175" builtinId="9" hidden="1"/>
    <cellStyle name="Lien hypertexte visité" xfId="1177" builtinId="9" hidden="1"/>
    <cellStyle name="Lien hypertexte visité" xfId="1179" builtinId="9" hidden="1"/>
    <cellStyle name="Lien hypertexte visité" xfId="1181" builtinId="9" hidden="1"/>
    <cellStyle name="Lien hypertexte visité" xfId="1183" builtinId="9" hidden="1"/>
    <cellStyle name="Lien hypertexte visité" xfId="1185" builtinId="9" hidden="1"/>
    <cellStyle name="Lien hypertexte visité" xfId="1187" builtinId="9" hidden="1"/>
    <cellStyle name="Lien hypertexte visité" xfId="1189" builtinId="9" hidden="1"/>
    <cellStyle name="Lien hypertexte visité" xfId="1191" builtinId="9" hidden="1"/>
    <cellStyle name="Lien hypertexte visité" xfId="1193" builtinId="9" hidden="1"/>
    <cellStyle name="Lien hypertexte visité" xfId="1195" builtinId="9" hidden="1"/>
    <cellStyle name="Lien hypertexte visité" xfId="1197" builtinId="9" hidden="1"/>
    <cellStyle name="Lien hypertexte visité" xfId="1199" builtinId="9" hidden="1"/>
    <cellStyle name="Lien hypertexte visité" xfId="1201" builtinId="9" hidden="1"/>
    <cellStyle name="Lien hypertexte visité" xfId="1203" builtinId="9" hidden="1"/>
    <cellStyle name="Lien hypertexte visité" xfId="1205" builtinId="9" hidden="1"/>
    <cellStyle name="Lien hypertexte visité" xfId="1207" builtinId="9" hidden="1"/>
    <cellStyle name="Lien hypertexte visité" xfId="1209" builtinId="9" hidden="1"/>
    <cellStyle name="Lien hypertexte visité" xfId="1211" builtinId="9" hidden="1"/>
    <cellStyle name="Lien hypertexte visité" xfId="1213" builtinId="9" hidden="1"/>
    <cellStyle name="Lien hypertexte visité" xfId="1215" builtinId="9" hidden="1"/>
    <cellStyle name="Lien hypertexte visité" xfId="1217" builtinId="9" hidden="1"/>
    <cellStyle name="Lien hypertexte visité" xfId="1219" builtinId="9" hidden="1"/>
    <cellStyle name="Lien hypertexte visité" xfId="1221" builtinId="9" hidden="1"/>
    <cellStyle name="Lien hypertexte visité" xfId="1223" builtinId="9" hidden="1"/>
    <cellStyle name="Lien hypertexte visité" xfId="1225" builtinId="9" hidden="1"/>
    <cellStyle name="Lien hypertexte visité" xfId="1227" builtinId="9" hidden="1"/>
    <cellStyle name="Lien hypertexte visité" xfId="1229" builtinId="9" hidden="1"/>
    <cellStyle name="Lien hypertexte visité" xfId="1231" builtinId="9" hidden="1"/>
    <cellStyle name="Lien hypertexte visité" xfId="1233" builtinId="9" hidden="1"/>
    <cellStyle name="Lien hypertexte visité" xfId="1235" builtinId="9" hidden="1"/>
    <cellStyle name="Lien hypertexte visité" xfId="1237" builtinId="9" hidden="1"/>
    <cellStyle name="Lien hypertexte visité" xfId="1239" builtinId="9" hidden="1"/>
    <cellStyle name="Lien hypertexte visité" xfId="1241" builtinId="9" hidden="1"/>
    <cellStyle name="Lien hypertexte visité" xfId="1243" builtinId="9" hidden="1"/>
    <cellStyle name="Lien hypertexte visité" xfId="1245" builtinId="9" hidden="1"/>
    <cellStyle name="Lien hypertexte visité" xfId="1247" builtinId="9" hidden="1"/>
    <cellStyle name="Lien hypertexte visité" xfId="1249" builtinId="9" hidden="1"/>
    <cellStyle name="Lien hypertexte visité" xfId="1251" builtinId="9" hidden="1"/>
    <cellStyle name="Lien hypertexte visité" xfId="1253" builtinId="9" hidden="1"/>
    <cellStyle name="Lien hypertexte visité" xfId="1255" builtinId="9" hidden="1"/>
    <cellStyle name="Lien hypertexte visité" xfId="1257" builtinId="9" hidden="1"/>
    <cellStyle name="Lien hypertexte visité" xfId="1259" builtinId="9" hidden="1"/>
    <cellStyle name="Lien hypertexte visité" xfId="1261" builtinId="9" hidden="1"/>
    <cellStyle name="Lien hypertexte visité" xfId="1263" builtinId="9" hidden="1"/>
    <cellStyle name="Lien hypertexte visité" xfId="1265" builtinId="9" hidden="1"/>
    <cellStyle name="Lien hypertexte visité" xfId="1267" builtinId="9" hidden="1"/>
    <cellStyle name="Lien hypertexte visité" xfId="1269" builtinId="9" hidden="1"/>
    <cellStyle name="Lien hypertexte visité" xfId="1271" builtinId="9" hidden="1"/>
    <cellStyle name="Lien hypertexte visité" xfId="1273" builtinId="9" hidden="1"/>
    <cellStyle name="Lien hypertexte visité" xfId="1275" builtinId="9" hidden="1"/>
    <cellStyle name="Lien hypertexte visité" xfId="1277" builtinId="9" hidden="1"/>
    <cellStyle name="Lien hypertexte visité" xfId="1279" builtinId="9" hidden="1"/>
    <cellStyle name="Lien hypertexte visité" xfId="1281" builtinId="9" hidden="1"/>
    <cellStyle name="Lien hypertexte visité" xfId="1283" builtinId="9" hidden="1"/>
    <cellStyle name="Lien hypertexte visité" xfId="1285" builtinId="9" hidden="1"/>
    <cellStyle name="Lien hypertexte visité" xfId="1287" builtinId="9" hidden="1"/>
    <cellStyle name="Lien hypertexte visité" xfId="1289" builtinId="9" hidden="1"/>
    <cellStyle name="Lien hypertexte visité" xfId="1291" builtinId="9" hidden="1"/>
    <cellStyle name="Lien hypertexte visité" xfId="1293" builtinId="9" hidden="1"/>
    <cellStyle name="Lien hypertexte visité" xfId="1295" builtinId="9" hidden="1"/>
    <cellStyle name="Lien hypertexte visité" xfId="1297" builtinId="9" hidden="1"/>
    <cellStyle name="Lien hypertexte visité" xfId="1299" builtinId="9" hidden="1"/>
    <cellStyle name="Lien hypertexte visité" xfId="1301" builtinId="9" hidden="1"/>
    <cellStyle name="Lien hypertexte visité" xfId="1303" builtinId="9" hidden="1"/>
    <cellStyle name="Lien hypertexte visité" xfId="1305" builtinId="9" hidden="1"/>
    <cellStyle name="Lien hypertexte visité" xfId="1307" builtinId="9" hidden="1"/>
    <cellStyle name="Lien hypertexte visité" xfId="1309" builtinId="9" hidden="1"/>
    <cellStyle name="Lien hypertexte visité" xfId="1311" builtinId="9" hidden="1"/>
    <cellStyle name="Lien hypertexte visité" xfId="1313" builtinId="9" hidden="1"/>
    <cellStyle name="Lien hypertexte visité" xfId="1315" builtinId="9" hidden="1"/>
    <cellStyle name="Lien hypertexte visité" xfId="1317" builtinId="9" hidden="1"/>
    <cellStyle name="Lien hypertexte visité" xfId="1319" builtinId="9" hidden="1"/>
    <cellStyle name="Lien hypertexte visité" xfId="1321" builtinId="9" hidden="1"/>
    <cellStyle name="Lien hypertexte visité" xfId="1323" builtinId="9" hidden="1"/>
    <cellStyle name="Lien hypertexte visité" xfId="1325" builtinId="9" hidden="1"/>
    <cellStyle name="Lien hypertexte visité" xfId="1327" builtinId="9" hidden="1"/>
    <cellStyle name="Lien hypertexte visité" xfId="1329" builtinId="9" hidden="1"/>
    <cellStyle name="Lien hypertexte visité" xfId="1331" builtinId="9" hidden="1"/>
    <cellStyle name="Lien hypertexte visité" xfId="1333" builtinId="9" hidden="1"/>
    <cellStyle name="Lien hypertexte visité" xfId="1335" builtinId="9" hidden="1"/>
    <cellStyle name="Lien hypertexte visité" xfId="1337" builtinId="9" hidden="1"/>
    <cellStyle name="Lien hypertexte visité" xfId="1339" builtinId="9" hidden="1"/>
    <cellStyle name="Lien hypertexte visité" xfId="1341" builtinId="9" hidden="1"/>
    <cellStyle name="Lien hypertexte visité" xfId="1343" builtinId="9" hidden="1"/>
    <cellStyle name="Lien hypertexte visité" xfId="1345" builtinId="9" hidden="1"/>
    <cellStyle name="Lien hypertexte visité" xfId="1347" builtinId="9" hidden="1"/>
    <cellStyle name="Lien hypertexte visité" xfId="1349" builtinId="9" hidden="1"/>
    <cellStyle name="Lien hypertexte visité" xfId="1351" builtinId="9" hidden="1"/>
    <cellStyle name="Lien hypertexte visité" xfId="1353" builtinId="9" hidden="1"/>
    <cellStyle name="Lien hypertexte visité" xfId="1355" builtinId="9" hidden="1"/>
    <cellStyle name="Lien hypertexte visité" xfId="1357" builtinId="9" hidden="1"/>
    <cellStyle name="Lien hypertexte visité" xfId="1359" builtinId="9" hidden="1"/>
    <cellStyle name="Lien hypertexte visité" xfId="1361" builtinId="9" hidden="1"/>
    <cellStyle name="Lien hypertexte visité" xfId="1363" builtinId="9" hidden="1"/>
    <cellStyle name="Lien hypertexte visité" xfId="1365" builtinId="9" hidden="1"/>
    <cellStyle name="Lien hypertexte visité" xfId="1367" builtinId="9" hidden="1"/>
    <cellStyle name="Lien hypertexte visité" xfId="1369" builtinId="9" hidden="1"/>
    <cellStyle name="Lien hypertexte visité" xfId="1371" builtinId="9" hidden="1"/>
    <cellStyle name="Lien hypertexte visité" xfId="1373" builtinId="9" hidden="1"/>
    <cellStyle name="Lien hypertexte visité" xfId="1375" builtinId="9" hidden="1"/>
    <cellStyle name="Lien hypertexte visité" xfId="1377" builtinId="9" hidden="1"/>
    <cellStyle name="Lien hypertexte visité" xfId="1379" builtinId="9" hidden="1"/>
    <cellStyle name="Lien hypertexte visité" xfId="1381" builtinId="9" hidden="1"/>
    <cellStyle name="Lien hypertexte visité" xfId="1383" builtinId="9" hidden="1"/>
    <cellStyle name="Lien hypertexte visité" xfId="1385" builtinId="9" hidden="1"/>
    <cellStyle name="Lien hypertexte visité" xfId="1387" builtinId="9" hidden="1"/>
    <cellStyle name="Lien hypertexte visité" xfId="1389" builtinId="9" hidden="1"/>
    <cellStyle name="Lien hypertexte visité" xfId="1391" builtinId="9" hidden="1"/>
    <cellStyle name="Lien hypertexte visité" xfId="1393" builtinId="9" hidden="1"/>
    <cellStyle name="Lien hypertexte visité" xfId="1395" builtinId="9" hidden="1"/>
    <cellStyle name="Lien hypertexte visité" xfId="1397" builtinId="9" hidden="1"/>
    <cellStyle name="Lien hypertexte visité" xfId="1399" builtinId="9" hidden="1"/>
    <cellStyle name="Lien hypertexte visité" xfId="1401" builtinId="9" hidden="1"/>
    <cellStyle name="Lien hypertexte visité" xfId="1403" builtinId="9" hidden="1"/>
    <cellStyle name="Lien hypertexte visité" xfId="1405" builtinId="9" hidden="1"/>
    <cellStyle name="Lien hypertexte visité" xfId="1407" builtinId="9" hidden="1"/>
    <cellStyle name="Lien hypertexte visité" xfId="1409" builtinId="9" hidden="1"/>
    <cellStyle name="Lien hypertexte visité" xfId="1411" builtinId="9" hidden="1"/>
    <cellStyle name="Lien hypertexte visité" xfId="1413" builtinId="9" hidden="1"/>
    <cellStyle name="Lien hypertexte visité" xfId="1415" builtinId="9" hidden="1"/>
    <cellStyle name="Lien hypertexte visité" xfId="1417" builtinId="9" hidden="1"/>
    <cellStyle name="Lien hypertexte visité" xfId="1419" builtinId="9" hidden="1"/>
    <cellStyle name="Lien hypertexte visité" xfId="1421" builtinId="9" hidden="1"/>
    <cellStyle name="Lien hypertexte visité" xfId="1423" builtinId="9" hidden="1"/>
    <cellStyle name="Lien hypertexte visité" xfId="1425" builtinId="9" hidden="1"/>
    <cellStyle name="Lien hypertexte visité" xfId="1427" builtinId="9" hidden="1"/>
    <cellStyle name="Lien hypertexte visité" xfId="1429" builtinId="9" hidden="1"/>
    <cellStyle name="Lien hypertexte visité" xfId="1431" builtinId="9" hidden="1"/>
    <cellStyle name="Lien hypertexte visité" xfId="1433" builtinId="9" hidden="1"/>
    <cellStyle name="Lien hypertexte visité" xfId="1435" builtinId="9" hidden="1"/>
    <cellStyle name="Lien hypertexte visité" xfId="1437" builtinId="9" hidden="1"/>
    <cellStyle name="Lien hypertexte visité" xfId="1439" builtinId="9" hidden="1"/>
    <cellStyle name="Lien hypertexte visité" xfId="1441" builtinId="9" hidden="1"/>
    <cellStyle name="Lien hypertexte visité" xfId="1443" builtinId="9" hidden="1"/>
    <cellStyle name="Lien hypertexte visité" xfId="1445" builtinId="9" hidden="1"/>
    <cellStyle name="Lien hypertexte visité" xfId="1447" builtinId="9" hidden="1"/>
    <cellStyle name="Lien hypertexte visité" xfId="1449" builtinId="9" hidden="1"/>
    <cellStyle name="Lien hypertexte visité" xfId="1451" builtinId="9" hidden="1"/>
    <cellStyle name="Lien hypertexte visité" xfId="1453" builtinId="9" hidden="1"/>
    <cellStyle name="Lien hypertexte visité" xfId="1455" builtinId="9" hidden="1"/>
    <cellStyle name="Lien hypertexte visité" xfId="1457" builtinId="9" hidden="1"/>
    <cellStyle name="Lien hypertexte visité" xfId="1459" builtinId="9" hidden="1"/>
    <cellStyle name="Lien hypertexte visité" xfId="1461" builtinId="9" hidden="1"/>
    <cellStyle name="Lien hypertexte visité" xfId="1463" builtinId="9" hidden="1"/>
    <cellStyle name="Lien hypertexte visité" xfId="1465" builtinId="9" hidden="1"/>
    <cellStyle name="Lien hypertexte visité" xfId="1467" builtinId="9" hidden="1"/>
    <cellStyle name="Lien hypertexte visité" xfId="1469" builtinId="9" hidden="1"/>
    <cellStyle name="Lien hypertexte visité" xfId="1471" builtinId="9" hidden="1"/>
    <cellStyle name="Lien hypertexte visité" xfId="1473" builtinId="9" hidden="1"/>
    <cellStyle name="Lien hypertexte visité" xfId="1475" builtinId="9" hidden="1"/>
    <cellStyle name="Lien hypertexte visité" xfId="1477" builtinId="9" hidden="1"/>
    <cellStyle name="Lien hypertexte visité" xfId="1479" builtinId="9" hidden="1"/>
    <cellStyle name="Lien hypertexte visité" xfId="1481" builtinId="9" hidden="1"/>
    <cellStyle name="Lien hypertexte visité" xfId="1483" builtinId="9" hidden="1"/>
    <cellStyle name="Lien hypertexte visité" xfId="1485" builtinId="9" hidden="1"/>
    <cellStyle name="Lien hypertexte visité" xfId="1487" builtinId="9" hidden="1"/>
    <cellStyle name="Lien hypertexte visité" xfId="1489" builtinId="9" hidden="1"/>
    <cellStyle name="Lien hypertexte visité" xfId="1491" builtinId="9" hidden="1"/>
    <cellStyle name="Lien hypertexte visité" xfId="1493" builtinId="9" hidden="1"/>
    <cellStyle name="Lien hypertexte visité" xfId="1495" builtinId="9" hidden="1"/>
    <cellStyle name="Lien hypertexte visité" xfId="1497" builtinId="9" hidden="1"/>
    <cellStyle name="Lien hypertexte visité" xfId="1499" builtinId="9" hidden="1"/>
    <cellStyle name="Lien hypertexte visité" xfId="1501" builtinId="9" hidden="1"/>
    <cellStyle name="Lien hypertexte visité" xfId="1503" builtinId="9" hidden="1"/>
    <cellStyle name="Lien hypertexte visité" xfId="1505" builtinId="9" hidden="1"/>
    <cellStyle name="Lien hypertexte visité" xfId="1507" builtinId="9" hidden="1"/>
    <cellStyle name="Lien hypertexte visité" xfId="1509" builtinId="9" hidden="1"/>
    <cellStyle name="Lien hypertexte visité" xfId="1511" builtinId="9" hidden="1"/>
    <cellStyle name="Lien hypertexte visité" xfId="1513" builtinId="9" hidden="1"/>
    <cellStyle name="Lien hypertexte visité" xfId="1515" builtinId="9" hidden="1"/>
    <cellStyle name="Lien hypertexte visité" xfId="1517" builtinId="9" hidden="1"/>
    <cellStyle name="Lien hypertexte visité" xfId="1519" builtinId="9" hidden="1"/>
    <cellStyle name="Lien hypertexte visité" xfId="1521" builtinId="9" hidden="1"/>
    <cellStyle name="Lien hypertexte visité" xfId="1523" builtinId="9" hidden="1"/>
    <cellStyle name="Lien hypertexte visité" xfId="1525" builtinId="9" hidden="1"/>
    <cellStyle name="Lien hypertexte visité" xfId="1527" builtinId="9" hidden="1"/>
    <cellStyle name="Lien hypertexte visité" xfId="1529" builtinId="9" hidden="1"/>
    <cellStyle name="Lien hypertexte visité" xfId="1531" builtinId="9" hidden="1"/>
    <cellStyle name="Lien hypertexte visité" xfId="1533" builtinId="9" hidden="1"/>
    <cellStyle name="Lien hypertexte visité" xfId="1535" builtinId="9" hidden="1"/>
    <cellStyle name="Lien hypertexte visité" xfId="1537" builtinId="9" hidden="1"/>
    <cellStyle name="Lien hypertexte visité" xfId="1539" builtinId="9" hidden="1"/>
    <cellStyle name="Lien hypertexte visité" xfId="1541" builtinId="9" hidden="1"/>
    <cellStyle name="Lien hypertexte visité" xfId="1543" builtinId="9" hidden="1"/>
    <cellStyle name="Lien hypertexte visité" xfId="1545" builtinId="9" hidden="1"/>
    <cellStyle name="Lien hypertexte visité" xfId="1547" builtinId="9" hidden="1"/>
    <cellStyle name="Lien hypertexte visité" xfId="1549" builtinId="9" hidden="1"/>
    <cellStyle name="Lien hypertexte visité" xfId="1551" builtinId="9" hidden="1"/>
    <cellStyle name="Lien hypertexte visité" xfId="1553" builtinId="9" hidden="1"/>
    <cellStyle name="Lien hypertexte visité" xfId="1555" builtinId="9" hidden="1"/>
    <cellStyle name="Lien hypertexte visité" xfId="1557" builtinId="9" hidden="1"/>
    <cellStyle name="Lien hypertexte visité" xfId="1559" builtinId="9" hidden="1"/>
    <cellStyle name="Lien hypertexte visité" xfId="1561" builtinId="9" hidden="1"/>
    <cellStyle name="Lien hypertexte visité" xfId="1563" builtinId="9" hidden="1"/>
    <cellStyle name="Lien hypertexte visité" xfId="1565" builtinId="9" hidden="1"/>
    <cellStyle name="Lien hypertexte visité" xfId="1567" builtinId="9" hidden="1"/>
    <cellStyle name="Lien hypertexte visité" xfId="1569" builtinId="9" hidden="1"/>
    <cellStyle name="Lien hypertexte visité" xfId="1571" builtinId="9" hidden="1"/>
    <cellStyle name="Lien hypertexte visité" xfId="1573" builtinId="9" hidden="1"/>
    <cellStyle name="Lien hypertexte visité" xfId="1575" builtinId="9" hidden="1"/>
    <cellStyle name="Lien hypertexte visité" xfId="1577" builtinId="9" hidden="1"/>
    <cellStyle name="Lien hypertexte visité" xfId="1579" builtinId="9" hidden="1"/>
    <cellStyle name="Lien hypertexte visité" xfId="1581" builtinId="9" hidden="1"/>
    <cellStyle name="Lien hypertexte visité" xfId="1583" builtinId="9" hidden="1"/>
    <cellStyle name="Lien hypertexte visité" xfId="1585" builtinId="9" hidden="1"/>
    <cellStyle name="Lien hypertexte visité" xfId="1587" builtinId="9" hidden="1"/>
    <cellStyle name="Lien hypertexte visité" xfId="1589" builtinId="9" hidden="1"/>
    <cellStyle name="Lien hypertexte visité" xfId="1591" builtinId="9" hidden="1"/>
    <cellStyle name="Lien hypertexte visité" xfId="1593" builtinId="9" hidden="1"/>
    <cellStyle name="Lien hypertexte visité" xfId="1595" builtinId="9" hidden="1"/>
    <cellStyle name="Lien hypertexte visité" xfId="1597" builtinId="9" hidden="1"/>
    <cellStyle name="Lien hypertexte visité" xfId="1599" builtinId="9" hidden="1"/>
    <cellStyle name="Lien hypertexte visité" xfId="1601" builtinId="9" hidden="1"/>
    <cellStyle name="Lien hypertexte visité" xfId="1603" builtinId="9" hidden="1"/>
    <cellStyle name="Lien hypertexte visité" xfId="1605" builtinId="9" hidden="1"/>
    <cellStyle name="Lien hypertexte visité" xfId="1607" builtinId="9" hidden="1"/>
    <cellStyle name="Lien hypertexte visité" xfId="1609" builtinId="9" hidden="1"/>
    <cellStyle name="Lien hypertexte visité" xfId="1611" builtinId="9" hidden="1"/>
    <cellStyle name="Lien hypertexte visité" xfId="1613" builtinId="9" hidden="1"/>
    <cellStyle name="Lien hypertexte visité" xfId="1615" builtinId="9" hidden="1"/>
    <cellStyle name="Lien hypertexte visité" xfId="1617" builtinId="9" hidden="1"/>
    <cellStyle name="Lien hypertexte visité" xfId="1619" builtinId="9" hidden="1"/>
    <cellStyle name="Lien hypertexte visité" xfId="1621" builtinId="9" hidden="1"/>
    <cellStyle name="Lien hypertexte visité" xfId="1623" builtinId="9" hidden="1"/>
    <cellStyle name="Lien hypertexte visité" xfId="1625" builtinId="9" hidden="1"/>
    <cellStyle name="Lien hypertexte visité" xfId="1627" builtinId="9" hidden="1"/>
    <cellStyle name="Lien hypertexte visité" xfId="1629" builtinId="9" hidden="1"/>
    <cellStyle name="Lien hypertexte visité" xfId="1631" builtinId="9" hidden="1"/>
    <cellStyle name="Lien hypertexte visité" xfId="1633" builtinId="9" hidden="1"/>
    <cellStyle name="Lien hypertexte visité" xfId="1635" builtinId="9" hidden="1"/>
    <cellStyle name="Lien hypertexte visité" xfId="1637" builtinId="9" hidden="1"/>
    <cellStyle name="Lien hypertexte visité" xfId="1639" builtinId="9" hidden="1"/>
    <cellStyle name="Lien hypertexte visité" xfId="1641" builtinId="9" hidden="1"/>
    <cellStyle name="Lien hypertexte visité" xfId="1643" builtinId="9" hidden="1"/>
    <cellStyle name="Lien hypertexte visité" xfId="1645" builtinId="9" hidden="1"/>
    <cellStyle name="Lien hypertexte visité" xfId="1647" builtinId="9" hidden="1"/>
    <cellStyle name="Lien hypertexte visité" xfId="1649" builtinId="9" hidden="1"/>
    <cellStyle name="Lien hypertexte visité" xfId="1651" builtinId="9" hidden="1"/>
    <cellStyle name="Lien hypertexte visité" xfId="1653" builtinId="9" hidden="1"/>
    <cellStyle name="Lien hypertexte visité" xfId="1655" builtinId="9" hidden="1"/>
    <cellStyle name="Lien hypertexte visité" xfId="1657" builtinId="9" hidden="1"/>
    <cellStyle name="Lien hypertexte visité" xfId="1659" builtinId="9" hidden="1"/>
    <cellStyle name="Lien hypertexte visité" xfId="1661" builtinId="9" hidden="1"/>
    <cellStyle name="Lien hypertexte visité" xfId="1663" builtinId="9" hidden="1"/>
    <cellStyle name="Lien hypertexte visité" xfId="1665" builtinId="9" hidden="1"/>
    <cellStyle name="Lien hypertexte visité" xfId="1667" builtinId="9" hidden="1"/>
    <cellStyle name="Lien hypertexte visité" xfId="1669" builtinId="9" hidden="1"/>
    <cellStyle name="Lien hypertexte visité" xfId="1671" builtinId="9" hidden="1"/>
    <cellStyle name="Lien hypertexte visité" xfId="1673" builtinId="9" hidden="1"/>
    <cellStyle name="Lien hypertexte visité" xfId="1675" builtinId="9" hidden="1"/>
    <cellStyle name="Lien hypertexte visité" xfId="1677" builtinId="9" hidden="1"/>
    <cellStyle name="Lien hypertexte visité" xfId="1679" builtinId="9" hidden="1"/>
    <cellStyle name="Lien hypertexte visité" xfId="1681" builtinId="9" hidden="1"/>
    <cellStyle name="Lien hypertexte visité" xfId="1683" builtinId="9" hidden="1"/>
    <cellStyle name="Lien hypertexte visité" xfId="1685" builtinId="9" hidden="1"/>
    <cellStyle name="Lien hypertexte visité" xfId="1687" builtinId="9" hidden="1"/>
    <cellStyle name="Lien hypertexte visité" xfId="1689" builtinId="9" hidden="1"/>
    <cellStyle name="Lien hypertexte visité" xfId="1691" builtinId="9" hidden="1"/>
    <cellStyle name="Lien hypertexte visité" xfId="1693" builtinId="9" hidden="1"/>
    <cellStyle name="Lien hypertexte visité" xfId="1695" builtinId="9" hidden="1"/>
    <cellStyle name="Lien hypertexte visité" xfId="1697" builtinId="9" hidden="1"/>
    <cellStyle name="Lien hypertexte visité" xfId="1699" builtinId="9" hidden="1"/>
    <cellStyle name="Lien hypertexte visité" xfId="1701" builtinId="9" hidden="1"/>
    <cellStyle name="Lien hypertexte visité" xfId="1703" builtinId="9" hidden="1"/>
    <cellStyle name="Lien hypertexte visité" xfId="1705" builtinId="9" hidden="1"/>
    <cellStyle name="Lien hypertexte visité" xfId="1707" builtinId="9" hidden="1"/>
    <cellStyle name="Lien hypertexte visité" xfId="1709" builtinId="9" hidden="1"/>
    <cellStyle name="Lien hypertexte visité" xfId="1711" builtinId="9" hidden="1"/>
    <cellStyle name="Lien hypertexte visité" xfId="1713" builtinId="9" hidden="1"/>
    <cellStyle name="Lien hypertexte visité" xfId="1715" builtinId="9" hidden="1"/>
    <cellStyle name="Lien hypertexte visité" xfId="1717" builtinId="9" hidden="1"/>
    <cellStyle name="Lien hypertexte visité" xfId="1719" builtinId="9" hidden="1"/>
    <cellStyle name="Lien hypertexte visité" xfId="1721" builtinId="9" hidden="1"/>
    <cellStyle name="Lien hypertexte visité" xfId="1723" builtinId="9" hidden="1"/>
    <cellStyle name="Lien hypertexte visité" xfId="1725" builtinId="9" hidden="1"/>
    <cellStyle name="Lien hypertexte visité" xfId="1727" builtinId="9" hidden="1"/>
    <cellStyle name="Lien hypertexte visité" xfId="1729" builtinId="9" hidden="1"/>
    <cellStyle name="Lien hypertexte visité" xfId="1731" builtinId="9" hidden="1"/>
    <cellStyle name="Lien hypertexte visité" xfId="1733" builtinId="9" hidden="1"/>
    <cellStyle name="Lien hypertexte visité" xfId="1735" builtinId="9" hidden="1"/>
    <cellStyle name="Lien hypertexte visité" xfId="1737" builtinId="9" hidden="1"/>
    <cellStyle name="Lien hypertexte visité" xfId="1739" builtinId="9" hidden="1"/>
    <cellStyle name="Lien hypertexte visité" xfId="1741" builtinId="9" hidden="1"/>
    <cellStyle name="Lien hypertexte visité" xfId="1743" builtinId="9" hidden="1"/>
    <cellStyle name="Lien hypertexte visité" xfId="1745" builtinId="9" hidden="1"/>
    <cellStyle name="Lien hypertexte visité" xfId="1747" builtinId="9" hidden="1"/>
    <cellStyle name="Lien hypertexte visité" xfId="1749" builtinId="9" hidden="1"/>
    <cellStyle name="Lien hypertexte visité" xfId="1751" builtinId="9" hidden="1"/>
    <cellStyle name="Lien hypertexte visité" xfId="1753" builtinId="9" hidden="1"/>
    <cellStyle name="Lien hypertexte visité" xfId="1755" builtinId="9" hidden="1"/>
    <cellStyle name="Lien hypertexte visité" xfId="1757" builtinId="9" hidden="1"/>
    <cellStyle name="Lien hypertexte visité" xfId="1759" builtinId="9" hidden="1"/>
    <cellStyle name="Lien hypertexte visité" xfId="1761" builtinId="9" hidden="1"/>
    <cellStyle name="Lien hypertexte visité" xfId="1763" builtinId="9" hidden="1"/>
    <cellStyle name="Lien hypertexte visité" xfId="1765" builtinId="9" hidden="1"/>
    <cellStyle name="Lien hypertexte visité" xfId="1767" builtinId="9" hidden="1"/>
    <cellStyle name="Lien hypertexte visité" xfId="1769" builtinId="9" hidden="1"/>
    <cellStyle name="Lien hypertexte visité" xfId="1771" builtinId="9" hidden="1"/>
    <cellStyle name="Lien hypertexte visité" xfId="1773" builtinId="9" hidden="1"/>
    <cellStyle name="Lien hypertexte visité" xfId="1775" builtinId="9" hidden="1"/>
    <cellStyle name="Lien hypertexte visité" xfId="1777" builtinId="9" hidden="1"/>
    <cellStyle name="Lien hypertexte visité" xfId="1779" builtinId="9" hidden="1"/>
    <cellStyle name="Lien hypertexte visité" xfId="1781" builtinId="9" hidden="1"/>
    <cellStyle name="Lien hypertexte visité" xfId="1783" builtinId="9" hidden="1"/>
    <cellStyle name="Lien hypertexte visité" xfId="1785" builtinId="9" hidden="1"/>
    <cellStyle name="Lien hypertexte visité" xfId="1787" builtinId="9" hidden="1"/>
    <cellStyle name="Lien hypertexte visité" xfId="1789" builtinId="9" hidden="1"/>
    <cellStyle name="Lien hypertexte visité" xfId="1791" builtinId="9" hidden="1"/>
    <cellStyle name="Lien hypertexte visité" xfId="1793" builtinId="9" hidden="1"/>
    <cellStyle name="Lien hypertexte visité" xfId="1795" builtinId="9" hidden="1"/>
    <cellStyle name="Lien hypertexte visité" xfId="1797" builtinId="9" hidden="1"/>
    <cellStyle name="Lien hypertexte visité" xfId="1799" builtinId="9" hidden="1"/>
    <cellStyle name="Lien hypertexte visité" xfId="1801" builtinId="9" hidden="1"/>
    <cellStyle name="Lien hypertexte visité" xfId="1803" builtinId="9" hidden="1"/>
    <cellStyle name="Lien hypertexte visité" xfId="1805" builtinId="9" hidden="1"/>
    <cellStyle name="Lien hypertexte visité" xfId="1807" builtinId="9" hidden="1"/>
    <cellStyle name="Lien hypertexte visité" xfId="1809" builtinId="9" hidden="1"/>
    <cellStyle name="Lien hypertexte visité" xfId="1811" builtinId="9" hidden="1"/>
    <cellStyle name="Lien hypertexte visité" xfId="1813" builtinId="9" hidden="1"/>
    <cellStyle name="Lien hypertexte visité" xfId="1815" builtinId="9" hidden="1"/>
    <cellStyle name="Lien hypertexte visité" xfId="1817" builtinId="9" hidden="1"/>
    <cellStyle name="Lien hypertexte visité" xfId="1819" builtinId="9" hidden="1"/>
    <cellStyle name="Lien hypertexte visité" xfId="1821" builtinId="9" hidden="1"/>
    <cellStyle name="Lien hypertexte visité" xfId="1823" builtinId="9" hidden="1"/>
    <cellStyle name="Lien hypertexte visité" xfId="1825" builtinId="9" hidden="1"/>
    <cellStyle name="Lien hypertexte visité" xfId="1827" builtinId="9" hidden="1"/>
    <cellStyle name="Lien hypertexte visité" xfId="1829" builtinId="9" hidden="1"/>
    <cellStyle name="Lien hypertexte visité" xfId="1831" builtinId="9" hidden="1"/>
    <cellStyle name="Lien hypertexte visité" xfId="1833" builtinId="9" hidden="1"/>
    <cellStyle name="Lien hypertexte visité" xfId="1835" builtinId="9" hidden="1"/>
    <cellStyle name="Lien hypertexte visité" xfId="1837" builtinId="9" hidden="1"/>
    <cellStyle name="Lien hypertexte visité" xfId="1839" builtinId="9" hidden="1"/>
    <cellStyle name="Lien hypertexte visité" xfId="1841" builtinId="9" hidden="1"/>
    <cellStyle name="Lien hypertexte visité" xfId="1843" builtinId="9" hidden="1"/>
    <cellStyle name="Lien hypertexte visité" xfId="1845" builtinId="9" hidden="1"/>
    <cellStyle name="Lien hypertexte visité" xfId="1847" builtinId="9" hidden="1"/>
    <cellStyle name="Lien hypertexte visité" xfId="1849" builtinId="9" hidden="1"/>
    <cellStyle name="Lien hypertexte visité" xfId="1851" builtinId="9" hidden="1"/>
    <cellStyle name="Lien hypertexte visité" xfId="1853" builtinId="9" hidden="1"/>
    <cellStyle name="Lien hypertexte visité" xfId="1855" builtinId="9" hidden="1"/>
    <cellStyle name="Lien hypertexte visité" xfId="1857" builtinId="9" hidden="1"/>
    <cellStyle name="Lien hypertexte visité" xfId="1859" builtinId="9" hidden="1"/>
    <cellStyle name="Lien hypertexte visité" xfId="1861" builtinId="9" hidden="1"/>
    <cellStyle name="Lien hypertexte visité" xfId="1863" builtinId="9" hidden="1"/>
    <cellStyle name="Lien hypertexte visité" xfId="1865" builtinId="9" hidden="1"/>
    <cellStyle name="Lien hypertexte visité" xfId="1867" builtinId="9" hidden="1"/>
    <cellStyle name="Lien hypertexte visité" xfId="1869" builtinId="9" hidden="1"/>
    <cellStyle name="Lien hypertexte visité" xfId="1871" builtinId="9" hidden="1"/>
    <cellStyle name="Lien hypertexte visité" xfId="1873" builtinId="9" hidden="1"/>
    <cellStyle name="Lien hypertexte visité" xfId="1875" builtinId="9" hidden="1"/>
    <cellStyle name="Lien hypertexte visité" xfId="1877" builtinId="9" hidden="1"/>
    <cellStyle name="Lien hypertexte visité" xfId="1879" builtinId="9" hidden="1"/>
    <cellStyle name="Lien hypertexte visité" xfId="1881" builtinId="9" hidden="1"/>
    <cellStyle name="Lien hypertexte visité" xfId="1883" builtinId="9" hidden="1"/>
    <cellStyle name="Lien hypertexte visité" xfId="1885" builtinId="9" hidden="1"/>
    <cellStyle name="Lien hypertexte visité" xfId="1887" builtinId="9" hidden="1"/>
    <cellStyle name="Lien hypertexte visité" xfId="1889" builtinId="9" hidden="1"/>
    <cellStyle name="Lien hypertexte visité" xfId="1891" builtinId="9" hidden="1"/>
    <cellStyle name="Lien hypertexte visité" xfId="1893" builtinId="9" hidden="1"/>
    <cellStyle name="Lien hypertexte visité" xfId="1895" builtinId="9" hidden="1"/>
    <cellStyle name="Lien hypertexte visité" xfId="1897" builtinId="9" hidden="1"/>
    <cellStyle name="Lien hypertexte visité" xfId="1899" builtinId="9" hidden="1"/>
    <cellStyle name="Lien hypertexte visité" xfId="1901" builtinId="9" hidden="1"/>
    <cellStyle name="Lien hypertexte visité" xfId="1903" builtinId="9" hidden="1"/>
    <cellStyle name="Lien hypertexte visité" xfId="1905" builtinId="9" hidden="1"/>
    <cellStyle name="Lien hypertexte visité" xfId="1907" builtinId="9" hidden="1"/>
    <cellStyle name="Lien hypertexte visité" xfId="1909" builtinId="9" hidden="1"/>
    <cellStyle name="Lien hypertexte visité" xfId="1911" builtinId="9" hidden="1"/>
    <cellStyle name="Lien hypertexte visité" xfId="1913" builtinId="9" hidden="1"/>
    <cellStyle name="Lien hypertexte visité" xfId="1915" builtinId="9" hidden="1"/>
    <cellStyle name="Lien hypertexte visité" xfId="1917" builtinId="9" hidden="1"/>
    <cellStyle name="Lien hypertexte visité" xfId="1919" builtinId="9" hidden="1"/>
    <cellStyle name="Lien hypertexte visité" xfId="1921" builtinId="9" hidden="1"/>
    <cellStyle name="Lien hypertexte visité" xfId="1923" builtinId="9" hidden="1"/>
    <cellStyle name="Lien hypertexte visité" xfId="1925" builtinId="9" hidden="1"/>
    <cellStyle name="Lien hypertexte visité" xfId="1927" builtinId="9" hidden="1"/>
    <cellStyle name="Lien hypertexte visité" xfId="1929" builtinId="9" hidden="1"/>
    <cellStyle name="Lien hypertexte visité" xfId="1931" builtinId="9" hidden="1"/>
    <cellStyle name="Lien hypertexte visité" xfId="1933" builtinId="9" hidden="1"/>
    <cellStyle name="Lien hypertexte visité" xfId="1935" builtinId="9" hidden="1"/>
    <cellStyle name="Lien hypertexte visité" xfId="1937" builtinId="9" hidden="1"/>
    <cellStyle name="Lien hypertexte visité" xfId="1939" builtinId="9" hidden="1"/>
    <cellStyle name="Lien hypertexte visité" xfId="1941" builtinId="9" hidden="1"/>
    <cellStyle name="Lien hypertexte visité" xfId="1943" builtinId="9" hidden="1"/>
    <cellStyle name="Lien hypertexte visité" xfId="1945" builtinId="9" hidden="1"/>
    <cellStyle name="Lien hypertexte visité" xfId="1947" builtinId="9" hidden="1"/>
    <cellStyle name="Lien hypertexte visité" xfId="1949" builtinId="9" hidden="1"/>
    <cellStyle name="Lien hypertexte visité" xfId="1951" builtinId="9" hidden="1"/>
    <cellStyle name="Lien hypertexte visité" xfId="1953" builtinId="9" hidden="1"/>
    <cellStyle name="Lien hypertexte visité" xfId="1955" builtinId="9" hidden="1"/>
    <cellStyle name="Lien hypertexte visité" xfId="1957" builtinId="9" hidden="1"/>
    <cellStyle name="Lien hypertexte visité" xfId="1959" builtinId="9" hidden="1"/>
    <cellStyle name="Lien hypertexte visité" xfId="1961" builtinId="9" hidden="1"/>
    <cellStyle name="Lien hypertexte visité" xfId="1963" builtinId="9" hidden="1"/>
    <cellStyle name="Lien hypertexte visité" xfId="1965" builtinId="9" hidden="1"/>
    <cellStyle name="Lien hypertexte visité" xfId="1967" builtinId="9" hidden="1"/>
    <cellStyle name="Lien hypertexte visité" xfId="1969" builtinId="9" hidden="1"/>
    <cellStyle name="Lien hypertexte visité" xfId="1971" builtinId="9" hidden="1"/>
    <cellStyle name="Lien hypertexte visité" xfId="1973" builtinId="9" hidden="1"/>
    <cellStyle name="Lien hypertexte visité" xfId="1975" builtinId="9" hidden="1"/>
    <cellStyle name="Lien hypertexte visité" xfId="1977" builtinId="9" hidden="1"/>
    <cellStyle name="Lien hypertexte visité" xfId="1979" builtinId="9" hidden="1"/>
    <cellStyle name="Lien hypertexte visité" xfId="1981" builtinId="9" hidden="1"/>
    <cellStyle name="Lien hypertexte visité" xfId="1983" builtinId="9" hidden="1"/>
    <cellStyle name="Lien hypertexte visité" xfId="1985" builtinId="9" hidden="1"/>
    <cellStyle name="Lien hypertexte visité" xfId="1987" builtinId="9" hidden="1"/>
    <cellStyle name="Lien hypertexte visité" xfId="1989" builtinId="9" hidden="1"/>
    <cellStyle name="Lien hypertexte visité" xfId="1991" builtinId="9" hidden="1"/>
    <cellStyle name="Lien hypertexte visité" xfId="1993" builtinId="9" hidden="1"/>
    <cellStyle name="Lien hypertexte visité" xfId="1995" builtinId="9" hidden="1"/>
    <cellStyle name="Lien hypertexte visité" xfId="1997" builtinId="9" hidden="1"/>
    <cellStyle name="Lien hypertexte visité" xfId="1999" builtinId="9" hidden="1"/>
    <cellStyle name="Lien hypertexte visité" xfId="2001" builtinId="9" hidden="1"/>
    <cellStyle name="Lien hypertexte visité" xfId="2003" builtinId="9" hidden="1"/>
    <cellStyle name="Lien hypertexte visité" xfId="2005" builtinId="9" hidden="1"/>
    <cellStyle name="Lien hypertexte visité" xfId="2007" builtinId="9" hidden="1"/>
    <cellStyle name="Lien hypertexte visité" xfId="2009" builtinId="9" hidden="1"/>
    <cellStyle name="Lien hypertexte visité" xfId="2011" builtinId="9" hidden="1"/>
    <cellStyle name="Lien hypertexte visité" xfId="2013" builtinId="9" hidden="1"/>
    <cellStyle name="Lien hypertexte visité" xfId="2015" builtinId="9" hidden="1"/>
    <cellStyle name="Lien hypertexte visité" xfId="2017" builtinId="9" hidden="1"/>
    <cellStyle name="Lien hypertexte visité" xfId="2019" builtinId="9" hidden="1"/>
    <cellStyle name="Lien hypertexte visité" xfId="2021" builtinId="9" hidden="1"/>
    <cellStyle name="Lien hypertexte visité" xfId="2023" builtinId="9" hidden="1"/>
    <cellStyle name="Lien hypertexte visité" xfId="2025" builtinId="9" hidden="1"/>
    <cellStyle name="Lien hypertexte visité" xfId="2027" builtinId="9" hidden="1"/>
    <cellStyle name="Lien hypertexte visité" xfId="2029" builtinId="9" hidden="1"/>
    <cellStyle name="Lien hypertexte visité" xfId="2031" builtinId="9" hidden="1"/>
    <cellStyle name="Lien hypertexte visité" xfId="2033" builtinId="9" hidden="1"/>
    <cellStyle name="Lien hypertexte visité" xfId="2035" builtinId="9" hidden="1"/>
    <cellStyle name="Lien hypertexte visité" xfId="2037" builtinId="9" hidden="1"/>
    <cellStyle name="Lien hypertexte visité" xfId="2039" builtinId="9" hidden="1"/>
    <cellStyle name="Lien hypertexte visité" xfId="2041" builtinId="9" hidden="1"/>
    <cellStyle name="Lien hypertexte visité" xfId="2043" builtinId="9" hidden="1"/>
    <cellStyle name="Lien hypertexte visité" xfId="2045" builtinId="9" hidden="1"/>
    <cellStyle name="Lien hypertexte visité" xfId="2047" builtinId="9" hidden="1"/>
    <cellStyle name="Lien hypertexte visité" xfId="2049" builtinId="9" hidden="1"/>
    <cellStyle name="Lien hypertexte visité" xfId="2051" builtinId="9" hidden="1"/>
    <cellStyle name="Lien hypertexte visité" xfId="2053" builtinId="9" hidden="1"/>
    <cellStyle name="Lien hypertexte visité" xfId="2055" builtinId="9" hidden="1"/>
    <cellStyle name="Lien hypertexte visité" xfId="2057" builtinId="9" hidden="1"/>
    <cellStyle name="Lien hypertexte visité" xfId="2059" builtinId="9" hidden="1"/>
    <cellStyle name="Lien hypertexte visité" xfId="2061" builtinId="9" hidden="1"/>
    <cellStyle name="Lien hypertexte visité" xfId="2063" builtinId="9" hidden="1"/>
    <cellStyle name="Lien hypertexte visité" xfId="2065" builtinId="9" hidden="1"/>
    <cellStyle name="Lien hypertexte visité" xfId="2067" builtinId="9" hidden="1"/>
    <cellStyle name="Lien hypertexte visité" xfId="2069" builtinId="9" hidden="1"/>
    <cellStyle name="Lien hypertexte visité" xfId="2071" builtinId="9" hidden="1"/>
    <cellStyle name="Lien hypertexte visité" xfId="2073" builtinId="9" hidden="1"/>
    <cellStyle name="Lien hypertexte visité" xfId="2075" builtinId="9" hidden="1"/>
    <cellStyle name="Lien hypertexte visité" xfId="2077" builtinId="9" hidden="1"/>
    <cellStyle name="Lien hypertexte visité" xfId="2079" builtinId="9" hidden="1"/>
    <cellStyle name="Lien hypertexte visité" xfId="2081" builtinId="9" hidden="1"/>
    <cellStyle name="Lien hypertexte visité" xfId="2083" builtinId="9" hidden="1"/>
    <cellStyle name="Lien hypertexte visité" xfId="2085" builtinId="9" hidden="1"/>
    <cellStyle name="Lien hypertexte visité" xfId="2087" builtinId="9" hidden="1"/>
    <cellStyle name="Lien hypertexte visité" xfId="2089" builtinId="9" hidden="1"/>
    <cellStyle name="Lien hypertexte visité" xfId="2091" builtinId="9" hidden="1"/>
    <cellStyle name="Lien hypertexte visité" xfId="2093" builtinId="9" hidden="1"/>
    <cellStyle name="Lien hypertexte visité" xfId="2095" builtinId="9" hidden="1"/>
    <cellStyle name="Lien hypertexte visité" xfId="2097" builtinId="9" hidden="1"/>
    <cellStyle name="Lien hypertexte visité" xfId="2099" builtinId="9" hidden="1"/>
    <cellStyle name="Lien hypertexte visité" xfId="2101" builtinId="9" hidden="1"/>
    <cellStyle name="Lien hypertexte visité" xfId="2103" builtinId="9" hidden="1"/>
    <cellStyle name="Lien hypertexte visité" xfId="2105" builtinId="9" hidden="1"/>
    <cellStyle name="Lien hypertexte visité" xfId="2107" builtinId="9" hidden="1"/>
    <cellStyle name="Lien hypertexte visité" xfId="2109" builtinId="9" hidden="1"/>
    <cellStyle name="Lien hypertexte visité" xfId="2111" builtinId="9" hidden="1"/>
    <cellStyle name="Lien hypertexte visité" xfId="2113" builtinId="9" hidden="1"/>
    <cellStyle name="Lien hypertexte visité" xfId="2115" builtinId="9" hidden="1"/>
    <cellStyle name="Lien hypertexte visité" xfId="2117" builtinId="9" hidden="1"/>
    <cellStyle name="Lien hypertexte visité" xfId="2119" builtinId="9" hidden="1"/>
    <cellStyle name="Lien hypertexte visité" xfId="2121" builtinId="9" hidden="1"/>
    <cellStyle name="Lien hypertexte visité" xfId="2123" builtinId="9" hidden="1"/>
    <cellStyle name="Lien hypertexte visité" xfId="2125" builtinId="9" hidden="1"/>
    <cellStyle name="Lien hypertexte visité" xfId="2127" builtinId="9" hidden="1"/>
    <cellStyle name="Lien hypertexte visité" xfId="2129" builtinId="9" hidden="1"/>
    <cellStyle name="Lien hypertexte visité" xfId="2131" builtinId="9" hidden="1"/>
    <cellStyle name="Lien hypertexte visité" xfId="2133" builtinId="9" hidden="1"/>
    <cellStyle name="Lien hypertexte visité" xfId="2135" builtinId="9" hidden="1"/>
    <cellStyle name="Lien hypertexte visité" xfId="2137" builtinId="9" hidden="1"/>
    <cellStyle name="Lien hypertexte visité" xfId="2139" builtinId="9" hidden="1"/>
    <cellStyle name="Lien hypertexte visité" xfId="2141" builtinId="9" hidden="1"/>
    <cellStyle name="Lien hypertexte visité" xfId="2143" builtinId="9" hidden="1"/>
    <cellStyle name="Lien hypertexte visité" xfId="2145" builtinId="9" hidden="1"/>
    <cellStyle name="Lien hypertexte visité" xfId="2147" builtinId="9" hidden="1"/>
    <cellStyle name="Lien hypertexte visité" xfId="2149" builtinId="9" hidden="1"/>
    <cellStyle name="Lien hypertexte visité" xfId="2151" builtinId="9" hidden="1"/>
    <cellStyle name="Lien hypertexte visité" xfId="2153" builtinId="9" hidden="1"/>
    <cellStyle name="Lien hypertexte visité" xfId="2155" builtinId="9" hidden="1"/>
    <cellStyle name="Lien hypertexte visité" xfId="2157" builtinId="9" hidden="1"/>
    <cellStyle name="Lien hypertexte visité" xfId="2159" builtinId="9" hidden="1"/>
    <cellStyle name="Lien hypertexte visité" xfId="2161" builtinId="9" hidden="1"/>
    <cellStyle name="Lien hypertexte visité" xfId="2163" builtinId="9" hidden="1"/>
    <cellStyle name="Lien hypertexte visité" xfId="2165" builtinId="9" hidden="1"/>
    <cellStyle name="Lien hypertexte visité" xfId="2167" builtinId="9" hidden="1"/>
    <cellStyle name="Lien hypertexte visité" xfId="2169" builtinId="9" hidden="1"/>
    <cellStyle name="Lien hypertexte visité" xfId="2171" builtinId="9" hidden="1"/>
    <cellStyle name="Lien hypertexte visité" xfId="2173" builtinId="9" hidden="1"/>
    <cellStyle name="Lien hypertexte visité" xfId="2175" builtinId="9" hidden="1"/>
    <cellStyle name="Lien hypertexte visité" xfId="2177" builtinId="9" hidden="1"/>
    <cellStyle name="Lien hypertexte visité" xfId="2179" builtinId="9" hidden="1"/>
    <cellStyle name="Lien hypertexte visité" xfId="2181" builtinId="9" hidden="1"/>
    <cellStyle name="Lien hypertexte visité" xfId="2183" builtinId="9" hidden="1"/>
    <cellStyle name="Lien hypertexte visité" xfId="2185" builtinId="9" hidden="1"/>
    <cellStyle name="Lien hypertexte visité" xfId="2187" builtinId="9" hidden="1"/>
    <cellStyle name="Lien hypertexte visité" xfId="2189" builtinId="9" hidden="1"/>
    <cellStyle name="Lien hypertexte visité" xfId="2191" builtinId="9" hidden="1"/>
    <cellStyle name="Lien hypertexte visité" xfId="2193" builtinId="9" hidden="1"/>
    <cellStyle name="Lien hypertexte visité" xfId="2195" builtinId="9" hidden="1"/>
    <cellStyle name="Lien hypertexte visité" xfId="2197" builtinId="9" hidden="1"/>
    <cellStyle name="Lien hypertexte visité" xfId="2199" builtinId="9" hidden="1"/>
    <cellStyle name="Lien hypertexte visité" xfId="2201" builtinId="9" hidden="1"/>
    <cellStyle name="Lien hypertexte visité" xfId="2203" builtinId="9" hidden="1"/>
    <cellStyle name="Lien hypertexte visité" xfId="2205" builtinId="9" hidden="1"/>
    <cellStyle name="Lien hypertexte visité" xfId="2207" builtinId="9" hidden="1"/>
    <cellStyle name="Lien hypertexte visité" xfId="2209" builtinId="9" hidden="1"/>
    <cellStyle name="Lien hypertexte visité" xfId="2211" builtinId="9" hidden="1"/>
    <cellStyle name="Lien hypertexte visité" xfId="2213" builtinId="9" hidden="1"/>
    <cellStyle name="Lien hypertexte visité" xfId="2215" builtinId="9" hidden="1"/>
    <cellStyle name="Lien hypertexte visité" xfId="2217" builtinId="9" hidden="1"/>
    <cellStyle name="Lien hypertexte visité" xfId="2219" builtinId="9" hidden="1"/>
    <cellStyle name="Lien hypertexte visité" xfId="2221" builtinId="9" hidden="1"/>
    <cellStyle name="Lien hypertexte visité" xfId="2223" builtinId="9" hidden="1"/>
    <cellStyle name="Lien hypertexte visité" xfId="2225" builtinId="9" hidden="1"/>
    <cellStyle name="Lien hypertexte visité" xfId="2227" builtinId="9" hidden="1"/>
    <cellStyle name="Lien hypertexte visité" xfId="2229" builtinId="9" hidden="1"/>
    <cellStyle name="Lien hypertexte visité" xfId="2231" builtinId="9" hidden="1"/>
    <cellStyle name="Lien hypertexte visité" xfId="2233" builtinId="9" hidden="1"/>
    <cellStyle name="Lien hypertexte visité" xfId="2235" builtinId="9" hidden="1"/>
    <cellStyle name="Lien hypertexte visité" xfId="2237" builtinId="9" hidden="1"/>
    <cellStyle name="Lien hypertexte visité" xfId="2239" builtinId="9" hidden="1"/>
    <cellStyle name="Lien hypertexte visité" xfId="2241" builtinId="9" hidden="1"/>
    <cellStyle name="Lien hypertexte visité" xfId="2243" builtinId="9" hidden="1"/>
    <cellStyle name="Lien hypertexte visité" xfId="2245" builtinId="9" hidden="1"/>
    <cellStyle name="Lien hypertexte visité" xfId="2247" builtinId="9" hidden="1"/>
    <cellStyle name="Lien hypertexte visité" xfId="2249" builtinId="9" hidden="1"/>
    <cellStyle name="Lien hypertexte visité" xfId="2251" builtinId="9" hidden="1"/>
    <cellStyle name="Lien hypertexte visité" xfId="2253" builtinId="9" hidden="1"/>
    <cellStyle name="Lien hypertexte visité" xfId="2255" builtinId="9" hidden="1"/>
    <cellStyle name="Lien hypertexte visité" xfId="2257" builtinId="9" hidden="1"/>
    <cellStyle name="Lien hypertexte visité" xfId="2259" builtinId="9" hidden="1"/>
    <cellStyle name="Lien hypertexte visité" xfId="2261" builtinId="9" hidden="1"/>
    <cellStyle name="Lien hypertexte visité" xfId="2263" builtinId="9" hidden="1"/>
    <cellStyle name="Lien hypertexte visité" xfId="2265" builtinId="9" hidden="1"/>
    <cellStyle name="Lien hypertexte visité" xfId="2267" builtinId="9" hidden="1"/>
    <cellStyle name="Lien hypertexte visité" xfId="2269" builtinId="9" hidden="1"/>
    <cellStyle name="Lien hypertexte visité" xfId="2271" builtinId="9" hidden="1"/>
    <cellStyle name="Lien hypertexte visité" xfId="2273" builtinId="9" hidden="1"/>
    <cellStyle name="Lien hypertexte visité" xfId="2275" builtinId="9" hidden="1"/>
    <cellStyle name="Lien hypertexte visité" xfId="2277" builtinId="9" hidden="1"/>
    <cellStyle name="Lien hypertexte visité" xfId="2279" builtinId="9" hidden="1"/>
    <cellStyle name="Lien hypertexte visité" xfId="2281" builtinId="9" hidden="1"/>
    <cellStyle name="Lien hypertexte visité" xfId="2283" builtinId="9" hidden="1"/>
    <cellStyle name="Lien hypertexte visité" xfId="2285" builtinId="9" hidden="1"/>
    <cellStyle name="Lien hypertexte visité" xfId="2287" builtinId="9" hidden="1"/>
    <cellStyle name="Lien hypertexte visité" xfId="2289" builtinId="9" hidden="1"/>
    <cellStyle name="Lien hypertexte visité" xfId="2291" builtinId="9" hidden="1"/>
    <cellStyle name="Lien hypertexte visité" xfId="2293" builtinId="9" hidden="1"/>
    <cellStyle name="Lien hypertexte visité" xfId="2295" builtinId="9" hidden="1"/>
    <cellStyle name="Lien hypertexte visité" xfId="2297" builtinId="9" hidden="1"/>
    <cellStyle name="Lien hypertexte visité" xfId="2299" builtinId="9" hidden="1"/>
    <cellStyle name="Lien hypertexte visité" xfId="2301" builtinId="9" hidden="1"/>
    <cellStyle name="Lien hypertexte visité" xfId="2303" builtinId="9" hidden="1"/>
    <cellStyle name="Lien hypertexte visité" xfId="2305" builtinId="9" hidden="1"/>
    <cellStyle name="Lien hypertexte visité" xfId="2307" builtinId="9" hidden="1"/>
    <cellStyle name="Lien hypertexte visité" xfId="2309" builtinId="9" hidden="1"/>
    <cellStyle name="Lien hypertexte visité" xfId="2311" builtinId="9" hidden="1"/>
    <cellStyle name="Lien hypertexte visité" xfId="2313" builtinId="9" hidden="1"/>
    <cellStyle name="Lien hypertexte visité" xfId="2315" builtinId="9" hidden="1"/>
    <cellStyle name="Lien hypertexte visité" xfId="2317" builtinId="9" hidden="1"/>
    <cellStyle name="Lien hypertexte visité" xfId="2319" builtinId="9" hidden="1"/>
    <cellStyle name="Lien hypertexte visité" xfId="2321" builtinId="9" hidden="1"/>
    <cellStyle name="Lien hypertexte visité" xfId="2323" builtinId="9" hidden="1"/>
    <cellStyle name="Lien hypertexte visité" xfId="2325" builtinId="9" hidden="1"/>
    <cellStyle name="Lien hypertexte visité" xfId="2327" builtinId="9" hidden="1"/>
    <cellStyle name="Lien hypertexte visité" xfId="2329" builtinId="9" hidden="1"/>
    <cellStyle name="Lien hypertexte visité" xfId="2331" builtinId="9" hidden="1"/>
    <cellStyle name="Lien hypertexte visité" xfId="2333" builtinId="9" hidden="1"/>
    <cellStyle name="Lien hypertexte visité" xfId="2335" builtinId="9" hidden="1"/>
    <cellStyle name="Lien hypertexte visité" xfId="2337" builtinId="9" hidden="1"/>
    <cellStyle name="Lien hypertexte visité" xfId="2339" builtinId="9" hidden="1"/>
    <cellStyle name="Lien hypertexte visité" xfId="2341" builtinId="9" hidden="1"/>
    <cellStyle name="Lien hypertexte visité" xfId="2343" builtinId="9" hidden="1"/>
    <cellStyle name="Lien hypertexte visité" xfId="2345" builtinId="9" hidden="1"/>
    <cellStyle name="Lien hypertexte visité" xfId="2347" builtinId="9" hidden="1"/>
    <cellStyle name="Lien hypertexte visité" xfId="2349" builtinId="9" hidden="1"/>
    <cellStyle name="Lien hypertexte visité" xfId="2351" builtinId="9" hidden="1"/>
    <cellStyle name="Lien hypertexte visité" xfId="2353" builtinId="9" hidden="1"/>
    <cellStyle name="Lien hypertexte visité" xfId="2355" builtinId="9" hidden="1"/>
    <cellStyle name="Lien hypertexte visité" xfId="2357" builtinId="9" hidden="1"/>
    <cellStyle name="Lien hypertexte visité" xfId="2359" builtinId="9" hidden="1"/>
    <cellStyle name="Lien hypertexte visité" xfId="2361" builtinId="9" hidden="1"/>
    <cellStyle name="Lien hypertexte visité" xfId="2363" builtinId="9" hidden="1"/>
    <cellStyle name="Lien hypertexte visité" xfId="2365" builtinId="9" hidden="1"/>
    <cellStyle name="Lien hypertexte visité" xfId="2367" builtinId="9" hidden="1"/>
    <cellStyle name="Lien hypertexte visité" xfId="2369" builtinId="9" hidden="1"/>
    <cellStyle name="Lien hypertexte visité" xfId="2371" builtinId="9" hidden="1"/>
    <cellStyle name="Lien hypertexte visité" xfId="2373" builtinId="9" hidden="1"/>
    <cellStyle name="Lien hypertexte visité" xfId="2375" builtinId="9" hidden="1"/>
    <cellStyle name="Lien hypertexte visité" xfId="2377" builtinId="9" hidden="1"/>
    <cellStyle name="Lien hypertexte visité" xfId="2379" builtinId="9" hidden="1"/>
    <cellStyle name="Lien hypertexte visité" xfId="2381" builtinId="9" hidden="1"/>
    <cellStyle name="Lien hypertexte visité" xfId="2383" builtinId="9" hidden="1"/>
    <cellStyle name="Lien hypertexte visité" xfId="2385" builtinId="9" hidden="1"/>
    <cellStyle name="Lien hypertexte visité" xfId="2387" builtinId="9" hidden="1"/>
    <cellStyle name="Lien hypertexte visité" xfId="2389" builtinId="9" hidden="1"/>
    <cellStyle name="Lien hypertexte visité" xfId="2391" builtinId="9" hidden="1"/>
    <cellStyle name="Lien hypertexte visité" xfId="2393" builtinId="9" hidden="1"/>
    <cellStyle name="Lien hypertexte visité" xfId="2395" builtinId="9" hidden="1"/>
    <cellStyle name="Lien hypertexte visité" xfId="2397" builtinId="9" hidden="1"/>
    <cellStyle name="Lien hypertexte visité" xfId="2399" builtinId="9" hidden="1"/>
    <cellStyle name="Lien hypertexte visité" xfId="2401" builtinId="9" hidden="1"/>
    <cellStyle name="Lien hypertexte visité" xfId="2403" builtinId="9" hidden="1"/>
    <cellStyle name="Lien hypertexte visité" xfId="2405" builtinId="9" hidden="1"/>
    <cellStyle name="Lien hypertexte visité" xfId="2407" builtinId="9" hidden="1"/>
    <cellStyle name="Lien hypertexte visité" xfId="2409" builtinId="9" hidden="1"/>
    <cellStyle name="Lien hypertexte visité" xfId="2411" builtinId="9" hidden="1"/>
    <cellStyle name="Lien hypertexte visité" xfId="2413" builtinId="9" hidden="1"/>
    <cellStyle name="Lien hypertexte visité" xfId="2415" builtinId="9" hidden="1"/>
    <cellStyle name="Lien hypertexte visité" xfId="2417" builtinId="9" hidden="1"/>
    <cellStyle name="Lien hypertexte visité" xfId="2419" builtinId="9" hidden="1"/>
    <cellStyle name="Lien hypertexte visité" xfId="2421" builtinId="9" hidden="1"/>
    <cellStyle name="Lien hypertexte visité" xfId="2423" builtinId="9" hidden="1"/>
    <cellStyle name="Lien hypertexte visité" xfId="2425" builtinId="9" hidden="1"/>
    <cellStyle name="Lien hypertexte visité" xfId="2427" builtinId="9" hidden="1"/>
    <cellStyle name="Lien hypertexte visité" xfId="2429" builtinId="9" hidden="1"/>
    <cellStyle name="Lien hypertexte visité" xfId="2431" builtinId="9" hidden="1"/>
    <cellStyle name="Lien hypertexte visité" xfId="2433" builtinId="9" hidden="1"/>
    <cellStyle name="Lien hypertexte visité" xfId="2435" builtinId="9" hidden="1"/>
    <cellStyle name="Lien hypertexte visité" xfId="2437" builtinId="9" hidden="1"/>
    <cellStyle name="Lien hypertexte visité" xfId="2439" builtinId="9" hidden="1"/>
    <cellStyle name="Lien hypertexte visité" xfId="2441" builtinId="9" hidden="1"/>
    <cellStyle name="Lien hypertexte visité" xfId="2443" builtinId="9" hidden="1"/>
    <cellStyle name="Lien hypertexte visité" xfId="2445" builtinId="9" hidden="1"/>
    <cellStyle name="Lien hypertexte visité" xfId="2447" builtinId="9" hidden="1"/>
    <cellStyle name="Lien hypertexte visité" xfId="2449" builtinId="9" hidden="1"/>
    <cellStyle name="Lien hypertexte visité" xfId="2451" builtinId="9" hidden="1"/>
    <cellStyle name="Lien hypertexte visité" xfId="2453" builtinId="9" hidden="1"/>
    <cellStyle name="Lien hypertexte visité" xfId="2455" builtinId="9" hidden="1"/>
    <cellStyle name="Lien hypertexte visité" xfId="2457" builtinId="9" hidden="1"/>
    <cellStyle name="Lien hypertexte visité" xfId="2459" builtinId="9" hidden="1"/>
    <cellStyle name="Lien hypertexte visité" xfId="2461" builtinId="9" hidden="1"/>
    <cellStyle name="Lien hypertexte visité" xfId="2463" builtinId="9" hidden="1"/>
    <cellStyle name="Lien hypertexte visité" xfId="2465" builtinId="9" hidden="1"/>
    <cellStyle name="Lien hypertexte visité" xfId="2467" builtinId="9" hidden="1"/>
    <cellStyle name="Lien hypertexte visité" xfId="2469" builtinId="9" hidden="1"/>
    <cellStyle name="Lien hypertexte visité" xfId="2471" builtinId="9" hidden="1"/>
    <cellStyle name="Lien hypertexte visité" xfId="2473" builtinId="9" hidden="1"/>
    <cellStyle name="Lien hypertexte visité" xfId="2475" builtinId="9" hidden="1"/>
    <cellStyle name="Lien hypertexte visité" xfId="2477" builtinId="9" hidden="1"/>
    <cellStyle name="Lien hypertexte visité" xfId="2479" builtinId="9" hidden="1"/>
    <cellStyle name="Lien hypertexte visité" xfId="2481" builtinId="9" hidden="1"/>
    <cellStyle name="Lien hypertexte visité" xfId="2483" builtinId="9" hidden="1"/>
    <cellStyle name="Lien hypertexte visité" xfId="2485" builtinId="9" hidden="1"/>
    <cellStyle name="Lien hypertexte visité" xfId="2487" builtinId="9" hidden="1"/>
    <cellStyle name="Lien hypertexte visité" xfId="2489" builtinId="9" hidden="1"/>
    <cellStyle name="Lien hypertexte visité" xfId="2491" builtinId="9" hidden="1"/>
    <cellStyle name="Lien hypertexte visité" xfId="2493" builtinId="9" hidden="1"/>
    <cellStyle name="Lien hypertexte visité" xfId="2495" builtinId="9" hidden="1"/>
    <cellStyle name="Lien hypertexte visité" xfId="2497" builtinId="9" hidden="1"/>
    <cellStyle name="Lien hypertexte visité" xfId="2499" builtinId="9" hidden="1"/>
    <cellStyle name="Lien hypertexte visité" xfId="2501" builtinId="9" hidden="1"/>
    <cellStyle name="Lien hypertexte visité" xfId="2503" builtinId="9" hidden="1"/>
    <cellStyle name="Lien hypertexte visité" xfId="2505" builtinId="9" hidden="1"/>
    <cellStyle name="Lien hypertexte visité" xfId="2507" builtinId="9" hidden="1"/>
    <cellStyle name="Lien hypertexte visité" xfId="2509" builtinId="9" hidden="1"/>
    <cellStyle name="Lien hypertexte visité" xfId="2511" builtinId="9" hidden="1"/>
    <cellStyle name="Lien hypertexte visité" xfId="2513" builtinId="9" hidden="1"/>
    <cellStyle name="Lien hypertexte visité" xfId="2515" builtinId="9" hidden="1"/>
    <cellStyle name="Lien hypertexte visité" xfId="2517" builtinId="9" hidden="1"/>
    <cellStyle name="Lien hypertexte visité" xfId="2519" builtinId="9" hidden="1"/>
    <cellStyle name="Lien hypertexte visité" xfId="2521" builtinId="9" hidden="1"/>
    <cellStyle name="Lien hypertexte visité" xfId="2523" builtinId="9" hidden="1"/>
    <cellStyle name="Lien hypertexte visité" xfId="2525" builtinId="9" hidden="1"/>
    <cellStyle name="Lien hypertexte visité" xfId="2527" builtinId="9" hidden="1"/>
    <cellStyle name="Lien hypertexte visité" xfId="2529" builtinId="9" hidden="1"/>
    <cellStyle name="Lien hypertexte visité" xfId="2531" builtinId="9" hidden="1"/>
    <cellStyle name="Lien hypertexte visité" xfId="2533" builtinId="9" hidden="1"/>
    <cellStyle name="Lien hypertexte visité" xfId="2535" builtinId="9" hidden="1"/>
    <cellStyle name="Lien hypertexte visité" xfId="2537" builtinId="9" hidden="1"/>
    <cellStyle name="Lien hypertexte visité" xfId="2539" builtinId="9" hidden="1"/>
    <cellStyle name="Lien hypertexte visité" xfId="2541" builtinId="9" hidden="1"/>
    <cellStyle name="Lien hypertexte visité" xfId="2543" builtinId="9" hidden="1"/>
    <cellStyle name="Lien hypertexte visité" xfId="2545" builtinId="9" hidden="1"/>
    <cellStyle name="Lien hypertexte visité" xfId="2547" builtinId="9" hidden="1"/>
    <cellStyle name="Lien hypertexte visité" xfId="2549" builtinId="9" hidden="1"/>
    <cellStyle name="Lien hypertexte visité" xfId="2551" builtinId="9" hidden="1"/>
    <cellStyle name="Lien hypertexte visité" xfId="2553" builtinId="9" hidden="1"/>
    <cellStyle name="Lien hypertexte visité" xfId="2555" builtinId="9" hidden="1"/>
    <cellStyle name="Lien hypertexte visité" xfId="2557" builtinId="9" hidden="1"/>
    <cellStyle name="Lien hypertexte visité" xfId="2559" builtinId="9" hidden="1"/>
    <cellStyle name="Lien hypertexte visité" xfId="2561" builtinId="9" hidden="1"/>
    <cellStyle name="Lien hypertexte visité" xfId="2563" builtinId="9" hidden="1"/>
    <cellStyle name="Lien hypertexte visité" xfId="2565" builtinId="9" hidden="1"/>
    <cellStyle name="Lien hypertexte visité" xfId="2567" builtinId="9" hidden="1"/>
    <cellStyle name="Lien hypertexte visité" xfId="2569" builtinId="9" hidden="1"/>
    <cellStyle name="Lien hypertexte visité" xfId="2571" builtinId="9" hidden="1"/>
    <cellStyle name="Lien hypertexte visité" xfId="2573" builtinId="9" hidden="1"/>
    <cellStyle name="Lien hypertexte visité" xfId="2575" builtinId="9" hidden="1"/>
    <cellStyle name="Lien hypertexte visité" xfId="2577" builtinId="9" hidden="1"/>
    <cellStyle name="Lien hypertexte visité" xfId="2579" builtinId="9" hidden="1"/>
    <cellStyle name="Lien hypertexte visité" xfId="2581" builtinId="9" hidden="1"/>
    <cellStyle name="Lien hypertexte visité" xfId="2583" builtinId="9" hidden="1"/>
    <cellStyle name="Lien hypertexte visité" xfId="2585" builtinId="9" hidden="1"/>
    <cellStyle name="Lien hypertexte visité" xfId="2587" builtinId="9" hidden="1"/>
    <cellStyle name="Lien hypertexte visité" xfId="2589" builtinId="9" hidden="1"/>
    <cellStyle name="Lien hypertexte visité" xfId="2591" builtinId="9" hidden="1"/>
    <cellStyle name="Lien hypertexte visité" xfId="2593" builtinId="9" hidden="1"/>
    <cellStyle name="Lien hypertexte visité" xfId="2595" builtinId="9" hidden="1"/>
    <cellStyle name="Lien hypertexte visité" xfId="2597" builtinId="9" hidden="1"/>
    <cellStyle name="Lien hypertexte visité" xfId="2599" builtinId="9" hidden="1"/>
    <cellStyle name="Lien hypertexte visité" xfId="2601" builtinId="9" hidden="1"/>
    <cellStyle name="Lien hypertexte visité" xfId="2603" builtinId="9" hidden="1"/>
    <cellStyle name="Lien hypertexte visité" xfId="2605" builtinId="9" hidden="1"/>
    <cellStyle name="Lien hypertexte visité" xfId="2607" builtinId="9" hidden="1"/>
    <cellStyle name="Lien hypertexte visité" xfId="2609" builtinId="9" hidden="1"/>
    <cellStyle name="Lien hypertexte visité" xfId="2611" builtinId="9" hidden="1"/>
    <cellStyle name="Lien hypertexte visité" xfId="2613" builtinId="9" hidden="1"/>
    <cellStyle name="Lien hypertexte visité" xfId="2615" builtinId="9" hidden="1"/>
    <cellStyle name="Lien hypertexte visité" xfId="2617" builtinId="9" hidden="1"/>
    <cellStyle name="Lien hypertexte visité" xfId="2619" builtinId="9" hidden="1"/>
    <cellStyle name="Lien hypertexte visité" xfId="2621" builtinId="9" hidden="1"/>
    <cellStyle name="Lien hypertexte visité" xfId="2623" builtinId="9" hidden="1"/>
    <cellStyle name="Lien hypertexte visité" xfId="2625" builtinId="9" hidden="1"/>
    <cellStyle name="Lien hypertexte visité" xfId="2627" builtinId="9" hidden="1"/>
    <cellStyle name="Lien hypertexte visité" xfId="2629" builtinId="9" hidden="1"/>
    <cellStyle name="Lien hypertexte visité" xfId="2631" builtinId="9" hidden="1"/>
    <cellStyle name="Lien hypertexte visité" xfId="2633" builtinId="9" hidden="1"/>
    <cellStyle name="Lien hypertexte visité" xfId="2635" builtinId="9" hidden="1"/>
    <cellStyle name="Lien hypertexte visité" xfId="2637" builtinId="9" hidden="1"/>
    <cellStyle name="Lien hypertexte visité" xfId="2639" builtinId="9" hidden="1"/>
    <cellStyle name="Lien hypertexte visité" xfId="2641" builtinId="9" hidden="1"/>
    <cellStyle name="Lien hypertexte visité" xfId="2643" builtinId="9" hidden="1"/>
    <cellStyle name="Lien hypertexte visité" xfId="2645" builtinId="9" hidden="1"/>
    <cellStyle name="Lien hypertexte visité" xfId="2647" builtinId="9" hidden="1"/>
    <cellStyle name="Lien hypertexte visité" xfId="2649" builtinId="9" hidden="1"/>
    <cellStyle name="Lien hypertexte visité" xfId="2651" builtinId="9" hidden="1"/>
    <cellStyle name="Lien hypertexte visité" xfId="2653" builtinId="9" hidden="1"/>
    <cellStyle name="Lien hypertexte visité" xfId="2655" builtinId="9" hidden="1"/>
    <cellStyle name="Lien hypertexte visité" xfId="2657" builtinId="9" hidden="1"/>
    <cellStyle name="Lien hypertexte visité" xfId="2659" builtinId="9" hidden="1"/>
    <cellStyle name="Lien hypertexte visité" xfId="2661" builtinId="9" hidden="1"/>
    <cellStyle name="Lien hypertexte visité" xfId="2663" builtinId="9" hidden="1"/>
    <cellStyle name="Lien hypertexte visité" xfId="2665" builtinId="9" hidden="1"/>
    <cellStyle name="Lien hypertexte visité" xfId="2667" builtinId="9" hidden="1"/>
    <cellStyle name="Lien hypertexte visité" xfId="2669" builtinId="9" hidden="1"/>
    <cellStyle name="Lien hypertexte visité" xfId="2671" builtinId="9" hidden="1"/>
    <cellStyle name="Lien hypertexte visité" xfId="2673" builtinId="9" hidden="1"/>
    <cellStyle name="Lien hypertexte visité" xfId="2675" builtinId="9" hidden="1"/>
    <cellStyle name="Lien hypertexte visité" xfId="2677" builtinId="9" hidden="1"/>
    <cellStyle name="Lien hypertexte visité" xfId="2679" builtinId="9" hidden="1"/>
    <cellStyle name="Lien hypertexte visité" xfId="2681" builtinId="9" hidden="1"/>
    <cellStyle name="Lien hypertexte visité" xfId="2683" builtinId="9" hidden="1"/>
    <cellStyle name="Lien hypertexte visité" xfId="2685" builtinId="9" hidden="1"/>
    <cellStyle name="Lien hypertexte visité" xfId="2687" builtinId="9" hidden="1"/>
    <cellStyle name="Lien hypertexte visité" xfId="2689" builtinId="9" hidden="1"/>
    <cellStyle name="Lien hypertexte visité" xfId="2691" builtinId="9" hidden="1"/>
    <cellStyle name="Lien hypertexte visité" xfId="2693" builtinId="9" hidden="1"/>
    <cellStyle name="Lien hypertexte visité" xfId="2695" builtinId="9" hidden="1"/>
    <cellStyle name="Lien hypertexte visité" xfId="2697" builtinId="9" hidden="1"/>
    <cellStyle name="Lien hypertexte visité" xfId="2699" builtinId="9" hidden="1"/>
    <cellStyle name="Lien hypertexte visité" xfId="2701" builtinId="9" hidden="1"/>
    <cellStyle name="Lien hypertexte visité" xfId="2703" builtinId="9" hidden="1"/>
    <cellStyle name="Lien hypertexte visité" xfId="2705" builtinId="9" hidden="1"/>
    <cellStyle name="Lien hypertexte visité" xfId="2707" builtinId="9" hidden="1"/>
    <cellStyle name="Lien hypertexte visité" xfId="2709" builtinId="9" hidden="1"/>
    <cellStyle name="Lien hypertexte visité" xfId="2711" builtinId="9" hidden="1"/>
    <cellStyle name="Lien hypertexte visité" xfId="2713" builtinId="9" hidden="1"/>
    <cellStyle name="Lien hypertexte visité" xfId="2715" builtinId="9" hidden="1"/>
    <cellStyle name="Lien hypertexte visité" xfId="2717" builtinId="9" hidden="1"/>
    <cellStyle name="Lien hypertexte visité" xfId="2719" builtinId="9" hidden="1"/>
    <cellStyle name="Lien hypertexte visité" xfId="2721" builtinId="9" hidden="1"/>
    <cellStyle name="Lien hypertexte visité" xfId="2723" builtinId="9" hidden="1"/>
    <cellStyle name="Lien hypertexte visité" xfId="2725" builtinId="9" hidden="1"/>
    <cellStyle name="Lien hypertexte visité" xfId="2727" builtinId="9" hidden="1"/>
    <cellStyle name="Lien hypertexte visité" xfId="2729" builtinId="9" hidden="1"/>
    <cellStyle name="Lien hypertexte visité" xfId="2731" builtinId="9" hidden="1"/>
    <cellStyle name="Lien hypertexte visité" xfId="2733" builtinId="9" hidden="1"/>
    <cellStyle name="Lien hypertexte visité" xfId="2735" builtinId="9" hidden="1"/>
    <cellStyle name="Lien hypertexte visité" xfId="2737" builtinId="9" hidden="1"/>
    <cellStyle name="Lien hypertexte visité" xfId="2739" builtinId="9" hidden="1"/>
    <cellStyle name="Lien hypertexte visité" xfId="2741" builtinId="9" hidden="1"/>
    <cellStyle name="Lien hypertexte visité" xfId="2743" builtinId="9" hidden="1"/>
    <cellStyle name="Lien hypertexte visité" xfId="2745" builtinId="9" hidden="1"/>
    <cellStyle name="Lien hypertexte visité" xfId="2747" builtinId="9" hidden="1"/>
    <cellStyle name="Lien hypertexte visité" xfId="2749" builtinId="9" hidden="1"/>
    <cellStyle name="Lien hypertexte visité" xfId="2751" builtinId="9" hidden="1"/>
    <cellStyle name="Lien hypertexte visité" xfId="2753" builtinId="9" hidden="1"/>
    <cellStyle name="Lien hypertexte visité" xfId="2755" builtinId="9" hidden="1"/>
    <cellStyle name="Lien hypertexte visité" xfId="2757" builtinId="9" hidden="1"/>
    <cellStyle name="Lien hypertexte visité" xfId="2759" builtinId="9" hidden="1"/>
    <cellStyle name="Lien hypertexte visité" xfId="2761" builtinId="9" hidden="1"/>
    <cellStyle name="Lien hypertexte visité" xfId="2763" builtinId="9" hidden="1"/>
    <cellStyle name="Lien hypertexte visité" xfId="2765" builtinId="9" hidden="1"/>
    <cellStyle name="Lien hypertexte visité" xfId="2767" builtinId="9" hidden="1"/>
    <cellStyle name="Lien hypertexte visité" xfId="2769" builtinId="9" hidden="1"/>
    <cellStyle name="Lien hypertexte visité" xfId="2771" builtinId="9" hidden="1"/>
    <cellStyle name="Lien hypertexte visité" xfId="2773" builtinId="9" hidden="1"/>
    <cellStyle name="Lien hypertexte visité" xfId="2775" builtinId="9" hidden="1"/>
    <cellStyle name="Lien hypertexte visité" xfId="2777" builtinId="9" hidden="1"/>
    <cellStyle name="Lien hypertexte visité" xfId="2779" builtinId="9" hidden="1"/>
    <cellStyle name="Lien hypertexte visité" xfId="2781" builtinId="9" hidden="1"/>
    <cellStyle name="Lien hypertexte visité" xfId="2783" builtinId="9" hidden="1"/>
    <cellStyle name="Lien hypertexte visité" xfId="2785" builtinId="9" hidden="1"/>
    <cellStyle name="Lien hypertexte visité" xfId="2787" builtinId="9" hidden="1"/>
    <cellStyle name="Lien hypertexte visité" xfId="2789" builtinId="9" hidden="1"/>
    <cellStyle name="Lien hypertexte visité" xfId="2791" builtinId="9" hidden="1"/>
    <cellStyle name="Lien hypertexte visité" xfId="2793" builtinId="9" hidden="1"/>
    <cellStyle name="Lien hypertexte visité" xfId="2795" builtinId="9" hidden="1"/>
    <cellStyle name="Lien hypertexte visité" xfId="2797" builtinId="9" hidden="1"/>
    <cellStyle name="Lien hypertexte visité" xfId="2799" builtinId="9" hidden="1"/>
    <cellStyle name="Lien hypertexte visité" xfId="2801" builtinId="9" hidden="1"/>
    <cellStyle name="Lien hypertexte visité" xfId="2803" builtinId="9" hidden="1"/>
    <cellStyle name="Lien hypertexte visité" xfId="2805" builtinId="9" hidden="1"/>
    <cellStyle name="Lien hypertexte visité" xfId="2807" builtinId="9" hidden="1"/>
    <cellStyle name="Lien hypertexte visité" xfId="2809" builtinId="9" hidden="1"/>
    <cellStyle name="Lien hypertexte visité" xfId="2811" builtinId="9" hidden="1"/>
    <cellStyle name="Lien hypertexte visité" xfId="2813" builtinId="9" hidden="1"/>
    <cellStyle name="Lien hypertexte visité" xfId="2815" builtinId="9" hidden="1"/>
    <cellStyle name="Lien hypertexte visité" xfId="2817" builtinId="9" hidden="1"/>
    <cellStyle name="Lien hypertexte visité" xfId="2819" builtinId="9" hidden="1"/>
    <cellStyle name="Lien hypertexte visité" xfId="2821" builtinId="9" hidden="1"/>
    <cellStyle name="Lien hypertexte visité" xfId="2823" builtinId="9" hidden="1"/>
    <cellStyle name="Lien hypertexte visité" xfId="2825" builtinId="9" hidden="1"/>
    <cellStyle name="Lien hypertexte visité" xfId="2827" builtinId="9" hidden="1"/>
    <cellStyle name="Lien hypertexte visité" xfId="2829" builtinId="9" hidden="1"/>
    <cellStyle name="Lien hypertexte visité" xfId="2831" builtinId="9" hidden="1"/>
    <cellStyle name="Lien hypertexte visité" xfId="2833" builtinId="9" hidden="1"/>
    <cellStyle name="Lien hypertexte visité" xfId="2835" builtinId="9" hidden="1"/>
    <cellStyle name="Lien hypertexte visité" xfId="2837" builtinId="9" hidden="1"/>
    <cellStyle name="Lien hypertexte visité" xfId="2839" builtinId="9" hidden="1"/>
    <cellStyle name="Lien hypertexte visité" xfId="2841" builtinId="9" hidden="1"/>
    <cellStyle name="Lien hypertexte visité" xfId="2843" builtinId="9" hidden="1"/>
    <cellStyle name="Lien hypertexte visité" xfId="2845" builtinId="9" hidden="1"/>
    <cellStyle name="Lien hypertexte visité" xfId="2847" builtinId="9" hidden="1"/>
    <cellStyle name="Lien hypertexte visité" xfId="2849" builtinId="9" hidden="1"/>
    <cellStyle name="Lien hypertexte visité" xfId="2851" builtinId="9" hidden="1"/>
    <cellStyle name="Lien hypertexte visité" xfId="2853" builtinId="9" hidden="1"/>
    <cellStyle name="Lien hypertexte visité" xfId="2855" builtinId="9" hidden="1"/>
    <cellStyle name="Lien hypertexte visité" xfId="2857" builtinId="9" hidden="1"/>
    <cellStyle name="Lien hypertexte visité" xfId="2859" builtinId="9" hidden="1"/>
    <cellStyle name="Lien hypertexte visité" xfId="2861" builtinId="9" hidden="1"/>
    <cellStyle name="Lien hypertexte visité" xfId="2863" builtinId="9" hidden="1"/>
    <cellStyle name="Lien hypertexte visité" xfId="2865" builtinId="9" hidden="1"/>
    <cellStyle name="Lien hypertexte visité" xfId="2867" builtinId="9" hidden="1"/>
    <cellStyle name="Lien hypertexte visité" xfId="2869" builtinId="9" hidden="1"/>
    <cellStyle name="Lien hypertexte visité" xfId="2871" builtinId="9" hidden="1"/>
    <cellStyle name="Lien hypertexte visité" xfId="2873" builtinId="9" hidden="1"/>
    <cellStyle name="Lien hypertexte visité" xfId="2875" builtinId="9" hidden="1"/>
    <cellStyle name="Lien hypertexte visité" xfId="2877" builtinId="9" hidden="1"/>
    <cellStyle name="Lien hypertexte visité" xfId="2879" builtinId="9" hidden="1"/>
    <cellStyle name="Lien hypertexte visité" xfId="2881" builtinId="9" hidden="1"/>
    <cellStyle name="Lien hypertexte visité" xfId="2883" builtinId="9" hidden="1"/>
    <cellStyle name="Lien hypertexte visité" xfId="2885" builtinId="9" hidden="1"/>
    <cellStyle name="Lien hypertexte visité" xfId="2887" builtinId="9" hidden="1"/>
    <cellStyle name="Lien hypertexte visité" xfId="2889" builtinId="9" hidden="1"/>
    <cellStyle name="Lien hypertexte visité" xfId="2891" builtinId="9" hidden="1"/>
    <cellStyle name="Lien hypertexte visité" xfId="2893" builtinId="9" hidden="1"/>
    <cellStyle name="Lien hypertexte visité" xfId="2895" builtinId="9" hidden="1"/>
    <cellStyle name="Lien hypertexte visité" xfId="2897" builtinId="9" hidden="1"/>
    <cellStyle name="Lien hypertexte visité" xfId="2899" builtinId="9" hidden="1"/>
    <cellStyle name="Lien hypertexte visité" xfId="2901" builtinId="9" hidden="1"/>
    <cellStyle name="Lien hypertexte visité" xfId="2903" builtinId="9" hidden="1"/>
    <cellStyle name="Lien hypertexte visité" xfId="2905" builtinId="9" hidden="1"/>
    <cellStyle name="Lien hypertexte visité" xfId="2907" builtinId="9" hidden="1"/>
    <cellStyle name="Lien hypertexte visité" xfId="2909" builtinId="9" hidden="1"/>
    <cellStyle name="Lien hypertexte visité" xfId="2911" builtinId="9" hidden="1"/>
    <cellStyle name="Lien hypertexte visité" xfId="2913" builtinId="9" hidden="1"/>
    <cellStyle name="Lien hypertexte visité" xfId="2915" builtinId="9" hidden="1"/>
    <cellStyle name="Lien hypertexte visité" xfId="2917" builtinId="9" hidden="1"/>
    <cellStyle name="Lien hypertexte visité" xfId="2919" builtinId="9" hidden="1"/>
    <cellStyle name="Lien hypertexte visité" xfId="2921" builtinId="9" hidden="1"/>
    <cellStyle name="Lien hypertexte visité" xfId="2923" builtinId="9" hidden="1"/>
    <cellStyle name="Lien hypertexte visité" xfId="2925" builtinId="9" hidden="1"/>
    <cellStyle name="Lien hypertexte visité" xfId="2927" builtinId="9" hidden="1"/>
    <cellStyle name="Lien hypertexte visité" xfId="2929" builtinId="9" hidden="1"/>
    <cellStyle name="Lien hypertexte visité" xfId="2931" builtinId="9" hidden="1"/>
    <cellStyle name="Lien hypertexte visité" xfId="2933" builtinId="9" hidden="1"/>
    <cellStyle name="Lien hypertexte visité" xfId="2935" builtinId="9" hidden="1"/>
    <cellStyle name="Lien hypertexte visité" xfId="2937" builtinId="9" hidden="1"/>
    <cellStyle name="Lien hypertexte visité" xfId="2939" builtinId="9" hidden="1"/>
    <cellStyle name="Lien hypertexte visité" xfId="2941" builtinId="9" hidden="1"/>
    <cellStyle name="Lien hypertexte visité" xfId="2943" builtinId="9" hidden="1"/>
    <cellStyle name="Lien hypertexte visité" xfId="2945" builtinId="9" hidden="1"/>
    <cellStyle name="Lien hypertexte visité" xfId="2947" builtinId="9" hidden="1"/>
    <cellStyle name="Lien hypertexte visité" xfId="2949" builtinId="9" hidden="1"/>
    <cellStyle name="Lien hypertexte visité" xfId="2951" builtinId="9" hidden="1"/>
    <cellStyle name="Lien hypertexte visité" xfId="2953" builtinId="9" hidden="1"/>
    <cellStyle name="Lien hypertexte visité" xfId="2955" builtinId="9" hidden="1"/>
    <cellStyle name="Lien hypertexte visité" xfId="2957" builtinId="9" hidden="1"/>
    <cellStyle name="Lien hypertexte visité" xfId="2959" builtinId="9" hidden="1"/>
    <cellStyle name="Lien hypertexte visité" xfId="2961" builtinId="9" hidden="1"/>
    <cellStyle name="Lien hypertexte visité" xfId="2963" builtinId="9" hidden="1"/>
    <cellStyle name="Lien hypertexte visité" xfId="2965" builtinId="9" hidden="1"/>
    <cellStyle name="Lien hypertexte visité" xfId="2967" builtinId="9" hidden="1"/>
    <cellStyle name="Lien hypertexte visité" xfId="2969" builtinId="9" hidden="1"/>
    <cellStyle name="Lien hypertexte visité" xfId="2971" builtinId="9" hidden="1"/>
    <cellStyle name="Lien hypertexte visité" xfId="2973" builtinId="9" hidden="1"/>
    <cellStyle name="Lien hypertexte visité" xfId="2975" builtinId="9" hidden="1"/>
    <cellStyle name="Lien hypertexte visité" xfId="2977" builtinId="9" hidden="1"/>
    <cellStyle name="Lien hypertexte visité" xfId="2979" builtinId="9" hidden="1"/>
    <cellStyle name="Lien hypertexte visité" xfId="2981" builtinId="9" hidden="1"/>
    <cellStyle name="Lien hypertexte visité" xfId="2983" builtinId="9" hidden="1"/>
    <cellStyle name="Lien hypertexte visité" xfId="2985" builtinId="9" hidden="1"/>
    <cellStyle name="Lien hypertexte visité" xfId="2987" builtinId="9" hidden="1"/>
    <cellStyle name="Lien hypertexte visité" xfId="2989" builtinId="9" hidden="1"/>
    <cellStyle name="Lien hypertexte visité" xfId="2991" builtinId="9" hidden="1"/>
    <cellStyle name="Lien hypertexte visité" xfId="2993" builtinId="9" hidden="1"/>
    <cellStyle name="Lien hypertexte visité" xfId="2995" builtinId="9" hidden="1"/>
    <cellStyle name="Lien hypertexte visité" xfId="2997" builtinId="9" hidden="1"/>
    <cellStyle name="Lien hypertexte visité" xfId="2999" builtinId="9" hidden="1"/>
    <cellStyle name="Lien hypertexte visité" xfId="3001" builtinId="9" hidden="1"/>
    <cellStyle name="Lien hypertexte visité" xfId="3003" builtinId="9" hidden="1"/>
    <cellStyle name="Lien hypertexte visité" xfId="3005" builtinId="9" hidden="1"/>
    <cellStyle name="Lien hypertexte visité" xfId="3007" builtinId="9" hidden="1"/>
    <cellStyle name="Lien hypertexte visité" xfId="3009" builtinId="9" hidden="1"/>
    <cellStyle name="Lien hypertexte visité" xfId="3011" builtinId="9" hidden="1"/>
    <cellStyle name="Lien hypertexte visité" xfId="3013" builtinId="9" hidden="1"/>
    <cellStyle name="Lien hypertexte visité" xfId="3015" builtinId="9" hidden="1"/>
    <cellStyle name="Lien hypertexte visité" xfId="3017" builtinId="9" hidden="1"/>
    <cellStyle name="Lien hypertexte visité" xfId="3019" builtinId="9" hidden="1"/>
    <cellStyle name="Lien hypertexte visité" xfId="3021" builtinId="9" hidden="1"/>
    <cellStyle name="Lien hypertexte visité" xfId="3023" builtinId="9" hidden="1"/>
    <cellStyle name="Lien hypertexte visité" xfId="3025" builtinId="9" hidden="1"/>
    <cellStyle name="Lien hypertexte visité" xfId="3027" builtinId="9" hidden="1"/>
    <cellStyle name="Lien hypertexte visité" xfId="3029" builtinId="9" hidden="1"/>
    <cellStyle name="Lien hypertexte visité" xfId="3031" builtinId="9" hidden="1"/>
    <cellStyle name="Lien hypertexte visité" xfId="3033" builtinId="9" hidden="1"/>
    <cellStyle name="Lien hypertexte visité" xfId="3035" builtinId="9" hidden="1"/>
    <cellStyle name="Lien hypertexte visité" xfId="3037" builtinId="9" hidden="1"/>
    <cellStyle name="Lien hypertexte visité" xfId="3039" builtinId="9" hidden="1"/>
    <cellStyle name="Lien hypertexte visité" xfId="3041" builtinId="9" hidden="1"/>
    <cellStyle name="Lien hypertexte visité" xfId="3043" builtinId="9" hidden="1"/>
    <cellStyle name="Lien hypertexte visité" xfId="3045" builtinId="9" hidden="1"/>
    <cellStyle name="Lien hypertexte visité" xfId="3047" builtinId="9" hidden="1"/>
    <cellStyle name="Lien hypertexte visité" xfId="3049" builtinId="9" hidden="1"/>
    <cellStyle name="Lien hypertexte visité" xfId="3051" builtinId="9" hidden="1"/>
    <cellStyle name="Lien hypertexte visité" xfId="3053" builtinId="9" hidden="1"/>
    <cellStyle name="Lien hypertexte visité" xfId="3055" builtinId="9" hidden="1"/>
    <cellStyle name="Lien hypertexte visité" xfId="3057" builtinId="9" hidden="1"/>
    <cellStyle name="Lien hypertexte visité" xfId="3059" builtinId="9" hidden="1"/>
    <cellStyle name="Lien hypertexte visité" xfId="3061" builtinId="9" hidden="1"/>
    <cellStyle name="Lien hypertexte visité" xfId="3063" builtinId="9" hidden="1"/>
    <cellStyle name="Lien hypertexte visité" xfId="3065" builtinId="9" hidden="1"/>
    <cellStyle name="Lien hypertexte visité" xfId="3067" builtinId="9" hidden="1"/>
    <cellStyle name="Lien hypertexte visité" xfId="3069" builtinId="9" hidden="1"/>
    <cellStyle name="Lien hypertexte visité" xfId="3071" builtinId="9" hidden="1"/>
    <cellStyle name="Lien hypertexte visité" xfId="3073" builtinId="9" hidden="1"/>
    <cellStyle name="Lien hypertexte visité" xfId="3075" builtinId="9" hidden="1"/>
    <cellStyle name="Lien hypertexte visité" xfId="3077" builtinId="9" hidden="1"/>
    <cellStyle name="Lien hypertexte visité" xfId="3079" builtinId="9" hidden="1"/>
    <cellStyle name="Lien hypertexte visité" xfId="3081" builtinId="9" hidden="1"/>
    <cellStyle name="Lien hypertexte visité" xfId="3083" builtinId="9" hidden="1"/>
    <cellStyle name="Lien hypertexte visité" xfId="3085" builtinId="9" hidden="1"/>
    <cellStyle name="Lien hypertexte visité" xfId="3087" builtinId="9" hidden="1"/>
    <cellStyle name="Lien hypertexte visité" xfId="3089" builtinId="9" hidden="1"/>
    <cellStyle name="Lien hypertexte visité" xfId="3091" builtinId="9" hidden="1"/>
    <cellStyle name="Lien hypertexte visité" xfId="3093" builtinId="9" hidden="1"/>
    <cellStyle name="Lien hypertexte visité" xfId="3095" builtinId="9" hidden="1"/>
    <cellStyle name="Lien hypertexte visité" xfId="3097" builtinId="9" hidden="1"/>
    <cellStyle name="Lien hypertexte visité" xfId="3099" builtinId="9" hidden="1"/>
    <cellStyle name="Lien hypertexte visité" xfId="3101" builtinId="9" hidden="1"/>
    <cellStyle name="Lien hypertexte visité" xfId="3103" builtinId="9" hidden="1"/>
    <cellStyle name="Lien hypertexte visité" xfId="3105" builtinId="9" hidden="1"/>
    <cellStyle name="Lien hypertexte visité" xfId="3107" builtinId="9" hidden="1"/>
    <cellStyle name="Lien hypertexte visité" xfId="3109" builtinId="9" hidden="1"/>
    <cellStyle name="Lien hypertexte visité" xfId="3111" builtinId="9" hidden="1"/>
    <cellStyle name="Lien hypertexte visité" xfId="3113" builtinId="9" hidden="1"/>
    <cellStyle name="Lien hypertexte visité" xfId="3115" builtinId="9" hidden="1"/>
    <cellStyle name="Lien hypertexte visité" xfId="3117" builtinId="9" hidden="1"/>
    <cellStyle name="Lien hypertexte visité" xfId="3119" builtinId="9" hidden="1"/>
    <cellStyle name="Lien hypertexte visité" xfId="3121" builtinId="9" hidden="1"/>
    <cellStyle name="Lien hypertexte visité" xfId="3123" builtinId="9" hidden="1"/>
    <cellStyle name="Lien hypertexte visité" xfId="3125" builtinId="9" hidden="1"/>
    <cellStyle name="Lien hypertexte visité" xfId="3127" builtinId="9" hidden="1"/>
    <cellStyle name="Lien hypertexte visité" xfId="3129" builtinId="9" hidden="1"/>
    <cellStyle name="Lien hypertexte visité" xfId="3131" builtinId="9" hidden="1"/>
    <cellStyle name="Lien hypertexte visité" xfId="3133" builtinId="9" hidden="1"/>
    <cellStyle name="Lien hypertexte visité" xfId="3135" builtinId="9" hidden="1"/>
    <cellStyle name="Lien hypertexte visité" xfId="3137" builtinId="9" hidden="1"/>
    <cellStyle name="Lien hypertexte visité" xfId="3139" builtinId="9" hidden="1"/>
    <cellStyle name="Lien hypertexte visité" xfId="3141" builtinId="9" hidden="1"/>
    <cellStyle name="Lien hypertexte visité" xfId="3143" builtinId="9" hidden="1"/>
    <cellStyle name="Lien hypertexte visité" xfId="3145" builtinId="9" hidden="1"/>
    <cellStyle name="Lien hypertexte visité" xfId="3147" builtinId="9" hidden="1"/>
    <cellStyle name="Lien hypertexte visité" xfId="3149" builtinId="9" hidden="1"/>
    <cellStyle name="Lien hypertexte visité" xfId="3151" builtinId="9" hidden="1"/>
    <cellStyle name="Lien hypertexte visité" xfId="3153" builtinId="9" hidden="1"/>
    <cellStyle name="Lien hypertexte visité" xfId="3155" builtinId="9" hidden="1"/>
    <cellStyle name="Lien hypertexte visité" xfId="3157" builtinId="9" hidden="1"/>
    <cellStyle name="Lien hypertexte visité" xfId="3159" builtinId="9" hidden="1"/>
    <cellStyle name="Lien hypertexte visité" xfId="3161" builtinId="9" hidden="1"/>
    <cellStyle name="Lien hypertexte visité" xfId="3163" builtinId="9" hidden="1"/>
    <cellStyle name="Lien hypertexte visité" xfId="3165" builtinId="9" hidden="1"/>
    <cellStyle name="Lien hypertexte visité" xfId="3167" builtinId="9" hidden="1"/>
    <cellStyle name="Lien hypertexte visité" xfId="3169" builtinId="9" hidden="1"/>
    <cellStyle name="Lien hypertexte visité" xfId="3171" builtinId="9" hidden="1"/>
    <cellStyle name="Lien hypertexte visité" xfId="3173" builtinId="9" hidden="1"/>
    <cellStyle name="Lien hypertexte visité" xfId="3175" builtinId="9" hidden="1"/>
    <cellStyle name="Lien hypertexte visité" xfId="3177" builtinId="9" hidden="1"/>
    <cellStyle name="Lien hypertexte visité" xfId="3179" builtinId="9" hidden="1"/>
    <cellStyle name="Lien hypertexte visité" xfId="3181" builtinId="9" hidden="1"/>
    <cellStyle name="Lien hypertexte visité" xfId="3183" builtinId="9" hidden="1"/>
    <cellStyle name="Lien hypertexte visité" xfId="3185" builtinId="9" hidden="1"/>
    <cellStyle name="Lien hypertexte visité" xfId="3187" builtinId="9" hidden="1"/>
    <cellStyle name="Lien hypertexte visité" xfId="3189" builtinId="9" hidden="1"/>
    <cellStyle name="Lien hypertexte visité" xfId="3191" builtinId="9" hidden="1"/>
    <cellStyle name="Lien hypertexte visité" xfId="3193" builtinId="9" hidden="1"/>
    <cellStyle name="Lien hypertexte visité" xfId="3195" builtinId="9" hidden="1"/>
    <cellStyle name="Lien hypertexte visité" xfId="3197" builtinId="9" hidden="1"/>
    <cellStyle name="Lien hypertexte visité" xfId="3199" builtinId="9" hidden="1"/>
    <cellStyle name="Lien hypertexte visité" xfId="3201" builtinId="9" hidden="1"/>
    <cellStyle name="Lien hypertexte visité" xfId="3203" builtinId="9" hidden="1"/>
    <cellStyle name="Lien hypertexte visité" xfId="3205" builtinId="9" hidden="1"/>
    <cellStyle name="Lien hypertexte visité" xfId="3207" builtinId="9" hidden="1"/>
    <cellStyle name="Lien hypertexte visité" xfId="3209" builtinId="9" hidden="1"/>
    <cellStyle name="Lien hypertexte visité" xfId="3211" builtinId="9" hidden="1"/>
    <cellStyle name="Lien hypertexte visité" xfId="3213" builtinId="9" hidden="1"/>
    <cellStyle name="Lien hypertexte visité" xfId="3215" builtinId="9" hidden="1"/>
    <cellStyle name="Lien hypertexte visité" xfId="3217" builtinId="9" hidden="1"/>
    <cellStyle name="Lien hypertexte visité" xfId="3219" builtinId="9" hidden="1"/>
    <cellStyle name="Lien hypertexte visité" xfId="3221" builtinId="9" hidden="1"/>
    <cellStyle name="Lien hypertexte visité" xfId="3223" builtinId="9" hidden="1"/>
    <cellStyle name="Lien hypertexte visité" xfId="3225" builtinId="9" hidden="1"/>
    <cellStyle name="Lien hypertexte visité" xfId="3227" builtinId="9" hidden="1"/>
    <cellStyle name="Lien hypertexte visité" xfId="3229" builtinId="9" hidden="1"/>
    <cellStyle name="Lien hypertexte visité" xfId="3231" builtinId="9" hidden="1"/>
    <cellStyle name="Lien hypertexte visité" xfId="3233" builtinId="9" hidden="1"/>
    <cellStyle name="Lien hypertexte visité" xfId="3235" builtinId="9" hidden="1"/>
    <cellStyle name="Lien hypertexte visité" xfId="3237" builtinId="9" hidden="1"/>
    <cellStyle name="Lien hypertexte visité" xfId="3239" builtinId="9" hidden="1"/>
    <cellStyle name="Lien hypertexte visité" xfId="3241" builtinId="9" hidden="1"/>
    <cellStyle name="Lien hypertexte visité" xfId="3243" builtinId="9" hidden="1"/>
    <cellStyle name="Lien hypertexte visité" xfId="3245" builtinId="9" hidden="1"/>
    <cellStyle name="Lien hypertexte visité" xfId="3247" builtinId="9" hidden="1"/>
    <cellStyle name="Lien hypertexte visité" xfId="3249" builtinId="9" hidden="1"/>
    <cellStyle name="Lien hypertexte visité" xfId="3251" builtinId="9" hidden="1"/>
    <cellStyle name="Lien hypertexte visité" xfId="3253" builtinId="9" hidden="1"/>
    <cellStyle name="Lien hypertexte visité" xfId="3255" builtinId="9" hidden="1"/>
    <cellStyle name="Lien hypertexte visité" xfId="3257" builtinId="9" hidden="1"/>
    <cellStyle name="Lien hypertexte visité" xfId="3259" builtinId="9" hidden="1"/>
    <cellStyle name="Lien hypertexte visité" xfId="3261" builtinId="9" hidden="1"/>
    <cellStyle name="Lien hypertexte visité" xfId="3263" builtinId="9" hidden="1"/>
    <cellStyle name="Lien hypertexte visité" xfId="3265" builtinId="9" hidden="1"/>
    <cellStyle name="Lien hypertexte visité" xfId="3267" builtinId="9" hidden="1"/>
    <cellStyle name="Lien hypertexte visité" xfId="3269" builtinId="9" hidden="1"/>
    <cellStyle name="Lien hypertexte visité" xfId="3271" builtinId="9" hidden="1"/>
    <cellStyle name="Lien hypertexte visité" xfId="3273" builtinId="9" hidden="1"/>
    <cellStyle name="Lien hypertexte visité" xfId="3275" builtinId="9" hidden="1"/>
    <cellStyle name="Lien hypertexte visité" xfId="3277" builtinId="9" hidden="1"/>
    <cellStyle name="Lien hypertexte visité" xfId="3279" builtinId="9" hidden="1"/>
    <cellStyle name="Lien hypertexte visité" xfId="3281" builtinId="9" hidden="1"/>
    <cellStyle name="Lien hypertexte visité" xfId="3283" builtinId="9" hidden="1"/>
    <cellStyle name="Lien hypertexte visité" xfId="3285" builtinId="9" hidden="1"/>
    <cellStyle name="Lien hypertexte visité" xfId="3287" builtinId="9" hidden="1"/>
    <cellStyle name="Lien hypertexte visité" xfId="3289" builtinId="9" hidden="1"/>
    <cellStyle name="Lien hypertexte visité" xfId="3291" builtinId="9" hidden="1"/>
    <cellStyle name="Lien hypertexte visité" xfId="3293" builtinId="9" hidden="1"/>
    <cellStyle name="Lien hypertexte visité" xfId="3295" builtinId="9" hidden="1"/>
    <cellStyle name="Lien hypertexte visité" xfId="3297" builtinId="9" hidden="1"/>
    <cellStyle name="Lien hypertexte visité" xfId="3299" builtinId="9" hidden="1"/>
    <cellStyle name="Lien hypertexte visité" xfId="3301" builtinId="9" hidden="1"/>
    <cellStyle name="Lien hypertexte visité" xfId="3303" builtinId="9" hidden="1"/>
    <cellStyle name="Lien hypertexte visité" xfId="3305" builtinId="9" hidden="1"/>
    <cellStyle name="Lien hypertexte visité" xfId="3307" builtinId="9" hidden="1"/>
    <cellStyle name="Lien hypertexte visité" xfId="3309" builtinId="9" hidden="1"/>
    <cellStyle name="Lien hypertexte visité" xfId="3311" builtinId="9" hidden="1"/>
    <cellStyle name="Lien hypertexte visité" xfId="3313" builtinId="9" hidden="1"/>
    <cellStyle name="Lien hypertexte visité" xfId="3315" builtinId="9" hidden="1"/>
    <cellStyle name="Lien hypertexte visité" xfId="3317" builtinId="9" hidden="1"/>
    <cellStyle name="Lien hypertexte visité" xfId="3319" builtinId="9" hidden="1"/>
    <cellStyle name="Lien hypertexte visité" xfId="3321" builtinId="9" hidden="1"/>
    <cellStyle name="Lien hypertexte visité" xfId="3323" builtinId="9" hidden="1"/>
    <cellStyle name="Lien hypertexte visité" xfId="3325" builtinId="9" hidden="1"/>
    <cellStyle name="Lien hypertexte visité" xfId="3327" builtinId="9" hidden="1"/>
    <cellStyle name="Lien hypertexte visité" xfId="3329" builtinId="9" hidden="1"/>
    <cellStyle name="Lien hypertexte visité" xfId="3331" builtinId="9" hidden="1"/>
    <cellStyle name="Lien hypertexte visité" xfId="3333" builtinId="9" hidden="1"/>
    <cellStyle name="Lien hypertexte visité" xfId="3335" builtinId="9" hidden="1"/>
    <cellStyle name="Lien hypertexte visité" xfId="3337" builtinId="9" hidden="1"/>
    <cellStyle name="Lien hypertexte visité" xfId="3339" builtinId="9" hidden="1"/>
    <cellStyle name="Lien hypertexte visité" xfId="3341" builtinId="9" hidden="1"/>
    <cellStyle name="Lien hypertexte visité" xfId="3343" builtinId="9" hidden="1"/>
    <cellStyle name="Lien hypertexte visité" xfId="3345" builtinId="9" hidden="1"/>
    <cellStyle name="Lien hypertexte visité" xfId="3347" builtinId="9" hidden="1"/>
    <cellStyle name="Lien hypertexte visité" xfId="3349" builtinId="9" hidden="1"/>
    <cellStyle name="Lien hypertexte visité" xfId="3351" builtinId="9" hidden="1"/>
    <cellStyle name="Lien hypertexte visité" xfId="3353" builtinId="9" hidden="1"/>
    <cellStyle name="Lien hypertexte visité" xfId="3355" builtinId="9" hidden="1"/>
    <cellStyle name="Lien hypertexte visité" xfId="3357" builtinId="9" hidden="1"/>
    <cellStyle name="Lien hypertexte visité" xfId="3359" builtinId="9" hidden="1"/>
    <cellStyle name="Lien hypertexte visité" xfId="3361" builtinId="9" hidden="1"/>
    <cellStyle name="Lien hypertexte visité" xfId="3363" builtinId="9" hidden="1"/>
    <cellStyle name="Lien hypertexte visité" xfId="3365" builtinId="9" hidden="1"/>
    <cellStyle name="Lien hypertexte visité" xfId="3367" builtinId="9" hidden="1"/>
    <cellStyle name="Lien hypertexte visité" xfId="3369" builtinId="9" hidden="1"/>
    <cellStyle name="Lien hypertexte visité" xfId="3371" builtinId="9" hidden="1"/>
    <cellStyle name="Lien hypertexte visité" xfId="3373" builtinId="9" hidden="1"/>
    <cellStyle name="Lien hypertexte visité" xfId="3375" builtinId="9" hidden="1"/>
    <cellStyle name="Lien hypertexte visité" xfId="3377" builtinId="9" hidden="1"/>
    <cellStyle name="Lien hypertexte visité" xfId="3379" builtinId="9" hidden="1"/>
    <cellStyle name="Lien hypertexte visité" xfId="3381" builtinId="9" hidden="1"/>
    <cellStyle name="Lien hypertexte visité" xfId="3383" builtinId="9" hidden="1"/>
    <cellStyle name="Lien hypertexte visité" xfId="3385" builtinId="9" hidden="1"/>
    <cellStyle name="Lien hypertexte visité" xfId="3387" builtinId="9" hidden="1"/>
    <cellStyle name="Lien hypertexte visité" xfId="3389" builtinId="9" hidden="1"/>
    <cellStyle name="Lien hypertexte visité" xfId="3391" builtinId="9" hidden="1"/>
    <cellStyle name="Lien hypertexte visité" xfId="3393" builtinId="9" hidden="1"/>
    <cellStyle name="Lien hypertexte visité" xfId="3395" builtinId="9" hidden="1"/>
    <cellStyle name="Lien hypertexte visité" xfId="3397" builtinId="9" hidden="1"/>
    <cellStyle name="Lien hypertexte visité" xfId="3399" builtinId="9" hidden="1"/>
    <cellStyle name="Lien hypertexte visité" xfId="3401" builtinId="9" hidden="1"/>
    <cellStyle name="Lien hypertexte visité" xfId="3403" builtinId="9" hidden="1"/>
    <cellStyle name="Lien hypertexte visité" xfId="3405" builtinId="9" hidden="1"/>
    <cellStyle name="Lien hypertexte visité" xfId="3407" builtinId="9" hidden="1"/>
    <cellStyle name="Lien hypertexte visité" xfId="3409" builtinId="9" hidden="1"/>
    <cellStyle name="Lien hypertexte visité" xfId="3411" builtinId="9" hidden="1"/>
    <cellStyle name="Lien hypertexte visité" xfId="3413" builtinId="9" hidden="1"/>
    <cellStyle name="Lien hypertexte visité" xfId="3415" builtinId="9" hidden="1"/>
    <cellStyle name="Lien hypertexte visité" xfId="3417" builtinId="9" hidden="1"/>
    <cellStyle name="Lien hypertexte visité" xfId="3419" builtinId="9" hidden="1"/>
    <cellStyle name="Lien hypertexte visité" xfId="3421" builtinId="9" hidden="1"/>
    <cellStyle name="Lien hypertexte visité" xfId="3423" builtinId="9" hidden="1"/>
    <cellStyle name="Lien hypertexte visité" xfId="3425" builtinId="9" hidden="1"/>
    <cellStyle name="Lien hypertexte visité" xfId="3427" builtinId="9" hidden="1"/>
    <cellStyle name="Lien hypertexte visité" xfId="3429" builtinId="9" hidden="1"/>
    <cellStyle name="Lien hypertexte visité" xfId="3431" builtinId="9" hidden="1"/>
    <cellStyle name="Lien hypertexte visité" xfId="3433" builtinId="9" hidden="1"/>
    <cellStyle name="Lien hypertexte visité" xfId="3435" builtinId="9" hidden="1"/>
    <cellStyle name="Lien hypertexte visité" xfId="3437" builtinId="9" hidden="1"/>
    <cellStyle name="Lien hypertexte visité" xfId="3439" builtinId="9" hidden="1"/>
    <cellStyle name="Lien hypertexte visité" xfId="3441" builtinId="9" hidden="1"/>
    <cellStyle name="Lien hypertexte visité" xfId="3443" builtinId="9" hidden="1"/>
    <cellStyle name="Lien hypertexte visité" xfId="3445" builtinId="9" hidden="1"/>
    <cellStyle name="Lien hypertexte visité" xfId="3447" builtinId="9" hidden="1"/>
    <cellStyle name="Lien hypertexte visité" xfId="3449" builtinId="9" hidden="1"/>
    <cellStyle name="Lien hypertexte visité" xfId="3451" builtinId="9" hidden="1"/>
    <cellStyle name="Lien hypertexte visité" xfId="3453" builtinId="9" hidden="1"/>
    <cellStyle name="Lien hypertexte visité" xfId="3455" builtinId="9" hidden="1"/>
    <cellStyle name="Lien hypertexte visité" xfId="3457" builtinId="9" hidden="1"/>
    <cellStyle name="Lien hypertexte visité" xfId="3459" builtinId="9" hidden="1"/>
    <cellStyle name="Lien hypertexte visité" xfId="3461" builtinId="9" hidden="1"/>
    <cellStyle name="Lien hypertexte visité" xfId="3463" builtinId="9" hidden="1"/>
    <cellStyle name="Lien hypertexte visité" xfId="3465" builtinId="9" hidden="1"/>
    <cellStyle name="Lien hypertexte visité" xfId="3467" builtinId="9" hidden="1"/>
    <cellStyle name="Lien hypertexte visité" xfId="3469" builtinId="9" hidden="1"/>
    <cellStyle name="Lien hypertexte visité" xfId="3471" builtinId="9" hidden="1"/>
    <cellStyle name="Lien hypertexte visité" xfId="3473" builtinId="9" hidden="1"/>
    <cellStyle name="Lien hypertexte visité" xfId="3475" builtinId="9" hidden="1"/>
    <cellStyle name="Lien hypertexte visité" xfId="3477" builtinId="9" hidden="1"/>
    <cellStyle name="Lien hypertexte visité" xfId="3479" builtinId="9" hidden="1"/>
    <cellStyle name="Lien hypertexte visité" xfId="3481" builtinId="9" hidden="1"/>
    <cellStyle name="Lien hypertexte visité" xfId="3483" builtinId="9" hidden="1"/>
    <cellStyle name="Lien hypertexte visité" xfId="3485" builtinId="9" hidden="1"/>
    <cellStyle name="Lien hypertexte visité" xfId="3487" builtinId="9" hidden="1"/>
    <cellStyle name="Lien hypertexte visité" xfId="3489" builtinId="9" hidden="1"/>
    <cellStyle name="Lien hypertexte visité" xfId="3491" builtinId="9" hidden="1"/>
    <cellStyle name="Lien hypertexte visité" xfId="3493" builtinId="9" hidden="1"/>
    <cellStyle name="Lien hypertexte visité" xfId="3495" builtinId="9" hidden="1"/>
    <cellStyle name="Lien hypertexte visité" xfId="3497" builtinId="9" hidden="1"/>
    <cellStyle name="Lien hypertexte visité" xfId="3499" builtinId="9" hidden="1"/>
    <cellStyle name="Lien hypertexte visité" xfId="3501" builtinId="9" hidden="1"/>
    <cellStyle name="Lien hypertexte visité" xfId="3503" builtinId="9" hidden="1"/>
    <cellStyle name="Lien hypertexte visité" xfId="3505" builtinId="9" hidden="1"/>
    <cellStyle name="Lien hypertexte visité" xfId="3507" builtinId="9" hidden="1"/>
    <cellStyle name="Lien hypertexte visité" xfId="3509" builtinId="9" hidden="1"/>
    <cellStyle name="Lien hypertexte visité" xfId="3511" builtinId="9" hidden="1"/>
    <cellStyle name="Lien hypertexte visité" xfId="3513" builtinId="9" hidden="1"/>
    <cellStyle name="Lien hypertexte visité" xfId="3515" builtinId="9" hidden="1"/>
    <cellStyle name="Lien hypertexte visité" xfId="3517" builtinId="9" hidden="1"/>
    <cellStyle name="Lien hypertexte visité" xfId="3519" builtinId="9" hidden="1"/>
    <cellStyle name="Lien hypertexte visité" xfId="3521" builtinId="9" hidden="1"/>
    <cellStyle name="Lien hypertexte visité" xfId="3523" builtinId="9" hidden="1"/>
    <cellStyle name="Lien hypertexte visité" xfId="3525" builtinId="9" hidden="1"/>
    <cellStyle name="Lien hypertexte visité" xfId="3527" builtinId="9" hidden="1"/>
    <cellStyle name="Lien hypertexte visité" xfId="3529" builtinId="9" hidden="1"/>
    <cellStyle name="Lien hypertexte visité" xfId="3531" builtinId="9" hidden="1"/>
    <cellStyle name="Lien hypertexte visité" xfId="3533" builtinId="9" hidden="1"/>
    <cellStyle name="Lien hypertexte visité" xfId="3535" builtinId="9" hidden="1"/>
    <cellStyle name="Lien hypertexte visité" xfId="3537" builtinId="9" hidden="1"/>
    <cellStyle name="Lien hypertexte visité" xfId="3539" builtinId="9" hidden="1"/>
    <cellStyle name="Lien hypertexte visité" xfId="3541" builtinId="9" hidden="1"/>
    <cellStyle name="Lien hypertexte visité" xfId="3543" builtinId="9" hidden="1"/>
    <cellStyle name="Lien hypertexte visité" xfId="3545" builtinId="9" hidden="1"/>
    <cellStyle name="Lien hypertexte visité" xfId="3547" builtinId="9" hidden="1"/>
    <cellStyle name="Lien hypertexte visité" xfId="3549" builtinId="9" hidden="1"/>
    <cellStyle name="Lien hypertexte visité" xfId="3551" builtinId="9" hidden="1"/>
    <cellStyle name="Lien hypertexte visité" xfId="3553" builtinId="9" hidden="1"/>
    <cellStyle name="Lien hypertexte visité" xfId="3555" builtinId="9" hidden="1"/>
    <cellStyle name="Lien hypertexte visité" xfId="3557" builtinId="9" hidden="1"/>
    <cellStyle name="Lien hypertexte visité" xfId="3559" builtinId="9" hidden="1"/>
    <cellStyle name="Lien hypertexte visité" xfId="3561" builtinId="9" hidden="1"/>
    <cellStyle name="Lien hypertexte visité" xfId="3563" builtinId="9" hidden="1"/>
    <cellStyle name="Lien hypertexte visité" xfId="3565" builtinId="9" hidden="1"/>
    <cellStyle name="Lien hypertexte visité" xfId="3567" builtinId="9" hidden="1"/>
    <cellStyle name="Lien hypertexte visité" xfId="3569" builtinId="9" hidden="1"/>
    <cellStyle name="Lien hypertexte visité" xfId="3571" builtinId="9" hidden="1"/>
    <cellStyle name="Lien hypertexte visité" xfId="3573" builtinId="9" hidden="1"/>
    <cellStyle name="Lien hypertexte visité" xfId="3575" builtinId="9" hidden="1"/>
    <cellStyle name="Lien hypertexte visité" xfId="3577" builtinId="9" hidden="1"/>
    <cellStyle name="Lien hypertexte visité" xfId="3579" builtinId="9" hidden="1"/>
    <cellStyle name="Lien hypertexte visité" xfId="3581" builtinId="9" hidden="1"/>
    <cellStyle name="Lien hypertexte visité" xfId="3583" builtinId="9" hidden="1"/>
    <cellStyle name="Lien hypertexte visité" xfId="3585" builtinId="9" hidden="1"/>
    <cellStyle name="Lien hypertexte visité" xfId="3587" builtinId="9" hidden="1"/>
    <cellStyle name="Lien hypertexte visité" xfId="3589" builtinId="9" hidden="1"/>
    <cellStyle name="Lien hypertexte visité" xfId="3591" builtinId="9" hidden="1"/>
    <cellStyle name="Lien hypertexte visité" xfId="3593" builtinId="9" hidden="1"/>
    <cellStyle name="Lien hypertexte visité" xfId="3595" builtinId="9" hidden="1"/>
    <cellStyle name="Lien hypertexte visité" xfId="3597" builtinId="9" hidden="1"/>
    <cellStyle name="Lien hypertexte visité" xfId="3599" builtinId="9" hidden="1"/>
    <cellStyle name="Lien hypertexte visité" xfId="3601" builtinId="9" hidden="1"/>
    <cellStyle name="Lien hypertexte visité" xfId="3603" builtinId="9" hidden="1"/>
    <cellStyle name="Lien hypertexte visité" xfId="3605" builtinId="9" hidden="1"/>
    <cellStyle name="Lien hypertexte visité" xfId="3607" builtinId="9" hidden="1"/>
    <cellStyle name="Lien hypertexte visité" xfId="3609" builtinId="9" hidden="1"/>
    <cellStyle name="Lien hypertexte visité" xfId="3611" builtinId="9" hidden="1"/>
    <cellStyle name="Lien hypertexte visité" xfId="3613" builtinId="9" hidden="1"/>
    <cellStyle name="Lien hypertexte visité" xfId="3615" builtinId="9" hidden="1"/>
    <cellStyle name="Lien hypertexte visité" xfId="3617" builtinId="9" hidden="1"/>
    <cellStyle name="Lien hypertexte visité" xfId="3619" builtinId="9" hidden="1"/>
    <cellStyle name="Lien hypertexte visité" xfId="3621" builtinId="9" hidden="1"/>
    <cellStyle name="Lien hypertexte visité" xfId="3623" builtinId="9" hidden="1"/>
    <cellStyle name="Lien hypertexte visité" xfId="3625" builtinId="9" hidden="1"/>
    <cellStyle name="Lien hypertexte visité" xfId="3627" builtinId="9" hidden="1"/>
    <cellStyle name="Lien hypertexte visité" xfId="3629" builtinId="9" hidden="1"/>
    <cellStyle name="Lien hypertexte visité" xfId="3631" builtinId="9" hidden="1"/>
    <cellStyle name="Lien hypertexte visité" xfId="3633" builtinId="9" hidden="1"/>
    <cellStyle name="Lien hypertexte visité" xfId="3635" builtinId="9" hidden="1"/>
    <cellStyle name="Lien hypertexte visité" xfId="3637" builtinId="9" hidden="1"/>
    <cellStyle name="Lien hypertexte visité" xfId="3639" builtinId="9" hidden="1"/>
    <cellStyle name="Lien hypertexte visité" xfId="3641" builtinId="9" hidden="1"/>
    <cellStyle name="Lien hypertexte visité" xfId="3643" builtinId="9" hidden="1"/>
    <cellStyle name="Lien hypertexte visité" xfId="3645" builtinId="9" hidden="1"/>
    <cellStyle name="Lien hypertexte visité" xfId="3647" builtinId="9" hidden="1"/>
    <cellStyle name="Lien hypertexte visité" xfId="3649" builtinId="9" hidden="1"/>
    <cellStyle name="Lien hypertexte visité" xfId="3651" builtinId="9" hidden="1"/>
    <cellStyle name="Lien hypertexte visité" xfId="3653" builtinId="9" hidden="1"/>
    <cellStyle name="Lien hypertexte visité" xfId="3655" builtinId="9" hidden="1"/>
    <cellStyle name="Lien hypertexte visité" xfId="3657" builtinId="9" hidden="1"/>
    <cellStyle name="Lien hypertexte visité" xfId="3659" builtinId="9" hidden="1"/>
    <cellStyle name="Lien hypertexte visité" xfId="3661" builtinId="9" hidden="1"/>
    <cellStyle name="Lien hypertexte visité" xfId="3663" builtinId="9" hidden="1"/>
    <cellStyle name="Lien hypertexte visité" xfId="3665" builtinId="9" hidden="1"/>
    <cellStyle name="Lien hypertexte visité" xfId="3667" builtinId="9" hidden="1"/>
    <cellStyle name="Lien hypertexte visité" xfId="3669" builtinId="9" hidden="1"/>
    <cellStyle name="Lien hypertexte visité" xfId="3671" builtinId="9" hidden="1"/>
    <cellStyle name="Lien hypertexte visité" xfId="3673" builtinId="9" hidden="1"/>
    <cellStyle name="Lien hypertexte visité" xfId="3675" builtinId="9" hidden="1"/>
    <cellStyle name="Lien hypertexte visité" xfId="3677" builtinId="9" hidden="1"/>
    <cellStyle name="Lien hypertexte visité" xfId="3679" builtinId="9" hidden="1"/>
    <cellStyle name="Lien hypertexte visité" xfId="3681" builtinId="9" hidden="1"/>
    <cellStyle name="Lien hypertexte visité" xfId="3683" builtinId="9" hidden="1"/>
    <cellStyle name="Lien hypertexte visité" xfId="3685" builtinId="9" hidden="1"/>
    <cellStyle name="Lien hypertexte visité" xfId="3687" builtinId="9" hidden="1"/>
    <cellStyle name="Lien hypertexte visité" xfId="3689" builtinId="9" hidden="1"/>
    <cellStyle name="Lien hypertexte visité" xfId="3691" builtinId="9" hidden="1"/>
    <cellStyle name="Lien hypertexte visité" xfId="3693" builtinId="9" hidden="1"/>
    <cellStyle name="Lien hypertexte visité" xfId="3695" builtinId="9" hidden="1"/>
    <cellStyle name="Lien hypertexte visité" xfId="3697" builtinId="9" hidden="1"/>
    <cellStyle name="Lien hypertexte visité" xfId="3699" builtinId="9" hidden="1"/>
    <cellStyle name="Lien hypertexte visité" xfId="3701" builtinId="9" hidden="1"/>
    <cellStyle name="Lien hypertexte visité" xfId="3703" builtinId="9" hidden="1"/>
    <cellStyle name="Lien hypertexte visité" xfId="3705" builtinId="9" hidden="1"/>
    <cellStyle name="Lien hypertexte visité" xfId="3707" builtinId="9" hidden="1"/>
    <cellStyle name="Lien hypertexte visité" xfId="3709" builtinId="9" hidden="1"/>
    <cellStyle name="Lien hypertexte visité" xfId="3711" builtinId="9" hidden="1"/>
    <cellStyle name="Lien hypertexte visité" xfId="3713" builtinId="9" hidden="1"/>
    <cellStyle name="Lien hypertexte visité" xfId="3715" builtinId="9" hidden="1"/>
    <cellStyle name="Lien hypertexte visité" xfId="3717" builtinId="9" hidden="1"/>
    <cellStyle name="Lien hypertexte visité" xfId="3719" builtinId="9" hidden="1"/>
    <cellStyle name="Lien hypertexte visité" xfId="3721" builtinId="9" hidden="1"/>
    <cellStyle name="Lien hypertexte visité" xfId="3723" builtinId="9" hidden="1"/>
    <cellStyle name="Lien hypertexte visité" xfId="3725" builtinId="9" hidden="1"/>
    <cellStyle name="Lien hypertexte visité" xfId="3727" builtinId="9" hidden="1"/>
    <cellStyle name="Lien hypertexte visité" xfId="3729" builtinId="9" hidden="1"/>
    <cellStyle name="Lien hypertexte visité" xfId="3731" builtinId="9" hidden="1"/>
    <cellStyle name="Lien hypertexte visité" xfId="3733" builtinId="9" hidden="1"/>
    <cellStyle name="Lien hypertexte visité" xfId="3735" builtinId="9" hidden="1"/>
    <cellStyle name="Lien hypertexte visité" xfId="3737" builtinId="9" hidden="1"/>
    <cellStyle name="Lien hypertexte visité" xfId="3739" builtinId="9" hidden="1"/>
    <cellStyle name="Lien hypertexte visité" xfId="3741" builtinId="9" hidden="1"/>
    <cellStyle name="Lien hypertexte visité" xfId="3743" builtinId="9" hidden="1"/>
    <cellStyle name="Lien hypertexte visité" xfId="3745" builtinId="9" hidden="1"/>
    <cellStyle name="Lien hypertexte visité" xfId="3747" builtinId="9" hidden="1"/>
    <cellStyle name="Lien hypertexte visité" xfId="3749" builtinId="9" hidden="1"/>
    <cellStyle name="Lien hypertexte visité" xfId="3751" builtinId="9" hidden="1"/>
    <cellStyle name="Lien hypertexte visité" xfId="3753" builtinId="9" hidden="1"/>
    <cellStyle name="Lien hypertexte visité" xfId="3755" builtinId="9" hidden="1"/>
    <cellStyle name="Lien hypertexte visité" xfId="3757" builtinId="9" hidden="1"/>
    <cellStyle name="Lien hypertexte visité" xfId="3759" builtinId="9" hidden="1"/>
    <cellStyle name="Lien hypertexte visité" xfId="3761" builtinId="9" hidden="1"/>
    <cellStyle name="Lien hypertexte visité" xfId="3763" builtinId="9" hidden="1"/>
    <cellStyle name="Lien hypertexte visité" xfId="3765" builtinId="9" hidden="1"/>
    <cellStyle name="Lien hypertexte visité" xfId="3767" builtinId="9" hidden="1"/>
    <cellStyle name="Lien hypertexte visité" xfId="3769" builtinId="9" hidden="1"/>
    <cellStyle name="Lien hypertexte visité" xfId="3771" builtinId="9" hidden="1"/>
    <cellStyle name="Lien hypertexte visité" xfId="3773" builtinId="9" hidden="1"/>
    <cellStyle name="Lien hypertexte visité" xfId="3775" builtinId="9" hidden="1"/>
    <cellStyle name="Lien hypertexte visité" xfId="3777" builtinId="9" hidden="1"/>
    <cellStyle name="Lien hypertexte visité" xfId="3779" builtinId="9" hidden="1"/>
    <cellStyle name="Lien hypertexte visité" xfId="3781" builtinId="9" hidden="1"/>
    <cellStyle name="Lien hypertexte visité" xfId="3783" builtinId="9" hidden="1"/>
    <cellStyle name="Lien hypertexte visité" xfId="3785" builtinId="9" hidden="1"/>
    <cellStyle name="Lien hypertexte visité" xfId="3787" builtinId="9" hidden="1"/>
    <cellStyle name="Lien hypertexte visité" xfId="3789" builtinId="9" hidden="1"/>
    <cellStyle name="Lien hypertexte visité" xfId="3791" builtinId="9" hidden="1"/>
    <cellStyle name="Lien hypertexte visité" xfId="3793" builtinId="9" hidden="1"/>
    <cellStyle name="Lien hypertexte visité" xfId="3795" builtinId="9" hidden="1"/>
    <cellStyle name="Lien hypertexte visité" xfId="3797" builtinId="9" hidden="1"/>
    <cellStyle name="Lien hypertexte visité" xfId="3799" builtinId="9" hidden="1"/>
    <cellStyle name="Lien hypertexte visité" xfId="3801" builtinId="9" hidden="1"/>
    <cellStyle name="Lien hypertexte visité" xfId="3803" builtinId="9" hidden="1"/>
    <cellStyle name="Lien hypertexte visité" xfId="3805" builtinId="9" hidden="1"/>
    <cellStyle name="Lien hypertexte visité" xfId="3807" builtinId="9" hidden="1"/>
    <cellStyle name="Lien hypertexte visité" xfId="3809" builtinId="9" hidden="1"/>
    <cellStyle name="Lien hypertexte visité" xfId="3811" builtinId="9" hidden="1"/>
    <cellStyle name="Lien hypertexte visité" xfId="3813" builtinId="9" hidden="1"/>
    <cellStyle name="Lien hypertexte visité" xfId="3815" builtinId="9" hidden="1"/>
    <cellStyle name="Lien hypertexte visité" xfId="3817" builtinId="9" hidden="1"/>
    <cellStyle name="Lien hypertexte visité" xfId="3819" builtinId="9" hidden="1"/>
    <cellStyle name="Lien hypertexte visité" xfId="3821" builtinId="9" hidden="1"/>
    <cellStyle name="Lien hypertexte visité" xfId="3823" builtinId="9" hidden="1"/>
    <cellStyle name="Lien hypertexte visité" xfId="3825" builtinId="9" hidden="1"/>
    <cellStyle name="Lien hypertexte visité" xfId="3827" builtinId="9" hidden="1"/>
    <cellStyle name="Lien hypertexte visité" xfId="3829" builtinId="9" hidden="1"/>
    <cellStyle name="Lien hypertexte visité" xfId="3831" builtinId="9" hidden="1"/>
    <cellStyle name="Lien hypertexte visité" xfId="3833" builtinId="9" hidden="1"/>
    <cellStyle name="Lien hypertexte visité" xfId="3835" builtinId="9" hidden="1"/>
    <cellStyle name="Lien hypertexte visité" xfId="3837" builtinId="9" hidden="1"/>
    <cellStyle name="Lien hypertexte visité" xfId="3839" builtinId="9" hidden="1"/>
    <cellStyle name="Lien hypertexte visité" xfId="3841" builtinId="9" hidden="1"/>
    <cellStyle name="Lien hypertexte visité" xfId="3843" builtinId="9" hidden="1"/>
    <cellStyle name="Lien hypertexte visité" xfId="3845" builtinId="9" hidden="1"/>
    <cellStyle name="Lien hypertexte visité" xfId="3847" builtinId="9" hidden="1"/>
    <cellStyle name="Lien hypertexte visité" xfId="3849" builtinId="9" hidden="1"/>
    <cellStyle name="Lien hypertexte visité" xfId="3851" builtinId="9" hidden="1"/>
    <cellStyle name="Lien hypertexte visité" xfId="3853" builtinId="9" hidden="1"/>
    <cellStyle name="Lien hypertexte visité" xfId="3855" builtinId="9" hidden="1"/>
    <cellStyle name="Lien hypertexte visité" xfId="3857" builtinId="9" hidden="1"/>
    <cellStyle name="Lien hypertexte visité" xfId="3859" builtinId="9" hidden="1"/>
    <cellStyle name="Lien hypertexte visité" xfId="3861" builtinId="9" hidden="1"/>
    <cellStyle name="Lien hypertexte visité" xfId="3863" builtinId="9" hidden="1"/>
    <cellStyle name="Lien hypertexte visité" xfId="3865" builtinId="9" hidden="1"/>
    <cellStyle name="Lien hypertexte visité" xfId="3867" builtinId="9" hidden="1"/>
    <cellStyle name="Lien hypertexte visité" xfId="3869" builtinId="9" hidden="1"/>
    <cellStyle name="Lien hypertexte visité" xfId="3871" builtinId="9" hidden="1"/>
    <cellStyle name="Lien hypertexte visité" xfId="3873" builtinId="9" hidden="1"/>
    <cellStyle name="Lien hypertexte visité" xfId="3875" builtinId="9" hidden="1"/>
    <cellStyle name="Lien hypertexte visité" xfId="3877" builtinId="9" hidden="1"/>
    <cellStyle name="Lien hypertexte visité" xfId="3879" builtinId="9" hidden="1"/>
    <cellStyle name="Lien hypertexte visité" xfId="3881" builtinId="9" hidden="1"/>
    <cellStyle name="Lien hypertexte visité" xfId="3883" builtinId="9" hidden="1"/>
    <cellStyle name="Lien hypertexte visité" xfId="3885" builtinId="9" hidden="1"/>
    <cellStyle name="Lien hypertexte visité" xfId="3887" builtinId="9" hidden="1"/>
    <cellStyle name="Lien hypertexte visité" xfId="3889" builtinId="9" hidden="1"/>
    <cellStyle name="Lien hypertexte visité" xfId="3891" builtinId="9" hidden="1"/>
    <cellStyle name="Lien hypertexte visité" xfId="3893" builtinId="9" hidden="1"/>
    <cellStyle name="Lien hypertexte visité" xfId="3895" builtinId="9" hidden="1"/>
    <cellStyle name="Lien hypertexte visité" xfId="3897" builtinId="9" hidden="1"/>
    <cellStyle name="Lien hypertexte visité" xfId="3899" builtinId="9" hidden="1"/>
    <cellStyle name="Lien hypertexte visité" xfId="3901" builtinId="9" hidden="1"/>
    <cellStyle name="Lien hypertexte visité" xfId="3903" builtinId="9" hidden="1"/>
    <cellStyle name="Lien hypertexte visité" xfId="3905" builtinId="9" hidden="1"/>
    <cellStyle name="Lien hypertexte visité" xfId="3907" builtinId="9" hidden="1"/>
    <cellStyle name="Lien hypertexte visité" xfId="3909" builtinId="9" hidden="1"/>
    <cellStyle name="Lien hypertexte visité" xfId="3911" builtinId="9" hidden="1"/>
    <cellStyle name="Lien hypertexte visité" xfId="3913" builtinId="9" hidden="1"/>
    <cellStyle name="Lien hypertexte visité" xfId="3915" builtinId="9" hidden="1"/>
    <cellStyle name="Lien hypertexte visité" xfId="3917" builtinId="9" hidden="1"/>
    <cellStyle name="Lien hypertexte visité" xfId="3919" builtinId="9" hidden="1"/>
    <cellStyle name="Lien hypertexte visité" xfId="3921" builtinId="9" hidden="1"/>
    <cellStyle name="Lien hypertexte visité" xfId="3923" builtinId="9" hidden="1"/>
    <cellStyle name="Lien hypertexte visité" xfId="3925" builtinId="9" hidden="1"/>
    <cellStyle name="Lien hypertexte visité" xfId="3927" builtinId="9" hidden="1"/>
    <cellStyle name="Lien hypertexte visité" xfId="3929" builtinId="9" hidden="1"/>
    <cellStyle name="Lien hypertexte visité" xfId="3931" builtinId="9" hidden="1"/>
    <cellStyle name="Lien hypertexte visité" xfId="3933" builtinId="9" hidden="1"/>
    <cellStyle name="Lien hypertexte visité" xfId="3935" builtinId="9" hidden="1"/>
    <cellStyle name="Lien hypertexte visité" xfId="3937" builtinId="9" hidden="1"/>
    <cellStyle name="Lien hypertexte visité" xfId="3939" builtinId="9" hidden="1"/>
    <cellStyle name="Lien hypertexte visité" xfId="3941" builtinId="9" hidden="1"/>
    <cellStyle name="Lien hypertexte visité" xfId="3943" builtinId="9" hidden="1"/>
    <cellStyle name="Lien hypertexte visité" xfId="3945" builtinId="9" hidden="1"/>
    <cellStyle name="Lien hypertexte visité" xfId="3947" builtinId="9" hidden="1"/>
    <cellStyle name="Lien hypertexte visité" xfId="3949" builtinId="9" hidden="1"/>
    <cellStyle name="Lien hypertexte visité" xfId="3951" builtinId="9" hidden="1"/>
    <cellStyle name="Lien hypertexte visité" xfId="3953" builtinId="9" hidden="1"/>
    <cellStyle name="Lien hypertexte visité" xfId="3955" builtinId="9" hidden="1"/>
    <cellStyle name="Lien hypertexte visité" xfId="3957" builtinId="9" hidden="1"/>
    <cellStyle name="Lien hypertexte visité" xfId="3959" builtinId="9" hidden="1"/>
    <cellStyle name="Lien hypertexte visité" xfId="3961" builtinId="9" hidden="1"/>
    <cellStyle name="Lien hypertexte visité" xfId="3963" builtinId="9" hidden="1"/>
    <cellStyle name="Lien hypertexte visité" xfId="3965" builtinId="9" hidden="1"/>
    <cellStyle name="Lien hypertexte visité" xfId="3967" builtinId="9" hidden="1"/>
    <cellStyle name="Lien hypertexte visité" xfId="3969" builtinId="9" hidden="1"/>
    <cellStyle name="Lien hypertexte visité" xfId="3971" builtinId="9" hidden="1"/>
    <cellStyle name="Lien hypertexte visité" xfId="3973" builtinId="9" hidden="1"/>
    <cellStyle name="Lien hypertexte visité" xfId="3975" builtinId="9" hidden="1"/>
    <cellStyle name="Lien hypertexte visité" xfId="3977" builtinId="9" hidden="1"/>
    <cellStyle name="Lien hypertexte visité" xfId="3979" builtinId="9" hidden="1"/>
    <cellStyle name="Lien hypertexte visité" xfId="3981" builtinId="9" hidden="1"/>
    <cellStyle name="Lien hypertexte visité" xfId="3983" builtinId="9" hidden="1"/>
    <cellStyle name="Lien hypertexte visité" xfId="3985" builtinId="9" hidden="1"/>
    <cellStyle name="Lien hypertexte visité" xfId="3987" builtinId="9" hidden="1"/>
    <cellStyle name="Lien hypertexte visité" xfId="3989" builtinId="9" hidden="1"/>
    <cellStyle name="Lien hypertexte visité" xfId="3991" builtinId="9" hidden="1"/>
    <cellStyle name="Lien hypertexte visité" xfId="3993" builtinId="9" hidden="1"/>
    <cellStyle name="Lien hypertexte visité" xfId="3995" builtinId="9" hidden="1"/>
    <cellStyle name="Lien hypertexte visité" xfId="3997" builtinId="9" hidden="1"/>
    <cellStyle name="Lien hypertexte visité" xfId="3999" builtinId="9" hidden="1"/>
    <cellStyle name="Lien hypertexte visité" xfId="4001" builtinId="9" hidden="1"/>
    <cellStyle name="Lien hypertexte visité" xfId="4003" builtinId="9" hidden="1"/>
    <cellStyle name="Lien hypertexte visité" xfId="4005" builtinId="9" hidden="1"/>
    <cellStyle name="Lien hypertexte visité" xfId="4007" builtinId="9" hidden="1"/>
    <cellStyle name="Lien hypertexte visité" xfId="4009" builtinId="9" hidden="1"/>
    <cellStyle name="Lien hypertexte visité" xfId="4011" builtinId="9" hidden="1"/>
    <cellStyle name="Lien hypertexte visité" xfId="4013" builtinId="9" hidden="1"/>
    <cellStyle name="Lien hypertexte visité" xfId="4015" builtinId="9" hidden="1"/>
    <cellStyle name="Lien hypertexte visité" xfId="4017" builtinId="9" hidden="1"/>
    <cellStyle name="Lien hypertexte visité" xfId="4019" builtinId="9" hidden="1"/>
    <cellStyle name="Lien hypertexte visité" xfId="4021" builtinId="9" hidden="1"/>
    <cellStyle name="Lien hypertexte visité" xfId="4023" builtinId="9" hidden="1"/>
    <cellStyle name="Lien hypertexte visité" xfId="4025" builtinId="9" hidden="1"/>
    <cellStyle name="Lien hypertexte visité" xfId="4027" builtinId="9" hidden="1"/>
    <cellStyle name="Lien hypertexte visité" xfId="4029" builtinId="9" hidden="1"/>
    <cellStyle name="Lien hypertexte visité" xfId="4031" builtinId="9" hidden="1"/>
    <cellStyle name="Lien hypertexte visité" xfId="4033" builtinId="9" hidden="1"/>
    <cellStyle name="Lien hypertexte visité" xfId="4035" builtinId="9" hidden="1"/>
    <cellStyle name="Lien hypertexte visité" xfId="4037" builtinId="9" hidden="1"/>
    <cellStyle name="Lien hypertexte visité" xfId="4039" builtinId="9" hidden="1"/>
    <cellStyle name="Lien hypertexte visité" xfId="4041" builtinId="9" hidden="1"/>
    <cellStyle name="Lien hypertexte visité" xfId="4043" builtinId="9" hidden="1"/>
    <cellStyle name="Lien hypertexte visité" xfId="4045" builtinId="9" hidden="1"/>
    <cellStyle name="Lien hypertexte visité" xfId="4047" builtinId="9" hidden="1"/>
    <cellStyle name="Lien hypertexte visité" xfId="4049" builtinId="9" hidden="1"/>
    <cellStyle name="Lien hypertexte visité" xfId="4051" builtinId="9" hidden="1"/>
    <cellStyle name="Lien hypertexte visité" xfId="4053" builtinId="9" hidden="1"/>
    <cellStyle name="Lien hypertexte visité" xfId="4055" builtinId="9" hidden="1"/>
    <cellStyle name="Lien hypertexte visité" xfId="4057" builtinId="9" hidden="1"/>
    <cellStyle name="Lien hypertexte visité" xfId="4059" builtinId="9" hidden="1"/>
    <cellStyle name="Lien hypertexte visité" xfId="4061" builtinId="9" hidden="1"/>
    <cellStyle name="Lien hypertexte visité" xfId="4063" builtinId="9" hidden="1"/>
    <cellStyle name="Lien hypertexte visité" xfId="4065" builtinId="9" hidden="1"/>
    <cellStyle name="Lien hypertexte visité" xfId="4067" builtinId="9" hidden="1"/>
    <cellStyle name="Lien hypertexte visité" xfId="4069" builtinId="9" hidden="1"/>
    <cellStyle name="Lien hypertexte visité" xfId="4071" builtinId="9" hidden="1"/>
    <cellStyle name="Lien hypertexte visité" xfId="4073" builtinId="9" hidden="1"/>
    <cellStyle name="Lien hypertexte visité" xfId="4075" builtinId="9" hidden="1"/>
    <cellStyle name="Lien hypertexte visité" xfId="4077" builtinId="9" hidden="1"/>
    <cellStyle name="Lien hypertexte visité" xfId="4079" builtinId="9" hidden="1"/>
    <cellStyle name="Lien hypertexte visité" xfId="4081" builtinId="9" hidden="1"/>
    <cellStyle name="Lien hypertexte visité" xfId="4083" builtinId="9" hidden="1"/>
    <cellStyle name="Lien hypertexte visité" xfId="4085" builtinId="9" hidden="1"/>
    <cellStyle name="Lien hypertexte visité" xfId="4087" builtinId="9" hidden="1"/>
    <cellStyle name="Lien hypertexte visité" xfId="4089" builtinId="9" hidden="1"/>
    <cellStyle name="Lien hypertexte visité" xfId="4091" builtinId="9" hidden="1"/>
    <cellStyle name="Lien hypertexte visité" xfId="4093" builtinId="9" hidden="1"/>
    <cellStyle name="Lien hypertexte visité" xfId="4095" builtinId="9" hidden="1"/>
    <cellStyle name="Lien hypertexte visité" xfId="4097" builtinId="9" hidden="1"/>
    <cellStyle name="Lien hypertexte visité" xfId="4099" builtinId="9" hidden="1"/>
    <cellStyle name="Lien hypertexte visité" xfId="4101" builtinId="9" hidden="1"/>
    <cellStyle name="Lien hypertexte visité" xfId="4103" builtinId="9" hidden="1"/>
    <cellStyle name="Lien hypertexte visité" xfId="4105" builtinId="9" hidden="1"/>
    <cellStyle name="Lien hypertexte visité" xfId="4107" builtinId="9" hidden="1"/>
    <cellStyle name="Lien hypertexte visité" xfId="4109" builtinId="9" hidden="1"/>
    <cellStyle name="Lien hypertexte visité" xfId="4111" builtinId="9" hidden="1"/>
    <cellStyle name="Lien hypertexte visité" xfId="4113" builtinId="9" hidden="1"/>
    <cellStyle name="Lien hypertexte visité" xfId="4115" builtinId="9" hidden="1"/>
    <cellStyle name="Lien hypertexte visité" xfId="4117" builtinId="9" hidden="1"/>
    <cellStyle name="Lien hypertexte visité" xfId="4119" builtinId="9" hidden="1"/>
    <cellStyle name="Lien hypertexte visité" xfId="4121" builtinId="9" hidden="1"/>
    <cellStyle name="Lien hypertexte visité" xfId="4123" builtinId="9" hidden="1"/>
    <cellStyle name="Lien hypertexte visité" xfId="4125" builtinId="9" hidden="1"/>
    <cellStyle name="Lien hypertexte visité" xfId="4127" builtinId="9" hidden="1"/>
    <cellStyle name="Lien hypertexte visité" xfId="4129" builtinId="9" hidden="1"/>
    <cellStyle name="Lien hypertexte visité" xfId="4131" builtinId="9" hidden="1"/>
    <cellStyle name="Lien hypertexte visité" xfId="4133" builtinId="9" hidden="1"/>
    <cellStyle name="Lien hypertexte visité" xfId="4135" builtinId="9" hidden="1"/>
    <cellStyle name="Lien hypertexte visité" xfId="4137" builtinId="9" hidden="1"/>
    <cellStyle name="Lien hypertexte visité" xfId="4139" builtinId="9" hidden="1"/>
    <cellStyle name="Lien hypertexte visité" xfId="4141" builtinId="9" hidden="1"/>
    <cellStyle name="Lien hypertexte visité" xfId="4143" builtinId="9" hidden="1"/>
    <cellStyle name="Lien hypertexte visité" xfId="4145" builtinId="9" hidden="1"/>
    <cellStyle name="Lien hypertexte visité" xfId="4147" builtinId="9" hidden="1"/>
    <cellStyle name="Lien hypertexte visité" xfId="4149" builtinId="9" hidden="1"/>
    <cellStyle name="Lien hypertexte visité" xfId="4151" builtinId="9" hidden="1"/>
    <cellStyle name="Lien hypertexte visité" xfId="4153" builtinId="9" hidden="1"/>
    <cellStyle name="Lien hypertexte visité" xfId="4155" builtinId="9" hidden="1"/>
    <cellStyle name="Lien hypertexte visité" xfId="4157" builtinId="9" hidden="1"/>
    <cellStyle name="Lien hypertexte visité" xfId="4159" builtinId="9" hidden="1"/>
    <cellStyle name="Lien hypertexte visité" xfId="4161" builtinId="9" hidden="1"/>
    <cellStyle name="Lien hypertexte visité" xfId="4163" builtinId="9" hidden="1"/>
    <cellStyle name="Lien hypertexte visité" xfId="4165" builtinId="9" hidden="1"/>
    <cellStyle name="Lien hypertexte visité" xfId="4167" builtinId="9" hidden="1"/>
    <cellStyle name="Lien hypertexte visité" xfId="4169" builtinId="9" hidden="1"/>
    <cellStyle name="Lien hypertexte visité" xfId="4171" builtinId="9" hidden="1"/>
    <cellStyle name="Lien hypertexte visité" xfId="4173" builtinId="9" hidden="1"/>
    <cellStyle name="Lien hypertexte visité" xfId="4175" builtinId="9" hidden="1"/>
    <cellStyle name="Lien hypertexte visité" xfId="4177" builtinId="9" hidden="1"/>
    <cellStyle name="Lien hypertexte visité" xfId="4179" builtinId="9" hidden="1"/>
    <cellStyle name="Lien hypertexte visité" xfId="4181" builtinId="9" hidden="1"/>
    <cellStyle name="Lien hypertexte visité" xfId="4183" builtinId="9" hidden="1"/>
    <cellStyle name="Lien hypertexte visité" xfId="4185" builtinId="9" hidden="1"/>
    <cellStyle name="Lien hypertexte visité" xfId="4187" builtinId="9" hidden="1"/>
    <cellStyle name="Lien hypertexte visité" xfId="4189" builtinId="9" hidden="1"/>
    <cellStyle name="Lien hypertexte visité" xfId="4191" builtinId="9" hidden="1"/>
    <cellStyle name="Lien hypertexte visité" xfId="4193" builtinId="9" hidden="1"/>
    <cellStyle name="Lien hypertexte visité" xfId="4195" builtinId="9" hidden="1"/>
    <cellStyle name="Lien hypertexte visité" xfId="4197" builtinId="9" hidden="1"/>
    <cellStyle name="Lien hypertexte visité" xfId="4199" builtinId="9" hidden="1"/>
    <cellStyle name="Lien hypertexte visité" xfId="4201" builtinId="9" hidden="1"/>
    <cellStyle name="Lien hypertexte visité" xfId="4203" builtinId="9" hidden="1"/>
    <cellStyle name="Lien hypertexte visité" xfId="4205" builtinId="9" hidden="1"/>
    <cellStyle name="Lien hypertexte visité" xfId="4207" builtinId="9" hidden="1"/>
    <cellStyle name="Lien hypertexte visité" xfId="4209" builtinId="9" hidden="1"/>
    <cellStyle name="Lien hypertexte visité" xfId="4211" builtinId="9" hidden="1"/>
    <cellStyle name="Lien hypertexte visité" xfId="4213" builtinId="9" hidden="1"/>
    <cellStyle name="Lien hypertexte visité" xfId="4215" builtinId="9" hidden="1"/>
    <cellStyle name="Lien hypertexte visité" xfId="4217" builtinId="9" hidden="1"/>
    <cellStyle name="Lien hypertexte visité" xfId="4219" builtinId="9" hidden="1"/>
    <cellStyle name="Lien hypertexte visité" xfId="4221" builtinId="9" hidden="1"/>
    <cellStyle name="Lien hypertexte visité" xfId="4223" builtinId="9" hidden="1"/>
    <cellStyle name="Lien hypertexte visité" xfId="4225" builtinId="9" hidden="1"/>
    <cellStyle name="Lien hypertexte visité" xfId="4227" builtinId="9" hidden="1"/>
    <cellStyle name="Lien hypertexte visité" xfId="4229" builtinId="9" hidden="1"/>
    <cellStyle name="Lien hypertexte visité" xfId="4231" builtinId="9" hidden="1"/>
    <cellStyle name="Lien hypertexte visité" xfId="4233" builtinId="9" hidden="1"/>
    <cellStyle name="Lien hypertexte visité" xfId="4235" builtinId="9" hidden="1"/>
    <cellStyle name="Lien hypertexte visité" xfId="4237" builtinId="9" hidden="1"/>
    <cellStyle name="Lien hypertexte visité" xfId="4239" builtinId="9" hidden="1"/>
    <cellStyle name="Lien hypertexte visité" xfId="4241" builtinId="9" hidden="1"/>
    <cellStyle name="Lien hypertexte visité" xfId="4243" builtinId="9" hidden="1"/>
    <cellStyle name="Lien hypertexte visité" xfId="4245" builtinId="9" hidden="1"/>
    <cellStyle name="Lien hypertexte visité" xfId="4247" builtinId="9" hidden="1"/>
    <cellStyle name="Lien hypertexte visité" xfId="4249" builtinId="9" hidden="1"/>
    <cellStyle name="Lien hypertexte visité" xfId="4251" builtinId="9" hidden="1"/>
    <cellStyle name="Lien hypertexte visité" xfId="4253" builtinId="9" hidden="1"/>
    <cellStyle name="Lien hypertexte visité" xfId="4255" builtinId="9" hidden="1"/>
    <cellStyle name="Lien hypertexte visité" xfId="4257" builtinId="9" hidden="1"/>
    <cellStyle name="Lien hypertexte visité" xfId="4259" builtinId="9" hidden="1"/>
    <cellStyle name="Lien hypertexte visité" xfId="4261" builtinId="9" hidden="1"/>
    <cellStyle name="Lien hypertexte visité" xfId="4263" builtinId="9" hidden="1"/>
    <cellStyle name="Lien hypertexte visité" xfId="4265" builtinId="9" hidden="1"/>
    <cellStyle name="Lien hypertexte visité" xfId="4267" builtinId="9" hidden="1"/>
    <cellStyle name="Lien hypertexte visité" xfId="4269" builtinId="9" hidden="1"/>
    <cellStyle name="Lien hypertexte visité" xfId="4271" builtinId="9" hidden="1"/>
    <cellStyle name="Lien hypertexte visité" xfId="4273" builtinId="9" hidden="1"/>
    <cellStyle name="Lien hypertexte visité" xfId="4275" builtinId="9" hidden="1"/>
    <cellStyle name="Lien hypertexte visité" xfId="4277" builtinId="9" hidden="1"/>
    <cellStyle name="Lien hypertexte visité" xfId="4279" builtinId="9" hidden="1"/>
    <cellStyle name="Lien hypertexte visité" xfId="4281" builtinId="9" hidden="1"/>
    <cellStyle name="Lien hypertexte visité" xfId="4283" builtinId="9" hidden="1"/>
    <cellStyle name="Lien hypertexte visité" xfId="4285" builtinId="9" hidden="1"/>
    <cellStyle name="Lien hypertexte visité" xfId="4287" builtinId="9" hidden="1"/>
    <cellStyle name="Lien hypertexte visité" xfId="4289" builtinId="9" hidden="1"/>
    <cellStyle name="Lien hypertexte visité" xfId="4291" builtinId="9" hidden="1"/>
    <cellStyle name="Lien hypertexte visité" xfId="4293" builtinId="9" hidden="1"/>
    <cellStyle name="Lien hypertexte visité" xfId="4295" builtinId="9" hidden="1"/>
    <cellStyle name="Lien hypertexte visité" xfId="4297" builtinId="9" hidden="1"/>
    <cellStyle name="Lien hypertexte visité" xfId="4299" builtinId="9" hidden="1"/>
    <cellStyle name="Lien hypertexte visité" xfId="4301" builtinId="9" hidden="1"/>
    <cellStyle name="Lien hypertexte visité" xfId="4303" builtinId="9" hidden="1"/>
    <cellStyle name="Lien hypertexte visité" xfId="4305" builtinId="9" hidden="1"/>
    <cellStyle name="Lien hypertexte visité" xfId="4307" builtinId="9" hidden="1"/>
    <cellStyle name="Lien hypertexte visité" xfId="4309" builtinId="9" hidden="1"/>
    <cellStyle name="Lien hypertexte visité" xfId="4311" builtinId="9" hidden="1"/>
    <cellStyle name="Lien hypertexte visité" xfId="4313" builtinId="9" hidden="1"/>
    <cellStyle name="Lien hypertexte visité" xfId="4315" builtinId="9" hidden="1"/>
    <cellStyle name="Lien hypertexte visité" xfId="4317" builtinId="9" hidden="1"/>
    <cellStyle name="Lien hypertexte visité" xfId="4319" builtinId="9" hidden="1"/>
    <cellStyle name="Lien hypertexte visité" xfId="4321" builtinId="9" hidden="1"/>
    <cellStyle name="Lien hypertexte visité" xfId="4323" builtinId="9" hidden="1"/>
    <cellStyle name="Lien hypertexte visité" xfId="4325" builtinId="9" hidden="1"/>
    <cellStyle name="Lien hypertexte visité" xfId="4327" builtinId="9" hidden="1"/>
    <cellStyle name="Lien hypertexte visité" xfId="4329" builtinId="9" hidden="1"/>
    <cellStyle name="Lien hypertexte visité" xfId="4331" builtinId="9" hidden="1"/>
    <cellStyle name="Lien hypertexte visité" xfId="4333" builtinId="9" hidden="1"/>
    <cellStyle name="Lien hypertexte visité" xfId="4335" builtinId="9" hidden="1"/>
    <cellStyle name="Lien hypertexte visité" xfId="4337" builtinId="9" hidden="1"/>
    <cellStyle name="Lien hypertexte visité" xfId="4339" builtinId="9" hidden="1"/>
    <cellStyle name="Lien hypertexte visité" xfId="4341" builtinId="9" hidden="1"/>
    <cellStyle name="Lien hypertexte visité" xfId="4343" builtinId="9" hidden="1"/>
    <cellStyle name="Lien hypertexte visité" xfId="4345" builtinId="9" hidden="1"/>
    <cellStyle name="Lien hypertexte visité" xfId="4347" builtinId="9" hidden="1"/>
    <cellStyle name="Lien hypertexte visité" xfId="4349" builtinId="9" hidden="1"/>
    <cellStyle name="Lien hypertexte visité" xfId="4351" builtinId="9" hidden="1"/>
    <cellStyle name="Lien hypertexte visité" xfId="4353" builtinId="9" hidden="1"/>
    <cellStyle name="Lien hypertexte visité" xfId="4355" builtinId="9" hidden="1"/>
    <cellStyle name="Lien hypertexte visité" xfId="4357" builtinId="9" hidden="1"/>
    <cellStyle name="Lien hypertexte visité" xfId="4359" builtinId="9" hidden="1"/>
    <cellStyle name="Lien hypertexte visité" xfId="4361" builtinId="9" hidden="1"/>
    <cellStyle name="Lien hypertexte visité" xfId="4363" builtinId="9" hidden="1"/>
    <cellStyle name="Lien hypertexte visité" xfId="4365" builtinId="9" hidden="1"/>
    <cellStyle name="Lien hypertexte visité" xfId="4367" builtinId="9" hidden="1"/>
    <cellStyle name="Lien hypertexte visité" xfId="4369" builtinId="9" hidden="1"/>
    <cellStyle name="Lien hypertexte visité" xfId="4371" builtinId="9" hidden="1"/>
    <cellStyle name="Lien hypertexte visité" xfId="4373" builtinId="9" hidden="1"/>
    <cellStyle name="Lien hypertexte visité" xfId="4375" builtinId="9" hidden="1"/>
    <cellStyle name="Lien hypertexte visité" xfId="4377" builtinId="9" hidden="1"/>
    <cellStyle name="Lien hypertexte visité" xfId="4379" builtinId="9" hidden="1"/>
    <cellStyle name="Lien hypertexte visité" xfId="4381" builtinId="9" hidden="1"/>
    <cellStyle name="Lien hypertexte visité" xfId="4383" builtinId="9" hidden="1"/>
    <cellStyle name="Lien hypertexte visité" xfId="4385" builtinId="9" hidden="1"/>
    <cellStyle name="Lien hypertexte visité" xfId="4387" builtinId="9" hidden="1"/>
    <cellStyle name="Lien hypertexte visité" xfId="4389" builtinId="9" hidden="1"/>
    <cellStyle name="Lien hypertexte visité" xfId="4391" builtinId="9" hidden="1"/>
    <cellStyle name="Lien hypertexte visité" xfId="4393" builtinId="9" hidden="1"/>
    <cellStyle name="Lien hypertexte visité" xfId="4395" builtinId="9" hidden="1"/>
    <cellStyle name="Lien hypertexte visité" xfId="4397" builtinId="9" hidden="1"/>
    <cellStyle name="Lien hypertexte visité" xfId="4399" builtinId="9" hidden="1"/>
    <cellStyle name="Lien hypertexte visité" xfId="4401" builtinId="9" hidden="1"/>
    <cellStyle name="Lien hypertexte visité" xfId="4403" builtinId="9" hidden="1"/>
    <cellStyle name="Lien hypertexte visité" xfId="4405" builtinId="9" hidden="1"/>
    <cellStyle name="Lien hypertexte visité" xfId="4407" builtinId="9" hidden="1"/>
    <cellStyle name="Lien hypertexte visité" xfId="4409" builtinId="9" hidden="1"/>
    <cellStyle name="Lien hypertexte visité" xfId="4411" builtinId="9" hidden="1"/>
    <cellStyle name="Lien hypertexte visité" xfId="4413" builtinId="9" hidden="1"/>
    <cellStyle name="Lien hypertexte visité" xfId="4415" builtinId="9" hidden="1"/>
    <cellStyle name="Lien hypertexte visité" xfId="4417" builtinId="9" hidden="1"/>
    <cellStyle name="Lien hypertexte visité" xfId="4419" builtinId="9" hidden="1"/>
    <cellStyle name="Lien hypertexte visité" xfId="4421" builtinId="9" hidden="1"/>
    <cellStyle name="Lien hypertexte visité" xfId="4423" builtinId="9" hidden="1"/>
    <cellStyle name="Lien hypertexte visité" xfId="4425" builtinId="9" hidden="1"/>
    <cellStyle name="Lien hypertexte visité" xfId="4427" builtinId="9" hidden="1"/>
    <cellStyle name="Lien hypertexte visité" xfId="4429" builtinId="9" hidden="1"/>
    <cellStyle name="Lien hypertexte visité" xfId="4431" builtinId="9" hidden="1"/>
    <cellStyle name="Lien hypertexte visité" xfId="4433" builtinId="9" hidden="1"/>
    <cellStyle name="Lien hypertexte visité" xfId="4435" builtinId="9" hidden="1"/>
    <cellStyle name="Lien hypertexte visité" xfId="4437" builtinId="9" hidden="1"/>
    <cellStyle name="Lien hypertexte visité" xfId="4439" builtinId="9" hidden="1"/>
    <cellStyle name="Lien hypertexte visité" xfId="4441" builtinId="9" hidden="1"/>
    <cellStyle name="Lien hypertexte visité" xfId="4443" builtinId="9" hidden="1"/>
    <cellStyle name="Lien hypertexte visité" xfId="4445" builtinId="9" hidden="1"/>
    <cellStyle name="Lien hypertexte visité" xfId="4447" builtinId="9" hidden="1"/>
    <cellStyle name="Lien hypertexte visité" xfId="4449" builtinId="9" hidden="1"/>
    <cellStyle name="Lien hypertexte visité" xfId="4451" builtinId="9" hidden="1"/>
    <cellStyle name="Lien hypertexte visité" xfId="4453" builtinId="9" hidden="1"/>
    <cellStyle name="Lien hypertexte visité" xfId="4455" builtinId="9" hidden="1"/>
    <cellStyle name="Lien hypertexte visité" xfId="4457" builtinId="9" hidden="1"/>
    <cellStyle name="Lien hypertexte visité" xfId="4459" builtinId="9" hidden="1"/>
    <cellStyle name="Lien hypertexte visité" xfId="4461" builtinId="9" hidden="1"/>
    <cellStyle name="Lien hypertexte visité" xfId="4463" builtinId="9" hidden="1"/>
    <cellStyle name="Lien hypertexte visité" xfId="4465" builtinId="9" hidden="1"/>
    <cellStyle name="Lien hypertexte visité" xfId="4467" builtinId="9" hidden="1"/>
    <cellStyle name="Lien hypertexte visité" xfId="4469" builtinId="9" hidden="1"/>
    <cellStyle name="Lien hypertexte visité" xfId="4471" builtinId="9" hidden="1"/>
    <cellStyle name="Lien hypertexte visité" xfId="4473" builtinId="9" hidden="1"/>
    <cellStyle name="Lien hypertexte visité" xfId="4475" builtinId="9" hidden="1"/>
    <cellStyle name="Lien hypertexte visité" xfId="4477" builtinId="9" hidden="1"/>
    <cellStyle name="Lien hypertexte visité" xfId="4479" builtinId="9" hidden="1"/>
    <cellStyle name="Lien hypertexte visité" xfId="4481" builtinId="9" hidden="1"/>
    <cellStyle name="Lien hypertexte visité" xfId="4483" builtinId="9" hidden="1"/>
    <cellStyle name="Lien hypertexte visité" xfId="4485" builtinId="9" hidden="1"/>
    <cellStyle name="Lien hypertexte visité" xfId="4487" builtinId="9" hidden="1"/>
    <cellStyle name="Lien hypertexte visité" xfId="4489" builtinId="9" hidden="1"/>
    <cellStyle name="Lien hypertexte visité" xfId="4491" builtinId="9" hidden="1"/>
    <cellStyle name="Lien hypertexte visité" xfId="4493" builtinId="9" hidden="1"/>
    <cellStyle name="Lien hypertexte visité" xfId="4495" builtinId="9" hidden="1"/>
    <cellStyle name="Lien hypertexte visité" xfId="4497" builtinId="9" hidden="1"/>
    <cellStyle name="Lien hypertexte visité" xfId="4499" builtinId="9" hidden="1"/>
    <cellStyle name="Lien hypertexte visité" xfId="4501" builtinId="9" hidden="1"/>
    <cellStyle name="Lien hypertexte visité" xfId="4503" builtinId="9" hidden="1"/>
    <cellStyle name="Lien hypertexte visité" xfId="4505" builtinId="9" hidden="1"/>
    <cellStyle name="Lien hypertexte visité" xfId="4507" builtinId="9" hidden="1"/>
    <cellStyle name="Lien hypertexte visité" xfId="4509" builtinId="9" hidden="1"/>
    <cellStyle name="Lien hypertexte visité" xfId="4511" builtinId="9" hidden="1"/>
    <cellStyle name="Lien hypertexte visité" xfId="4513" builtinId="9" hidden="1"/>
    <cellStyle name="Lien hypertexte visité" xfId="4515" builtinId="9" hidden="1"/>
    <cellStyle name="Lien hypertexte visité" xfId="4517" builtinId="9" hidden="1"/>
    <cellStyle name="Lien hypertexte visité" xfId="4519" builtinId="9" hidden="1"/>
    <cellStyle name="Lien hypertexte visité" xfId="4521" builtinId="9" hidden="1"/>
    <cellStyle name="Lien hypertexte visité" xfId="4523" builtinId="9" hidden="1"/>
    <cellStyle name="Lien hypertexte visité" xfId="4525" builtinId="9" hidden="1"/>
    <cellStyle name="Lien hypertexte visité" xfId="4527" builtinId="9" hidden="1"/>
    <cellStyle name="Lien hypertexte visité" xfId="4529" builtinId="9" hidden="1"/>
    <cellStyle name="Lien hypertexte visité" xfId="4531" builtinId="9" hidden="1"/>
    <cellStyle name="Lien hypertexte visité" xfId="4533" builtinId="9" hidden="1"/>
    <cellStyle name="Lien hypertexte visité" xfId="4535" builtinId="9" hidden="1"/>
    <cellStyle name="Lien hypertexte visité" xfId="4537" builtinId="9" hidden="1"/>
    <cellStyle name="Lien hypertexte visité" xfId="4539" builtinId="9" hidden="1"/>
    <cellStyle name="Lien hypertexte visité" xfId="4541" builtinId="9" hidden="1"/>
    <cellStyle name="Lien hypertexte visité" xfId="4543" builtinId="9" hidden="1"/>
    <cellStyle name="Lien hypertexte visité" xfId="4545" builtinId="9" hidden="1"/>
    <cellStyle name="Lien hypertexte visité" xfId="4547" builtinId="9" hidden="1"/>
    <cellStyle name="Lien hypertexte visité" xfId="4549" builtinId="9" hidden="1"/>
    <cellStyle name="Lien hypertexte visité" xfId="4551" builtinId="9" hidden="1"/>
    <cellStyle name="Lien hypertexte visité" xfId="4553" builtinId="9" hidden="1"/>
    <cellStyle name="Lien hypertexte visité" xfId="4555" builtinId="9" hidden="1"/>
    <cellStyle name="Lien hypertexte visité" xfId="4557" builtinId="9" hidden="1"/>
    <cellStyle name="Lien hypertexte visité" xfId="4559" builtinId="9" hidden="1"/>
    <cellStyle name="Lien hypertexte visité" xfId="4561" builtinId="9" hidden="1"/>
    <cellStyle name="Lien hypertexte visité" xfId="4563" builtinId="9" hidden="1"/>
    <cellStyle name="Lien hypertexte visité" xfId="4565" builtinId="9" hidden="1"/>
    <cellStyle name="Lien hypertexte visité" xfId="4567" builtinId="9" hidden="1"/>
    <cellStyle name="Lien hypertexte visité" xfId="4569" builtinId="9" hidden="1"/>
    <cellStyle name="Lien hypertexte visité" xfId="4571" builtinId="9" hidden="1"/>
    <cellStyle name="Lien hypertexte visité" xfId="4573" builtinId="9" hidden="1"/>
    <cellStyle name="Lien hypertexte visité" xfId="4575" builtinId="9" hidden="1"/>
    <cellStyle name="Lien hypertexte visité" xfId="4577" builtinId="9" hidden="1"/>
    <cellStyle name="Lien hypertexte visité" xfId="4579" builtinId="9" hidden="1"/>
    <cellStyle name="Lien hypertexte visité" xfId="4581" builtinId="9" hidden="1"/>
    <cellStyle name="Lien hypertexte visité" xfId="4583" builtinId="9" hidden="1"/>
    <cellStyle name="Lien hypertexte visité" xfId="4585" builtinId="9" hidden="1"/>
    <cellStyle name="Lien hypertexte visité" xfId="4587" builtinId="9" hidden="1"/>
    <cellStyle name="Lien hypertexte visité" xfId="4589" builtinId="9" hidden="1"/>
    <cellStyle name="Lien hypertexte visité" xfId="4591" builtinId="9" hidden="1"/>
    <cellStyle name="Lien hypertexte visité" xfId="4593" builtinId="9" hidden="1"/>
    <cellStyle name="Lien hypertexte visité" xfId="4595" builtinId="9" hidden="1"/>
    <cellStyle name="Lien hypertexte visité" xfId="4597" builtinId="9" hidden="1"/>
    <cellStyle name="Lien hypertexte visité" xfId="4599" builtinId="9" hidden="1"/>
    <cellStyle name="Lien hypertexte visité" xfId="4601" builtinId="9" hidden="1"/>
    <cellStyle name="Lien hypertexte visité" xfId="4603" builtinId="9" hidden="1"/>
    <cellStyle name="Lien hypertexte visité" xfId="4605" builtinId="9" hidden="1"/>
    <cellStyle name="Lien hypertexte visité" xfId="4607" builtinId="9" hidden="1"/>
    <cellStyle name="Lien hypertexte visité" xfId="4609" builtinId="9" hidden="1"/>
    <cellStyle name="Lien hypertexte visité" xfId="4611" builtinId="9" hidden="1"/>
    <cellStyle name="Lien hypertexte visité" xfId="4613" builtinId="9" hidden="1"/>
    <cellStyle name="Lien hypertexte visité" xfId="4615" builtinId="9" hidden="1"/>
    <cellStyle name="Lien hypertexte visité" xfId="4617" builtinId="9" hidden="1"/>
    <cellStyle name="Lien hypertexte visité" xfId="4619" builtinId="9" hidden="1"/>
    <cellStyle name="Lien hypertexte visité" xfId="4621" builtinId="9" hidden="1"/>
    <cellStyle name="Lien hypertexte visité" xfId="4623" builtinId="9" hidden="1"/>
    <cellStyle name="Lien hypertexte visité" xfId="4625" builtinId="9" hidden="1"/>
    <cellStyle name="Lien hypertexte visité" xfId="4627" builtinId="9" hidden="1"/>
    <cellStyle name="Lien hypertexte visité" xfId="4629" builtinId="9" hidden="1"/>
    <cellStyle name="Lien hypertexte visité" xfId="4631" builtinId="9" hidden="1"/>
    <cellStyle name="Lien hypertexte visité" xfId="4633" builtinId="9" hidden="1"/>
    <cellStyle name="Lien hypertexte visité" xfId="4635" builtinId="9" hidden="1"/>
    <cellStyle name="Lien hypertexte visité" xfId="4637" builtinId="9" hidden="1"/>
    <cellStyle name="Lien hypertexte visité" xfId="4639" builtinId="9" hidden="1"/>
    <cellStyle name="Lien hypertexte visité" xfId="4641" builtinId="9" hidden="1"/>
    <cellStyle name="Lien hypertexte visité" xfId="4643" builtinId="9" hidden="1"/>
    <cellStyle name="Lien hypertexte visité" xfId="4645" builtinId="9" hidden="1"/>
    <cellStyle name="Lien hypertexte visité" xfId="4647" builtinId="9" hidden="1"/>
    <cellStyle name="Lien hypertexte visité" xfId="4649" builtinId="9" hidden="1"/>
    <cellStyle name="Lien hypertexte visité" xfId="4651" builtinId="9" hidden="1"/>
    <cellStyle name="Lien hypertexte visité" xfId="4653" builtinId="9" hidden="1"/>
    <cellStyle name="Lien hypertexte visité" xfId="4655" builtinId="9" hidden="1"/>
    <cellStyle name="Lien hypertexte visité" xfId="4657" builtinId="9" hidden="1"/>
    <cellStyle name="Lien hypertexte visité" xfId="4659" builtinId="9" hidden="1"/>
    <cellStyle name="Lien hypertexte visité" xfId="4661" builtinId="9" hidden="1"/>
    <cellStyle name="Lien hypertexte visité" xfId="4663" builtinId="9" hidden="1"/>
    <cellStyle name="Lien hypertexte visité" xfId="4665" builtinId="9" hidden="1"/>
    <cellStyle name="Lien hypertexte visité" xfId="4667" builtinId="9" hidden="1"/>
    <cellStyle name="Lien hypertexte visité" xfId="4669" builtinId="9" hidden="1"/>
    <cellStyle name="Lien hypertexte visité" xfId="4671" builtinId="9" hidden="1"/>
    <cellStyle name="Lien hypertexte visité" xfId="4673" builtinId="9" hidden="1"/>
    <cellStyle name="Lien hypertexte visité" xfId="4675" builtinId="9" hidden="1"/>
    <cellStyle name="Lien hypertexte visité" xfId="4677" builtinId="9" hidden="1"/>
    <cellStyle name="Lien hypertexte visité" xfId="4679" builtinId="9" hidden="1"/>
    <cellStyle name="Lien hypertexte visité" xfId="4681" builtinId="9" hidden="1"/>
    <cellStyle name="Lien hypertexte visité" xfId="4683" builtinId="9" hidden="1"/>
    <cellStyle name="Lien hypertexte visité" xfId="4685" builtinId="9" hidden="1"/>
    <cellStyle name="Lien hypertexte visité" xfId="4687" builtinId="9" hidden="1"/>
    <cellStyle name="Lien hypertexte visité" xfId="4689" builtinId="9" hidden="1"/>
    <cellStyle name="Lien hypertexte visité" xfId="4691" builtinId="9" hidden="1"/>
    <cellStyle name="Lien hypertexte visité" xfId="4693" builtinId="9" hidden="1"/>
    <cellStyle name="Lien hypertexte visité" xfId="4695" builtinId="9" hidden="1"/>
    <cellStyle name="Lien hypertexte visité" xfId="4697" builtinId="9" hidden="1"/>
    <cellStyle name="Lien hypertexte visité" xfId="4699" builtinId="9" hidden="1"/>
    <cellStyle name="Lien hypertexte visité" xfId="4701" builtinId="9" hidden="1"/>
    <cellStyle name="Lien hypertexte visité" xfId="4703" builtinId="9" hidden="1"/>
    <cellStyle name="Lien hypertexte visité" xfId="4705" builtinId="9" hidden="1"/>
    <cellStyle name="Lien hypertexte visité" xfId="4707" builtinId="9" hidden="1"/>
    <cellStyle name="Lien hypertexte visité" xfId="4709" builtinId="9" hidden="1"/>
    <cellStyle name="Lien hypertexte visité" xfId="4711" builtinId="9" hidden="1"/>
    <cellStyle name="Lien hypertexte visité" xfId="4713" builtinId="9" hidden="1"/>
    <cellStyle name="Lien hypertexte visité" xfId="4715" builtinId="9" hidden="1"/>
    <cellStyle name="Lien hypertexte visité" xfId="4717" builtinId="9" hidden="1"/>
    <cellStyle name="Lien hypertexte visité" xfId="4719" builtinId="9" hidden="1"/>
    <cellStyle name="Lien hypertexte visité" xfId="4721" builtinId="9" hidden="1"/>
    <cellStyle name="Lien hypertexte visité" xfId="4723" builtinId="9" hidden="1"/>
    <cellStyle name="Lien hypertexte visité" xfId="4725" builtinId="9" hidden="1"/>
    <cellStyle name="Lien hypertexte visité" xfId="4727" builtinId="9" hidden="1"/>
    <cellStyle name="Lien hypertexte visité" xfId="4729" builtinId="9" hidden="1"/>
    <cellStyle name="Lien hypertexte visité" xfId="4731" builtinId="9" hidden="1"/>
    <cellStyle name="Lien hypertexte visité" xfId="4733" builtinId="9" hidden="1"/>
    <cellStyle name="Lien hypertexte visité" xfId="4735" builtinId="9" hidden="1"/>
    <cellStyle name="Lien hypertexte visité" xfId="4737" builtinId="9" hidden="1"/>
    <cellStyle name="Lien hypertexte visité" xfId="4739" builtinId="9" hidden="1"/>
    <cellStyle name="Lien hypertexte visité" xfId="4741" builtinId="9" hidden="1"/>
    <cellStyle name="Lien hypertexte visité" xfId="4743" builtinId="9" hidden="1"/>
    <cellStyle name="Lien hypertexte visité" xfId="4745" builtinId="9" hidden="1"/>
    <cellStyle name="Lien hypertexte visité" xfId="4747" builtinId="9" hidden="1"/>
    <cellStyle name="Lien hypertexte visité" xfId="4749" builtinId="9" hidden="1"/>
    <cellStyle name="Lien hypertexte visité" xfId="4751" builtinId="9" hidden="1"/>
    <cellStyle name="Lien hypertexte visité" xfId="4753" builtinId="9" hidden="1"/>
    <cellStyle name="Lien hypertexte visité" xfId="4755" builtinId="9" hidden="1"/>
    <cellStyle name="Lien hypertexte visité" xfId="4757" builtinId="9" hidden="1"/>
    <cellStyle name="Lien hypertexte visité" xfId="4759" builtinId="9" hidden="1"/>
    <cellStyle name="Lien hypertexte visité" xfId="4761" builtinId="9" hidden="1"/>
    <cellStyle name="Lien hypertexte visité" xfId="4763" builtinId="9" hidden="1"/>
    <cellStyle name="Lien hypertexte visité" xfId="4765" builtinId="9" hidden="1"/>
    <cellStyle name="Lien hypertexte visité" xfId="4767" builtinId="9" hidden="1"/>
    <cellStyle name="Lien hypertexte visité" xfId="4769" builtinId="9" hidden="1"/>
    <cellStyle name="Lien hypertexte visité" xfId="4771" builtinId="9" hidden="1"/>
    <cellStyle name="Lien hypertexte visité" xfId="4773" builtinId="9" hidden="1"/>
    <cellStyle name="Lien hypertexte visité" xfId="4775" builtinId="9" hidden="1"/>
    <cellStyle name="Lien hypertexte visité" xfId="4777" builtinId="9" hidden="1"/>
    <cellStyle name="Lien hypertexte visité" xfId="4779" builtinId="9" hidden="1"/>
    <cellStyle name="Lien hypertexte visité" xfId="4781" builtinId="9" hidden="1"/>
    <cellStyle name="Lien hypertexte visité" xfId="4783" builtinId="9" hidden="1"/>
    <cellStyle name="Lien hypertexte visité" xfId="4785" builtinId="9" hidden="1"/>
    <cellStyle name="Lien hypertexte visité" xfId="4787" builtinId="9" hidden="1"/>
    <cellStyle name="Lien hypertexte visité" xfId="4789" builtinId="9" hidden="1"/>
    <cellStyle name="Lien hypertexte visité" xfId="4791" builtinId="9" hidden="1"/>
    <cellStyle name="Lien hypertexte visité" xfId="4793" builtinId="9" hidden="1"/>
    <cellStyle name="Lien hypertexte visité" xfId="4795" builtinId="9" hidden="1"/>
    <cellStyle name="Lien hypertexte visité" xfId="4797" builtinId="9" hidden="1"/>
    <cellStyle name="Lien hypertexte visité" xfId="4799" builtinId="9" hidden="1"/>
    <cellStyle name="Lien hypertexte visité" xfId="4801" builtinId="9" hidden="1"/>
    <cellStyle name="Lien hypertexte visité" xfId="4803" builtinId="9" hidden="1"/>
    <cellStyle name="Lien hypertexte visité" xfId="4805" builtinId="9" hidden="1"/>
    <cellStyle name="Lien hypertexte visité" xfId="4807" builtinId="9" hidden="1"/>
    <cellStyle name="Lien hypertexte visité" xfId="4809" builtinId="9" hidden="1"/>
    <cellStyle name="Lien hypertexte visité" xfId="4811" builtinId="9" hidden="1"/>
    <cellStyle name="Lien hypertexte visité" xfId="4813" builtinId="9" hidden="1"/>
    <cellStyle name="Lien hypertexte visité" xfId="4815" builtinId="9" hidden="1"/>
    <cellStyle name="Lien hypertexte visité" xfId="4817" builtinId="9" hidden="1"/>
    <cellStyle name="Lien hypertexte visité" xfId="4819" builtinId="9" hidden="1"/>
    <cellStyle name="Lien hypertexte visité" xfId="4821" builtinId="9" hidden="1"/>
    <cellStyle name="Lien hypertexte visité" xfId="4823" builtinId="9" hidden="1"/>
    <cellStyle name="Lien hypertexte visité" xfId="4825" builtinId="9" hidden="1"/>
    <cellStyle name="Lien hypertexte visité" xfId="4827" builtinId="9" hidden="1"/>
    <cellStyle name="Lien hypertexte visité" xfId="4829" builtinId="9" hidden="1"/>
    <cellStyle name="Lien hypertexte visité" xfId="4831" builtinId="9" hidden="1"/>
    <cellStyle name="Lien hypertexte visité" xfId="4833" builtinId="9" hidden="1"/>
    <cellStyle name="Lien hypertexte visité" xfId="4835" builtinId="9" hidden="1"/>
    <cellStyle name="Lien hypertexte visité" xfId="4837" builtinId="9" hidden="1"/>
    <cellStyle name="Lien hypertexte visité" xfId="4839" builtinId="9" hidden="1"/>
    <cellStyle name="Lien hypertexte visité" xfId="4841" builtinId="9" hidden="1"/>
    <cellStyle name="Lien hypertexte visité" xfId="4843" builtinId="9" hidden="1"/>
    <cellStyle name="Lien hypertexte visité" xfId="4845" builtinId="9" hidden="1"/>
    <cellStyle name="Lien hypertexte visité" xfId="4847" builtinId="9" hidden="1"/>
    <cellStyle name="Lien hypertexte visité" xfId="4849" builtinId="9" hidden="1"/>
    <cellStyle name="Lien hypertexte visité" xfId="4851" builtinId="9" hidden="1"/>
    <cellStyle name="Lien hypertexte visité" xfId="4853" builtinId="9" hidden="1"/>
    <cellStyle name="Lien hypertexte visité" xfId="4855" builtinId="9" hidden="1"/>
    <cellStyle name="Lien hypertexte visité" xfId="4857" builtinId="9" hidden="1"/>
    <cellStyle name="Lien hypertexte visité" xfId="4859" builtinId="9" hidden="1"/>
    <cellStyle name="Lien hypertexte visité" xfId="4861" builtinId="9" hidden="1"/>
    <cellStyle name="Lien hypertexte visité" xfId="4863" builtinId="9" hidden="1"/>
    <cellStyle name="Lien hypertexte visité" xfId="4865" builtinId="9" hidden="1"/>
    <cellStyle name="Lien hypertexte visité" xfId="4867" builtinId="9" hidden="1"/>
    <cellStyle name="Lien hypertexte visité" xfId="4869" builtinId="9" hidden="1"/>
    <cellStyle name="Lien hypertexte visité" xfId="4871" builtinId="9" hidden="1"/>
    <cellStyle name="Lien hypertexte visité" xfId="4873" builtinId="9" hidden="1"/>
    <cellStyle name="Lien hypertexte visité" xfId="4875" builtinId="9" hidden="1"/>
    <cellStyle name="Lien hypertexte visité" xfId="4877" builtinId="9" hidden="1"/>
    <cellStyle name="Lien hypertexte visité" xfId="4879" builtinId="9" hidden="1"/>
    <cellStyle name="Lien hypertexte visité" xfId="4881" builtinId="9" hidden="1"/>
    <cellStyle name="Lien hypertexte visité" xfId="4883" builtinId="9" hidden="1"/>
    <cellStyle name="Lien hypertexte visité" xfId="4885" builtinId="9" hidden="1"/>
    <cellStyle name="Lien hypertexte visité" xfId="4887" builtinId="9" hidden="1"/>
    <cellStyle name="Lien hypertexte visité" xfId="4889" builtinId="9" hidden="1"/>
    <cellStyle name="Lien hypertexte visité" xfId="4891" builtinId="9" hidden="1"/>
    <cellStyle name="Lien hypertexte visité" xfId="4893" builtinId="9" hidden="1"/>
    <cellStyle name="Lien hypertexte visité" xfId="4895" builtinId="9" hidden="1"/>
    <cellStyle name="Lien hypertexte visité" xfId="4897" builtinId="9" hidden="1"/>
    <cellStyle name="Lien hypertexte visité" xfId="4899" builtinId="9" hidden="1"/>
    <cellStyle name="Lien hypertexte visité" xfId="4901" builtinId="9" hidden="1"/>
    <cellStyle name="Lien hypertexte visité" xfId="4903" builtinId="9" hidden="1"/>
    <cellStyle name="Lien hypertexte visité" xfId="4905" builtinId="9" hidden="1"/>
    <cellStyle name="Lien hypertexte visité" xfId="4907" builtinId="9" hidden="1"/>
    <cellStyle name="Lien hypertexte visité" xfId="4909" builtinId="9" hidden="1"/>
    <cellStyle name="Lien hypertexte visité" xfId="4911" builtinId="9" hidden="1"/>
    <cellStyle name="Lien hypertexte visité" xfId="4913" builtinId="9" hidden="1"/>
    <cellStyle name="Lien hypertexte visité" xfId="4915" builtinId="9" hidden="1"/>
    <cellStyle name="Lien hypertexte visité" xfId="4917" builtinId="9" hidden="1"/>
    <cellStyle name="Lien hypertexte visité" xfId="4919" builtinId="9" hidden="1"/>
    <cellStyle name="Lien hypertexte visité" xfId="4921" builtinId="9" hidden="1"/>
    <cellStyle name="Lien hypertexte visité" xfId="4923" builtinId="9" hidden="1"/>
    <cellStyle name="Lien hypertexte visité" xfId="4925" builtinId="9" hidden="1"/>
    <cellStyle name="Lien hypertexte visité" xfId="4927" builtinId="9" hidden="1"/>
    <cellStyle name="Lien hypertexte visité" xfId="4929" builtinId="9" hidden="1"/>
    <cellStyle name="Lien hypertexte visité" xfId="4931" builtinId="9" hidden="1"/>
    <cellStyle name="Lien hypertexte visité" xfId="4933" builtinId="9" hidden="1"/>
    <cellStyle name="Lien hypertexte visité" xfId="4935" builtinId="9" hidden="1"/>
    <cellStyle name="Lien hypertexte visité" xfId="4937" builtinId="9" hidden="1"/>
    <cellStyle name="Normal" xfId="0" builtinId="0"/>
    <cellStyle name="Pourcentage" xfId="1" builtinId="5"/>
  </cellStyles>
  <dxfs count="8">
    <dxf>
      <font>
        <color rgb="FF008040"/>
      </font>
      <fill>
        <patternFill patternType="solid">
          <fgColor indexed="64"/>
          <bgColor rgb="FF80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8040"/>
      </font>
      <fill>
        <patternFill patternType="solid">
          <fgColor indexed="64"/>
          <bgColor rgb="FF80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8040"/>
      </font>
      <fill>
        <patternFill patternType="solid">
          <fgColor indexed="64"/>
          <bgColor rgb="FF80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8040"/>
      </font>
      <fill>
        <patternFill patternType="solid">
          <fgColor indexed="64"/>
          <bgColor rgb="FF80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externalLink" Target="externalLinks/externalLink1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2387600</xdr:colOff>
          <xdr:row>0</xdr:row>
          <xdr:rowOff>152400</xdr:rowOff>
        </xdr:from>
        <xdr:to>
          <xdr:col>7</xdr:col>
          <xdr:colOff>3568700</xdr:colOff>
          <xdr:row>2</xdr:row>
          <xdr:rowOff>165100</xdr:rowOff>
        </xdr:to>
        <xdr:sp macro="" textlink="">
          <xdr:nvSpPr>
            <xdr:cNvPr id="108574" name="Button 30" hidden="1">
              <a:extLst>
                <a:ext uri="{63B3BB69-23CF-44E3-9099-C40C66FF867C}">
                  <a14:compatExt spid="_x0000_s108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2387600</xdr:colOff>
          <xdr:row>0</xdr:row>
          <xdr:rowOff>152400</xdr:rowOff>
        </xdr:from>
        <xdr:to>
          <xdr:col>12</xdr:col>
          <xdr:colOff>3568700</xdr:colOff>
          <xdr:row>2</xdr:row>
          <xdr:rowOff>165100</xdr:rowOff>
        </xdr:to>
        <xdr:sp macro="" textlink="">
          <xdr:nvSpPr>
            <xdr:cNvPr id="108577" name="Button 33" hidden="1">
              <a:extLst>
                <a:ext uri="{63B3BB69-23CF-44E3-9099-C40C66FF867C}">
                  <a14:compatExt spid="_x0000_s108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2387600</xdr:colOff>
          <xdr:row>0</xdr:row>
          <xdr:rowOff>152400</xdr:rowOff>
        </xdr:from>
        <xdr:to>
          <xdr:col>17</xdr:col>
          <xdr:colOff>3568700</xdr:colOff>
          <xdr:row>2</xdr:row>
          <xdr:rowOff>165100</xdr:rowOff>
        </xdr:to>
        <xdr:sp macro="" textlink="">
          <xdr:nvSpPr>
            <xdr:cNvPr id="108578" name="Button 34" hidden="1">
              <a:extLst>
                <a:ext uri="{63B3BB69-23CF-44E3-9099-C40C66FF867C}">
                  <a14:compatExt spid="_x0000_s108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2387600</xdr:colOff>
          <xdr:row>0</xdr:row>
          <xdr:rowOff>152400</xdr:rowOff>
        </xdr:from>
        <xdr:to>
          <xdr:col>12</xdr:col>
          <xdr:colOff>3568700</xdr:colOff>
          <xdr:row>2</xdr:row>
          <xdr:rowOff>165100</xdr:rowOff>
        </xdr:to>
        <xdr:sp macro="" textlink="">
          <xdr:nvSpPr>
            <xdr:cNvPr id="108582" name="Button 38" hidden="1">
              <a:extLst>
                <a:ext uri="{63B3BB69-23CF-44E3-9099-C40C66FF867C}">
                  <a14:compatExt spid="_x0000_s108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2387600</xdr:colOff>
          <xdr:row>0</xdr:row>
          <xdr:rowOff>152400</xdr:rowOff>
        </xdr:from>
        <xdr:to>
          <xdr:col>17</xdr:col>
          <xdr:colOff>3568700</xdr:colOff>
          <xdr:row>2</xdr:row>
          <xdr:rowOff>165100</xdr:rowOff>
        </xdr:to>
        <xdr:sp macro="" textlink="">
          <xdr:nvSpPr>
            <xdr:cNvPr id="108583" name="Button 39" hidden="1">
              <a:extLst>
                <a:ext uri="{63B3BB69-23CF-44E3-9099-C40C66FF867C}">
                  <a14:compatExt spid="_x0000_s108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2387600</xdr:colOff>
          <xdr:row>0</xdr:row>
          <xdr:rowOff>152400</xdr:rowOff>
        </xdr:from>
        <xdr:to>
          <xdr:col>22</xdr:col>
          <xdr:colOff>3568700</xdr:colOff>
          <xdr:row>2</xdr:row>
          <xdr:rowOff>165100</xdr:rowOff>
        </xdr:to>
        <xdr:sp macro="" textlink="">
          <xdr:nvSpPr>
            <xdr:cNvPr id="108587" name="Button 43" hidden="1">
              <a:extLst>
                <a:ext uri="{63B3BB69-23CF-44E3-9099-C40C66FF867C}">
                  <a14:compatExt spid="_x0000_s108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2387600</xdr:colOff>
          <xdr:row>0</xdr:row>
          <xdr:rowOff>152400</xdr:rowOff>
        </xdr:from>
        <xdr:to>
          <xdr:col>27</xdr:col>
          <xdr:colOff>3568700</xdr:colOff>
          <xdr:row>2</xdr:row>
          <xdr:rowOff>165100</xdr:rowOff>
        </xdr:to>
        <xdr:sp macro="" textlink="">
          <xdr:nvSpPr>
            <xdr:cNvPr id="108588" name="Button 44" hidden="1">
              <a:extLst>
                <a:ext uri="{63B3BB69-23CF-44E3-9099-C40C66FF867C}">
                  <a14:compatExt spid="_x0000_s108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2387600</xdr:colOff>
          <xdr:row>0</xdr:row>
          <xdr:rowOff>152400</xdr:rowOff>
        </xdr:from>
        <xdr:to>
          <xdr:col>22</xdr:col>
          <xdr:colOff>3568700</xdr:colOff>
          <xdr:row>2</xdr:row>
          <xdr:rowOff>165100</xdr:rowOff>
        </xdr:to>
        <xdr:sp macro="" textlink="">
          <xdr:nvSpPr>
            <xdr:cNvPr id="108589" name="Button 45" hidden="1">
              <a:extLst>
                <a:ext uri="{63B3BB69-23CF-44E3-9099-C40C66FF867C}">
                  <a14:compatExt spid="_x0000_s108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2387600</xdr:colOff>
          <xdr:row>0</xdr:row>
          <xdr:rowOff>152400</xdr:rowOff>
        </xdr:from>
        <xdr:to>
          <xdr:col>27</xdr:col>
          <xdr:colOff>3568700</xdr:colOff>
          <xdr:row>2</xdr:row>
          <xdr:rowOff>165100</xdr:rowOff>
        </xdr:to>
        <xdr:sp macro="" textlink="">
          <xdr:nvSpPr>
            <xdr:cNvPr id="108590" name="Button 46" hidden="1">
              <a:extLst>
                <a:ext uri="{63B3BB69-23CF-44E3-9099-C40C66FF867C}">
                  <a14:compatExt spid="_x0000_s108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2387600</xdr:colOff>
          <xdr:row>0</xdr:row>
          <xdr:rowOff>152400</xdr:rowOff>
        </xdr:from>
        <xdr:to>
          <xdr:col>32</xdr:col>
          <xdr:colOff>3568700</xdr:colOff>
          <xdr:row>2</xdr:row>
          <xdr:rowOff>165100</xdr:rowOff>
        </xdr:to>
        <xdr:sp macro="" textlink="">
          <xdr:nvSpPr>
            <xdr:cNvPr id="108596" name="Button 52" hidden="1">
              <a:extLst>
                <a:ext uri="{63B3BB69-23CF-44E3-9099-C40C66FF867C}">
                  <a14:compatExt spid="_x0000_s108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2387600</xdr:colOff>
          <xdr:row>0</xdr:row>
          <xdr:rowOff>152400</xdr:rowOff>
        </xdr:from>
        <xdr:to>
          <xdr:col>32</xdr:col>
          <xdr:colOff>3568700</xdr:colOff>
          <xdr:row>2</xdr:row>
          <xdr:rowOff>165100</xdr:rowOff>
        </xdr:to>
        <xdr:sp macro="" textlink="">
          <xdr:nvSpPr>
            <xdr:cNvPr id="108597" name="Button 53" hidden="1">
              <a:extLst>
                <a:ext uri="{63B3BB69-23CF-44E3-9099-C40C66FF867C}">
                  <a14:compatExt spid="_x0000_s108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777%20-%20Compta%20ana%202015%20%20-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DD"/>
      <sheetName val="Charges Directes"/>
      <sheetName val="Prod P.A.D"/>
      <sheetName val="V777 - Compta ana 2015  -2.xlsm"/>
      <sheetName val="Masse salariale 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1" Type="http://schemas.openxmlformats.org/officeDocument/2006/relationships/ctrlProp" Target="../ctrlProps/ctrlProp9.xml"/><Relationship Id="rId12" Type="http://schemas.openxmlformats.org/officeDocument/2006/relationships/ctrlProp" Target="../ctrlProps/ctrlProp10.xml"/><Relationship Id="rId13" Type="http://schemas.openxmlformats.org/officeDocument/2006/relationships/ctrlProp" Target="../ctrlProps/ctrlProp11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6" Type="http://schemas.openxmlformats.org/officeDocument/2006/relationships/ctrlProp" Target="../ctrlProps/ctrlProp4.xml"/><Relationship Id="rId7" Type="http://schemas.openxmlformats.org/officeDocument/2006/relationships/ctrlProp" Target="../ctrlProps/ctrlProp5.xml"/><Relationship Id="rId8" Type="http://schemas.openxmlformats.org/officeDocument/2006/relationships/ctrlProp" Target="../ctrlProps/ctrlProp6.xml"/><Relationship Id="rId9" Type="http://schemas.openxmlformats.org/officeDocument/2006/relationships/ctrlProp" Target="../ctrlProps/ctrlProp7.xml"/><Relationship Id="rId10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rgb="FFFF00FF"/>
    <pageSetUpPr fitToPage="1"/>
  </sheetPr>
  <dimension ref="A1:S622411"/>
  <sheetViews>
    <sheetView showZeros="0" tabSelected="1" workbookViewId="0">
      <selection activeCell="D22" sqref="D22"/>
    </sheetView>
  </sheetViews>
  <sheetFormatPr baseColWidth="10" defaultRowHeight="15" x14ac:dyDescent="0.45"/>
  <cols>
    <col min="1" max="1" width="3.33203125" style="158" customWidth="1"/>
    <col min="2" max="2" width="11.6640625" style="244" customWidth="1"/>
    <col min="3" max="3" width="53.83203125" style="158" customWidth="1"/>
    <col min="4" max="4" width="13.1640625" style="240" customWidth="1"/>
    <col min="5" max="5" width="2.6640625" style="96" customWidth="1"/>
    <col min="6" max="6" width="11.6640625" style="244" customWidth="1"/>
    <col min="7" max="7" width="53.83203125" style="158" customWidth="1"/>
    <col min="8" max="8" width="15.83203125" style="158" customWidth="1"/>
    <col min="9" max="9" width="3.33203125" style="158" customWidth="1"/>
    <col min="10" max="10" width="5.6640625" style="393" customWidth="1"/>
    <col min="11" max="11" width="17" style="393" customWidth="1"/>
    <col min="12" max="19" width="10.83203125" style="393"/>
    <col min="20" max="16384" width="10.83203125" style="1"/>
  </cols>
  <sheetData>
    <row r="1" spans="1:19" ht="16" thickBot="1">
      <c r="A1" s="252"/>
      <c r="B1" s="296"/>
      <c r="C1" s="348"/>
      <c r="D1" s="348"/>
      <c r="E1" s="296"/>
      <c r="F1" s="296"/>
      <c r="G1" s="348"/>
      <c r="H1" s="348"/>
      <c r="I1" s="327"/>
    </row>
    <row r="2" spans="1:19" ht="16" customHeight="1">
      <c r="A2" s="253"/>
      <c r="B2" s="297"/>
      <c r="C2" s="443" t="s">
        <v>290</v>
      </c>
      <c r="D2" s="444"/>
      <c r="E2" s="444"/>
      <c r="F2" s="444"/>
      <c r="G2" s="445"/>
      <c r="H2" s="297"/>
      <c r="I2" s="328"/>
    </row>
    <row r="3" spans="1:19" ht="16" customHeight="1" thickBot="1">
      <c r="A3" s="255"/>
      <c r="B3" s="297"/>
      <c r="C3" s="446"/>
      <c r="D3" s="447"/>
      <c r="E3" s="447"/>
      <c r="F3" s="447"/>
      <c r="G3" s="448"/>
      <c r="H3" s="297"/>
      <c r="I3" s="329"/>
    </row>
    <row r="4" spans="1:19">
      <c r="A4" s="257"/>
      <c r="B4" s="297"/>
      <c r="C4" s="297"/>
      <c r="D4" s="297"/>
      <c r="E4" s="297"/>
      <c r="F4" s="297"/>
      <c r="G4" s="297"/>
      <c r="H4" s="297"/>
      <c r="I4" s="329"/>
    </row>
    <row r="5" spans="1:19" s="158" customFormat="1" ht="16" thickBot="1">
      <c r="A5" s="257"/>
      <c r="B5" s="316"/>
      <c r="C5" s="316"/>
      <c r="D5" s="316"/>
      <c r="E5" s="317"/>
      <c r="F5" s="316"/>
      <c r="G5" s="316"/>
      <c r="H5" s="316"/>
      <c r="I5" s="312"/>
      <c r="J5" s="393"/>
      <c r="K5" s="393"/>
      <c r="L5" s="393"/>
      <c r="M5" s="393"/>
      <c r="N5" s="393"/>
      <c r="O5" s="393"/>
      <c r="P5" s="393"/>
      <c r="Q5" s="393"/>
      <c r="R5" s="393"/>
      <c r="S5" s="393"/>
    </row>
    <row r="6" spans="1:19" s="158" customFormat="1" ht="16" thickBot="1">
      <c r="A6" s="257"/>
      <c r="B6" s="308" t="s">
        <v>16</v>
      </c>
      <c r="C6" s="330" t="s">
        <v>144</v>
      </c>
      <c r="D6" s="298">
        <v>2014</v>
      </c>
      <c r="E6" s="317"/>
      <c r="F6" s="308" t="s">
        <v>16</v>
      </c>
      <c r="G6" s="330" t="s">
        <v>143</v>
      </c>
      <c r="H6" s="298">
        <v>2014</v>
      </c>
      <c r="I6" s="311"/>
      <c r="J6" s="393"/>
      <c r="K6" s="393"/>
      <c r="L6" s="393"/>
      <c r="M6" s="393"/>
      <c r="N6" s="393"/>
      <c r="O6" s="393"/>
      <c r="P6" s="393"/>
      <c r="Q6" s="393"/>
      <c r="R6" s="393"/>
      <c r="S6" s="393"/>
    </row>
    <row r="7" spans="1:19" s="158" customFormat="1" ht="16" thickBot="1">
      <c r="A7" s="257"/>
      <c r="B7" s="330"/>
      <c r="C7" s="330"/>
      <c r="D7" s="299"/>
      <c r="E7" s="331"/>
      <c r="F7" s="330"/>
      <c r="G7" s="330"/>
      <c r="H7" s="299"/>
      <c r="I7" s="311"/>
      <c r="J7" s="393"/>
      <c r="K7" s="394" t="e">
        <f ca="1">H38+H82+H87+H8+H21</f>
        <v>#REF!</v>
      </c>
      <c r="L7" s="393"/>
      <c r="M7" s="393"/>
      <c r="N7" s="393"/>
      <c r="O7" s="393"/>
      <c r="P7" s="393"/>
      <c r="Q7" s="393"/>
      <c r="R7" s="393"/>
      <c r="S7" s="393"/>
    </row>
    <row r="8" spans="1:19" s="158" customFormat="1" ht="16" thickBot="1">
      <c r="A8" s="259"/>
      <c r="B8" s="449" t="s">
        <v>289</v>
      </c>
      <c r="C8" s="450"/>
      <c r="D8" s="340" t="e">
        <f ca="1">SUM(D9:D10)</f>
        <v>#REF!</v>
      </c>
      <c r="E8" s="317"/>
      <c r="F8" s="453" t="s">
        <v>18</v>
      </c>
      <c r="G8" s="454"/>
      <c r="H8" s="349">
        <f ca="1">SUM(H9:H19)</f>
        <v>1000000</v>
      </c>
      <c r="I8" s="312"/>
      <c r="J8" s="393"/>
      <c r="K8" s="404" t="e">
        <f ca="1">D8+D12+D102+D106+D115+D118+D121</f>
        <v>#REF!</v>
      </c>
      <c r="L8" s="393"/>
      <c r="M8" s="393"/>
      <c r="N8" s="393"/>
      <c r="O8" s="393"/>
      <c r="P8" s="393"/>
      <c r="Q8" s="393"/>
      <c r="R8" s="393"/>
      <c r="S8" s="393"/>
    </row>
    <row r="9" spans="1:19" s="158" customFormat="1">
      <c r="A9" s="260"/>
      <c r="B9" s="343">
        <v>6071100</v>
      </c>
      <c r="C9" s="344" t="s">
        <v>21</v>
      </c>
      <c r="D9" s="310" t="e">
        <f ca="1">IF(ISNA(INDEX(ChComm,MATCH(C9,ChComm2,0),MATCH($C$2,ChComm1,0))),0,INDEX(ChComm,MATCH(C9,ChComm2,0),MATCH($C$2,ChComm1,0)))+IFERROR(INDEX(INDIRECT("'Charges Directes'!"&amp;ADDRESS(1,MATCH($C$2,'Charges Directes'!$18:$18,0),4)&amp;":"&amp;ADDRESS(52,MATCH($C$2,'Charges Directes'!$18:$18,0),4)),MATCH(C9,INDIRECT("'Charges Directes'!"&amp;LEFT(ADDRESS(1,MATCH($C$2,'Charges Directes'!$18:$18,0)-1,4),1)&amp;":"&amp;LEFT(ADDRESS(1,MATCH($C$2,'Charges Directes'!$18:$18,0)-1,4),1)),0)),0)</f>
        <v>#REF!</v>
      </c>
      <c r="E9" s="317"/>
      <c r="F9" s="365">
        <v>7071000</v>
      </c>
      <c r="G9" s="325" t="s">
        <v>20</v>
      </c>
      <c r="H9" s="310">
        <f ca="1">IFERROR(INDEX(INDIRECT("'ChargesDirectes'!"&amp;ADDRESS(1,MATCH($C$2,ChargesDirectes!$12:$12,0),4)&amp;":"&amp;ADDRESS(52,MATCH($C$2,ChargesDirectes!$12:$12,0),4)),MATCH(G9,INDIRECT("'ChargesDirectes'!"&amp;LEFT(ADDRESS(1,MATCH($C$2,ChargesDirectes!$12:$12,0)-2,4),1)&amp;":"&amp;LEFT(ADDRESS(1,MATCH($C$2,ChargesDirectes!$12:$12,0)-2,4),1)),0)),0)</f>
        <v>0</v>
      </c>
      <c r="I9" s="312"/>
      <c r="J9" s="393"/>
      <c r="K9" s="393"/>
      <c r="L9" s="393"/>
      <c r="M9" s="393"/>
      <c r="N9" s="393"/>
      <c r="O9" s="393"/>
      <c r="P9" s="393"/>
      <c r="Q9" s="393"/>
      <c r="R9" s="393"/>
      <c r="S9" s="393"/>
    </row>
    <row r="10" spans="1:19" s="158" customFormat="1" ht="16" thickBot="1">
      <c r="A10" s="260"/>
      <c r="B10" s="332">
        <v>6072100</v>
      </c>
      <c r="C10" s="324" t="s">
        <v>23</v>
      </c>
      <c r="D10" s="341" t="e">
        <f ca="1">IF(ISNA(INDEX(ChComm,MATCH(C10,ChComm2,0),MATCH($C$2,ChComm1,0))),0,INDEX(ChComm,MATCH(C10,ChComm2,0),MATCH($C$2,ChComm1,0)))+IFERROR(INDEX(INDIRECT("'Charges Directes'!"&amp;ADDRESS(1,MATCH($C$2,'Charges Directes'!$18:$18,0),4)&amp;":"&amp;ADDRESS(52,MATCH($C$2,'Charges Directes'!$18:$18,0),4)),MATCH(C10,INDIRECT("'Charges Directes'!"&amp;LEFT(ADDRESS(1,MATCH($C$2,'Charges Directes'!$18:$18,0)-1,4),1)&amp;":"&amp;LEFT(ADDRESS(1,MATCH($C$2,'Charges Directes'!$18:$18,0)-1,4),1)),0)),0)</f>
        <v>#REF!</v>
      </c>
      <c r="E10" s="317"/>
      <c r="F10" s="363">
        <v>7072000</v>
      </c>
      <c r="G10" s="323" t="s">
        <v>22</v>
      </c>
      <c r="H10" s="300">
        <f ca="1">IFERROR(INDEX(INDIRECT("'ChargesDirectes'!"&amp;ADDRESS(1,MATCH($C$2,ChargesDirectes!$12:$12,0),4)&amp;":"&amp;ADDRESS(52,MATCH($C$2,ChargesDirectes!$12:$12,0),4)),MATCH(G10,INDIRECT("'ChargesDirectes'!"&amp;LEFT(ADDRESS(1,MATCH($C$2,ChargesDirectes!$12:$12,0)-2,4),1)&amp;":"&amp;LEFT(ADDRESS(1,MATCH($C$2,ChargesDirectes!$12:$12,0)-2,4),1)),0)),0)</f>
        <v>1000000</v>
      </c>
      <c r="I10" s="312"/>
      <c r="J10" s="393"/>
      <c r="K10" s="393"/>
      <c r="L10" s="393"/>
      <c r="M10" s="393"/>
      <c r="N10" s="393"/>
      <c r="O10" s="393"/>
      <c r="P10" s="393"/>
      <c r="Q10" s="393"/>
      <c r="R10" s="393"/>
      <c r="S10" s="393"/>
    </row>
    <row r="11" spans="1:19" s="158" customFormat="1" ht="16" thickBot="1">
      <c r="A11" s="259"/>
      <c r="B11" s="316"/>
      <c r="C11" s="316"/>
      <c r="D11" s="271"/>
      <c r="E11" s="316"/>
      <c r="F11" s="363">
        <v>7072100</v>
      </c>
      <c r="G11" s="323" t="s">
        <v>24</v>
      </c>
      <c r="H11" s="300">
        <f ca="1">IFERROR(INDEX(INDIRECT("'ChargesDirectes'!"&amp;ADDRESS(1,MATCH($C$2,ChargesDirectes!$12:$12,0),4)&amp;":"&amp;ADDRESS(52,MATCH($C$2,ChargesDirectes!$12:$12,0),4)),MATCH(G11,INDIRECT("'ChargesDirectes'!"&amp;LEFT(ADDRESS(1,MATCH($C$2,ChargesDirectes!$12:$12,0)-2,4),1)&amp;":"&amp;LEFT(ADDRESS(1,MATCH($C$2,ChargesDirectes!$12:$12,0)-2,4),1)),0)),0)</f>
        <v>0</v>
      </c>
      <c r="I11" s="312"/>
      <c r="J11" s="393"/>
      <c r="K11" s="393"/>
      <c r="L11" s="393"/>
      <c r="M11" s="393"/>
      <c r="N11" s="393"/>
      <c r="O11" s="393"/>
      <c r="P11" s="393"/>
      <c r="Q11" s="393"/>
      <c r="R11" s="393"/>
      <c r="S11" s="393"/>
    </row>
    <row r="12" spans="1:19" s="158" customFormat="1" ht="16" thickBot="1">
      <c r="A12" s="259"/>
      <c r="B12" s="451" t="s">
        <v>26</v>
      </c>
      <c r="C12" s="452"/>
      <c r="D12" s="340" t="e">
        <f ca="1">SUM(D13:D100)</f>
        <v>#REF!</v>
      </c>
      <c r="E12" s="317"/>
      <c r="F12" s="363">
        <v>7072200</v>
      </c>
      <c r="G12" s="323" t="s">
        <v>25</v>
      </c>
      <c r="H12" s="300">
        <f ca="1">IFERROR(INDEX(INDIRECT("'ChargesDirectes'!"&amp;ADDRESS(1,MATCH($C$2,ChargesDirectes!$12:$12,0),4)&amp;":"&amp;ADDRESS(52,MATCH($C$2,ChargesDirectes!$12:$12,0),4)),MATCH(G12,INDIRECT("'ChargesDirectes'!"&amp;LEFT(ADDRESS(1,MATCH($C$2,ChargesDirectes!$12:$12,0)-2,4),1)&amp;":"&amp;LEFT(ADDRESS(1,MATCH($C$2,ChargesDirectes!$12:$12,0)-2,4),1)),0)),0)</f>
        <v>0</v>
      </c>
      <c r="I12" s="312"/>
      <c r="J12" s="393"/>
      <c r="K12" s="393"/>
      <c r="L12" s="393"/>
      <c r="M12" s="393"/>
      <c r="N12" s="393"/>
      <c r="O12" s="393"/>
      <c r="P12" s="393"/>
      <c r="Q12" s="393"/>
      <c r="R12" s="393"/>
      <c r="S12" s="393"/>
    </row>
    <row r="13" spans="1:19" s="158" customFormat="1">
      <c r="A13" s="259"/>
      <c r="B13" s="374">
        <v>6040000</v>
      </c>
      <c r="C13" s="368" t="s">
        <v>28</v>
      </c>
      <c r="D13" s="300">
        <f ca="1">IFERROR(INDEX(INDIRECT("'ChargesDirectes'!"&amp;ADDRESS(1,MATCH($C$2,ChargesDirectes!$12:$12,0),4)&amp;":"&amp;ADDRESS(50,MATCH($C$2,ChargesDirectes!$12:$12,0),4)),MATCH(C13,INDIRECT("'ChargesDirectes'!"&amp;LEFT(ADDRESS(1,MATCH($C$2,ChargesDirectes!$12:$12,0)-2,4),1)&amp;":"&amp;LEFT(ADDRESS(1,MATCH($C$2,ChargesDirectes!$12:$12,0)-2,4),1)),0)),0)</f>
        <v>0</v>
      </c>
      <c r="E13" s="317"/>
      <c r="F13" s="363">
        <v>7072300</v>
      </c>
      <c r="G13" s="323" t="s">
        <v>27</v>
      </c>
      <c r="H13" s="300">
        <f ca="1">IFERROR(INDEX(INDIRECT("'ChargesDirectes'!"&amp;ADDRESS(1,MATCH($C$2,ChargesDirectes!$12:$12,0),4)&amp;":"&amp;ADDRESS(52,MATCH($C$2,ChargesDirectes!$12:$12,0),4)),MATCH(G13,INDIRECT("'ChargesDirectes'!"&amp;LEFT(ADDRESS(1,MATCH($C$2,ChargesDirectes!$12:$12,0)-2,4),1)&amp;":"&amp;LEFT(ADDRESS(1,MATCH($C$2,ChargesDirectes!$12:$12,0)-2,4),1)),0)),0)</f>
        <v>0</v>
      </c>
      <c r="I13" s="312"/>
      <c r="J13" s="393"/>
      <c r="K13" s="393"/>
      <c r="L13" s="393"/>
      <c r="M13" s="393"/>
      <c r="N13" s="393"/>
      <c r="O13" s="393"/>
      <c r="P13" s="393"/>
      <c r="Q13" s="393"/>
      <c r="R13" s="393"/>
      <c r="S13" s="393"/>
    </row>
    <row r="14" spans="1:19" s="158" customFormat="1">
      <c r="A14" s="259"/>
      <c r="B14" s="375">
        <v>6041000</v>
      </c>
      <c r="C14" s="367" t="s">
        <v>30</v>
      </c>
      <c r="D14" s="300">
        <f ca="1">IFERROR(INDEX(INDIRECT("'ChargesDirectes'!"&amp;ADDRESS(1,MATCH($C$2,ChargesDirectes!$12:$12,0),4)&amp;":"&amp;ADDRESS(50,MATCH($C$2,ChargesDirectes!$12:$12,0),4)),MATCH(C14,INDIRECT("'ChargesDirectes'!"&amp;LEFT(ADDRESS(1,MATCH($C$2,ChargesDirectes!$12:$12,0)-2,4),1)&amp;":"&amp;LEFT(ADDRESS(1,MATCH($C$2,ChargesDirectes!$12:$12,0)-2,4),1)),0)),0)</f>
        <v>0</v>
      </c>
      <c r="E14" s="317"/>
      <c r="F14" s="363">
        <v>7072400</v>
      </c>
      <c r="G14" s="323" t="s">
        <v>29</v>
      </c>
      <c r="H14" s="300">
        <f ca="1">IFERROR(INDEX(INDIRECT("'ChargesDirectes'!"&amp;ADDRESS(1,MATCH($C$2,ChargesDirectes!$12:$12,0),4)&amp;":"&amp;ADDRESS(52,MATCH($C$2,ChargesDirectes!$12:$12,0),4)),MATCH(G14,INDIRECT("'ChargesDirectes'!"&amp;LEFT(ADDRESS(1,MATCH($C$2,ChargesDirectes!$12:$12,0)-2,4),1)&amp;":"&amp;LEFT(ADDRESS(1,MATCH($C$2,ChargesDirectes!$12:$12,0)-2,4),1)),0)),0)</f>
        <v>0</v>
      </c>
      <c r="I14" s="312"/>
      <c r="J14" s="393"/>
      <c r="K14" s="393"/>
      <c r="L14" s="393"/>
      <c r="M14" s="393"/>
      <c r="N14" s="393"/>
      <c r="O14" s="393"/>
      <c r="P14" s="393"/>
      <c r="Q14" s="393"/>
      <c r="R14" s="393"/>
      <c r="S14" s="393"/>
    </row>
    <row r="15" spans="1:19" s="158" customFormat="1">
      <c r="A15" s="259"/>
      <c r="B15" s="375">
        <v>6041100</v>
      </c>
      <c r="C15" s="367" t="s">
        <v>288</v>
      </c>
      <c r="D15" s="300">
        <f ca="1">IFERROR(INDEX(INDIRECT("'ChargesDirectes'!"&amp;ADDRESS(1,MATCH($C$2,ChargesDirectes!$12:$12,0),4)&amp;":"&amp;ADDRESS(50,MATCH($C$2,ChargesDirectes!$12:$12,0),4)),MATCH(C15,INDIRECT("'ChargesDirectes'!"&amp;LEFT(ADDRESS(1,MATCH($C$2,ChargesDirectes!$12:$12,0)-2,4),1)&amp;":"&amp;LEFT(ADDRESS(1,MATCH($C$2,ChargesDirectes!$12:$12,0)-2,4),1)),0)),0)</f>
        <v>0</v>
      </c>
      <c r="E15" s="317"/>
      <c r="F15" s="363">
        <v>7072410</v>
      </c>
      <c r="G15" s="323" t="s">
        <v>31</v>
      </c>
      <c r="H15" s="300">
        <f ca="1">IFERROR(INDEX(INDIRECT("'ChargesDirectes'!"&amp;ADDRESS(1,MATCH($C$2,ChargesDirectes!$12:$12,0),4)&amp;":"&amp;ADDRESS(52,MATCH($C$2,ChargesDirectes!$12:$12,0),4)),MATCH(G15,INDIRECT("'ChargesDirectes'!"&amp;LEFT(ADDRESS(1,MATCH($C$2,ChargesDirectes!$12:$12,0)-2,4),1)&amp;":"&amp;LEFT(ADDRESS(1,MATCH($C$2,ChargesDirectes!$12:$12,0)-2,4),1)),0)),0)</f>
        <v>0</v>
      </c>
      <c r="I15" s="312"/>
      <c r="J15" s="393"/>
      <c r="K15" s="393"/>
      <c r="L15" s="393"/>
      <c r="M15" s="393"/>
      <c r="N15" s="393"/>
      <c r="O15" s="393"/>
      <c r="P15" s="393"/>
      <c r="Q15" s="393"/>
      <c r="R15" s="393"/>
      <c r="S15" s="393"/>
    </row>
    <row r="16" spans="1:19" s="158" customFormat="1">
      <c r="A16" s="259"/>
      <c r="B16" s="375">
        <v>6042000</v>
      </c>
      <c r="C16" s="241" t="s">
        <v>34</v>
      </c>
      <c r="D16" s="300">
        <f ca="1">IFERROR(INDEX(INDIRECT("'ChargesDirectes'!"&amp;ADDRESS(1,MATCH($C$2,ChargesDirectes!$12:$12,0),4)&amp;":"&amp;ADDRESS(50,MATCH($C$2,ChargesDirectes!$12:$12,0),4)),MATCH(C16,INDIRECT("'ChargesDirectes'!"&amp;LEFT(ADDRESS(1,MATCH($C$2,ChargesDirectes!$12:$12,0)-2,4),1)&amp;":"&amp;LEFT(ADDRESS(1,MATCH($C$2,ChargesDirectes!$12:$12,0)-2,4),1)),0)),0)</f>
        <v>0</v>
      </c>
      <c r="E16" s="317"/>
      <c r="F16" s="363">
        <v>7072500</v>
      </c>
      <c r="G16" s="323" t="s">
        <v>33</v>
      </c>
      <c r="H16" s="300">
        <f ca="1">IFERROR(INDEX(INDIRECT("'ChargesDirectes'!"&amp;ADDRESS(1,MATCH($C$2,ChargesDirectes!$12:$12,0),4)&amp;":"&amp;ADDRESS(52,MATCH($C$2,ChargesDirectes!$12:$12,0),4)),MATCH(G16,INDIRECT("'ChargesDirectes'!"&amp;LEFT(ADDRESS(1,MATCH($C$2,ChargesDirectes!$12:$12,0)-2,4),1)&amp;":"&amp;LEFT(ADDRESS(1,MATCH($C$2,ChargesDirectes!$12:$12,0)-2,4),1)),0)),0)</f>
        <v>0</v>
      </c>
      <c r="I16" s="312"/>
      <c r="J16" s="393"/>
      <c r="K16" s="393"/>
      <c r="L16" s="393"/>
      <c r="M16" s="393"/>
      <c r="N16" s="393"/>
      <c r="O16" s="393"/>
      <c r="P16" s="393"/>
      <c r="Q16" s="393"/>
      <c r="R16" s="393"/>
      <c r="S16" s="393"/>
    </row>
    <row r="17" spans="1:19" s="158" customFormat="1">
      <c r="A17" s="259"/>
      <c r="B17" s="375">
        <v>6043000</v>
      </c>
      <c r="C17" s="241" t="s">
        <v>36</v>
      </c>
      <c r="D17" s="300">
        <f ca="1">IFERROR(INDEX(INDIRECT("'ChargesDirectes'!"&amp;ADDRESS(1,MATCH($C$2,ChargesDirectes!$12:$12,0),4)&amp;":"&amp;ADDRESS(50,MATCH($C$2,ChargesDirectes!$12:$12,0),4)),MATCH(C17,INDIRECT("'ChargesDirectes'!"&amp;LEFT(ADDRESS(1,MATCH($C$2,ChargesDirectes!$12:$12,0)-2,4),1)&amp;":"&amp;LEFT(ADDRESS(1,MATCH($C$2,ChargesDirectes!$12:$12,0)-2,4),1)),0)),0)</f>
        <v>0</v>
      </c>
      <c r="E17" s="317"/>
      <c r="F17" s="363">
        <v>7072600</v>
      </c>
      <c r="G17" s="323" t="s">
        <v>35</v>
      </c>
      <c r="H17" s="300">
        <f ca="1">IFERROR(INDEX(INDIRECT("'ChargesDirectes'!"&amp;ADDRESS(1,MATCH($C$2,ChargesDirectes!$12:$12,0),4)&amp;":"&amp;ADDRESS(52,MATCH($C$2,ChargesDirectes!$12:$12,0),4)),MATCH(G17,INDIRECT("'ChargesDirectes'!"&amp;LEFT(ADDRESS(1,MATCH($C$2,ChargesDirectes!$12:$12,0)-2,4),1)&amp;":"&amp;LEFT(ADDRESS(1,MATCH($C$2,ChargesDirectes!$12:$12,0)-2,4),1)),0)),0)</f>
        <v>0</v>
      </c>
      <c r="I17" s="312"/>
      <c r="J17" s="393"/>
      <c r="K17" s="393"/>
      <c r="L17" s="393"/>
      <c r="M17" s="393"/>
      <c r="N17" s="393"/>
      <c r="O17" s="393"/>
      <c r="P17" s="393"/>
      <c r="Q17" s="393"/>
      <c r="R17" s="393"/>
      <c r="S17" s="393"/>
    </row>
    <row r="18" spans="1:19" s="158" customFormat="1">
      <c r="A18" s="259"/>
      <c r="B18" s="375">
        <v>6044000</v>
      </c>
      <c r="C18" s="367" t="s">
        <v>38</v>
      </c>
      <c r="D18" s="300">
        <f ca="1">IFERROR(INDEX(INDIRECT("'ChargesDirectes'!"&amp;ADDRESS(1,MATCH($C$2,ChargesDirectes!$12:$12,0),4)&amp;":"&amp;ADDRESS(50,MATCH($C$2,ChargesDirectes!$12:$12,0),4)),MATCH(C18,INDIRECT("'ChargesDirectes'!"&amp;LEFT(ADDRESS(1,MATCH($C$2,ChargesDirectes!$12:$12,0)-2,4),1)&amp;":"&amp;LEFT(ADDRESS(1,MATCH($C$2,ChargesDirectes!$12:$12,0)-2,4),1)),0)),0)</f>
        <v>0</v>
      </c>
      <c r="E18" s="317"/>
      <c r="F18" s="363">
        <v>7072700</v>
      </c>
      <c r="G18" s="323" t="s">
        <v>37</v>
      </c>
      <c r="H18" s="300">
        <f ca="1">IFERROR(INDEX(INDIRECT("'ChargesDirectes'!"&amp;ADDRESS(1,MATCH($C$2,ChargesDirectes!$12:$12,0),4)&amp;":"&amp;ADDRESS(52,MATCH($C$2,ChargesDirectes!$12:$12,0),4)),MATCH(G18,INDIRECT("'ChargesDirectes'!"&amp;LEFT(ADDRESS(1,MATCH($C$2,ChargesDirectes!$12:$12,0)-2,4),1)&amp;":"&amp;LEFT(ADDRESS(1,MATCH($C$2,ChargesDirectes!$12:$12,0)-2,4),1)),0)),0)</f>
        <v>0</v>
      </c>
      <c r="I18" s="312"/>
      <c r="J18" s="393"/>
      <c r="K18" s="393"/>
      <c r="L18" s="393"/>
      <c r="M18" s="393"/>
      <c r="N18" s="393"/>
      <c r="O18" s="393"/>
      <c r="P18" s="393"/>
      <c r="Q18" s="393"/>
      <c r="R18" s="393"/>
      <c r="S18" s="393"/>
    </row>
    <row r="19" spans="1:19" s="158" customFormat="1" ht="16" thickBot="1">
      <c r="A19" s="259"/>
      <c r="B19" s="375">
        <v>6045000</v>
      </c>
      <c r="C19" s="367" t="s">
        <v>40</v>
      </c>
      <c r="D19" s="300">
        <f ca="1">IFERROR(INDEX(INDIRECT("'ChargesDirectes'!"&amp;ADDRESS(1,MATCH($C$2,ChargesDirectes!$12:$12,0),4)&amp;":"&amp;ADDRESS(50,MATCH($C$2,ChargesDirectes!$12:$12,0),4)),MATCH(C19,INDIRECT("'ChargesDirectes'!"&amp;LEFT(ADDRESS(1,MATCH($C$2,ChargesDirectes!$12:$12,0)-2,4),1)&amp;":"&amp;LEFT(ADDRESS(1,MATCH($C$2,ChargesDirectes!$12:$12,0)-2,4),1)),0)),0)</f>
        <v>0</v>
      </c>
      <c r="E19" s="317"/>
      <c r="F19" s="364">
        <v>7073000</v>
      </c>
      <c r="G19" s="324" t="s">
        <v>39</v>
      </c>
      <c r="H19" s="301">
        <f ca="1">IFERROR(INDEX(INDIRECT("'ChargesDirectes'!"&amp;ADDRESS(1,MATCH($C$2,ChargesDirectes!$12:$12,0),4)&amp;":"&amp;ADDRESS(52,MATCH($C$2,ChargesDirectes!$12:$12,0),4)),MATCH(G19,INDIRECT("'ChargesDirectes'!"&amp;LEFT(ADDRESS(1,MATCH($C$2,ChargesDirectes!$12:$12,0)-2,4),1)&amp;":"&amp;LEFT(ADDRESS(1,MATCH($C$2,ChargesDirectes!$12:$12,0)-2,4),1)),0)),0)</f>
        <v>0</v>
      </c>
      <c r="I19" s="312"/>
      <c r="J19" s="393"/>
      <c r="K19" s="393"/>
      <c r="L19" s="393"/>
      <c r="M19" s="393"/>
      <c r="N19" s="393"/>
      <c r="O19" s="393"/>
      <c r="P19" s="393"/>
      <c r="Q19" s="393"/>
      <c r="R19" s="393"/>
      <c r="S19" s="393"/>
    </row>
    <row r="20" spans="1:19" s="158" customFormat="1" ht="16" thickBot="1">
      <c r="A20" s="259"/>
      <c r="B20" s="375">
        <v>6052000</v>
      </c>
      <c r="C20" s="367" t="s">
        <v>41</v>
      </c>
      <c r="D20" s="300">
        <f ca="1">IFERROR(INDEX(INDIRECT("'ChargesDirectes'!"&amp;ADDRESS(1,MATCH($C$2,ChargesDirectes!$12:$12,0),4)&amp;":"&amp;ADDRESS(50,MATCH($C$2,ChargesDirectes!$12:$12,0),4)),MATCH(C20,INDIRECT("'ChargesDirectes'!"&amp;LEFT(ADDRESS(1,MATCH($C$2,ChargesDirectes!$12:$12,0)-2,4),1)&amp;":"&amp;LEFT(ADDRESS(1,MATCH($C$2,ChargesDirectes!$12:$12,0)-2,4),1)),0)),0)</f>
        <v>0</v>
      </c>
      <c r="E20" s="317"/>
      <c r="F20" s="316"/>
      <c r="G20" s="316"/>
      <c r="H20" s="271"/>
      <c r="I20" s="312"/>
      <c r="J20" s="393"/>
      <c r="K20" s="393"/>
      <c r="L20" s="393"/>
      <c r="M20" s="393"/>
      <c r="N20" s="393"/>
      <c r="O20" s="393"/>
      <c r="P20" s="393"/>
      <c r="Q20" s="393"/>
      <c r="R20" s="393"/>
      <c r="S20" s="393"/>
    </row>
    <row r="21" spans="1:19" s="158" customFormat="1" ht="16" thickBot="1">
      <c r="A21" s="259"/>
      <c r="B21" s="375">
        <v>6061000</v>
      </c>
      <c r="C21" s="619" t="s">
        <v>43</v>
      </c>
      <c r="D21" s="307">
        <f ca="1">IFERROR(INDEX(INDIRECT("'ChargesDirectes'!"&amp;ADDRESS(1,MATCH($C$2,ChargesDirectes!$12:$12,0),4)&amp;":"&amp;ADDRESS(50,MATCH($C$2,ChargesDirectes!$12:$12,0),4)),MATCH(C21,INDIRECT("'ChargesDirectes'!"&amp;LEFT(ADDRESS(1,MATCH($C$2,ChargesDirectes!$12:$12,0)-2,4),1)&amp;":"&amp;LEFT(ADDRESS(1,MATCH($C$2,ChargesDirectes!$12:$12,0)-2,4),1)),0)),0)</f>
        <v>50000</v>
      </c>
      <c r="E21" s="317"/>
      <c r="F21" s="449" t="s">
        <v>42</v>
      </c>
      <c r="G21" s="450"/>
      <c r="H21" s="378">
        <f ca="1">SUM(H22:H36)</f>
        <v>0</v>
      </c>
      <c r="I21" s="312"/>
      <c r="J21" s="393"/>
      <c r="K21" s="393"/>
      <c r="L21" s="393"/>
      <c r="M21" s="393"/>
      <c r="N21" s="393"/>
      <c r="O21" s="393"/>
      <c r="P21" s="393"/>
      <c r="Q21" s="393"/>
      <c r="R21" s="393"/>
      <c r="S21" s="393"/>
    </row>
    <row r="22" spans="1:19" s="158" customFormat="1">
      <c r="A22" s="259"/>
      <c r="B22" s="375">
        <v>6061100</v>
      </c>
      <c r="C22" s="435" t="s">
        <v>226</v>
      </c>
      <c r="D22" s="436" t="str">
        <f ca="1">IFERROR(INDEX(INDIRECT("'ChargesDirectes'!"&amp;ADDRESS(1,MATCH($C$2,ChargesDirectes!$12:$12,0),4)&amp;":"&amp;ADDRESS(50,MATCH($C$2,'Charges Directes'!$12:$12,0),4)),MATCH(C22,INDIRECT("'ChargesDirectes'!"&amp;LEFT(ADDRESS(1,MATCH($C$2,ChargesDirectes!$12:$12,0)-1,4),IF(MATCH($C$2,ChargesDirectes!$12:$12,0)&gt;26,2,1))&amp;":"&amp;LEFT(ADDRESS(1,MATCH($C$2,ChargesDirectes!$12:$12,0)-1,4),IF(MATCH($C$2,ChargesDirectes!$12:$12,0)&gt;26,2,1))),0)),"")</f>
        <v/>
      </c>
      <c r="E22" s="317"/>
      <c r="F22" s="373">
        <v>7060000</v>
      </c>
      <c r="G22" s="325" t="s">
        <v>44</v>
      </c>
      <c r="H22" s="310">
        <f ca="1">IFERROR(INDEX(INDIRECT("'ChargesDirectes'!"&amp;ADDRESS(1,MATCH($C$2,ChargesDirectes!$12:$12,0),4)&amp;":"&amp;ADDRESS(52,MATCH($C$2,ChargesDirectes!$12:$12,0),4)),MATCH(G22,INDIRECT("'ChargesDirectes'!"&amp;LEFT(ADDRESS(1,MATCH($C$2,ChargesDirectes!$12:$12,0)-2,4),1)&amp;":"&amp;LEFT(ADDRESS(1,MATCH($C$2,ChargesDirectes!$12:$12,0)-2,4),1)),0)),0)</f>
        <v>0</v>
      </c>
      <c r="I22" s="312"/>
      <c r="J22" s="393"/>
      <c r="K22" s="393"/>
      <c r="L22" s="393"/>
      <c r="M22" s="393"/>
      <c r="N22" s="393"/>
      <c r="O22" s="393"/>
      <c r="P22" s="393"/>
      <c r="Q22" s="393"/>
      <c r="R22" s="393"/>
      <c r="S22" s="393"/>
    </row>
    <row r="23" spans="1:19" s="158" customFormat="1">
      <c r="A23" s="259"/>
      <c r="B23" s="375">
        <v>6063100</v>
      </c>
      <c r="C23" s="367" t="s">
        <v>45</v>
      </c>
      <c r="D23" s="300" t="e">
        <f ca="1">IF(ISNA(INDEX(ChComm,MATCH(C23,ChComm2,0),MATCH($C$2,ChComm1,0))),0,INDEX(ChComm,MATCH(C23,ChComm2,0),MATCH($C$2,ChComm1,0)))+IFERROR(INDEX(INDIRECT("'ChargesDirectes'!"&amp;ADDRESS(1,MATCH($C$2,ChargesDirectes!$12:$12,0),4)&amp;":"&amp;ADDRESS(50,MATCH($C$2,ChargesDirectes!$12:$12,0),4)),MATCH(C23,INDIRECT("'ChargesDirectes'!"&amp;LEFT(ADDRESS(1,MATCH($C$2,ChargesDirectes!$12:$12,0)-2,4),1)&amp;":"&amp;LEFT(ADDRESS(1,MATCH($C$2,ChargesDirectes!$12:$12,0)-2,4),1)),0)),0)</f>
        <v>#REF!</v>
      </c>
      <c r="E23" s="317"/>
      <c r="F23" s="372">
        <v>7061000</v>
      </c>
      <c r="G23" s="323" t="s">
        <v>46</v>
      </c>
      <c r="H23" s="300">
        <f ca="1">IFERROR(INDEX(INDIRECT("'ChargesDirectes'!"&amp;ADDRESS(1,MATCH($C$2,ChargesDirectes!$12:$12,0),4)&amp;":"&amp;ADDRESS(85,MATCH($C$2,ChargesDirectes!$12:$12,0),4)),MATCH(G23,INDIRECT("'ChargesDirectes'!"&amp;LEFT(ADDRESS(1,MATCH($C$2,ChargesDirectes!$12:$12,0)-2,4),1)&amp;":"&amp;LEFT(ADDRESS(1,MATCH($C$2,ChargesDirectes!$12:$12,0)-2,4),1)),0)),0)</f>
        <v>0</v>
      </c>
      <c r="I23" s="312"/>
      <c r="J23" s="393"/>
      <c r="K23" s="393"/>
      <c r="L23" s="393"/>
      <c r="M23" s="393"/>
      <c r="N23" s="393"/>
      <c r="O23" s="393"/>
      <c r="P23" s="393"/>
      <c r="Q23" s="393"/>
      <c r="R23" s="393"/>
      <c r="S23" s="393"/>
    </row>
    <row r="24" spans="1:19" s="158" customFormat="1">
      <c r="A24" s="259"/>
      <c r="B24" s="375">
        <v>6063101</v>
      </c>
      <c r="C24" s="367" t="s">
        <v>234</v>
      </c>
      <c r="D24" s="300" t="e">
        <f ca="1">IF(ISNA(INDEX(ChComm,MATCH(C24,ChComm2,0),MATCH($C$2,ChComm1,0))),0,INDEX(ChComm,MATCH(C24,ChComm2,0),MATCH($C$2,ChComm1,0)))+IFERROR(INDEX(INDIRECT("'ChargesDirectes'!"&amp;ADDRESS(1,MATCH($C$2,ChargesDirectes!$12:$12,0),4)&amp;":"&amp;ADDRESS(50,MATCH($C$2,ChargesDirectes!$12:$12,0),4)),MATCH(C24,INDIRECT("'ChargesDirectes'!"&amp;LEFT(ADDRESS(1,MATCH($C$2,ChargesDirectes!$12:$12,0)-2,4),1)&amp;":"&amp;LEFT(ADDRESS(1,MATCH($C$2,ChargesDirectes!$12:$12,0)-2,4),1)),0)),0)</f>
        <v>#REF!</v>
      </c>
      <c r="E24" s="317"/>
      <c r="F24" s="372">
        <v>7061110</v>
      </c>
      <c r="G24" s="323" t="s">
        <v>48</v>
      </c>
      <c r="H24" s="300">
        <f ca="1">IFERROR(INDEX(INDIRECT("'ChargesDirectes'!"&amp;ADDRESS(1,MATCH($C$2,ChargesDirectes!$12:$12,0),4)&amp;":"&amp;ADDRESS(52,MATCH($C$2,ChargesDirectes!$12:$12,0),4)),MATCH(G24,INDIRECT("'ChargesDirectes'!"&amp;LEFT(ADDRESS(1,MATCH($C$2,ChargesDirectes!$12:$12,0)-2,4),1)&amp;":"&amp;LEFT(ADDRESS(1,MATCH($C$2,ChargesDirectes!$12:$12,0)-2,4),1)),0)),0)</f>
        <v>0</v>
      </c>
      <c r="I24" s="312"/>
      <c r="J24" s="393"/>
      <c r="K24" s="393"/>
      <c r="L24" s="393"/>
      <c r="M24" s="393"/>
      <c r="N24" s="393"/>
      <c r="O24" s="393"/>
      <c r="P24" s="393"/>
      <c r="Q24" s="393"/>
      <c r="R24" s="393"/>
      <c r="S24" s="393"/>
    </row>
    <row r="25" spans="1:19" s="158" customFormat="1">
      <c r="A25" s="259"/>
      <c r="B25" s="375">
        <v>6063102</v>
      </c>
      <c r="C25" s="367" t="s">
        <v>235</v>
      </c>
      <c r="D25" s="300" t="e">
        <f ca="1">IF(ISNA(INDEX(ChComm,MATCH(C25,ChComm2,0),MATCH($C$2,ChComm1,0))),0,INDEX(ChComm,MATCH(C25,ChComm2,0),MATCH($C$2,ChComm1,0)))+IFERROR(INDEX(INDIRECT("'ChargesDirectes'!"&amp;ADDRESS(1,MATCH($C$2,ChargesDirectes!$12:$12,0),4)&amp;":"&amp;ADDRESS(50,MATCH($C$2,ChargesDirectes!$12:$12,0),4)),MATCH(C25,INDIRECT("'ChargesDirectes'!"&amp;LEFT(ADDRESS(1,MATCH($C$2,ChargesDirectes!$12:$12,0)-2,4),1)&amp;":"&amp;LEFT(ADDRESS(1,MATCH($C$2,ChargesDirectes!$12:$12,0)-2,4),1)),0)),0)</f>
        <v>#REF!</v>
      </c>
      <c r="E25" s="317"/>
      <c r="F25" s="372">
        <v>706113</v>
      </c>
      <c r="G25" s="323" t="s">
        <v>50</v>
      </c>
      <c r="H25" s="300">
        <f ca="1">IFERROR(INDEX(INDIRECT("'ChargesDirectes'!"&amp;ADDRESS(1,MATCH($C$2,ChargesDirectes!$12:$12,0),4)&amp;":"&amp;ADDRESS(52,MATCH($C$2,ChargesDirectes!$12:$12,0),4)),MATCH(G25,INDIRECT("'ChargesDirectes'!"&amp;LEFT(ADDRESS(1,MATCH($C$2,ChargesDirectes!$12:$12,0)-2,4),1)&amp;":"&amp;LEFT(ADDRESS(1,MATCH($C$2,ChargesDirectes!$12:$12,0)-2,4),1)),0)),0)</f>
        <v>0</v>
      </c>
      <c r="I25" s="312"/>
      <c r="J25" s="393"/>
      <c r="K25" s="393"/>
      <c r="L25" s="393"/>
      <c r="M25" s="393"/>
      <c r="N25" s="393"/>
      <c r="O25" s="393"/>
      <c r="P25" s="393"/>
      <c r="Q25" s="393"/>
      <c r="R25" s="393"/>
      <c r="S25" s="393"/>
    </row>
    <row r="26" spans="1:19" s="158" customFormat="1">
      <c r="A26" s="259"/>
      <c r="B26" s="375">
        <v>6063110</v>
      </c>
      <c r="C26" s="367" t="s">
        <v>47</v>
      </c>
      <c r="D26" s="300" t="e">
        <f ca="1">IF(ISNA(INDEX(ChComm,MATCH(C26,ChComm2,0),MATCH($C$2,ChComm1,0))),0,INDEX(ChComm,MATCH(C26,ChComm2,0),MATCH($C$2,ChComm1,0)))+IFERROR(INDEX(INDIRECT("'ChargesDirectes'!"&amp;ADDRESS(1,MATCH($C$2,ChargesDirectes!$12:$12,0),4)&amp;":"&amp;ADDRESS(50,MATCH($C$2,ChargesDirectes!$12:$12,0),4)),MATCH(C26,INDIRECT("'ChargesDirectes'!"&amp;LEFT(ADDRESS(1,MATCH($C$2,ChargesDirectes!$12:$12,0)-2,4),1)&amp;":"&amp;LEFT(ADDRESS(1,MATCH($C$2,ChargesDirectes!$12:$12,0)-2,4),1)),0)),0)</f>
        <v>#REF!</v>
      </c>
      <c r="E26" s="317"/>
      <c r="F26" s="372">
        <v>7061500</v>
      </c>
      <c r="G26" s="323" t="s">
        <v>52</v>
      </c>
      <c r="H26" s="300">
        <f ca="1">IFERROR(INDEX(INDIRECT("'ChargesDirectes'!"&amp;ADDRESS(1,MATCH($C$2,ChargesDirectes!$12:$12,0),4)&amp;":"&amp;ADDRESS(52,MATCH($C$2,ChargesDirectes!$12:$12,0),4)),MATCH(G26,INDIRECT("'ChargesDirectes'!"&amp;LEFT(ADDRESS(1,MATCH($C$2,ChargesDirectes!$12:$12,0)-2,4),1)&amp;":"&amp;LEFT(ADDRESS(1,MATCH($C$2,ChargesDirectes!$12:$12,0)-2,4),1)),0)),0)</f>
        <v>0</v>
      </c>
      <c r="I26" s="312"/>
      <c r="J26" s="393"/>
      <c r="K26" s="393"/>
      <c r="L26" s="393"/>
      <c r="M26" s="393"/>
      <c r="N26" s="393"/>
      <c r="O26" s="393"/>
      <c r="P26" s="393"/>
      <c r="Q26" s="393"/>
      <c r="R26" s="393"/>
      <c r="S26" s="393"/>
    </row>
    <row r="27" spans="1:19" s="158" customFormat="1">
      <c r="A27" s="259"/>
      <c r="B27" s="375">
        <v>6063120</v>
      </c>
      <c r="C27" s="367" t="s">
        <v>49</v>
      </c>
      <c r="D27" s="300" t="e">
        <f ca="1">IF(ISNA(INDEX(ChComm,MATCH(C27,ChComm2,0),MATCH($C$2,ChComm1,0))),0,INDEX(ChComm,MATCH(C27,ChComm2,0),MATCH($C$2,ChComm1,0)))+IFERROR(INDEX(INDIRECT("'ChargesDirectes'!"&amp;ADDRESS(1,MATCH($C$2,ChargesDirectes!$12:$12,0),4)&amp;":"&amp;ADDRESS(50,MATCH($C$2,ChargesDirectes!$12:$12,0),4)),MATCH(C27,INDIRECT("'ChargesDirectes'!"&amp;LEFT(ADDRESS(1,MATCH($C$2,ChargesDirectes!$12:$12,0)-2,4),1)&amp;":"&amp;LEFT(ADDRESS(1,MATCH($C$2,ChargesDirectes!$12:$12,0)-2,4),1)),0)),0)</f>
        <v>#REF!</v>
      </c>
      <c r="E27" s="317"/>
      <c r="F27" s="372">
        <v>7061600</v>
      </c>
      <c r="G27" s="323" t="s">
        <v>54</v>
      </c>
      <c r="H27" s="300">
        <f ca="1">IFERROR(INDEX(INDIRECT("'ChargesDirectes'!"&amp;ADDRESS(1,MATCH($C$2,ChargesDirectes!$12:$12,0),4)&amp;":"&amp;ADDRESS(52,MATCH($C$2,ChargesDirectes!$12:$12,0),4)),MATCH(G27,INDIRECT("'ChargesDirectes'!"&amp;LEFT(ADDRESS(1,MATCH($C$2,ChargesDirectes!$12:$12,0)-2,4),1)&amp;":"&amp;LEFT(ADDRESS(1,MATCH($C$2,ChargesDirectes!$12:$12,0)-2,4),1)),0)),0)</f>
        <v>0</v>
      </c>
      <c r="I27" s="312"/>
      <c r="J27" s="393"/>
      <c r="K27" s="393"/>
      <c r="L27" s="393"/>
      <c r="M27" s="393"/>
      <c r="N27" s="393"/>
      <c r="O27" s="393"/>
      <c r="P27" s="393"/>
      <c r="Q27" s="393"/>
      <c r="R27" s="393"/>
      <c r="S27" s="393"/>
    </row>
    <row r="28" spans="1:19" s="158" customFormat="1">
      <c r="A28" s="259"/>
      <c r="B28" s="375">
        <v>6063130</v>
      </c>
      <c r="C28" s="367" t="s">
        <v>216</v>
      </c>
      <c r="D28" s="300" t="e">
        <f ca="1">IF(ISNA(INDEX(ChComm,MATCH(C28,ChComm2,0),MATCH($C$2,ChComm1,0))),0,INDEX(ChComm,MATCH(C28,ChComm2,0),MATCH($C$2,ChComm1,0)))+IFERROR(INDEX(INDIRECT("'ChargesDirectes'!"&amp;ADDRESS(1,MATCH($C$2,ChargesDirectes!$12:$12,0),4)&amp;":"&amp;ADDRESS(50,MATCH($C$2,ChargesDirectes!$12:$12,0),4)),MATCH(C28,INDIRECT("'ChargesDirectes'!"&amp;LEFT(ADDRESS(1,MATCH($C$2,ChargesDirectes!$12:$12,0)-2,4),1)&amp;":"&amp;LEFT(ADDRESS(1,MATCH($C$2,ChargesDirectes!$12:$12,0)-2,4),1)),0)),0)</f>
        <v>#REF!</v>
      </c>
      <c r="E28" s="317"/>
      <c r="F28" s="372">
        <v>7061700</v>
      </c>
      <c r="G28" s="323" t="s">
        <v>11</v>
      </c>
      <c r="H28" s="300">
        <f ca="1">IFERROR(INDEX(INDIRECT("'ChargesDirectes'!"&amp;ADDRESS(1,MATCH($C$2,ChargesDirectes!$12:$12,0),4)&amp;":"&amp;ADDRESS(52,MATCH($C$2,ChargesDirectes!$12:$12,0),4)),MATCH(G28,INDIRECT("'ChargesDirectes'!"&amp;LEFT(ADDRESS(1,MATCH($C$2,ChargesDirectes!$12:$12,0)-2,4),1)&amp;":"&amp;LEFT(ADDRESS(1,MATCH($C$2,ChargesDirectes!$12:$12,0)-2,4),1)),0)),0)</f>
        <v>0</v>
      </c>
      <c r="I28" s="312"/>
      <c r="J28" s="393"/>
      <c r="K28" s="393"/>
      <c r="L28" s="393"/>
      <c r="M28" s="393"/>
      <c r="N28" s="393"/>
      <c r="O28" s="393"/>
      <c r="P28" s="393"/>
      <c r="Q28" s="393"/>
      <c r="R28" s="393"/>
      <c r="S28" s="393"/>
    </row>
    <row r="29" spans="1:19" s="158" customFormat="1">
      <c r="A29" s="259"/>
      <c r="B29" s="375">
        <v>6063140</v>
      </c>
      <c r="C29" s="367" t="s">
        <v>53</v>
      </c>
      <c r="D29" s="300" t="e">
        <f ca="1">IF(ISNA(INDEX(ChComm,MATCH(C29,ChComm2,0),MATCH($C$2,ChComm1,0))),0,INDEX(ChComm,MATCH(C29,ChComm2,0),MATCH($C$2,ChComm1,0)))+IFERROR(INDEX(INDIRECT("'ChargesDirectes'!"&amp;ADDRESS(1,MATCH($C$2,ChargesDirectes!$12:$12,0),4)&amp;":"&amp;ADDRESS(50,MATCH($C$2,ChargesDirectes!$12:$12,0),4)),MATCH(C29,INDIRECT("'ChargesDirectes'!"&amp;LEFT(ADDRESS(1,MATCH($C$2,ChargesDirectes!$12:$12,0)-2,4),1)&amp;":"&amp;LEFT(ADDRESS(1,MATCH($C$2,ChargesDirectes!$12:$12,0)-2,4),1)),0)),0)</f>
        <v>#REF!</v>
      </c>
      <c r="E29" s="317"/>
      <c r="F29" s="372">
        <v>7062000</v>
      </c>
      <c r="G29" s="323" t="s">
        <v>57</v>
      </c>
      <c r="H29" s="300">
        <f ca="1">IFERROR(INDEX(INDIRECT("'ChargesDirectes'!"&amp;ADDRESS(1,MATCH($C$2,ChargesDirectes!$12:$12,0),4)&amp;":"&amp;ADDRESS(52,MATCH($C$2,ChargesDirectes!$12:$12,0),4)),MATCH(G29,INDIRECT("'ChargesDirectes'!"&amp;LEFT(ADDRESS(1,MATCH($C$2,ChargesDirectes!$12:$12,0)-2,4),1)&amp;":"&amp;LEFT(ADDRESS(1,MATCH($C$2,ChargesDirectes!$12:$12,0)-2,4),1)),0)),0)</f>
        <v>0</v>
      </c>
      <c r="I29" s="312"/>
      <c r="J29" s="393"/>
      <c r="K29" s="393"/>
      <c r="L29" s="393"/>
      <c r="M29" s="393"/>
      <c r="N29" s="393"/>
      <c r="O29" s="393"/>
      <c r="P29" s="393"/>
      <c r="Q29" s="393"/>
      <c r="R29" s="393"/>
      <c r="S29" s="393"/>
    </row>
    <row r="30" spans="1:19" s="158" customFormat="1">
      <c r="A30" s="259"/>
      <c r="B30" s="375">
        <v>6063150</v>
      </c>
      <c r="C30" s="367" t="s">
        <v>55</v>
      </c>
      <c r="D30" s="300" t="e">
        <f ca="1">IF(ISNA(INDEX(ChComm,MATCH(C30,ChComm2,0),MATCH($C$2,ChComm1,0))),0,INDEX(ChComm,MATCH(C30,ChComm2,0),MATCH($C$2,ChComm1,0)))+IFERROR(INDEX(INDIRECT("'ChargesDirectes'!"&amp;ADDRESS(1,MATCH($C$2,ChargesDirectes!$12:$12,0),4)&amp;":"&amp;ADDRESS(50,MATCH($C$2,ChargesDirectes!$12:$12,0),4)),MATCH(C30,INDIRECT("'ChargesDirectes'!"&amp;LEFT(ADDRESS(1,MATCH($C$2,ChargesDirectes!$12:$12,0)-2,4),1)&amp;":"&amp;LEFT(ADDRESS(1,MATCH($C$2,ChargesDirectes!$12:$12,0)-2,4),1)),0)),0)</f>
        <v>#REF!</v>
      </c>
      <c r="E30" s="317"/>
      <c r="F30" s="372">
        <v>7063000</v>
      </c>
      <c r="G30" s="323" t="s">
        <v>59</v>
      </c>
      <c r="H30" s="300">
        <f ca="1">IFERROR(INDEX(INDIRECT("'ChargesDirectes'!"&amp;ADDRESS(1,MATCH($C$2,ChargesDirectes!$12:$12,0),4)&amp;":"&amp;ADDRESS(52,MATCH($C$2,ChargesDirectes!$12:$12,0),4)),MATCH(G30,INDIRECT("'ChargesDirectes'!"&amp;LEFT(ADDRESS(1,MATCH($C$2,ChargesDirectes!$12:$12,0)-2,4),1)&amp;":"&amp;LEFT(ADDRESS(1,MATCH($C$2,ChargesDirectes!$12:$12,0)-2,4),1)),0)),0)</f>
        <v>0</v>
      </c>
      <c r="I30" s="312"/>
      <c r="J30" s="393"/>
      <c r="K30" s="393"/>
      <c r="L30" s="393"/>
      <c r="M30" s="393"/>
      <c r="N30" s="393"/>
      <c r="O30" s="393"/>
      <c r="P30" s="393"/>
      <c r="Q30" s="393"/>
      <c r="R30" s="393"/>
      <c r="S30" s="393"/>
    </row>
    <row r="31" spans="1:19" s="158" customFormat="1">
      <c r="A31" s="259"/>
      <c r="B31" s="375">
        <v>6063200</v>
      </c>
      <c r="C31" s="367" t="s">
        <v>56</v>
      </c>
      <c r="D31" s="300" t="e">
        <f ca="1">IF(ISNA(INDEX(ChComm,MATCH(C31,ChComm2,0),MATCH($C$2,ChComm1,0))),0,INDEX(ChComm,MATCH(C31,ChComm2,0),MATCH($C$2,ChComm1,0)))+IFERROR(INDEX(INDIRECT("'ChargesDirectes'!"&amp;ADDRESS(1,MATCH($C$2,ChargesDirectes!$12:$12,0),4)&amp;":"&amp;ADDRESS(50,MATCH($C$2,ChargesDirectes!$12:$12,0),4)),MATCH(C31,INDIRECT("'ChargesDirectes'!"&amp;LEFT(ADDRESS(1,MATCH($C$2,ChargesDirectes!$12:$12,0)-2,4),1)&amp;":"&amp;LEFT(ADDRESS(1,MATCH($C$2,ChargesDirectes!$12:$12,0)-2,4),1)),0)),0)</f>
        <v>#REF!</v>
      </c>
      <c r="E31" s="317"/>
      <c r="F31" s="372">
        <v>7064000</v>
      </c>
      <c r="G31" s="323" t="s">
        <v>61</v>
      </c>
      <c r="H31" s="300">
        <f ca="1">IFERROR(INDEX(INDIRECT("'ChargesDirectes'!"&amp;ADDRESS(1,MATCH($C$2,ChargesDirectes!$12:$12,0),4)&amp;":"&amp;ADDRESS(52,MATCH($C$2,ChargesDirectes!$12:$12,0),4)),MATCH(G31,INDIRECT("'ChargesDirectes'!"&amp;LEFT(ADDRESS(1,MATCH($C$2,ChargesDirectes!$12:$12,0)-2,4),1)&amp;":"&amp;LEFT(ADDRESS(1,MATCH($C$2,ChargesDirectes!$12:$12,0)-2,4),1)),0)),0)</f>
        <v>0</v>
      </c>
      <c r="I31" s="312"/>
      <c r="J31" s="393"/>
      <c r="K31" s="393"/>
      <c r="L31" s="393"/>
      <c r="M31" s="393"/>
      <c r="N31" s="393"/>
      <c r="O31" s="393"/>
      <c r="P31" s="393"/>
      <c r="Q31" s="393"/>
      <c r="R31" s="393"/>
      <c r="S31" s="393"/>
    </row>
    <row r="32" spans="1:19" s="158" customFormat="1">
      <c r="A32" s="259"/>
      <c r="B32" s="375">
        <v>6063210</v>
      </c>
      <c r="C32" s="367" t="s">
        <v>58</v>
      </c>
      <c r="D32" s="300" t="e">
        <f ca="1">IF(ISNA(INDEX(ChComm,MATCH(C32,ChComm2,0),MATCH($C$2,ChComm1,0))),0,INDEX(ChComm,MATCH(C32,ChComm2,0),MATCH($C$2,ChComm1,0)))+IFERROR(INDEX(INDIRECT("'ChargesDirectes'!"&amp;ADDRESS(1,MATCH($C$2,ChargesDirectes!$12:$12,0),4)&amp;":"&amp;ADDRESS(50,MATCH($C$2,ChargesDirectes!$12:$12,0),4)),MATCH(C32,INDIRECT("'ChargesDirectes'!"&amp;LEFT(ADDRESS(1,MATCH($C$2,ChargesDirectes!$12:$12,0)-2,4),1)&amp;":"&amp;LEFT(ADDRESS(1,MATCH($C$2,ChargesDirectes!$12:$12,0)-2,4),1)),0)),0)</f>
        <v>#REF!</v>
      </c>
      <c r="E32" s="317"/>
      <c r="F32" s="372">
        <v>7065000</v>
      </c>
      <c r="G32" s="323" t="s">
        <v>63</v>
      </c>
      <c r="H32" s="300">
        <f ca="1">IFERROR(INDEX(INDIRECT("'ChargesDirectes'!"&amp;ADDRESS(1,MATCH($C$2,ChargesDirectes!$12:$12,0),4)&amp;":"&amp;ADDRESS(52,MATCH($C$2,ChargesDirectes!$12:$12,0),4)),MATCH(G32,INDIRECT("'ChargesDirectes'!"&amp;LEFT(ADDRESS(1,MATCH($C$2,ChargesDirectes!$12:$12,0)-2,4),1)&amp;":"&amp;LEFT(ADDRESS(1,MATCH($C$2,ChargesDirectes!$12:$12,0)-2,4),1)),0)),0)</f>
        <v>0</v>
      </c>
      <c r="I32" s="312"/>
      <c r="J32" s="393"/>
      <c r="K32" s="393"/>
      <c r="L32" s="393"/>
      <c r="M32" s="393"/>
      <c r="N32" s="393"/>
      <c r="O32" s="393"/>
      <c r="P32" s="393"/>
      <c r="Q32" s="393"/>
      <c r="R32" s="393"/>
      <c r="S32" s="393"/>
    </row>
    <row r="33" spans="1:19" s="158" customFormat="1">
      <c r="A33" s="259"/>
      <c r="B33" s="375">
        <v>6063220</v>
      </c>
      <c r="C33" s="367" t="s">
        <v>60</v>
      </c>
      <c r="D33" s="300" t="e">
        <f ca="1">IF(ISNA(INDEX(ChComm,MATCH(C33,ChComm2,0),MATCH($C$2,ChComm1,0))),0,INDEX(ChComm,MATCH(C33,ChComm2,0),MATCH($C$2,ChComm1,0)))+IFERROR(INDEX(INDIRECT("'ChargesDirectes'!"&amp;ADDRESS(1,MATCH($C$2,ChargesDirectes!$12:$12,0),4)&amp;":"&amp;ADDRESS(50,MATCH($C$2,ChargesDirectes!$12:$12,0),4)),MATCH(C33,INDIRECT("'ChargesDirectes'!"&amp;LEFT(ADDRESS(1,MATCH($C$2,ChargesDirectes!$12:$12,0)-2,4),1)&amp;":"&amp;LEFT(ADDRESS(1,MATCH($C$2,ChargesDirectes!$12:$12,0)-2,4),1)),0)),0)</f>
        <v>#REF!</v>
      </c>
      <c r="E33" s="317"/>
      <c r="F33" s="372">
        <v>7065300</v>
      </c>
      <c r="G33" s="323" t="s">
        <v>65</v>
      </c>
      <c r="H33" s="300">
        <f ca="1">IFERROR(INDEX(INDIRECT("'ChargesDirectes'!"&amp;ADDRESS(1,MATCH($C$2,ChargesDirectes!$12:$12,0),4)&amp;":"&amp;ADDRESS(52,MATCH($C$2,ChargesDirectes!$12:$12,0),4)),MATCH(G33,INDIRECT("'ChargesDirectes'!"&amp;LEFT(ADDRESS(1,MATCH($C$2,ChargesDirectes!$12:$12,0)-2,4),1)&amp;":"&amp;LEFT(ADDRESS(1,MATCH($C$2,ChargesDirectes!$12:$12,0)-2,4),1)),0)),0)</f>
        <v>0</v>
      </c>
      <c r="I33" s="312"/>
      <c r="J33" s="393"/>
      <c r="K33" s="393"/>
      <c r="L33" s="393"/>
      <c r="M33" s="393"/>
      <c r="N33" s="393"/>
      <c r="O33" s="393"/>
      <c r="P33" s="393"/>
      <c r="Q33" s="393"/>
      <c r="R33" s="393"/>
      <c r="S33" s="393"/>
    </row>
    <row r="34" spans="1:19" s="158" customFormat="1">
      <c r="A34" s="259"/>
      <c r="B34" s="375">
        <v>6063221</v>
      </c>
      <c r="C34" s="367" t="s">
        <v>224</v>
      </c>
      <c r="D34" s="300" t="e">
        <f ca="1">IF(ISNA(INDEX(ChComm,MATCH(C34,ChComm2,0),MATCH($C$2,ChComm1,0))),0,INDEX(ChComm,MATCH(C34,ChComm2,0),MATCH($C$2,ChComm1,0)))+IFERROR(INDEX(INDIRECT("'ChargesDirectes'!"&amp;ADDRESS(1,MATCH($C$2,ChargesDirectes!$12:$12,0),4)&amp;":"&amp;ADDRESS(50,MATCH($C$2,ChargesDirectes!$12:$12,0),4)),MATCH(C34,INDIRECT("'ChargesDirectes'!"&amp;LEFT(ADDRESS(1,MATCH($C$2,ChargesDirectes!$12:$12,0)-2,4),1)&amp;":"&amp;LEFT(ADDRESS(1,MATCH($C$2,ChargesDirectes!$12:$12,0)-2,4),1)),0)),0)</f>
        <v>#REF!</v>
      </c>
      <c r="E34" s="317"/>
      <c r="F34" s="372">
        <v>7066000</v>
      </c>
      <c r="G34" s="323" t="s">
        <v>67</v>
      </c>
      <c r="H34" s="300">
        <f ca="1">IFERROR(INDEX(INDIRECT("'ChargesDirectes'!"&amp;ADDRESS(1,MATCH($C$2,ChargesDirectes!$12:$12,0),4)&amp;":"&amp;ADDRESS(52,MATCH($C$2,ChargesDirectes!$12:$12,0),4)),MATCH(G34,INDIRECT("'ChargesDirectes'!"&amp;LEFT(ADDRESS(1,MATCH($C$2,ChargesDirectes!$12:$12,0)-2,4),1)&amp;":"&amp;LEFT(ADDRESS(1,MATCH($C$2,ChargesDirectes!$12:$12,0)-2,4),1)),0)),0)</f>
        <v>0</v>
      </c>
      <c r="I34" s="312"/>
      <c r="J34" s="393"/>
      <c r="K34" s="393"/>
      <c r="L34" s="393"/>
      <c r="M34" s="393"/>
      <c r="N34" s="393"/>
      <c r="O34" s="393"/>
      <c r="P34" s="393"/>
      <c r="Q34" s="393"/>
      <c r="R34" s="393"/>
      <c r="S34" s="393"/>
    </row>
    <row r="35" spans="1:19" s="158" customFormat="1">
      <c r="A35" s="259"/>
      <c r="B35" s="375">
        <v>6063222</v>
      </c>
      <c r="C35" s="367" t="s">
        <v>225</v>
      </c>
      <c r="D35" s="300" t="e">
        <f ca="1">IF(ISNA(INDEX(ChComm,MATCH(C35,ChComm2,0),MATCH($C$2,ChComm1,0))),0,INDEX(ChComm,MATCH(C35,ChComm2,0),MATCH($C$2,ChComm1,0)))+IFERROR(INDEX(INDIRECT("'ChargesDirectes'!"&amp;ADDRESS(1,MATCH($C$2,ChargesDirectes!$12:$12,0),4)&amp;":"&amp;ADDRESS(50,MATCH($C$2,ChargesDirectes!$12:$12,0),4)),MATCH(C35,INDIRECT("'ChargesDirectes'!"&amp;LEFT(ADDRESS(1,MATCH($C$2,ChargesDirectes!$12:$12,0)-2,4),1)&amp;":"&amp;LEFT(ADDRESS(1,MATCH($C$2,ChargesDirectes!$12:$12,0)-2,4),1)),0)),0)</f>
        <v>#REF!</v>
      </c>
      <c r="E35" s="317"/>
      <c r="F35" s="372">
        <v>7068000</v>
      </c>
      <c r="G35" s="323" t="s">
        <v>69</v>
      </c>
      <c r="H35" s="300">
        <f ca="1">IFERROR(INDEX(INDIRECT("'ChargesDirectes'!"&amp;ADDRESS(1,MATCH($C$2,ChargesDirectes!$12:$12,0),4)&amp;":"&amp;ADDRESS(52,MATCH($C$2,ChargesDirectes!$12:$12,0),4)),MATCH(G35,INDIRECT("'ChargesDirectes'!"&amp;LEFT(ADDRESS(1,MATCH($C$2,ChargesDirectes!$12:$12,0)-2,4),1)&amp;":"&amp;LEFT(ADDRESS(1,MATCH($C$2,ChargesDirectes!$12:$12,0)-2,4),1)),0)),0)</f>
        <v>0</v>
      </c>
      <c r="I35" s="312"/>
      <c r="J35" s="393"/>
      <c r="K35" s="393"/>
      <c r="L35" s="393"/>
      <c r="M35" s="393"/>
      <c r="N35" s="393"/>
      <c r="O35" s="393"/>
      <c r="P35" s="393"/>
      <c r="Q35" s="393"/>
      <c r="R35" s="393"/>
      <c r="S35" s="393"/>
    </row>
    <row r="36" spans="1:19" s="158" customFormat="1" ht="16" thickBot="1">
      <c r="A36" s="259"/>
      <c r="B36" s="375">
        <v>6063230</v>
      </c>
      <c r="C36" s="367" t="s">
        <v>62</v>
      </c>
      <c r="D36" s="300" t="e">
        <f ca="1">IF(ISNA(INDEX(ChComm,MATCH(C36,ChComm2,0),MATCH($C$2,ChComm1,0))),0,INDEX(ChComm,MATCH(C36,ChComm2,0),MATCH($C$2,ChComm1,0)))+IFERROR(INDEX(INDIRECT("'ChargesDirectes'!"&amp;ADDRESS(1,MATCH($C$2,ChargesDirectes!$12:$12,0),4)&amp;":"&amp;ADDRESS(50,MATCH($C$2,ChargesDirectes!$12:$12,0),4)),MATCH(C36,INDIRECT("'ChargesDirectes'!"&amp;LEFT(ADDRESS(1,MATCH($C$2,ChargesDirectes!$12:$12,0)-2,4),1)&amp;":"&amp;LEFT(ADDRESS(1,MATCH($C$2,ChargesDirectes!$12:$12,0)-2,4),1)),0)),0)</f>
        <v>#REF!</v>
      </c>
      <c r="E36" s="317"/>
      <c r="F36" s="364">
        <v>7069300</v>
      </c>
      <c r="G36" s="324" t="s">
        <v>13</v>
      </c>
      <c r="H36" s="301">
        <f ca="1">IFERROR(INDEX(INDIRECT("'ChargesDirectes'!"&amp;ADDRESS(1,MATCH($C$2,ChargesDirectes!$12:$12,0),4)&amp;":"&amp;ADDRESS(52,MATCH($C$2,ChargesDirectes!$12:$12,0),4)),MATCH(G36,INDIRECT("'ChargesDirectes'!"&amp;LEFT(ADDRESS(1,MATCH($C$2,ChargesDirectes!$12:$12,0)-2,4),1)&amp;":"&amp;LEFT(ADDRESS(1,MATCH($C$2,ChargesDirectes!$12:$12,0)-2,4),1)),0)),0)</f>
        <v>0</v>
      </c>
      <c r="I36" s="312"/>
      <c r="J36" s="393"/>
      <c r="K36" s="393"/>
      <c r="L36" s="393"/>
      <c r="M36" s="393"/>
      <c r="N36" s="393"/>
      <c r="O36" s="393"/>
      <c r="P36" s="393"/>
      <c r="Q36" s="393"/>
      <c r="R36" s="393"/>
      <c r="S36" s="393"/>
    </row>
    <row r="37" spans="1:19" s="158" customFormat="1" ht="16" thickBot="1">
      <c r="A37" s="259"/>
      <c r="B37" s="375">
        <v>6063300</v>
      </c>
      <c r="C37" s="367" t="s">
        <v>64</v>
      </c>
      <c r="D37" s="300" t="e">
        <f ca="1">IF(ISNA(INDEX(ChComm,MATCH(C37,ChComm2,0),MATCH($C$2,ChComm1,0))),0,INDEX(ChComm,MATCH(C37,ChComm2,0),MATCH($C$2,ChComm1,0)))+IFERROR(INDEX(INDIRECT("'ChargesDirectes'!"&amp;ADDRESS(1,MATCH($C$2,ChargesDirectes!$12:$12,0),4)&amp;":"&amp;ADDRESS(50,MATCH($C$2,ChargesDirectes!$12:$12,0),4)),MATCH(C37,INDIRECT("'ChargesDirectes'!"&amp;LEFT(ADDRESS(1,MATCH($C$2,ChargesDirectes!$12:$12,0)-2,4),1)&amp;":"&amp;LEFT(ADDRESS(1,MATCH($C$2,ChargesDirectes!$12:$12,0)-2,4),1)),0)),0)</f>
        <v>#REF!</v>
      </c>
      <c r="E37" s="317"/>
      <c r="F37" s="316"/>
      <c r="G37" s="316"/>
      <c r="H37" s="306"/>
      <c r="I37" s="312"/>
      <c r="J37" s="393"/>
      <c r="K37" s="393"/>
      <c r="L37" s="393"/>
      <c r="M37" s="393"/>
      <c r="N37" s="393"/>
      <c r="O37" s="393"/>
      <c r="P37" s="393"/>
      <c r="Q37" s="393"/>
      <c r="R37" s="393"/>
      <c r="S37" s="393"/>
    </row>
    <row r="38" spans="1:19" s="158" customFormat="1" ht="16" thickBot="1">
      <c r="A38" s="259"/>
      <c r="B38" s="375">
        <v>6064000</v>
      </c>
      <c r="C38" s="367" t="s">
        <v>295</v>
      </c>
      <c r="D38" s="300" t="e">
        <f ca="1">IF(ISNA(INDEX(ChComm,MATCH(C38,ChComm2,0),MATCH($C$2,ChComm1,0))),0,INDEX(ChComm,MATCH(C38,ChComm2,0),MATCH($C$2,ChComm1,0)))+IFERROR(INDEX(INDIRECT("'ChargesDirectes'!"&amp;ADDRESS(1,MATCH($C$2,ChargesDirectes!$12:$12,0),4)&amp;":"&amp;ADDRESS(50,MATCH($C$2,ChargesDirectes!$12:$12,0),4)),MATCH(C38,INDIRECT("'ChargesDirectes'!"&amp;LEFT(ADDRESS(1,MATCH($C$2,ChargesDirectes!$12:$12,0)-2,4),1)&amp;":"&amp;LEFT(ADDRESS(1,MATCH($C$2,ChargesDirectes!$12:$12,0)-2,4),1)),0)),0)</f>
        <v>#REF!</v>
      </c>
      <c r="E38" s="317"/>
      <c r="F38" s="449" t="s">
        <v>73</v>
      </c>
      <c r="G38" s="450"/>
      <c r="H38" s="340" t="e">
        <f>SUM(H39:H80)</f>
        <v>#REF!</v>
      </c>
      <c r="I38" s="312"/>
      <c r="J38" s="393"/>
      <c r="K38" s="393"/>
      <c r="L38" s="393"/>
      <c r="M38" s="393"/>
      <c r="N38" s="393"/>
      <c r="O38" s="393"/>
      <c r="P38" s="393"/>
      <c r="Q38" s="393"/>
      <c r="R38" s="393"/>
      <c r="S38" s="393"/>
    </row>
    <row r="39" spans="1:19" s="158" customFormat="1">
      <c r="A39" s="259"/>
      <c r="B39" s="375">
        <v>6064101</v>
      </c>
      <c r="C39" s="367" t="s">
        <v>221</v>
      </c>
      <c r="D39" s="300" t="e">
        <f ca="1">IF(ISNA(INDEX(ChComm,MATCH(C39,ChComm2,0),MATCH($C$2,ChComm1,0))),0,INDEX(ChComm,MATCH(C39,ChComm2,0),MATCH($C$2,ChComm1,0)))+IFERROR(INDEX(INDIRECT("'ChargesDirectes'!"&amp;ADDRESS(1,MATCH($C$2,ChargesDirectes!$12:$12,0),4)&amp;":"&amp;ADDRESS(50,MATCH($C$2,ChargesDirectes!$12:$12,0),4)),MATCH(C39,INDIRECT("'ChargesDirectes'!"&amp;LEFT(ADDRESS(1,MATCH($C$2,ChargesDirectes!$12:$12,0)-2,4),1)&amp;":"&amp;LEFT(ADDRESS(1,MATCH($C$2,ChargesDirectes!$12:$12,0)-2,4),1)),0)),0)</f>
        <v>#REF!</v>
      </c>
      <c r="E39" s="317"/>
      <c r="F39" s="272">
        <v>7411100</v>
      </c>
      <c r="G39" s="319" t="s">
        <v>251</v>
      </c>
      <c r="H39" s="350" t="e">
        <f>+IF(ISNA(INDEX(Subv,MATCH($G39,Subv1,0),MATCH($C$2,Subv2,0))),0, INDEX(Subv,MATCH($G39,Subv1,0),MATCH($C$2,Subv2,0)))</f>
        <v>#REF!</v>
      </c>
      <c r="I39" s="312"/>
      <c r="J39" s="393"/>
      <c r="K39" s="393"/>
      <c r="L39" s="393"/>
      <c r="M39" s="393"/>
      <c r="N39" s="393"/>
      <c r="O39" s="393"/>
      <c r="P39" s="393"/>
      <c r="Q39" s="393"/>
      <c r="R39" s="393"/>
      <c r="S39" s="393"/>
    </row>
    <row r="40" spans="1:19" s="158" customFormat="1">
      <c r="A40" s="259"/>
      <c r="B40" s="375">
        <v>6064102</v>
      </c>
      <c r="C40" s="367" t="s">
        <v>222</v>
      </c>
      <c r="D40" s="300" t="e">
        <f ca="1">IF(ISNA(INDEX(ChComm,MATCH(C40,ChComm2,0),MATCH($C$2,ChComm1,0))),0,INDEX(ChComm,MATCH(C40,ChComm2,0),MATCH($C$2,ChComm1,0)))+IFERROR(INDEX(INDIRECT("'ChargesDirectes'!"&amp;ADDRESS(1,MATCH($C$2,ChargesDirectes!$12:$12,0),4)&amp;":"&amp;ADDRESS(50,MATCH($C$2,ChargesDirectes!$12:$12,0),4)),MATCH(C40,INDIRECT("'ChargesDirectes'!"&amp;LEFT(ADDRESS(1,MATCH($C$2,ChargesDirectes!$12:$12,0)-2,4),1)&amp;":"&amp;LEFT(ADDRESS(1,MATCH($C$2,ChargesDirectes!$12:$12,0)-2,4),1)),0)),0)</f>
        <v>#REF!</v>
      </c>
      <c r="E40" s="317"/>
      <c r="F40" s="314">
        <v>7411100</v>
      </c>
      <c r="G40" s="320" t="s">
        <v>252</v>
      </c>
      <c r="H40" s="350" t="e">
        <f>+IF(ISNA(INDEX(Subv,MATCH($G40,Subv1,0),MATCH($C$2,Subv2,0))),0, INDEX(Subv,MATCH($G40,Subv1,0),MATCH($C$2,Subv2,0)))</f>
        <v>#REF!</v>
      </c>
      <c r="I40" s="312"/>
      <c r="J40" s="393"/>
      <c r="K40" s="393"/>
      <c r="L40" s="393"/>
      <c r="M40" s="393"/>
      <c r="N40" s="393"/>
      <c r="O40" s="393"/>
      <c r="P40" s="393"/>
      <c r="Q40" s="393"/>
      <c r="R40" s="393"/>
      <c r="S40" s="393"/>
    </row>
    <row r="41" spans="1:19" s="158" customFormat="1">
      <c r="A41" s="259"/>
      <c r="B41" s="375">
        <v>6064200</v>
      </c>
      <c r="C41" s="367" t="s">
        <v>223</v>
      </c>
      <c r="D41" s="300" t="e">
        <f ca="1">IF(ISNA(INDEX(ChComm,MATCH(C41,ChComm2,0),MATCH($C$2,ChComm1,0))),0,INDEX(ChComm,MATCH(C41,ChComm2,0),MATCH($C$2,ChComm1,0)))+IFERROR(INDEX(INDIRECT("'ChargesDirectes'!"&amp;ADDRESS(1,MATCH($C$2,ChargesDirectes!$12:$12,0),4)&amp;":"&amp;ADDRESS(50,MATCH($C$2,ChargesDirectes!$12:$12,0),4)),MATCH(C41,INDIRECT("'ChargesDirectes'!"&amp;LEFT(ADDRESS(1,MATCH($C$2,ChargesDirectes!$12:$12,0)-2,4),1)&amp;":"&amp;LEFT(ADDRESS(1,MATCH($C$2,ChargesDirectes!$12:$12,0)-2,4),1)),0)),0)</f>
        <v>#REF!</v>
      </c>
      <c r="E41" s="317"/>
      <c r="F41" s="314">
        <v>7411100</v>
      </c>
      <c r="G41" s="320" t="s">
        <v>253</v>
      </c>
      <c r="H41" s="350" t="e">
        <f t="shared" ref="H41:H80" si="0">+IF(ISNA(INDEX(Subv,MATCH($G41,Subv1,0),MATCH($C$2,Subv2,0))),0, INDEX(Subv,MATCH($G41,Subv1,0),MATCH($C$2,Subv2,0)))</f>
        <v>#REF!</v>
      </c>
      <c r="I41" s="312"/>
      <c r="J41" s="393"/>
      <c r="K41" s="393"/>
      <c r="L41" s="393"/>
      <c r="M41" s="393"/>
      <c r="N41" s="393"/>
      <c r="O41" s="393"/>
      <c r="P41" s="393"/>
      <c r="Q41" s="393"/>
      <c r="R41" s="393"/>
      <c r="S41" s="393"/>
    </row>
    <row r="42" spans="1:19" s="158" customFormat="1">
      <c r="A42" s="259"/>
      <c r="B42" s="375">
        <v>6068100</v>
      </c>
      <c r="C42" s="367" t="s">
        <v>68</v>
      </c>
      <c r="D42" s="300" t="e">
        <f ca="1">IF(ISNA(INDEX(ChComm,MATCH(C42,ChComm2,0),MATCH($C$2,ChComm1,0))),0,INDEX(ChComm,MATCH(C42,ChComm2,0),MATCH($C$2,ChComm1,0)))+IFERROR(INDEX(INDIRECT("'ChargesDirectes'!"&amp;ADDRESS(1,MATCH($C$2,ChargesDirectes!$12:$12,0),4)&amp;":"&amp;ADDRESS(50,MATCH($C$2,ChargesDirectes!$12:$12,0),4)),MATCH(C42,INDIRECT("'ChargesDirectes'!"&amp;LEFT(ADDRESS(1,MATCH($C$2,ChargesDirectes!$12:$12,0)-2,4),1)&amp;":"&amp;LEFT(ADDRESS(1,MATCH($C$2,ChargesDirectes!$12:$12,0)-2,4),1)),0)),0)</f>
        <v>#REF!</v>
      </c>
      <c r="E42" s="317"/>
      <c r="F42" s="314">
        <v>7411100</v>
      </c>
      <c r="G42" s="320" t="s">
        <v>254</v>
      </c>
      <c r="H42" s="350" t="e">
        <f t="shared" si="0"/>
        <v>#REF!</v>
      </c>
      <c r="I42" s="312"/>
      <c r="J42" s="393"/>
      <c r="K42" s="393"/>
      <c r="L42" s="393"/>
      <c r="M42" s="393"/>
      <c r="N42" s="393"/>
      <c r="O42" s="393"/>
      <c r="P42" s="393"/>
      <c r="Q42" s="393"/>
      <c r="R42" s="393"/>
      <c r="S42" s="393"/>
    </row>
    <row r="43" spans="1:19" s="158" customFormat="1">
      <c r="A43" s="259"/>
      <c r="B43" s="375">
        <v>6068200</v>
      </c>
      <c r="C43" s="367" t="s">
        <v>70</v>
      </c>
      <c r="D43" s="300" t="e">
        <f ca="1">IF(ISNA(INDEX(ChComm,MATCH(C43,ChComm2,0),MATCH($C$2,ChComm1,0))),0,INDEX(ChComm,MATCH(C43,ChComm2,0),MATCH($C$2,ChComm1,0)))+IFERROR(INDEX(INDIRECT("'ChargesDirectes'!"&amp;ADDRESS(1,MATCH($C$2,ChargesDirectes!$12:$12,0),4)&amp;":"&amp;ADDRESS(50,MATCH($C$2,ChargesDirectes!$12:$12,0),4)),MATCH(C43,INDIRECT("'ChargesDirectes'!"&amp;LEFT(ADDRESS(1,MATCH($C$2,ChargesDirectes!$12:$12,0)-2,4),1)&amp;":"&amp;LEFT(ADDRESS(1,MATCH($C$2,ChargesDirectes!$12:$12,0)-2,4),1)),0)),0)</f>
        <v>#REF!</v>
      </c>
      <c r="E43" s="317"/>
      <c r="F43" s="314">
        <v>7411100</v>
      </c>
      <c r="G43" s="320" t="s">
        <v>220</v>
      </c>
      <c r="H43" s="350" t="e">
        <f t="shared" si="0"/>
        <v>#REF!</v>
      </c>
      <c r="I43" s="312"/>
      <c r="J43" s="393"/>
      <c r="K43" s="393"/>
      <c r="L43" s="393"/>
      <c r="M43" s="393"/>
      <c r="N43" s="393"/>
      <c r="O43" s="393"/>
      <c r="P43" s="393"/>
      <c r="Q43" s="393"/>
      <c r="R43" s="393"/>
      <c r="S43" s="393"/>
    </row>
    <row r="44" spans="1:19" s="158" customFormat="1">
      <c r="A44" s="259"/>
      <c r="B44" s="375">
        <v>6110000</v>
      </c>
      <c r="C44" s="367" t="s">
        <v>71</v>
      </c>
      <c r="D44" s="300" t="e">
        <f ca="1">IF(ISNA(INDEX(ChComm,MATCH(C44,ChComm2,0),MATCH($C$2,ChComm1,0))),0,INDEX(ChComm,MATCH(C44,ChComm2,0),MATCH($C$2,ChComm1,0)))+IFERROR(INDEX(INDIRECT("'ChargesDirectes'!"&amp;ADDRESS(1,MATCH($C$2,ChargesDirectes!$12:$12,0),4)&amp;":"&amp;ADDRESS(50,MATCH($C$2,ChargesDirectes!$12:$12,0),4)),MATCH(C44,INDIRECT("'ChargesDirectes'!"&amp;LEFT(ADDRESS(1,MATCH($C$2,ChargesDirectes!$12:$12,0)-2,4),1)&amp;":"&amp;LEFT(ADDRESS(1,MATCH($C$2,ChargesDirectes!$12:$12,0)-2,4),1)),0)),0)</f>
        <v>#REF!</v>
      </c>
      <c r="E44" s="317"/>
      <c r="F44" s="314">
        <v>7411800</v>
      </c>
      <c r="G44" s="320" t="s">
        <v>255</v>
      </c>
      <c r="H44" s="350" t="e">
        <f t="shared" si="0"/>
        <v>#REF!</v>
      </c>
      <c r="I44" s="312"/>
      <c r="J44" s="393"/>
      <c r="K44" s="393"/>
      <c r="L44" s="393"/>
      <c r="M44" s="393"/>
      <c r="N44" s="393"/>
      <c r="O44" s="393"/>
      <c r="P44" s="393"/>
      <c r="Q44" s="393"/>
      <c r="R44" s="393"/>
      <c r="S44" s="393"/>
    </row>
    <row r="45" spans="1:19" s="158" customFormat="1">
      <c r="A45" s="259"/>
      <c r="B45" s="375">
        <v>6111000</v>
      </c>
      <c r="C45" s="433" t="s">
        <v>72</v>
      </c>
      <c r="D45" s="300" t="e">
        <f ca="1">IF(ISNA(INDEX(ChComm,MATCH(C45,ChComm2,0),MATCH($C$2,ChComm1,0))),0,INDEX(ChComm,MATCH(C45,ChComm2,0),MATCH($C$2,ChComm1,0)))+IFERROR(INDEX(INDIRECT("'ChargesDirectes'!"&amp;ADDRESS(1,MATCH($C$2,ChargesDirectes!$12:$12,0),4)&amp;":"&amp;ADDRESS(50,MATCH($C$2,ChargesDirectes!$12:$12,0),4)),MATCH(C45,INDIRECT("'ChargesDirectes'!"&amp;LEFT(ADDRESS(1,MATCH($C$2,ChargesDirectes!$12:$12,0)-2,4),1)&amp;":"&amp;LEFT(ADDRESS(1,MATCH($C$2,ChargesDirectes!$12:$12,0)-2,4),1)),0)),0)</f>
        <v>#REF!</v>
      </c>
      <c r="E45" s="317"/>
      <c r="F45" s="314">
        <v>7411800</v>
      </c>
      <c r="G45" s="320" t="s">
        <v>284</v>
      </c>
      <c r="H45" s="350" t="e">
        <f t="shared" si="0"/>
        <v>#REF!</v>
      </c>
      <c r="I45" s="312"/>
      <c r="J45" s="393"/>
      <c r="K45" s="393"/>
      <c r="L45" s="393"/>
      <c r="M45" s="393"/>
      <c r="N45" s="393"/>
      <c r="O45" s="393"/>
      <c r="P45" s="393"/>
      <c r="Q45" s="393"/>
      <c r="R45" s="393"/>
      <c r="S45" s="393"/>
    </row>
    <row r="46" spans="1:19" s="158" customFormat="1">
      <c r="A46" s="259"/>
      <c r="B46" s="375">
        <v>6112000</v>
      </c>
      <c r="C46" s="433" t="s">
        <v>74</v>
      </c>
      <c r="D46" s="300" t="e">
        <f ca="1">IF(ISNA(INDEX(ChComm,MATCH(C46,ChComm2,0),MATCH($C$2,ChComm1,0))),0,INDEX(ChComm,MATCH(C46,ChComm2,0),MATCH($C$2,ChComm1,0)))+IFERROR(INDEX(INDIRECT("'ChargesDirectes'!"&amp;ADDRESS(1,MATCH($C$2,ChargesDirectes!$12:$12,0),4)&amp;":"&amp;ADDRESS(50,MATCH($C$2,ChargesDirectes!$12:$12,0),4)),MATCH(C46,INDIRECT("'ChargesDirectes'!"&amp;LEFT(ADDRESS(1,MATCH($C$2,ChargesDirectes!$12:$12,0)-2,4),1)&amp;":"&amp;LEFT(ADDRESS(1,MATCH($C$2,ChargesDirectes!$12:$12,0)-2,4),1)),0)),0)</f>
        <v>#REF!</v>
      </c>
      <c r="E46" s="317"/>
      <c r="F46" s="314">
        <v>7411800</v>
      </c>
      <c r="G46" s="320" t="s">
        <v>256</v>
      </c>
      <c r="H46" s="350" t="e">
        <f t="shared" si="0"/>
        <v>#REF!</v>
      </c>
      <c r="I46" s="312"/>
      <c r="J46" s="393"/>
      <c r="K46" s="393"/>
      <c r="L46" s="393"/>
      <c r="M46" s="393"/>
      <c r="N46" s="393"/>
      <c r="O46" s="393"/>
      <c r="P46" s="393"/>
      <c r="Q46" s="393"/>
      <c r="R46" s="393"/>
      <c r="S46" s="393"/>
    </row>
    <row r="47" spans="1:19" s="158" customFormat="1">
      <c r="A47" s="259"/>
      <c r="B47" s="375">
        <v>6112100</v>
      </c>
      <c r="C47" s="433" t="s">
        <v>209</v>
      </c>
      <c r="D47" s="300" t="e">
        <f ca="1">IF(ISNA(INDEX(ChComm,MATCH(C47,ChComm2,0),MATCH($C$2,ChComm1,0))),0,INDEX(ChComm,MATCH(C47,ChComm2,0),MATCH($C$2,ChComm1,0)))+IFERROR(INDEX(INDIRECT("'ChargesDirectes'!"&amp;ADDRESS(1,MATCH($C$2,ChargesDirectes!$12:$12,0),4)&amp;":"&amp;ADDRESS(50,MATCH($C$2,ChargesDirectes!$12:$12,0),4)),MATCH(C47,INDIRECT("'ChargesDirectes'!"&amp;LEFT(ADDRESS(1,MATCH($C$2,ChargesDirectes!$12:$12,0)-2,4),1)&amp;":"&amp;LEFT(ADDRESS(1,MATCH($C$2,ChargesDirectes!$12:$12,0)-2,4),1)),0)),0)</f>
        <v>#REF!</v>
      </c>
      <c r="E47" s="317"/>
      <c r="F47" s="314">
        <v>7412000</v>
      </c>
      <c r="G47" s="320" t="s">
        <v>257</v>
      </c>
      <c r="H47" s="350" t="e">
        <f t="shared" si="0"/>
        <v>#REF!</v>
      </c>
      <c r="I47" s="312"/>
      <c r="J47" s="393"/>
      <c r="K47" s="393"/>
      <c r="L47" s="393"/>
      <c r="M47" s="393"/>
      <c r="N47" s="393"/>
      <c r="O47" s="393"/>
      <c r="P47" s="393"/>
      <c r="Q47" s="393"/>
      <c r="R47" s="393"/>
      <c r="S47" s="393"/>
    </row>
    <row r="48" spans="1:19" s="158" customFormat="1">
      <c r="A48" s="259"/>
      <c r="B48" s="375">
        <v>6112200</v>
      </c>
      <c r="C48" s="433" t="s">
        <v>210</v>
      </c>
      <c r="D48" s="300" t="e">
        <f ca="1">IF(ISNA(INDEX(ChComm,MATCH(C48,ChComm2,0),MATCH($C$2,ChComm1,0))),0,INDEX(ChComm,MATCH(C48,ChComm2,0),MATCH($C$2,ChComm1,0)))+IFERROR(INDEX(INDIRECT("'ChargesDirectes'!"&amp;ADDRESS(1,MATCH($C$2,ChargesDirectes!$12:$12,0),4)&amp;":"&amp;ADDRESS(50,MATCH($C$2,ChargesDirectes!$12:$12,0),4)),MATCH(C48,INDIRECT("'ChargesDirectes'!"&amp;LEFT(ADDRESS(1,MATCH($C$2,ChargesDirectes!$12:$12,0)-2,4),1)&amp;":"&amp;LEFT(ADDRESS(1,MATCH($C$2,ChargesDirectes!$12:$12,0)-2,4),1)),0)),0)</f>
        <v>#REF!</v>
      </c>
      <c r="E48" s="317"/>
      <c r="F48" s="314">
        <v>7412000</v>
      </c>
      <c r="G48" s="320" t="s">
        <v>258</v>
      </c>
      <c r="H48" s="350" t="e">
        <f t="shared" si="0"/>
        <v>#REF!</v>
      </c>
      <c r="I48" s="312"/>
      <c r="J48" s="393"/>
      <c r="K48" s="393"/>
      <c r="L48" s="393"/>
      <c r="M48" s="393"/>
      <c r="N48" s="393"/>
      <c r="O48" s="393"/>
      <c r="P48" s="393"/>
      <c r="Q48" s="393"/>
      <c r="R48" s="393"/>
      <c r="S48" s="393"/>
    </row>
    <row r="49" spans="1:19" s="158" customFormat="1">
      <c r="A49" s="259"/>
      <c r="B49" s="375">
        <v>6112300</v>
      </c>
      <c r="C49" s="433" t="s">
        <v>211</v>
      </c>
      <c r="D49" s="300" t="e">
        <f ca="1">IF(ISNA(INDEX(ChComm,MATCH(C49,ChComm2,0),MATCH($C$2,ChComm1,0))),0,INDEX(ChComm,MATCH(C49,ChComm2,0),MATCH($C$2,ChComm1,0)))+IFERROR(INDEX(INDIRECT("'ChargesDirectes'!"&amp;ADDRESS(1,MATCH($C$2,ChargesDirectes!$12:$12,0),4)&amp;":"&amp;ADDRESS(50,MATCH($C$2,ChargesDirectes!$12:$12,0),4)),MATCH(C49,INDIRECT("'ChargesDirectes'!"&amp;LEFT(ADDRESS(1,MATCH($C$2,ChargesDirectes!$12:$12,0)-2,4),1)&amp;":"&amp;LEFT(ADDRESS(1,MATCH($C$2,ChargesDirectes!$12:$12,0)-2,4),1)),0)),0)</f>
        <v>#REF!</v>
      </c>
      <c r="E49" s="333"/>
      <c r="F49" s="314">
        <v>7412000</v>
      </c>
      <c r="G49" s="320" t="s">
        <v>259</v>
      </c>
      <c r="H49" s="350" t="e">
        <f t="shared" si="0"/>
        <v>#REF!</v>
      </c>
      <c r="I49" s="312"/>
      <c r="J49" s="393"/>
      <c r="K49" s="393"/>
      <c r="L49" s="393"/>
      <c r="M49" s="393"/>
      <c r="N49" s="393"/>
      <c r="O49" s="393"/>
      <c r="P49" s="393"/>
      <c r="Q49" s="393"/>
      <c r="R49" s="393"/>
      <c r="S49" s="393"/>
    </row>
    <row r="50" spans="1:19" s="158" customFormat="1">
      <c r="A50" s="259"/>
      <c r="B50" s="375">
        <v>6112400</v>
      </c>
      <c r="C50" s="433" t="s">
        <v>212</v>
      </c>
      <c r="D50" s="300" t="e">
        <f ca="1">IF(ISNA(INDEX(ChComm,MATCH(C50,ChComm2,0),MATCH($C$2,ChComm1,0))),0,INDEX(ChComm,MATCH(C50,ChComm2,0),MATCH($C$2,ChComm1,0)))+IFERROR(INDEX(INDIRECT("'ChargesDirectes'!"&amp;ADDRESS(1,MATCH($C$2,ChargesDirectes!$12:$12,0),4)&amp;":"&amp;ADDRESS(50,MATCH($C$2,ChargesDirectes!$12:$12,0),4)),MATCH(C50,INDIRECT("'ChargesDirectes'!"&amp;LEFT(ADDRESS(1,MATCH($C$2,ChargesDirectes!$12:$12,0)-2,4),1)&amp;":"&amp;LEFT(ADDRESS(1,MATCH($C$2,ChargesDirectes!$12:$12,0)-2,4),1)),0)),0)</f>
        <v>#REF!</v>
      </c>
      <c r="E50" s="317"/>
      <c r="F50" s="314">
        <v>7412000</v>
      </c>
      <c r="G50" s="316" t="s">
        <v>219</v>
      </c>
      <c r="H50" s="350" t="e">
        <f t="shared" si="0"/>
        <v>#REF!</v>
      </c>
      <c r="I50" s="312"/>
      <c r="J50" s="393"/>
      <c r="K50" s="393"/>
      <c r="L50" s="393"/>
      <c r="M50" s="393"/>
      <c r="N50" s="393"/>
      <c r="O50" s="393"/>
      <c r="P50" s="393"/>
      <c r="Q50" s="393"/>
      <c r="R50" s="393"/>
      <c r="S50" s="393"/>
    </row>
    <row r="51" spans="1:19" s="158" customFormat="1">
      <c r="A51" s="259"/>
      <c r="B51" s="375">
        <v>6112500</v>
      </c>
      <c r="C51" s="433" t="s">
        <v>213</v>
      </c>
      <c r="D51" s="300" t="e">
        <f ca="1">IF(ISNA(INDEX(ChComm,MATCH(C51,ChComm2,0),MATCH($C$2,ChComm1,0))),0,INDEX(ChComm,MATCH(C51,ChComm2,0),MATCH($C$2,ChComm1,0)))+IFERROR(INDEX(INDIRECT("'ChargesDirectes'!"&amp;ADDRESS(1,MATCH($C$2,ChargesDirectes!$12:$12,0),4)&amp;":"&amp;ADDRESS(50,MATCH($C$2,ChargesDirectes!$12:$12,0),4)),MATCH(C51,INDIRECT("'ChargesDirectes'!"&amp;LEFT(ADDRESS(1,MATCH($C$2,ChargesDirectes!$12:$12,0)-2,4),1)&amp;":"&amp;LEFT(ADDRESS(1,MATCH($C$2,ChargesDirectes!$12:$12,0)-2,4),1)),0)),0)</f>
        <v>#REF!</v>
      </c>
      <c r="E51" s="317"/>
      <c r="F51" s="314">
        <v>7412000</v>
      </c>
      <c r="G51" s="320" t="s">
        <v>260</v>
      </c>
      <c r="H51" s="350" t="e">
        <f t="shared" si="0"/>
        <v>#REF!</v>
      </c>
      <c r="I51" s="312"/>
      <c r="J51" s="393"/>
      <c r="K51" s="393"/>
      <c r="L51" s="393"/>
      <c r="M51" s="393"/>
      <c r="N51" s="393"/>
      <c r="O51" s="393"/>
      <c r="P51" s="393"/>
      <c r="Q51" s="393"/>
      <c r="R51" s="393"/>
      <c r="S51" s="393"/>
    </row>
    <row r="52" spans="1:19" s="158" customFormat="1">
      <c r="A52" s="259"/>
      <c r="B52" s="375">
        <v>6113000</v>
      </c>
      <c r="C52" s="433" t="s">
        <v>75</v>
      </c>
      <c r="D52" s="300" t="e">
        <f ca="1">IF(ISNA(INDEX(ChComm,MATCH(C52,ChComm2,0),MATCH($C$2,ChComm1,0))),0,INDEX(ChComm,MATCH(C52,ChComm2,0),MATCH($C$2,ChComm1,0)))+IFERROR(INDEX(INDIRECT("'ChargesDirectes'!"&amp;ADDRESS(1,MATCH($C$2,ChargesDirectes!$12:$12,0),4)&amp;":"&amp;ADDRESS(50,MATCH($C$2,ChargesDirectes!$12:$12,0),4)),MATCH(C52,INDIRECT("'ChargesDirectes'!"&amp;LEFT(ADDRESS(1,MATCH($C$2,ChargesDirectes!$12:$12,0)-2,4),1)&amp;":"&amp;LEFT(ADDRESS(1,MATCH($C$2,ChargesDirectes!$12:$12,0)-2,4),1)),0)),0)</f>
        <v>#REF!</v>
      </c>
      <c r="E52" s="317"/>
      <c r="F52" s="314">
        <v>7413000</v>
      </c>
      <c r="G52" s="320" t="s">
        <v>261</v>
      </c>
      <c r="H52" s="350" t="e">
        <f t="shared" si="0"/>
        <v>#REF!</v>
      </c>
      <c r="I52" s="312"/>
      <c r="J52" s="393"/>
      <c r="K52" s="393"/>
      <c r="L52" s="393"/>
      <c r="M52" s="393"/>
      <c r="N52" s="393"/>
      <c r="O52" s="393"/>
      <c r="P52" s="393"/>
      <c r="Q52" s="393"/>
      <c r="R52" s="393"/>
      <c r="S52" s="393"/>
    </row>
    <row r="53" spans="1:19" s="158" customFormat="1">
      <c r="A53" s="259"/>
      <c r="B53" s="375">
        <v>6122000</v>
      </c>
      <c r="C53" s="367" t="s">
        <v>296</v>
      </c>
      <c r="D53" s="300" t="e">
        <f ca="1">IF(ISNA(INDEX(ChComm,MATCH(C53,ChComm2,0),MATCH($C$2,ChComm1,0))),0,INDEX(ChComm,MATCH(C53,ChComm2,0),MATCH($C$2,ChComm1,0)))+IFERROR(INDEX(INDIRECT("'ChargesDirectes'!"&amp;ADDRESS(1,MATCH($C$2,ChargesDirectes!$12:$12,0),4)&amp;":"&amp;ADDRESS(50,MATCH($C$2,ChargesDirectes!$12:$12,0),4)),MATCH(C53,INDIRECT("'ChargesDirectes'!"&amp;LEFT(ADDRESS(1,MATCH($C$2,ChargesDirectes!$12:$12,0)-2,4),1)&amp;":"&amp;LEFT(ADDRESS(1,MATCH($C$2,ChargesDirectes!$12:$12,0)-2,4),1)),0)),0)</f>
        <v>#REF!</v>
      </c>
      <c r="E53" s="317"/>
      <c r="F53" s="314">
        <v>7413000</v>
      </c>
      <c r="G53" s="320" t="s">
        <v>262</v>
      </c>
      <c r="H53" s="350" t="e">
        <f t="shared" si="0"/>
        <v>#REF!</v>
      </c>
      <c r="I53" s="312"/>
      <c r="J53" s="393"/>
      <c r="K53" s="393"/>
      <c r="L53" s="393"/>
      <c r="M53" s="393"/>
      <c r="N53" s="393"/>
      <c r="O53" s="393"/>
      <c r="P53" s="393"/>
      <c r="Q53" s="393"/>
      <c r="R53" s="393"/>
      <c r="S53" s="393"/>
    </row>
    <row r="54" spans="1:19" s="158" customFormat="1">
      <c r="A54" s="259"/>
      <c r="B54" s="375">
        <v>6132000</v>
      </c>
      <c r="C54" s="367" t="s">
        <v>77</v>
      </c>
      <c r="D54" s="300" t="e">
        <f ca="1">IF(ISNA(INDEX(ChComm,MATCH(C54,ChComm2,0),MATCH($C$2,ChComm1,0))),0,INDEX(ChComm,MATCH(C54,ChComm2,0),MATCH($C$2,ChComm1,0)))+IFERROR(INDEX(INDIRECT("'ChargesDirectes'!"&amp;ADDRESS(1,MATCH($C$2,ChargesDirectes!$12:$12,0),4)&amp;":"&amp;ADDRESS(50,MATCH($C$2,ChargesDirectes!$12:$12,0),4)),MATCH(C54,INDIRECT("'ChargesDirectes'!"&amp;LEFT(ADDRESS(1,MATCH($C$2,ChargesDirectes!$12:$12,0)-2,4),1)&amp;":"&amp;LEFT(ADDRESS(1,MATCH($C$2,ChargesDirectes!$12:$12,0)-2,4),1)),0)),0)</f>
        <v>#REF!</v>
      </c>
      <c r="E54" s="316"/>
      <c r="F54" s="314">
        <v>7413000</v>
      </c>
      <c r="G54" s="320" t="s">
        <v>263</v>
      </c>
      <c r="H54" s="350" t="e">
        <f t="shared" si="0"/>
        <v>#REF!</v>
      </c>
      <c r="I54" s="312"/>
      <c r="J54" s="393"/>
      <c r="K54" s="393"/>
      <c r="L54" s="393"/>
      <c r="M54" s="393"/>
      <c r="N54" s="393"/>
      <c r="O54" s="393"/>
      <c r="P54" s="393"/>
      <c r="Q54" s="393"/>
      <c r="R54" s="393"/>
      <c r="S54" s="393"/>
    </row>
    <row r="55" spans="1:19" s="158" customFormat="1">
      <c r="A55" s="259"/>
      <c r="B55" s="375">
        <v>6135100</v>
      </c>
      <c r="C55" s="367" t="s">
        <v>78</v>
      </c>
      <c r="D55" s="300" t="e">
        <f ca="1">IF(ISNA(INDEX(ChComm,MATCH(C55,ChComm2,0),MATCH($C$2,ChComm1,0))),0,INDEX(ChComm,MATCH(C55,ChComm2,0),MATCH($C$2,ChComm1,0)))+IFERROR(INDEX(INDIRECT("'ChargesDirectes'!"&amp;ADDRESS(1,MATCH($C$2,ChargesDirectes!$12:$12,0),4)&amp;":"&amp;ADDRESS(50,MATCH($C$2,ChargesDirectes!$12:$12,0),4)),MATCH(C55,INDIRECT("'ChargesDirectes'!"&amp;LEFT(ADDRESS(1,MATCH($C$2,ChargesDirectes!$12:$12,0)-2,4),1)&amp;":"&amp;LEFT(ADDRESS(1,MATCH($C$2,ChargesDirectes!$12:$12,0)-2,4),1)),0)),0)</f>
        <v>#REF!</v>
      </c>
      <c r="E55" s="333"/>
      <c r="F55" s="314">
        <v>7413000</v>
      </c>
      <c r="G55" s="320" t="s">
        <v>264</v>
      </c>
      <c r="H55" s="350" t="e">
        <f t="shared" si="0"/>
        <v>#REF!</v>
      </c>
      <c r="I55" s="312"/>
      <c r="J55" s="393"/>
      <c r="K55" s="393"/>
      <c r="L55" s="393"/>
      <c r="M55" s="393"/>
      <c r="N55" s="393"/>
      <c r="O55" s="393"/>
      <c r="P55" s="393"/>
      <c r="Q55" s="393"/>
      <c r="R55" s="393"/>
      <c r="S55" s="393"/>
    </row>
    <row r="56" spans="1:19" s="158" customFormat="1">
      <c r="A56" s="259"/>
      <c r="B56" s="375">
        <v>6135200</v>
      </c>
      <c r="C56" s="367" t="s">
        <v>79</v>
      </c>
      <c r="D56" s="300" t="e">
        <f ca="1">IF(ISNA(INDEX(ChComm,MATCH(C56,ChComm2,0),MATCH($C$2,ChComm1,0))),0,INDEX(ChComm,MATCH(C56,ChComm2,0),MATCH($C$2,ChComm1,0)))+IFERROR(INDEX(INDIRECT("'ChargesDirectes'!"&amp;ADDRESS(1,MATCH($C$2,ChargesDirectes!$12:$12,0),4)&amp;":"&amp;ADDRESS(50,MATCH($C$2,ChargesDirectes!$12:$12,0),4)),MATCH(C56,INDIRECT("'ChargesDirectes'!"&amp;LEFT(ADDRESS(1,MATCH($C$2,ChargesDirectes!$12:$12,0)-2,4),1)&amp;":"&amp;LEFT(ADDRESS(1,MATCH($C$2,ChargesDirectes!$12:$12,0)-2,4),1)),0)),0)</f>
        <v>#REF!</v>
      </c>
      <c r="E56" s="321"/>
      <c r="F56" s="314">
        <v>7414000</v>
      </c>
      <c r="G56" s="320" t="s">
        <v>265</v>
      </c>
      <c r="H56" s="350" t="e">
        <f t="shared" si="0"/>
        <v>#REF!</v>
      </c>
      <c r="I56" s="312"/>
      <c r="J56" s="393"/>
      <c r="K56" s="393"/>
      <c r="L56" s="393"/>
      <c r="M56" s="393"/>
      <c r="N56" s="393"/>
      <c r="O56" s="393"/>
      <c r="P56" s="393"/>
      <c r="Q56" s="393"/>
      <c r="R56" s="393"/>
      <c r="S56" s="393"/>
    </row>
    <row r="57" spans="1:19" s="158" customFormat="1">
      <c r="A57" s="259"/>
      <c r="B57" s="375">
        <v>6135300</v>
      </c>
      <c r="C57" s="367" t="s">
        <v>80</v>
      </c>
      <c r="D57" s="300" t="e">
        <f ca="1">IF(ISNA(INDEX(ChComm,MATCH(C57,ChComm2,0),MATCH($C$2,ChComm1,0))),0,INDEX(ChComm,MATCH(C57,ChComm2,0),MATCH($C$2,ChComm1,0)))+IFERROR(INDEX(INDIRECT("'ChargesDirectes'!"&amp;ADDRESS(1,MATCH($C$2,ChargesDirectes!$12:$12,0),4)&amp;":"&amp;ADDRESS(50,MATCH($C$2,ChargesDirectes!$12:$12,0),4)),MATCH(C57,INDIRECT("'ChargesDirectes'!"&amp;LEFT(ADDRESS(1,MATCH($C$2,ChargesDirectes!$12:$12,0)-2,4),1)&amp;":"&amp;LEFT(ADDRESS(1,MATCH($C$2,ChargesDirectes!$12:$12,0)-2,4),1)),0)),0)</f>
        <v>#REF!</v>
      </c>
      <c r="E57" s="321"/>
      <c r="F57" s="314">
        <v>7414000</v>
      </c>
      <c r="G57" s="320" t="s">
        <v>266</v>
      </c>
      <c r="H57" s="350" t="e">
        <f t="shared" si="0"/>
        <v>#REF!</v>
      </c>
      <c r="I57" s="312"/>
      <c r="J57" s="393"/>
      <c r="K57" s="393"/>
      <c r="L57" s="393"/>
      <c r="M57" s="393"/>
      <c r="N57" s="393"/>
      <c r="O57" s="393"/>
      <c r="P57" s="393"/>
      <c r="Q57" s="393"/>
      <c r="R57" s="393"/>
      <c r="S57" s="393"/>
    </row>
    <row r="58" spans="1:19" s="158" customFormat="1">
      <c r="A58" s="259"/>
      <c r="B58" s="375">
        <v>6135400</v>
      </c>
      <c r="C58" s="367" t="s">
        <v>81</v>
      </c>
      <c r="D58" s="300" t="e">
        <f ca="1">IF(ISNA(INDEX(ChComm,MATCH(C58,ChComm2,0),MATCH($C$2,ChComm1,0))),0,INDEX(ChComm,MATCH(C58,ChComm2,0),MATCH($C$2,ChComm1,0)))+IFERROR(INDEX(INDIRECT("'ChargesDirectes'!"&amp;ADDRESS(1,MATCH($C$2,ChargesDirectes!$12:$12,0),4)&amp;":"&amp;ADDRESS(50,MATCH($C$2,ChargesDirectes!$12:$12,0),4)),MATCH(C58,INDIRECT("'ChargesDirectes'!"&amp;LEFT(ADDRESS(1,MATCH($C$2,ChargesDirectes!$12:$12,0)-2,4),1)&amp;":"&amp;LEFT(ADDRESS(1,MATCH($C$2,ChargesDirectes!$12:$12,0)-2,4),1)),0)),0)</f>
        <v>#REF!</v>
      </c>
      <c r="E58" s="321"/>
      <c r="F58" s="314">
        <v>7414000</v>
      </c>
      <c r="G58" s="320" t="s">
        <v>267</v>
      </c>
      <c r="H58" s="350" t="e">
        <f t="shared" si="0"/>
        <v>#REF!</v>
      </c>
      <c r="I58" s="312"/>
      <c r="J58" s="393"/>
      <c r="K58" s="393"/>
      <c r="L58" s="393"/>
      <c r="M58" s="393"/>
      <c r="N58" s="393"/>
      <c r="O58" s="393"/>
      <c r="P58" s="393"/>
      <c r="Q58" s="393"/>
      <c r="R58" s="393"/>
      <c r="S58" s="393"/>
    </row>
    <row r="59" spans="1:19" s="158" customFormat="1">
      <c r="A59" s="259"/>
      <c r="B59" s="375">
        <v>6135500</v>
      </c>
      <c r="C59" s="367" t="s">
        <v>82</v>
      </c>
      <c r="D59" s="300" t="e">
        <f ca="1">IF(ISNA(INDEX(ChComm,MATCH(C59,ChComm2,0),MATCH($C$2,ChComm1,0))),0,INDEX(ChComm,MATCH(C59,ChComm2,0),MATCH($C$2,ChComm1,0)))+IFERROR(INDEX(INDIRECT("'ChargesDirectes'!"&amp;ADDRESS(1,MATCH($C$2,ChargesDirectes!$12:$12,0),4)&amp;":"&amp;ADDRESS(50,MATCH($C$2,ChargesDirectes!$12:$12,0),4)),MATCH(C59,INDIRECT("'ChargesDirectes'!"&amp;LEFT(ADDRESS(1,MATCH($C$2,ChargesDirectes!$12:$12,0)-2,4),1)&amp;":"&amp;LEFT(ADDRESS(1,MATCH($C$2,ChargesDirectes!$12:$12,0)-2,4),1)),0)),0)</f>
        <v>#REF!</v>
      </c>
      <c r="E59" s="321"/>
      <c r="F59" s="314">
        <v>741400</v>
      </c>
      <c r="G59" s="320" t="s">
        <v>248</v>
      </c>
      <c r="H59" s="350" t="e">
        <f t="shared" si="0"/>
        <v>#REF!</v>
      </c>
      <c r="I59" s="312"/>
      <c r="J59" s="393"/>
      <c r="K59" s="393"/>
      <c r="L59" s="393"/>
      <c r="M59" s="393"/>
      <c r="N59" s="393"/>
      <c r="O59" s="393"/>
      <c r="P59" s="393"/>
      <c r="Q59" s="393"/>
      <c r="R59" s="393"/>
      <c r="S59" s="393"/>
    </row>
    <row r="60" spans="1:19" s="158" customFormat="1">
      <c r="A60" s="259"/>
      <c r="B60" s="375">
        <v>6155100</v>
      </c>
      <c r="C60" s="367" t="s">
        <v>84</v>
      </c>
      <c r="D60" s="300" t="e">
        <f ca="1">IF(ISNA(INDEX(ChComm,MATCH(C60,ChComm2,0),MATCH($C$2,ChComm1,0))),0,INDEX(ChComm,MATCH(C60,ChComm2,0),MATCH($C$2,ChComm1,0)))+IFERROR(INDEX(INDIRECT("'ChargesDirectes'!"&amp;ADDRESS(1,MATCH($C$2,ChargesDirectes!$12:$12,0),4)&amp;":"&amp;ADDRESS(50,MATCH($C$2,ChargesDirectes!$12:$12,0),4)),MATCH(C60,INDIRECT("'ChargesDirectes'!"&amp;LEFT(ADDRESS(1,MATCH($C$2,ChargesDirectes!$12:$12,0)-2,4),1)&amp;":"&amp;LEFT(ADDRESS(1,MATCH($C$2,ChargesDirectes!$12:$12,0)-2,4),1)),0)),0)</f>
        <v>#REF!</v>
      </c>
      <c r="E60" s="321"/>
      <c r="F60" s="314">
        <v>7420000</v>
      </c>
      <c r="G60" s="320" t="s">
        <v>150</v>
      </c>
      <c r="H60" s="350" t="e">
        <f t="shared" si="0"/>
        <v>#REF!</v>
      </c>
      <c r="I60" s="312"/>
      <c r="J60" s="393"/>
      <c r="K60" s="393"/>
      <c r="L60" s="393"/>
      <c r="M60" s="393"/>
      <c r="N60" s="393"/>
      <c r="O60" s="393"/>
      <c r="P60" s="393"/>
      <c r="Q60" s="393"/>
      <c r="R60" s="393"/>
      <c r="S60" s="393"/>
    </row>
    <row r="61" spans="1:19" s="158" customFormat="1">
      <c r="A61" s="259"/>
      <c r="B61" s="375">
        <v>6155110</v>
      </c>
      <c r="C61" s="367" t="s">
        <v>86</v>
      </c>
      <c r="D61" s="300" t="e">
        <f ca="1">IF(ISNA(INDEX(ChComm,MATCH(C61,ChComm2,0),MATCH($C$2,ChComm1,0))),0,INDEX(ChComm,MATCH(C61,ChComm2,0),MATCH($C$2,ChComm1,0)))+IFERROR(INDEX(INDIRECT("'ChargesDirectes'!"&amp;ADDRESS(1,MATCH($C$2,ChargesDirectes!$12:$12,0),4)&amp;":"&amp;ADDRESS(50,MATCH($C$2,ChargesDirectes!$12:$12,0),4)),MATCH(C61,INDIRECT("'ChargesDirectes'!"&amp;LEFT(ADDRESS(1,MATCH($C$2,ChargesDirectes!$12:$12,0)-2,4),1)&amp;":"&amp;LEFT(ADDRESS(1,MATCH($C$2,ChargesDirectes!$12:$12,0)-2,4),1)),0)),0)</f>
        <v>#REF!</v>
      </c>
      <c r="E61" s="321"/>
      <c r="F61" s="314">
        <v>7420000</v>
      </c>
      <c r="G61" s="320" t="s">
        <v>158</v>
      </c>
      <c r="H61" s="350" t="e">
        <f t="shared" si="0"/>
        <v>#REF!</v>
      </c>
      <c r="I61" s="312"/>
      <c r="J61" s="393"/>
      <c r="K61" s="393"/>
      <c r="L61" s="393"/>
      <c r="M61" s="393"/>
      <c r="N61" s="393"/>
      <c r="O61" s="393"/>
      <c r="P61" s="393"/>
      <c r="Q61" s="393"/>
      <c r="R61" s="393"/>
      <c r="S61" s="393"/>
    </row>
    <row r="62" spans="1:19" s="158" customFormat="1">
      <c r="A62" s="259"/>
      <c r="B62" s="375">
        <v>6155120</v>
      </c>
      <c r="C62" s="367" t="s">
        <v>88</v>
      </c>
      <c r="D62" s="300" t="e">
        <f ca="1">IF(ISNA(INDEX(ChComm,MATCH(C62,ChComm2,0),MATCH($C$2,ChComm1,0))),0,INDEX(ChComm,MATCH(C62,ChComm2,0),MATCH($C$2,ChComm1,0)))+IFERROR(INDEX(INDIRECT("'ChargesDirectes'!"&amp;ADDRESS(1,MATCH($C$2,ChargesDirectes!$12:$12,0),4)&amp;":"&amp;ADDRESS(50,MATCH($C$2,ChargesDirectes!$12:$12,0),4)),MATCH(C62,INDIRECT("'ChargesDirectes'!"&amp;LEFT(ADDRESS(1,MATCH($C$2,ChargesDirectes!$12:$12,0)-2,4),1)&amp;":"&amp;LEFT(ADDRESS(1,MATCH($C$2,ChargesDirectes!$12:$12,0)-2,4),1)),0)),0)</f>
        <v>#REF!</v>
      </c>
      <c r="E62" s="321"/>
      <c r="F62" s="314">
        <v>7420000</v>
      </c>
      <c r="G62" s="320" t="s">
        <v>247</v>
      </c>
      <c r="H62" s="350" t="e">
        <f t="shared" si="0"/>
        <v>#REF!</v>
      </c>
      <c r="I62" s="312"/>
      <c r="J62" s="393"/>
      <c r="K62" s="393"/>
      <c r="L62" s="393"/>
      <c r="M62" s="393"/>
      <c r="N62" s="393"/>
      <c r="O62" s="393"/>
      <c r="P62" s="393"/>
      <c r="Q62" s="393"/>
      <c r="R62" s="393"/>
      <c r="S62" s="393"/>
    </row>
    <row r="63" spans="1:19" s="158" customFormat="1">
      <c r="A63" s="259"/>
      <c r="B63" s="375">
        <v>6155130</v>
      </c>
      <c r="C63" s="367" t="s">
        <v>90</v>
      </c>
      <c r="D63" s="300" t="e">
        <f ca="1">IF(ISNA(INDEX(ChComm,MATCH(C63,ChComm2,0),MATCH($C$2,ChComm1,0))),0,INDEX(ChComm,MATCH(C63,ChComm2,0),MATCH($C$2,ChComm1,0)))+IFERROR(INDEX(INDIRECT("'ChargesDirectes'!"&amp;ADDRESS(1,MATCH($C$2,ChargesDirectes!$12:$12,0),4)&amp;":"&amp;ADDRESS(50,MATCH($C$2,ChargesDirectes!$12:$12,0),4)),MATCH(C63,INDIRECT("'ChargesDirectes'!"&amp;LEFT(ADDRESS(1,MATCH($C$2,ChargesDirectes!$12:$12,0)-2,4),1)&amp;":"&amp;LEFT(ADDRESS(1,MATCH($C$2,ChargesDirectes!$12:$12,0)-2,4),1)),0)),0)</f>
        <v>#REF!</v>
      </c>
      <c r="E63" s="322"/>
      <c r="F63" s="314">
        <v>7418200</v>
      </c>
      <c r="G63" s="320" t="s">
        <v>268</v>
      </c>
      <c r="H63" s="350" t="e">
        <f t="shared" si="0"/>
        <v>#REF!</v>
      </c>
      <c r="I63" s="312"/>
      <c r="J63" s="393"/>
      <c r="K63" s="393"/>
      <c r="L63" s="393"/>
      <c r="M63" s="393"/>
      <c r="N63" s="393"/>
      <c r="O63" s="393"/>
      <c r="P63" s="393"/>
      <c r="Q63" s="393"/>
      <c r="R63" s="393"/>
      <c r="S63" s="393"/>
    </row>
    <row r="64" spans="1:19" s="158" customFormat="1">
      <c r="A64" s="259"/>
      <c r="B64" s="375">
        <v>6155140</v>
      </c>
      <c r="C64" s="367" t="s">
        <v>92</v>
      </c>
      <c r="D64" s="300" t="e">
        <f ca="1">IF(ISNA(INDEX(ChComm,MATCH(C64,ChComm2,0),MATCH($C$2,ChComm1,0))),0,INDEX(ChComm,MATCH(C64,ChComm2,0),MATCH($C$2,ChComm1,0)))+IFERROR(INDEX(INDIRECT("'ChargesDirectes'!"&amp;ADDRESS(1,MATCH($C$2,ChargesDirectes!$12:$12,0),4)&amp;":"&amp;ADDRESS(50,MATCH($C$2,ChargesDirectes!$12:$12,0),4)),MATCH(C64,INDIRECT("'ChargesDirectes'!"&amp;LEFT(ADDRESS(1,MATCH($C$2,ChargesDirectes!$12:$12,0)-2,4),1)&amp;":"&amp;LEFT(ADDRESS(1,MATCH($C$2,ChargesDirectes!$12:$12,0)-2,4),1)),0)),0)</f>
        <v>#REF!</v>
      </c>
      <c r="E64" s="333"/>
      <c r="F64" s="314">
        <v>7418200</v>
      </c>
      <c r="G64" s="320" t="s">
        <v>269</v>
      </c>
      <c r="H64" s="350" t="e">
        <f t="shared" si="0"/>
        <v>#REF!</v>
      </c>
      <c r="I64" s="312"/>
      <c r="J64" s="393"/>
      <c r="K64" s="393"/>
      <c r="L64" s="393"/>
      <c r="M64" s="393"/>
      <c r="N64" s="393"/>
      <c r="O64" s="393"/>
      <c r="P64" s="393"/>
      <c r="Q64" s="393"/>
      <c r="R64" s="393"/>
      <c r="S64" s="393"/>
    </row>
    <row r="65" spans="1:19" s="158" customFormat="1">
      <c r="A65" s="259"/>
      <c r="B65" s="375">
        <v>6155150</v>
      </c>
      <c r="C65" s="367" t="s">
        <v>94</v>
      </c>
      <c r="D65" s="300" t="e">
        <f ca="1">IF(ISNA(INDEX(ChComm,MATCH(C65,ChComm2,0),MATCH($C$2,ChComm1,0))),0,INDEX(ChComm,MATCH(C65,ChComm2,0),MATCH($C$2,ChComm1,0)))+IFERROR(INDEX(INDIRECT("'ChargesDirectes'!"&amp;ADDRESS(1,MATCH($C$2,ChargesDirectes!$12:$12,0),4)&amp;":"&amp;ADDRESS(50,MATCH($C$2,ChargesDirectes!$12:$12,0),4)),MATCH(C65,INDIRECT("'ChargesDirectes'!"&amp;LEFT(ADDRESS(1,MATCH($C$2,ChargesDirectes!$12:$12,0)-2,4),1)&amp;":"&amp;LEFT(ADDRESS(1,MATCH($C$2,ChargesDirectes!$12:$12,0)-2,4),1)),0)),0)</f>
        <v>#REF!</v>
      </c>
      <c r="E65" s="317"/>
      <c r="F65" s="314">
        <v>7418200</v>
      </c>
      <c r="G65" s="320" t="s">
        <v>270</v>
      </c>
      <c r="H65" s="350" t="e">
        <f t="shared" si="0"/>
        <v>#REF!</v>
      </c>
      <c r="I65" s="312"/>
      <c r="J65" s="393"/>
      <c r="K65" s="393"/>
      <c r="L65" s="393"/>
      <c r="M65" s="393"/>
      <c r="N65" s="393"/>
      <c r="O65" s="393"/>
      <c r="P65" s="393"/>
      <c r="Q65" s="393"/>
      <c r="R65" s="393"/>
      <c r="S65" s="393"/>
    </row>
    <row r="66" spans="1:19" s="158" customFormat="1">
      <c r="A66" s="259"/>
      <c r="B66" s="375">
        <v>6156000</v>
      </c>
      <c r="C66" s="367" t="s">
        <v>95</v>
      </c>
      <c r="D66" s="300" t="e">
        <f ca="1">IF(ISNA(INDEX(ChComm,MATCH(C66,ChComm2,0),MATCH($C$2,ChComm1,0))),0,INDEX(ChComm,MATCH(C66,ChComm2,0),MATCH($C$2,ChComm1,0)))+IFERROR(INDEX(INDIRECT("'ChargesDirectes'!"&amp;ADDRESS(1,MATCH($C$2,ChargesDirectes!$12:$12,0),4)&amp;":"&amp;ADDRESS(50,MATCH($C$2,ChargesDirectes!$12:$12,0),4)),MATCH(C66,INDIRECT("'ChargesDirectes'!"&amp;LEFT(ADDRESS(1,MATCH($C$2,ChargesDirectes!$12:$12,0)-2,4),1)&amp;":"&amp;LEFT(ADDRESS(1,MATCH($C$2,ChargesDirectes!$12:$12,0)-2,4),1)),0)),0)</f>
        <v>#REF!</v>
      </c>
      <c r="E66" s="317"/>
      <c r="F66" s="314">
        <v>7418200</v>
      </c>
      <c r="G66" s="320" t="s">
        <v>271</v>
      </c>
      <c r="H66" s="350" t="e">
        <f t="shared" si="0"/>
        <v>#REF!</v>
      </c>
      <c r="I66" s="312"/>
      <c r="J66" s="393"/>
      <c r="K66" s="393"/>
      <c r="L66" s="393"/>
      <c r="M66" s="393"/>
      <c r="N66" s="393"/>
      <c r="O66" s="393"/>
      <c r="P66" s="393"/>
      <c r="Q66" s="393"/>
      <c r="R66" s="393"/>
      <c r="S66" s="393"/>
    </row>
    <row r="67" spans="1:19" s="158" customFormat="1">
      <c r="A67" s="259"/>
      <c r="B67" s="375">
        <v>6160000</v>
      </c>
      <c r="C67" s="367" t="s">
        <v>96</v>
      </c>
      <c r="D67" s="300" t="e">
        <f ca="1">IF(ISNA(INDEX(ChComm,MATCH(C67,ChComm2,0),MATCH($C$2,ChComm1,0))),0,INDEX(ChComm,MATCH(C67,ChComm2,0),MATCH($C$2,ChComm1,0)))+IFERROR(INDEX(INDIRECT("'ChargesDirectes'!"&amp;ADDRESS(1,MATCH($C$2,ChargesDirectes!$12:$12,0),4)&amp;":"&amp;ADDRESS(50,MATCH($C$2,ChargesDirectes!$12:$12,0),4)),MATCH(C67,INDIRECT("'ChargesDirectes'!"&amp;LEFT(ADDRESS(1,MATCH($C$2,ChargesDirectes!$12:$12,0)-2,4),1)&amp;":"&amp;LEFT(ADDRESS(1,MATCH($C$2,ChargesDirectes!$12:$12,0)-2,4),1)),0)),0)</f>
        <v>#REF!</v>
      </c>
      <c r="E67" s="317"/>
      <c r="F67" s="314">
        <v>7418200</v>
      </c>
      <c r="G67" s="320" t="s">
        <v>250</v>
      </c>
      <c r="H67" s="350" t="e">
        <f t="shared" si="0"/>
        <v>#REF!</v>
      </c>
      <c r="I67" s="312"/>
      <c r="J67" s="393"/>
      <c r="K67" s="393"/>
      <c r="L67" s="393"/>
      <c r="M67" s="393"/>
      <c r="N67" s="393"/>
      <c r="O67" s="393"/>
      <c r="P67" s="393"/>
      <c r="Q67" s="393"/>
      <c r="R67" s="393"/>
      <c r="S67" s="393"/>
    </row>
    <row r="68" spans="1:19" s="158" customFormat="1">
      <c r="A68" s="259"/>
      <c r="B68" s="375">
        <v>6181000</v>
      </c>
      <c r="C68" s="367" t="s">
        <v>97</v>
      </c>
      <c r="D68" s="300" t="e">
        <f ca="1">IF(ISNA(INDEX(ChComm,MATCH(C68,ChComm2,0),MATCH($C$2,ChComm1,0))),0,INDEX(ChComm,MATCH(C68,ChComm2,0),MATCH($C$2,ChComm1,0)))+IFERROR(INDEX(INDIRECT("'ChargesDirectes'!"&amp;ADDRESS(1,MATCH($C$2,ChargesDirectes!$12:$12,0),4)&amp;":"&amp;ADDRESS(50,MATCH($C$2,ChargesDirectes!$12:$12,0),4)),MATCH(C68,INDIRECT("'ChargesDirectes'!"&amp;LEFT(ADDRESS(1,MATCH($C$2,ChargesDirectes!$12:$12,0)-2,4),1)&amp;":"&amp;LEFT(ADDRESS(1,MATCH($C$2,ChargesDirectes!$12:$12,0)-2,4),1)),0)),0)</f>
        <v>#REF!</v>
      </c>
      <c r="E68" s="317"/>
      <c r="F68" s="314">
        <v>7418200</v>
      </c>
      <c r="G68" s="320" t="s">
        <v>272</v>
      </c>
      <c r="H68" s="350" t="e">
        <f t="shared" si="0"/>
        <v>#REF!</v>
      </c>
      <c r="I68" s="312"/>
      <c r="J68" s="393"/>
      <c r="K68" s="393"/>
      <c r="L68" s="393"/>
      <c r="M68" s="393"/>
      <c r="N68" s="393"/>
      <c r="O68" s="393"/>
      <c r="P68" s="393"/>
      <c r="Q68" s="393"/>
      <c r="R68" s="393"/>
      <c r="S68" s="393"/>
    </row>
    <row r="69" spans="1:19" s="158" customFormat="1">
      <c r="A69" s="259"/>
      <c r="B69" s="375">
        <v>6210000</v>
      </c>
      <c r="C69" s="367" t="s">
        <v>98</v>
      </c>
      <c r="D69" s="300" t="e">
        <f ca="1">IF(ISNA(INDEX(ChComm,MATCH(C69,ChComm2,0),MATCH($C$2,ChComm1,0))),0,INDEX(ChComm,MATCH(C69,ChComm2,0),MATCH($C$2,ChComm1,0)))+IFERROR(INDEX(INDIRECT("'ChargesDirectes'!"&amp;ADDRESS(1,MATCH($C$2,ChargesDirectes!$12:$12,0),4)&amp;":"&amp;ADDRESS(50,MATCH($C$2,ChargesDirectes!$12:$12,0),4)),MATCH(C69,INDIRECT("'ChargesDirectes'!"&amp;LEFT(ADDRESS(1,MATCH($C$2,ChargesDirectes!$12:$12,0)-2,4),1)&amp;":"&amp;LEFT(ADDRESS(1,MATCH($C$2,ChargesDirectes!$12:$12,0)-2,4),1)),0)),0)</f>
        <v>#REF!</v>
      </c>
      <c r="E69" s="317"/>
      <c r="F69" s="314">
        <v>7418200</v>
      </c>
      <c r="G69" s="320" t="s">
        <v>273</v>
      </c>
      <c r="H69" s="350" t="e">
        <f t="shared" si="0"/>
        <v>#REF!</v>
      </c>
      <c r="I69" s="312"/>
      <c r="J69" s="393"/>
      <c r="K69" s="393"/>
      <c r="L69" s="393"/>
      <c r="M69" s="393"/>
      <c r="N69" s="393"/>
      <c r="O69" s="393"/>
      <c r="P69" s="393"/>
      <c r="Q69" s="393"/>
      <c r="R69" s="393"/>
      <c r="S69" s="393"/>
    </row>
    <row r="70" spans="1:19" s="158" customFormat="1">
      <c r="A70" s="259"/>
      <c r="B70" s="440">
        <v>6226000</v>
      </c>
      <c r="C70" s="437" t="s">
        <v>99</v>
      </c>
      <c r="D70" s="300" t="e">
        <f ca="1">IF(ISNA(INDEX(ChComm,MATCH(C70,ChComm2,0),MATCH($C$2,ChComm1,0))),0,INDEX(ChComm,MATCH(C70,ChComm2,0),MATCH($C$2,ChComm1,0)))+IFERROR(INDEX(INDIRECT("'ChargesDirectes'!"&amp;ADDRESS(1,MATCH($C$2,ChargesDirectes!$12:$12,0),4)&amp;":"&amp;ADDRESS(50,MATCH($C$2,ChargesDirectes!$12:$12,0),4)),MATCH(C70,INDIRECT("'ChargesDirectes'!"&amp;LEFT(ADDRESS(1,MATCH($C$2,ChargesDirectes!$12:$12,0)-2,4),1)&amp;":"&amp;LEFT(ADDRESS(1,MATCH($C$2,ChargesDirectes!$12:$12,0)-2,4),1)),0)),0)</f>
        <v>#REF!</v>
      </c>
      <c r="E70" s="317"/>
      <c r="F70" s="314">
        <v>7418200</v>
      </c>
      <c r="G70" s="320" t="s">
        <v>274</v>
      </c>
      <c r="H70" s="350" t="e">
        <f t="shared" si="0"/>
        <v>#REF!</v>
      </c>
      <c r="I70" s="312"/>
      <c r="J70" s="393"/>
      <c r="K70" s="393"/>
      <c r="L70" s="393"/>
      <c r="M70" s="393"/>
      <c r="N70" s="393"/>
      <c r="O70" s="393"/>
      <c r="P70" s="393"/>
      <c r="Q70" s="393"/>
      <c r="R70" s="393"/>
      <c r="S70" s="393"/>
    </row>
    <row r="71" spans="1:19" s="158" customFormat="1">
      <c r="A71" s="259"/>
      <c r="B71" s="440">
        <v>6230000</v>
      </c>
      <c r="C71" s="437" t="s">
        <v>100</v>
      </c>
      <c r="D71" s="300" t="e">
        <f ca="1">IF(ISNA(INDEX(ChComm,MATCH(C71,ChComm2,0),MATCH($C$2,ChComm1,0))),0,INDEX(ChComm,MATCH(C71,ChComm2,0),MATCH($C$2,ChComm1,0)))+IFERROR(INDEX(INDIRECT("'ChargesDirectes'!"&amp;ADDRESS(1,MATCH($C$2,ChargesDirectes!$12:$12,0),4)&amp;":"&amp;ADDRESS(50,MATCH($C$2,ChargesDirectes!$12:$12,0),4)),MATCH(C71,INDIRECT("'ChargesDirectes'!"&amp;LEFT(ADDRESS(1,MATCH($C$2,ChargesDirectes!$12:$12,0)-2,4),1)&amp;":"&amp;LEFT(ADDRESS(1,MATCH($C$2,ChargesDirectes!$12:$12,0)-2,4),1)),0)),0)</f>
        <v>#REF!</v>
      </c>
      <c r="E71" s="317"/>
      <c r="F71" s="314">
        <v>7418200</v>
      </c>
      <c r="G71" s="320" t="s">
        <v>275</v>
      </c>
      <c r="H71" s="350" t="e">
        <f t="shared" si="0"/>
        <v>#REF!</v>
      </c>
      <c r="I71" s="312"/>
      <c r="J71" s="393"/>
      <c r="K71" s="393"/>
      <c r="L71" s="393"/>
      <c r="M71" s="393"/>
      <c r="N71" s="393"/>
      <c r="O71" s="393"/>
      <c r="P71" s="393"/>
      <c r="Q71" s="393"/>
      <c r="R71" s="393"/>
      <c r="S71" s="393"/>
    </row>
    <row r="72" spans="1:19" s="158" customFormat="1">
      <c r="A72" s="259"/>
      <c r="B72" s="440">
        <v>6231100</v>
      </c>
      <c r="C72" s="437" t="s">
        <v>101</v>
      </c>
      <c r="D72" s="300" t="e">
        <f ca="1">IF(ISNA(INDEX(ChComm,MATCH(C72,ChComm2,0),MATCH($C$2,ChComm1,0))),0,INDEX(ChComm,MATCH(C72,ChComm2,0),MATCH($C$2,ChComm1,0)))+IFERROR(INDEX(INDIRECT("'ChargesDirectes'!"&amp;ADDRESS(1,MATCH($C$2,ChargesDirectes!$12:$12,0),4)&amp;":"&amp;ADDRESS(50,MATCH($C$2,ChargesDirectes!$12:$12,0),4)),MATCH(C72,INDIRECT("'ChargesDirectes'!"&amp;LEFT(ADDRESS(1,MATCH($C$2,ChargesDirectes!$12:$12,0)-2,4),1)&amp;":"&amp;LEFT(ADDRESS(1,MATCH($C$2,ChargesDirectes!$12:$12,0)-2,4),1)),0)),0)</f>
        <v>#REF!</v>
      </c>
      <c r="E72" s="317"/>
      <c r="F72" s="314">
        <v>7418200</v>
      </c>
      <c r="G72" s="320" t="s">
        <v>276</v>
      </c>
      <c r="H72" s="350" t="e">
        <f t="shared" si="0"/>
        <v>#REF!</v>
      </c>
      <c r="I72" s="312"/>
      <c r="J72" s="393"/>
      <c r="K72" s="393"/>
      <c r="L72" s="393"/>
      <c r="M72" s="393"/>
      <c r="N72" s="393"/>
      <c r="O72" s="393"/>
      <c r="P72" s="393"/>
      <c r="Q72" s="393"/>
      <c r="R72" s="393"/>
      <c r="S72" s="393"/>
    </row>
    <row r="73" spans="1:19" s="158" customFormat="1">
      <c r="A73" s="259"/>
      <c r="B73" s="440">
        <v>6231200</v>
      </c>
      <c r="C73" s="437" t="s">
        <v>102</v>
      </c>
      <c r="D73" s="300" t="e">
        <f ca="1">IF(ISNA(INDEX(ChComm,MATCH(C73,ChComm2,0),MATCH($C$2,ChComm1,0))),0,INDEX(ChComm,MATCH(C73,ChComm2,0),MATCH($C$2,ChComm1,0)))+IFERROR(INDEX(INDIRECT("'ChargesDirectes'!"&amp;ADDRESS(1,MATCH($C$2,ChargesDirectes!$12:$12,0),4)&amp;":"&amp;ADDRESS(50,MATCH($C$2,ChargesDirectes!$12:$12,0),4)),MATCH(C73,INDIRECT("'ChargesDirectes'!"&amp;LEFT(ADDRESS(1,MATCH($C$2,ChargesDirectes!$12:$12,0)-2,4),1)&amp;":"&amp;LEFT(ADDRESS(1,MATCH($C$2,ChargesDirectes!$12:$12,0)-2,4),1)),0)),0)</f>
        <v>#REF!</v>
      </c>
      <c r="E73" s="317"/>
      <c r="F73" s="314">
        <v>7418200</v>
      </c>
      <c r="G73" s="320" t="s">
        <v>277</v>
      </c>
      <c r="H73" s="350" t="e">
        <f t="shared" si="0"/>
        <v>#REF!</v>
      </c>
      <c r="I73" s="312"/>
      <c r="J73" s="393"/>
      <c r="K73" s="393"/>
      <c r="L73" s="393"/>
      <c r="M73" s="393"/>
      <c r="N73" s="393"/>
      <c r="O73" s="393"/>
      <c r="P73" s="393"/>
      <c r="Q73" s="393"/>
      <c r="R73" s="393"/>
      <c r="S73" s="393"/>
    </row>
    <row r="74" spans="1:19" s="158" customFormat="1">
      <c r="A74" s="259"/>
      <c r="B74" s="440">
        <v>6231100</v>
      </c>
      <c r="C74" s="437" t="s">
        <v>101</v>
      </c>
      <c r="D74" s="300" t="e">
        <f ca="1">IF(ISNA(INDEX(ChComm,MATCH(C74,ChComm2,0),MATCH($C$2,ChComm1,0))),0,INDEX(ChComm,MATCH(C74,ChComm2,0),MATCH($C$2,ChComm1,0)))+IFERROR(INDEX(INDIRECT("'ChargesDirectes'!"&amp;ADDRESS(1,MATCH($C$2,ChargesDirectes!$12:$12,0),4)&amp;":"&amp;ADDRESS(50,MATCH($C$2,ChargesDirectes!$12:$12,0),4)),MATCH(C74,INDIRECT("'ChargesDirectes'!"&amp;LEFT(ADDRESS(1,MATCH($C$2,ChargesDirectes!$12:$12,0)-2,4),1)&amp;":"&amp;LEFT(ADDRESS(1,MATCH($C$2,ChargesDirectes!$12:$12,0)-2,4),1)),0)),0)</f>
        <v>#REF!</v>
      </c>
      <c r="E74" s="317"/>
      <c r="F74" s="314">
        <v>7418200</v>
      </c>
      <c r="G74" s="320" t="s">
        <v>278</v>
      </c>
      <c r="H74" s="350" t="e">
        <f t="shared" si="0"/>
        <v>#REF!</v>
      </c>
      <c r="I74" s="312"/>
      <c r="J74" s="393"/>
      <c r="K74" s="394"/>
      <c r="L74" s="393"/>
      <c r="M74" s="393"/>
      <c r="N74" s="393"/>
      <c r="O74" s="393"/>
      <c r="P74" s="393"/>
      <c r="Q74" s="393"/>
      <c r="R74" s="393"/>
      <c r="S74" s="393"/>
    </row>
    <row r="75" spans="1:19" s="158" customFormat="1">
      <c r="A75" s="259"/>
      <c r="B75" s="440">
        <v>6231200</v>
      </c>
      <c r="C75" s="437" t="s">
        <v>102</v>
      </c>
      <c r="D75" s="300" t="e">
        <f ca="1">IF(ISNA(INDEX(ChComm,MATCH(C75,ChComm2,0),MATCH($C$2,ChComm1,0))),0,INDEX(ChComm,MATCH(C75,ChComm2,0),MATCH($C$2,ChComm1,0)))+IFERROR(INDEX(INDIRECT("'ChargesDirectes'!"&amp;ADDRESS(1,MATCH($C$2,ChargesDirectes!$12:$12,0),4)&amp;":"&amp;ADDRESS(50,MATCH($C$2,ChargesDirectes!$12:$12,0),4)),MATCH(C75,INDIRECT("'ChargesDirectes'!"&amp;LEFT(ADDRESS(1,MATCH($C$2,ChargesDirectes!$12:$12,0)-2,4),1)&amp;":"&amp;LEFT(ADDRESS(1,MATCH($C$2,ChargesDirectes!$12:$12,0)-2,4),1)),0)),0)</f>
        <v>#REF!</v>
      </c>
      <c r="E75" s="317"/>
      <c r="F75" s="314">
        <v>7418200</v>
      </c>
      <c r="G75" s="320" t="s">
        <v>279</v>
      </c>
      <c r="H75" s="350" t="e">
        <f t="shared" si="0"/>
        <v>#REF!</v>
      </c>
      <c r="I75" s="312"/>
      <c r="J75" s="393"/>
      <c r="K75" s="393"/>
      <c r="L75" s="393"/>
      <c r="M75" s="393"/>
      <c r="N75" s="393"/>
      <c r="O75" s="393"/>
      <c r="P75" s="393"/>
      <c r="Q75" s="393"/>
      <c r="R75" s="393"/>
      <c r="S75" s="393"/>
    </row>
    <row r="76" spans="1:19" s="158" customFormat="1">
      <c r="A76" s="259"/>
      <c r="B76" s="440">
        <v>6236000</v>
      </c>
      <c r="C76" s="437" t="s">
        <v>103</v>
      </c>
      <c r="D76" s="300" t="e">
        <f ca="1">IF(ISNA(INDEX(ChComm,MATCH(C76,ChComm2,0),MATCH($C$2,ChComm1,0))),0,INDEX(ChComm,MATCH(C76,ChComm2,0),MATCH($C$2,ChComm1,0)))+IFERROR(INDEX(INDIRECT("'ChargesDirectes'!"&amp;ADDRESS(1,MATCH($C$2,ChargesDirectes!$12:$12,0),4)&amp;":"&amp;ADDRESS(50,MATCH($C$2,ChargesDirectes!$12:$12,0),4)),MATCH(C76,INDIRECT("'ChargesDirectes'!"&amp;LEFT(ADDRESS(1,MATCH($C$2,ChargesDirectes!$12:$12,0)-2,4),1)&amp;":"&amp;LEFT(ADDRESS(1,MATCH($C$2,ChargesDirectes!$12:$12,0)-2,4),1)),0)),0)</f>
        <v>#REF!</v>
      </c>
      <c r="E76" s="317"/>
      <c r="F76" s="314">
        <v>7418200</v>
      </c>
      <c r="G76" s="320" t="s">
        <v>280</v>
      </c>
      <c r="H76" s="350" t="e">
        <f t="shared" si="0"/>
        <v>#REF!</v>
      </c>
      <c r="I76" s="312"/>
      <c r="J76" s="393"/>
      <c r="K76" s="393"/>
      <c r="L76" s="393"/>
      <c r="M76" s="393"/>
      <c r="N76" s="393"/>
      <c r="O76" s="393"/>
      <c r="P76" s="393"/>
      <c r="Q76" s="393"/>
      <c r="R76" s="393"/>
      <c r="S76" s="393"/>
    </row>
    <row r="77" spans="1:19" s="158" customFormat="1">
      <c r="A77" s="259"/>
      <c r="B77" s="440">
        <v>6236100</v>
      </c>
      <c r="C77" s="437" t="s">
        <v>104</v>
      </c>
      <c r="D77" s="300" t="e">
        <f ca="1">IF(ISNA(INDEX(ChComm,MATCH(C77,ChComm2,0),MATCH($C$2,ChComm1,0))),0,INDEX(ChComm,MATCH(C77,ChComm2,0),MATCH($C$2,ChComm1,0)))+IFERROR(INDEX(INDIRECT("'ChargesDirectes'!"&amp;ADDRESS(1,MATCH($C$2,ChargesDirectes!$12:$12,0),4)&amp;":"&amp;ADDRESS(50,MATCH($C$2,ChargesDirectes!$12:$12,0),4)),MATCH(C77,INDIRECT("'ChargesDirectes'!"&amp;LEFT(ADDRESS(1,MATCH($C$2,ChargesDirectes!$12:$12,0)-2,4),1)&amp;":"&amp;LEFT(ADDRESS(1,MATCH($C$2,ChargesDirectes!$12:$12,0)-2,4),1)),0)),0)</f>
        <v>#REF!</v>
      </c>
      <c r="E77" s="317"/>
      <c r="F77" s="314">
        <v>7418200</v>
      </c>
      <c r="G77" s="320" t="s">
        <v>281</v>
      </c>
      <c r="H77" s="350" t="e">
        <f t="shared" si="0"/>
        <v>#REF!</v>
      </c>
      <c r="I77" s="312"/>
      <c r="J77" s="393"/>
      <c r="K77" s="393"/>
      <c r="L77" s="393"/>
      <c r="M77" s="393"/>
      <c r="N77" s="393"/>
      <c r="O77" s="393"/>
      <c r="P77" s="393"/>
      <c r="Q77" s="393"/>
      <c r="R77" s="393"/>
      <c r="S77" s="393"/>
    </row>
    <row r="78" spans="1:19" s="158" customFormat="1">
      <c r="A78" s="259"/>
      <c r="B78" s="440">
        <v>6236200</v>
      </c>
      <c r="C78" s="437" t="s">
        <v>233</v>
      </c>
      <c r="D78" s="300" t="e">
        <f ca="1">IF(ISNA(INDEX(ChComm,MATCH(C78,ChComm2,0),MATCH($C$2,ChComm1,0))),0,INDEX(ChComm,MATCH(C78,ChComm2,0),MATCH($C$2,ChComm1,0)))+IFERROR(INDEX(INDIRECT("'ChargesDirectes'!"&amp;ADDRESS(1,MATCH($C$2,ChargesDirectes!$12:$12,0),4)&amp;":"&amp;ADDRESS(50,MATCH($C$2,ChargesDirectes!$12:$12,0),4)),MATCH(C78,INDIRECT("'ChargesDirectes'!"&amp;LEFT(ADDRESS(1,MATCH($C$2,ChargesDirectes!$12:$12,0)-2,4),1)&amp;":"&amp;LEFT(ADDRESS(1,MATCH($C$2,ChargesDirectes!$12:$12,0)-2,4),1)),0)),0)</f>
        <v>#REF!</v>
      </c>
      <c r="E78" s="333"/>
      <c r="F78" s="314">
        <v>7418200</v>
      </c>
      <c r="G78" s="320" t="s">
        <v>282</v>
      </c>
      <c r="H78" s="350" t="e">
        <f t="shared" si="0"/>
        <v>#REF!</v>
      </c>
      <c r="I78" s="312"/>
      <c r="J78" s="393"/>
      <c r="K78" s="393"/>
      <c r="L78" s="393"/>
      <c r="M78" s="393"/>
      <c r="N78" s="393"/>
      <c r="O78" s="393"/>
      <c r="P78" s="393"/>
      <c r="Q78" s="393"/>
      <c r="R78" s="393"/>
      <c r="S78" s="393"/>
    </row>
    <row r="79" spans="1:19" s="158" customFormat="1">
      <c r="A79" s="259"/>
      <c r="B79" s="440">
        <v>6241000</v>
      </c>
      <c r="C79" s="437" t="s">
        <v>105</v>
      </c>
      <c r="D79" s="300" t="e">
        <f ca="1">IF(ISNA(INDEX(ChComm,MATCH(C79,ChComm2,0),MATCH($C$2,ChComm1,0))),0,INDEX(ChComm,MATCH(C79,ChComm2,0),MATCH($C$2,ChComm1,0)))+IFERROR(INDEX(INDIRECT("'ChargesDirectes'!"&amp;ADDRESS(1,MATCH($C$2,ChargesDirectes!$12:$12,0),4)&amp;":"&amp;ADDRESS(50,MATCH($C$2,ChargesDirectes!$12:$12,0),4)),MATCH(C79,INDIRECT("'ChargesDirectes'!"&amp;LEFT(ADDRESS(1,MATCH($C$2,ChargesDirectes!$12:$12,0)-2,4),1)&amp;":"&amp;LEFT(ADDRESS(1,MATCH($C$2,ChargesDirectes!$12:$12,0)-2,4),1)),0)),0)</f>
        <v>#REF!</v>
      </c>
      <c r="E79" s="317"/>
      <c r="F79" s="314">
        <v>7418200</v>
      </c>
      <c r="G79" s="323" t="s">
        <v>283</v>
      </c>
      <c r="H79" s="350" t="e">
        <f t="shared" si="0"/>
        <v>#REF!</v>
      </c>
      <c r="I79" s="312"/>
      <c r="J79" s="393"/>
      <c r="K79" s="393"/>
      <c r="L79" s="393"/>
      <c r="M79" s="393"/>
      <c r="N79" s="393"/>
      <c r="O79" s="393"/>
      <c r="P79" s="393"/>
      <c r="Q79" s="393"/>
      <c r="R79" s="393"/>
      <c r="S79" s="393"/>
    </row>
    <row r="80" spans="1:19" s="158" customFormat="1" ht="16" thickBot="1">
      <c r="A80" s="259"/>
      <c r="B80" s="440">
        <v>6251100</v>
      </c>
      <c r="C80" s="437" t="s">
        <v>106</v>
      </c>
      <c r="D80" s="300" t="e">
        <f ca="1">IF(ISNA(INDEX(ChComm,MATCH(C80,ChComm2,0),MATCH($C$2,ChComm1,0))),0,INDEX(ChComm,MATCH(C80,ChComm2,0),MATCH($C$2,ChComm1,0)))+IFERROR(INDEX(INDIRECT("'ChargesDirectes'!"&amp;ADDRESS(1,MATCH($C$2,ChargesDirectes!$12:$12,0),4)&amp;":"&amp;ADDRESS(50,MATCH($C$2,ChargesDirectes!$12:$12,0),4)),MATCH(C80,INDIRECT("'ChargesDirectes'!"&amp;LEFT(ADDRESS(1,MATCH($C$2,ChargesDirectes!$12:$12,0)-2,4),1)&amp;":"&amp;LEFT(ADDRESS(1,MATCH($C$2,ChargesDirectes!$12:$12,0)-2,4),1)),0)),0)</f>
        <v>#REF!</v>
      </c>
      <c r="E80" s="317"/>
      <c r="F80" s="315">
        <v>7418200</v>
      </c>
      <c r="G80" s="324" t="s">
        <v>249</v>
      </c>
      <c r="H80" s="341" t="e">
        <f t="shared" si="0"/>
        <v>#REF!</v>
      </c>
      <c r="I80" s="312"/>
      <c r="J80" s="393"/>
      <c r="K80" s="393"/>
      <c r="L80" s="393"/>
      <c r="M80" s="393"/>
      <c r="N80" s="393"/>
      <c r="O80" s="393"/>
      <c r="P80" s="393"/>
      <c r="Q80" s="393"/>
      <c r="R80" s="393"/>
      <c r="S80" s="393"/>
    </row>
    <row r="81" spans="1:19" s="158" customFormat="1" ht="16" thickBot="1">
      <c r="A81" s="259"/>
      <c r="B81" s="440">
        <v>6251110</v>
      </c>
      <c r="C81" s="437" t="s">
        <v>228</v>
      </c>
      <c r="D81" s="300" t="e">
        <f ca="1">IF(ISNA(INDEX(ChComm,MATCH(C81,ChComm2,0),MATCH($C$2,ChComm1,0))),0,INDEX(ChComm,MATCH(C81,ChComm2,0),MATCH($C$2,ChComm1,0)))+IFERROR(INDEX(INDIRECT("'ChargesDirectes'!"&amp;ADDRESS(1,MATCH($C$2,ChargesDirectes!$12:$12,0),4)&amp;":"&amp;ADDRESS(50,MATCH($C$2,ChargesDirectes!$12:$12,0),4)),MATCH(C81,INDIRECT("'ChargesDirectes'!"&amp;LEFT(ADDRESS(1,MATCH($C$2,ChargesDirectes!$12:$12,0)-2,4),1)&amp;":"&amp;LEFT(ADDRESS(1,MATCH($C$2,ChargesDirectes!$12:$12,0)-2,4),1)),0)),0)</f>
        <v>#REF!</v>
      </c>
      <c r="E81" s="333"/>
      <c r="F81" s="316"/>
      <c r="G81" s="316"/>
      <c r="H81" s="306"/>
      <c r="I81" s="312"/>
      <c r="J81" s="393"/>
      <c r="K81" s="393"/>
      <c r="L81" s="393"/>
      <c r="M81" s="393"/>
      <c r="N81" s="393"/>
      <c r="O81" s="393"/>
      <c r="P81" s="393"/>
      <c r="Q81" s="393"/>
      <c r="R81" s="393"/>
      <c r="S81" s="393"/>
    </row>
    <row r="82" spans="1:19" s="158" customFormat="1" ht="16" thickBot="1">
      <c r="A82" s="259"/>
      <c r="B82" s="440">
        <v>6251120</v>
      </c>
      <c r="C82" s="437" t="s">
        <v>230</v>
      </c>
      <c r="D82" s="300" t="e">
        <f ca="1">IF(ISNA(INDEX(ChComm,MATCH(C82,ChComm2,0),MATCH($C$2,ChComm1,0))),0,INDEX(ChComm,MATCH(C82,ChComm2,0),MATCH($C$2,ChComm1,0)))+IFERROR(INDEX(INDIRECT("'ChargesDirectes'!"&amp;ADDRESS(1,MATCH($C$2,ChargesDirectes!$12:$12,0),4)&amp;":"&amp;ADDRESS(50,MATCH($C$2,ChargesDirectes!$12:$12,0),4)),MATCH(C82,INDIRECT("'ChargesDirectes'!"&amp;LEFT(ADDRESS(1,MATCH($C$2,ChargesDirectes!$12:$12,0)-2,4),1)&amp;":"&amp;LEFT(ADDRESS(1,MATCH($C$2,ChargesDirectes!$12:$12,0)-2,4),1)),0)),0)</f>
        <v>#REF!</v>
      </c>
      <c r="E82" s="317"/>
      <c r="F82" s="449" t="s">
        <v>83</v>
      </c>
      <c r="G82" s="450"/>
      <c r="H82" s="340" t="e">
        <f ca="1">SUM(H83:H86)</f>
        <v>#REF!</v>
      </c>
      <c r="I82" s="312"/>
      <c r="J82" s="393"/>
      <c r="K82" s="393"/>
      <c r="L82" s="393"/>
      <c r="M82" s="393"/>
      <c r="N82" s="393"/>
      <c r="O82" s="393"/>
      <c r="P82" s="393"/>
      <c r="Q82" s="393"/>
      <c r="R82" s="393"/>
      <c r="S82" s="393"/>
    </row>
    <row r="83" spans="1:19" s="158" customFormat="1">
      <c r="A83" s="259"/>
      <c r="B83" s="440">
        <v>6251130</v>
      </c>
      <c r="C83" s="437" t="s">
        <v>227</v>
      </c>
      <c r="D83" s="300" t="e">
        <f ca="1">IF(ISNA(INDEX(ChComm,MATCH(C83,ChComm2,0),MATCH($C$2,ChComm1,0))),0,INDEX(ChComm,MATCH(C83,ChComm2,0),MATCH($C$2,ChComm1,0)))+IFERROR(INDEX(INDIRECT("'ChargesDirectes'!"&amp;ADDRESS(1,MATCH($C$2,ChargesDirectes!$12:$12,0),4)&amp;":"&amp;ADDRESS(50,MATCH($C$2,ChargesDirectes!$12:$12,0),4)),MATCH(C83,INDIRECT("'ChargesDirectes'!"&amp;LEFT(ADDRESS(1,MATCH($C$2,ChargesDirectes!$12:$12,0)-2,4),1)&amp;":"&amp;LEFT(ADDRESS(1,MATCH($C$2,ChargesDirectes!$12:$12,0)-2,4),1)),0)),0)</f>
        <v>#REF!</v>
      </c>
      <c r="E83" s="317"/>
      <c r="F83" s="373">
        <v>7900000</v>
      </c>
      <c r="G83" s="334" t="s">
        <v>85</v>
      </c>
      <c r="H83" s="310">
        <f ca="1">IFERROR(INDEX(INDIRECT("'Charges Directes'!"&amp;ADDRESS(1,MATCH($C$2,'Charges Directes'!$18:$18,0),4)&amp;":"&amp;ADDRESS(52,MATCH($C$2,'Charges Directes'!$18:$18,0),4)),MATCH(G83,INDIRECT("'Charges Directes'!"&amp;LEFT(ADDRESS(1,MATCH($C$2,'Charges Directes'!$18:$18,0)-1,4),1)&amp;":"&amp;LEFT(ADDRESS(1,MATCH($C$2,'Charges Directes'!$18:$18,0)-1,4),1)),0)),0)</f>
        <v>0</v>
      </c>
      <c r="I83" s="312"/>
      <c r="J83" s="393"/>
      <c r="K83" s="393"/>
      <c r="L83" s="393"/>
      <c r="M83" s="393"/>
      <c r="N83" s="393"/>
      <c r="O83" s="393"/>
      <c r="P83" s="393"/>
      <c r="Q83" s="393"/>
      <c r="R83" s="393"/>
      <c r="S83" s="393"/>
    </row>
    <row r="84" spans="1:19" s="158" customFormat="1">
      <c r="A84" s="259"/>
      <c r="B84" s="440">
        <v>6251140</v>
      </c>
      <c r="C84" s="437" t="s">
        <v>229</v>
      </c>
      <c r="D84" s="300" t="e">
        <f ca="1">IF(ISNA(INDEX(ChComm,MATCH(C84,ChComm2,0),MATCH($C$2,ChComm1,0))),0,INDEX(ChComm,MATCH(C84,ChComm2,0),MATCH($C$2,ChComm1,0)))+IFERROR(INDEX(INDIRECT("'ChargesDirectes'!"&amp;ADDRESS(1,MATCH($C$2,ChargesDirectes!$12:$12,0),4)&amp;":"&amp;ADDRESS(50,MATCH($C$2,ChargesDirectes!$12:$12,0),4)),MATCH(C84,INDIRECT("'ChargesDirectes'!"&amp;LEFT(ADDRESS(1,MATCH($C$2,ChargesDirectes!$12:$12,0)-2,4),1)&amp;":"&amp;LEFT(ADDRESS(1,MATCH($C$2,ChargesDirectes!$12:$12,0)-2,4),1)),0)),0)</f>
        <v>#REF!</v>
      </c>
      <c r="E84" s="317"/>
      <c r="F84" s="372">
        <v>7912000</v>
      </c>
      <c r="G84" s="323" t="s">
        <v>87</v>
      </c>
      <c r="H84" s="300" t="e">
        <f ca="1">OFFSET(INDEX(MassSal,MATCH("Total",MassSal1,0),MATCH($C$2,MassSal2,0)),0,-1)</f>
        <v>#REF!</v>
      </c>
      <c r="I84" s="312"/>
      <c r="J84" s="393"/>
      <c r="K84" s="393"/>
      <c r="L84" s="393"/>
      <c r="M84" s="393"/>
      <c r="N84" s="393"/>
      <c r="O84" s="393"/>
      <c r="P84" s="393"/>
      <c r="Q84" s="393"/>
      <c r="R84" s="393"/>
      <c r="S84" s="393"/>
    </row>
    <row r="85" spans="1:19" s="158" customFormat="1" ht="16" thickBot="1">
      <c r="A85" s="259"/>
      <c r="B85" s="440">
        <v>6251200</v>
      </c>
      <c r="C85" s="437" t="s">
        <v>107</v>
      </c>
      <c r="D85" s="300" t="e">
        <f ca="1">IF(ISNA(INDEX(ChComm,MATCH(C85,ChComm2,0),MATCH($C$2,ChComm1,0))),0,INDEX(ChComm,MATCH(C85,ChComm2,0),MATCH($C$2,ChComm1,0)))+IFERROR(INDEX(INDIRECT("'ChargesDirectes'!"&amp;ADDRESS(1,MATCH($C$2,ChargesDirectes!$12:$12,0),4)&amp;":"&amp;ADDRESS(50,MATCH($C$2,ChargesDirectes!$12:$12,0),4)),MATCH(C85,INDIRECT("'ChargesDirectes'!"&amp;LEFT(ADDRESS(1,MATCH($C$2,ChargesDirectes!$12:$12,0)-2,4),1)&amp;":"&amp;LEFT(ADDRESS(1,MATCH($C$2,ChargesDirectes!$12:$12,0)-2,4),1)),0)),0)</f>
        <v>#REF!</v>
      </c>
      <c r="E85" s="317"/>
      <c r="F85" s="364">
        <v>7915000</v>
      </c>
      <c r="G85" s="324" t="s">
        <v>89</v>
      </c>
      <c r="H85" s="301" t="e">
        <f ca="1">OFFSET(INDEX(SerCiv,MATCH("Total",SerCiv1,0),MATCH($C$2,SerCiv2,0)),0,0)</f>
        <v>#REF!</v>
      </c>
      <c r="I85" s="312"/>
      <c r="J85" s="393"/>
      <c r="K85" s="393"/>
      <c r="L85" s="393"/>
      <c r="M85" s="393"/>
      <c r="N85" s="393"/>
      <c r="O85" s="393"/>
      <c r="P85" s="393"/>
      <c r="Q85" s="393"/>
      <c r="R85" s="393"/>
      <c r="S85" s="393"/>
    </row>
    <row r="86" spans="1:19" s="158" customFormat="1" ht="16" thickBot="1">
      <c r="A86" s="259"/>
      <c r="B86" s="440">
        <v>6246000</v>
      </c>
      <c r="C86" s="437" t="s">
        <v>108</v>
      </c>
      <c r="D86" s="300" t="e">
        <f ca="1">IF(ISNA(INDEX(ChComm,MATCH(C86,ChComm2,0),MATCH($C$2,ChComm1,0))),0,INDEX(ChComm,MATCH(C86,ChComm2,0),MATCH($C$2,ChComm1,0)))+IFERROR(INDEX(INDIRECT("'ChargesDirectes'!"&amp;ADDRESS(1,MATCH($C$2,ChargesDirectes!$12:$12,0),4)&amp;":"&amp;ADDRESS(50,MATCH($C$2,ChargesDirectes!$12:$12,0),4)),MATCH(C86,INDIRECT("'ChargesDirectes'!"&amp;LEFT(ADDRESS(1,MATCH($C$2,ChargesDirectes!$12:$12,0)-2,4),1)&amp;":"&amp;LEFT(ADDRESS(1,MATCH($C$2,ChargesDirectes!$12:$12,0)-2,4),1)),0)),0)</f>
        <v>#REF!</v>
      </c>
      <c r="E86" s="317"/>
      <c r="F86" s="316"/>
      <c r="G86" s="316"/>
      <c r="H86" s="306"/>
      <c r="I86" s="312"/>
      <c r="J86" s="393"/>
      <c r="K86" s="393"/>
      <c r="L86" s="393"/>
      <c r="M86" s="393"/>
      <c r="N86" s="393"/>
      <c r="O86" s="393"/>
      <c r="P86" s="393"/>
      <c r="Q86" s="393"/>
      <c r="R86" s="393"/>
      <c r="S86" s="393"/>
    </row>
    <row r="87" spans="1:19" s="158" customFormat="1" ht="16" thickBot="1">
      <c r="A87" s="259"/>
      <c r="B87" s="440">
        <v>6256100</v>
      </c>
      <c r="C87" s="437" t="s">
        <v>236</v>
      </c>
      <c r="D87" s="300" t="e">
        <f ca="1">IF(ISNA(INDEX(ChComm,MATCH(C87,ChComm2,0),MATCH($C$2,ChComm1,0))),0,INDEX(ChComm,MATCH(C87,ChComm2,0),MATCH($C$2,ChComm1,0)))+IFERROR(INDEX(INDIRECT("'ChargesDirectes'!"&amp;ADDRESS(1,MATCH($C$2,ChargesDirectes!$12:$12,0),4)&amp;":"&amp;ADDRESS(50,MATCH($C$2,ChargesDirectes!$12:$12,0),4)),MATCH(C87,INDIRECT("'ChargesDirectes'!"&amp;LEFT(ADDRESS(1,MATCH($C$2,ChargesDirectes!$12:$12,0)-2,4),1)&amp;":"&amp;LEFT(ADDRESS(1,MATCH($C$2,ChargesDirectes!$12:$12,0)-2,4),1)),0)),0)</f>
        <v>#REF!</v>
      </c>
      <c r="E87" s="316"/>
      <c r="F87" s="449" t="s">
        <v>145</v>
      </c>
      <c r="G87" s="459"/>
      <c r="H87" s="349" t="e">
        <f ca="1">SUM(H88:H92)</f>
        <v>#REF!</v>
      </c>
      <c r="I87" s="312"/>
      <c r="J87" s="393"/>
      <c r="K87" s="393"/>
      <c r="L87" s="393"/>
      <c r="M87" s="393"/>
      <c r="N87" s="393"/>
      <c r="O87" s="393"/>
      <c r="P87" s="393"/>
      <c r="Q87" s="393"/>
      <c r="R87" s="393"/>
      <c r="S87" s="393"/>
    </row>
    <row r="88" spans="1:19" s="158" customFormat="1">
      <c r="A88" s="259"/>
      <c r="B88" s="440">
        <v>6256200</v>
      </c>
      <c r="C88" s="437" t="s">
        <v>237</v>
      </c>
      <c r="D88" s="300" t="e">
        <f ca="1">IF(ISNA(INDEX(ChComm,MATCH(C88,ChComm2,0),MATCH($C$2,ChComm1,0))),0,INDEX(ChComm,MATCH(C88,ChComm2,0),MATCH($C$2,ChComm1,0)))+IFERROR(INDEX(INDIRECT("'ChargesDirectes'!"&amp;ADDRESS(1,MATCH($C$2,ChargesDirectes!$12:$12,0),4)&amp;":"&amp;ADDRESS(50,MATCH($C$2,ChargesDirectes!$12:$12,0),4)),MATCH(C88,INDIRECT("'ChargesDirectes'!"&amp;LEFT(ADDRESS(1,MATCH($C$2,ChargesDirectes!$12:$12,0)-2,4),1)&amp;":"&amp;LEFT(ADDRESS(1,MATCH($C$2,ChargesDirectes!$12:$12,0)-2,4),1)),0)),0)</f>
        <v>#REF!</v>
      </c>
      <c r="E88" s="316"/>
      <c r="F88" s="313">
        <v>7560000</v>
      </c>
      <c r="G88" s="334" t="s">
        <v>93</v>
      </c>
      <c r="H88" s="310">
        <f ca="1">IFERROR(INDEX(INDIRECT("'Charges Directes'!"&amp;ADDRESS(1,MATCH($C$2,'Charges Directes'!$18:$18,0),4)&amp;":"&amp;ADDRESS(52,MATCH($C$2,'Charges Directes'!$18:$18,0),4)),MATCH(G88,INDIRECT("'Charges Directes'!"&amp;LEFT(ADDRESS(1,MATCH($C$2,'Charges Directes'!$18:$18,0)-1,4),1)&amp;":"&amp;LEFT(ADDRESS(1,MATCH($C$2,'Charges Directes'!$18:$18,0)-1,4),1)),0)),0)</f>
        <v>0</v>
      </c>
      <c r="I88" s="312"/>
      <c r="J88" s="393"/>
      <c r="K88" s="393"/>
      <c r="L88" s="393"/>
      <c r="M88" s="393"/>
      <c r="N88" s="393"/>
      <c r="O88" s="393"/>
      <c r="P88" s="393"/>
      <c r="Q88" s="393"/>
      <c r="R88" s="393"/>
      <c r="S88" s="393"/>
    </row>
    <row r="89" spans="1:19" s="158" customFormat="1">
      <c r="A89" s="259"/>
      <c r="B89" s="440">
        <v>6257000</v>
      </c>
      <c r="C89" s="437" t="s">
        <v>109</v>
      </c>
      <c r="D89" s="300" t="e">
        <f ca="1">IF(ISNA(INDEX(ChComm,MATCH(C89,ChComm2,0),MATCH($C$2,ChComm1,0))),0,INDEX(ChComm,MATCH(C89,ChComm2,0),MATCH($C$2,ChComm1,0)))+IFERROR(INDEX(INDIRECT("'ChargesDirectes'!"&amp;ADDRESS(1,MATCH($C$2,ChargesDirectes!$12:$12,0),4)&amp;":"&amp;ADDRESS(50,MATCH($C$2,ChargesDirectes!$12:$12,0),4)),MATCH(C89,INDIRECT("'ChargesDirectes'!"&amp;LEFT(ADDRESS(1,MATCH($C$2,ChargesDirectes!$12:$12,0)-2,4),1)&amp;":"&amp;LEFT(ADDRESS(1,MATCH($C$2,ChargesDirectes!$12:$12,0)-2,4),1)),0)),0)</f>
        <v>#REF!</v>
      </c>
      <c r="E89" s="316"/>
      <c r="F89" s="314">
        <v>7580000</v>
      </c>
      <c r="G89" s="304" t="s">
        <v>146</v>
      </c>
      <c r="H89" s="300">
        <f ca="1">IFERROR(INDEX(INDIRECT("'Charges Directes'!"&amp;ADDRESS(1,MATCH($C$2,'Charges Directes'!$18:$18,0),4)&amp;":"&amp;ADDRESS(52,MATCH($C$2,'Charges Directes'!$18:$18,0),4)),MATCH(G89,INDIRECT("'Charges Directes'!"&amp;LEFT(ADDRESS(1,MATCH($C$2,'Charges Directes'!$18:$18,0)-1,4),1)&amp;":"&amp;LEFT(ADDRESS(1,MATCH($C$2,'Charges Directes'!$18:$18,0)-1,4),1)),0)),0)</f>
        <v>0</v>
      </c>
      <c r="I89" s="312"/>
      <c r="J89" s="393"/>
      <c r="K89" s="393"/>
      <c r="L89" s="393"/>
      <c r="M89" s="393"/>
      <c r="N89" s="393"/>
      <c r="O89" s="393"/>
      <c r="P89" s="393"/>
      <c r="Q89" s="393"/>
      <c r="R89" s="393"/>
      <c r="S89" s="393"/>
    </row>
    <row r="90" spans="1:19" s="158" customFormat="1">
      <c r="A90" s="259"/>
      <c r="B90" s="440">
        <v>6257100</v>
      </c>
      <c r="C90" s="437" t="s">
        <v>110</v>
      </c>
      <c r="D90" s="300" t="e">
        <f ca="1">IF(ISNA(INDEX(ChComm,MATCH(C90,ChComm2,0),MATCH($C$2,ChComm1,0))),0,INDEX(ChComm,MATCH(C90,ChComm2,0),MATCH($C$2,ChComm1,0)))+IFERROR(INDEX(INDIRECT("'ChargesDirectes'!"&amp;ADDRESS(1,MATCH($C$2,ChargesDirectes!$12:$12,0),4)&amp;":"&amp;ADDRESS(50,MATCH($C$2,ChargesDirectes!$12:$12,0),4)),MATCH(C90,INDIRECT("'ChargesDirectes'!"&amp;LEFT(ADDRESS(1,MATCH($C$2,ChargesDirectes!$12:$12,0)-2,4),1)&amp;":"&amp;LEFT(ADDRESS(1,MATCH($C$2,ChargesDirectes!$12:$12,0)-2,4),1)),0)),0)</f>
        <v>#REF!</v>
      </c>
      <c r="E90" s="316"/>
      <c r="F90" s="314">
        <v>7500000</v>
      </c>
      <c r="G90" s="304" t="s">
        <v>147</v>
      </c>
      <c r="H90" s="300">
        <f ca="1">IFERROR(INDEX(INDIRECT("'Charges Directes'!"&amp;ADDRESS(1,MATCH($C$2,'Charges Directes'!$18:$18,0),4)&amp;":"&amp;ADDRESS(52,MATCH($C$2,'Charges Directes'!$18:$18,0),4)),MATCH(G90,INDIRECT("'Charges Directes'!"&amp;LEFT(ADDRESS(1,MATCH($C$2,'Charges Directes'!$18:$18,0)-1,4),1)&amp;":"&amp;LEFT(ADDRESS(1,MATCH($C$2,'Charges Directes'!$18:$18,0)-1,4),1)),0)),0)</f>
        <v>0</v>
      </c>
      <c r="I90" s="312"/>
      <c r="J90" s="393"/>
      <c r="K90" s="393"/>
      <c r="L90" s="393"/>
      <c r="M90" s="393"/>
      <c r="N90" s="393"/>
      <c r="O90" s="393"/>
      <c r="P90" s="393"/>
      <c r="Q90" s="393"/>
      <c r="R90" s="393"/>
      <c r="S90" s="393"/>
    </row>
    <row r="91" spans="1:19" s="158" customFormat="1">
      <c r="A91" s="259"/>
      <c r="B91" s="440">
        <v>6257110</v>
      </c>
      <c r="C91" s="437" t="s">
        <v>111</v>
      </c>
      <c r="D91" s="300" t="e">
        <f ca="1">IF(ISNA(INDEX(ChComm,MATCH(C91,ChComm2,0),MATCH($C$2,ChComm1,0))),0,INDEX(ChComm,MATCH(C91,ChComm2,0),MATCH($C$2,ChComm1,0)))+IFERROR(INDEX(INDIRECT("'ChargesDirectes'!"&amp;ADDRESS(1,MATCH($C$2,ChargesDirectes!$12:$12,0),4)&amp;":"&amp;ADDRESS(50,MATCH($C$2,ChargesDirectes!$12:$12,0),4)),MATCH(C91,INDIRECT("'ChargesDirectes'!"&amp;LEFT(ADDRESS(1,MATCH($C$2,ChargesDirectes!$12:$12,0)-2,4),1)&amp;":"&amp;LEFT(ADDRESS(1,MATCH($C$2,ChargesDirectes!$12:$12,0)-2,4),1)),0)),0)</f>
        <v>#REF!</v>
      </c>
      <c r="E91" s="316"/>
      <c r="F91" s="314">
        <v>7800000</v>
      </c>
      <c r="G91" s="304" t="s">
        <v>294</v>
      </c>
      <c r="H91" s="300" t="e">
        <f>+IF(ISNA(INDEX(Subv,MATCH($G91,Subv1,0),MATCH($C$2,Subv25,0))),0, INDEX(Subv,MATCH($G91,Subv1,0),MATCH($C$2,Subv2,0)))</f>
        <v>#REF!</v>
      </c>
      <c r="I91" s="312"/>
      <c r="J91" s="393"/>
      <c r="K91" s="393"/>
      <c r="L91" s="393"/>
      <c r="M91" s="393"/>
      <c r="N91" s="393"/>
      <c r="O91" s="393"/>
      <c r="P91" s="393"/>
      <c r="Q91" s="393"/>
      <c r="R91" s="393"/>
      <c r="S91" s="393"/>
    </row>
    <row r="92" spans="1:19" s="158" customFormat="1" ht="16" thickBot="1">
      <c r="A92" s="259"/>
      <c r="B92" s="440">
        <v>6257200</v>
      </c>
      <c r="C92" s="437" t="s">
        <v>112</v>
      </c>
      <c r="D92" s="300" t="e">
        <f ca="1">IF(ISNA(INDEX(ChComm,MATCH(C92,ChComm2,0),MATCH($C$2,ChComm1,0))),0,INDEX(ChComm,MATCH(C92,ChComm2,0),MATCH($C$2,ChComm1,0)))+IFERROR(INDEX(INDIRECT("'ChargesDirectes'!"&amp;ADDRESS(1,MATCH($C$2,ChargesDirectes!$12:$12,0),4)&amp;":"&amp;ADDRESS(50,MATCH($C$2,ChargesDirectes!$12:$12,0),4)),MATCH(C92,INDIRECT("'ChargesDirectes'!"&amp;LEFT(ADDRESS(1,MATCH($C$2,ChargesDirectes!$12:$12,0)-2,4),1)&amp;":"&amp;LEFT(ADDRESS(1,MATCH($C$2,ChargesDirectes!$12:$12,0)-2,4),1)),0)),0)</f>
        <v>#REF!</v>
      </c>
      <c r="E92" s="316"/>
      <c r="F92" s="315">
        <v>7940000</v>
      </c>
      <c r="G92" s="335" t="s">
        <v>91</v>
      </c>
      <c r="H92" s="301" t="e">
        <f>+IF(ISNA(INDEX(Autresrecettes,MATCH($G92,Autresrecettes1,0),MATCH($C$2,Autresrecettes2,0))),0,INDEX(Autresrecettes,MATCH($G92,Autresrecettes1,0),MATCH($C$2,Autresrecettes2,0)))</f>
        <v>#REF!</v>
      </c>
      <c r="I92" s="312"/>
      <c r="J92" s="393"/>
      <c r="K92" s="393"/>
      <c r="L92" s="393"/>
      <c r="M92" s="393"/>
      <c r="N92" s="393"/>
      <c r="O92" s="393"/>
      <c r="P92" s="393"/>
      <c r="Q92" s="393"/>
      <c r="R92" s="393"/>
      <c r="S92" s="393"/>
    </row>
    <row r="93" spans="1:19" s="158" customFormat="1" ht="16" customHeight="1" thickBot="1">
      <c r="A93" s="259"/>
      <c r="B93" s="440">
        <v>6257300</v>
      </c>
      <c r="C93" s="437" t="s">
        <v>113</v>
      </c>
      <c r="D93" s="300" t="e">
        <f ca="1">IF(ISNA(INDEX(ChComm,MATCH(C93,ChComm2,0),MATCH($C$2,ChComm1,0))),0,INDEX(ChComm,MATCH(C93,ChComm2,0),MATCH($C$2,ChComm1,0)))+IFERROR(INDEX(INDIRECT("'ChargesDirectes'!"&amp;ADDRESS(1,MATCH($C$2,ChargesDirectes!$12:$12,0),4)&amp;":"&amp;ADDRESS(50,MATCH($C$2,ChargesDirectes!$12:$12,0),4)),MATCH(C93,INDIRECT("'ChargesDirectes'!"&amp;LEFT(ADDRESS(1,MATCH($C$2,ChargesDirectes!$12:$12,0)-2,4),1)&amp;":"&amp;LEFT(ADDRESS(1,MATCH($C$2,ChargesDirectes!$12:$12,0)-2,4),1)),0)),0)</f>
        <v>#REF!</v>
      </c>
      <c r="E93" s="316"/>
      <c r="F93" s="316"/>
      <c r="G93" s="316"/>
      <c r="H93" s="271"/>
      <c r="I93" s="312"/>
      <c r="J93" s="393"/>
      <c r="K93" s="393"/>
      <c r="L93" s="393"/>
      <c r="M93" s="393"/>
      <c r="N93" s="393"/>
      <c r="O93" s="393"/>
      <c r="P93" s="393"/>
      <c r="Q93" s="393"/>
      <c r="R93" s="393"/>
      <c r="S93" s="393"/>
    </row>
    <row r="94" spans="1:19" s="158" customFormat="1" ht="16" thickBot="1">
      <c r="A94" s="259"/>
      <c r="B94" s="440">
        <v>6261100</v>
      </c>
      <c r="C94" s="437" t="s">
        <v>114</v>
      </c>
      <c r="D94" s="300" t="e">
        <f ca="1">IF(ISNA(INDEX(ChComm,MATCH(C94,ChComm2,0),MATCH($C$2,ChComm1,0))),0,INDEX(ChComm,MATCH(C94,ChComm2,0),MATCH($C$2,ChComm1,0)))+IFERROR(INDEX(INDIRECT("'ChargesDirectes'!"&amp;ADDRESS(1,MATCH($C$2,ChargesDirectes!$12:$12,0),4)&amp;":"&amp;ADDRESS(50,MATCH($C$2,ChargesDirectes!$12:$12,0),4)),MATCH(C94,INDIRECT("'ChargesDirectes'!"&amp;LEFT(ADDRESS(1,MATCH($C$2,ChargesDirectes!$12:$12,0)-2,4),1)&amp;":"&amp;LEFT(ADDRESS(1,MATCH($C$2,ChargesDirectes!$12:$12,0)-2,4),1)),0)),0)</f>
        <v>#REF!</v>
      </c>
      <c r="E94" s="316"/>
      <c r="F94" s="308" t="s">
        <v>148</v>
      </c>
      <c r="G94" s="309"/>
      <c r="H94" s="303" t="e">
        <f ca="1">H8+H21+H38+H82+H87-D8-D12-D102-D106-D115-D118-D121</f>
        <v>#REF!</v>
      </c>
      <c r="I94" s="312"/>
      <c r="J94" s="393"/>
      <c r="K94" s="393"/>
      <c r="L94" s="393"/>
      <c r="M94" s="393"/>
      <c r="N94" s="393"/>
      <c r="O94" s="393"/>
      <c r="P94" s="393"/>
      <c r="Q94" s="393"/>
      <c r="R94" s="393"/>
      <c r="S94" s="393"/>
    </row>
    <row r="95" spans="1:19" s="158" customFormat="1">
      <c r="A95" s="259"/>
      <c r="B95" s="440">
        <v>6261200</v>
      </c>
      <c r="C95" s="437" t="s">
        <v>115</v>
      </c>
      <c r="D95" s="300" t="e">
        <f ca="1">IF(ISNA(INDEX(ChComm,MATCH(C95,ChComm2,0),MATCH($C$2,ChComm1,0))),0,INDEX(ChComm,MATCH(C95,ChComm2,0),MATCH($C$2,ChComm1,0)))+IFERROR(INDEX(INDIRECT("'ChargesDirectes'!"&amp;ADDRESS(1,MATCH($C$2,ChargesDirectes!$12:$12,0),4)&amp;":"&amp;ADDRESS(50,MATCH($C$2,ChargesDirectes!$12:$12,0),4)),MATCH(C95,INDIRECT("'ChargesDirectes'!"&amp;LEFT(ADDRESS(1,MATCH($C$2,ChargesDirectes!$12:$12,0)-2,4),1)&amp;":"&amp;LEFT(ADDRESS(1,MATCH($C$2,ChargesDirectes!$12:$12,0)-2,4),1)),0)),0)</f>
        <v>#REF!</v>
      </c>
      <c r="E95" s="316"/>
      <c r="F95" s="316"/>
      <c r="G95" s="316"/>
      <c r="H95" s="271"/>
      <c r="I95" s="312"/>
      <c r="J95" s="393"/>
      <c r="K95" s="393"/>
      <c r="L95" s="393"/>
      <c r="M95" s="393"/>
      <c r="N95" s="393"/>
      <c r="O95" s="393"/>
      <c r="P95" s="393"/>
      <c r="Q95" s="393"/>
      <c r="R95" s="393"/>
      <c r="S95" s="393"/>
    </row>
    <row r="96" spans="1:19" s="158" customFormat="1">
      <c r="A96" s="259"/>
      <c r="B96" s="440">
        <v>6261300</v>
      </c>
      <c r="C96" s="437" t="s">
        <v>116</v>
      </c>
      <c r="D96" s="300" t="e">
        <f ca="1">IF(ISNA(INDEX(ChComm,MATCH(C96,ChComm2,0),MATCH($C$2,ChComm1,0))),0,INDEX(ChComm,MATCH(C96,ChComm2,0),MATCH($C$2,ChComm1,0)))+IFERROR(INDEX(INDIRECT("'ChargesDirectes'!"&amp;ADDRESS(1,MATCH($C$2,ChargesDirectes!$12:$12,0),4)&amp;":"&amp;ADDRESS(50,MATCH($C$2,ChargesDirectes!$12:$12,0),4)),MATCH(C96,INDIRECT("'ChargesDirectes'!"&amp;LEFT(ADDRESS(1,MATCH($C$2,ChargesDirectes!$12:$12,0)-2,4),1)&amp;":"&amp;LEFT(ADDRESS(1,MATCH($C$2,ChargesDirectes!$12:$12,0)-2,4),1)),0)),0)</f>
        <v>#REF!</v>
      </c>
      <c r="E96" s="316"/>
      <c r="F96" s="316"/>
      <c r="G96" s="316"/>
      <c r="H96" s="316"/>
      <c r="I96" s="312"/>
      <c r="J96" s="393"/>
      <c r="K96" s="393"/>
      <c r="L96" s="393"/>
      <c r="M96" s="393"/>
      <c r="N96" s="393"/>
      <c r="O96" s="393"/>
      <c r="P96" s="393"/>
      <c r="Q96" s="393"/>
      <c r="R96" s="393"/>
      <c r="S96" s="393"/>
    </row>
    <row r="97" spans="1:19" s="158" customFormat="1">
      <c r="A97" s="259"/>
      <c r="B97" s="440">
        <v>6262000</v>
      </c>
      <c r="C97" s="437" t="s">
        <v>117</v>
      </c>
      <c r="D97" s="300" t="e">
        <f ca="1">IF(ISNA(INDEX(ChComm,MATCH(C97,ChComm2,0),MATCH($C$2,ChComm1,0))),0,INDEX(ChComm,MATCH(C97,ChComm2,0),MATCH($C$2,ChComm1,0)))+IFERROR(INDEX(INDIRECT("'ChargesDirectes'!"&amp;ADDRESS(1,MATCH($C$2,ChargesDirectes!$12:$12,0),4)&amp;":"&amp;ADDRESS(50,MATCH($C$2,ChargesDirectes!$12:$12,0),4)),MATCH(C97,INDIRECT("'ChargesDirectes'!"&amp;LEFT(ADDRESS(1,MATCH($C$2,ChargesDirectes!$12:$12,0)-2,4),1)&amp;":"&amp;LEFT(ADDRESS(1,MATCH($C$2,ChargesDirectes!$12:$12,0)-2,4),1)),0)),0)</f>
        <v>#REF!</v>
      </c>
      <c r="E97" s="316"/>
      <c r="F97" s="316"/>
      <c r="G97" s="316"/>
      <c r="H97" s="316"/>
      <c r="I97" s="312"/>
      <c r="J97" s="393"/>
      <c r="K97" s="393"/>
      <c r="L97" s="393"/>
      <c r="M97" s="393"/>
      <c r="N97" s="393"/>
      <c r="O97" s="393"/>
      <c r="P97" s="393"/>
      <c r="Q97" s="393"/>
      <c r="R97" s="393"/>
      <c r="S97" s="393"/>
    </row>
    <row r="98" spans="1:19" s="158" customFormat="1">
      <c r="A98" s="259"/>
      <c r="B98" s="440">
        <v>6270000</v>
      </c>
      <c r="C98" s="437" t="s">
        <v>118</v>
      </c>
      <c r="D98" s="300" t="e">
        <f ca="1">IF(ISNA(INDEX(ChComm,MATCH(C98,ChComm2,0),MATCH($C$2,ChComm1,0))),0,INDEX(ChComm,MATCH(C98,ChComm2,0),MATCH($C$2,ChComm1,0)))+IFERROR(INDEX(INDIRECT("'ChargesDirectes'!"&amp;ADDRESS(1,MATCH($C$2,ChargesDirectes!$12:$12,0),4)&amp;":"&amp;ADDRESS(50,MATCH($C$2,ChargesDirectes!$12:$12,0),4)),MATCH(C98,INDIRECT("'ChargesDirectes'!"&amp;LEFT(ADDRESS(1,MATCH($C$2,ChargesDirectes!$12:$12,0)-2,4),1)&amp;":"&amp;LEFT(ADDRESS(1,MATCH($C$2,ChargesDirectes!$12:$12,0)-2,4),1)),0)),0)</f>
        <v>#REF!</v>
      </c>
      <c r="E98" s="316"/>
      <c r="F98" s="316"/>
      <c r="G98" s="316"/>
      <c r="H98" s="316"/>
      <c r="I98" s="312"/>
      <c r="J98" s="393"/>
      <c r="K98" s="393"/>
      <c r="L98" s="393"/>
      <c r="M98" s="393"/>
      <c r="N98" s="393"/>
      <c r="O98" s="393"/>
      <c r="P98" s="393"/>
      <c r="Q98" s="393"/>
      <c r="R98" s="393"/>
      <c r="S98" s="393"/>
    </row>
    <row r="99" spans="1:19" s="158" customFormat="1">
      <c r="A99" s="259"/>
      <c r="B99" s="440">
        <v>6281000</v>
      </c>
      <c r="C99" s="437" t="s">
        <v>119</v>
      </c>
      <c r="D99" s="300" t="e">
        <f ca="1">IF(ISNA(INDEX(ChComm,MATCH(C99,ChComm2,0),MATCH($C$2,ChComm1,0))),0,INDEX(ChComm,MATCH(C99,ChComm2,0),MATCH($C$2,ChComm1,0)))+IFERROR(INDEX(INDIRECT("'ChargesDirectes'!"&amp;ADDRESS(1,MATCH($C$2,ChargesDirectes!$12:$12,0),4)&amp;":"&amp;ADDRESS(50,MATCH($C$2,ChargesDirectes!$12:$12,0),4)),MATCH(C99,INDIRECT("'ChargesDirectes'!"&amp;LEFT(ADDRESS(1,MATCH($C$2,ChargesDirectes!$12:$12,0)-2,4),1)&amp;":"&amp;LEFT(ADDRESS(1,MATCH($C$2,ChargesDirectes!$12:$12,0)-2,4),1)),0)),0)</f>
        <v>#REF!</v>
      </c>
      <c r="E99" s="316"/>
      <c r="F99" s="316"/>
      <c r="G99" s="316"/>
      <c r="H99" s="316"/>
      <c r="I99" s="312"/>
      <c r="J99" s="393"/>
      <c r="K99" s="393"/>
      <c r="L99" s="393"/>
      <c r="M99" s="393"/>
      <c r="N99" s="393"/>
      <c r="O99" s="393"/>
      <c r="P99" s="393"/>
      <c r="Q99" s="393"/>
      <c r="R99" s="393"/>
      <c r="S99" s="393"/>
    </row>
    <row r="100" spans="1:19" s="158" customFormat="1" ht="16" thickBot="1">
      <c r="A100" s="259"/>
      <c r="B100" s="441">
        <v>6281200</v>
      </c>
      <c r="C100" s="438" t="s">
        <v>120</v>
      </c>
      <c r="D100" s="301" t="e">
        <f ca="1">IF(ISNA(INDEX(ChComm,MATCH(C100,ChComm2,0),MATCH($C$2,ChComm1,0))),0,INDEX(ChComm,MATCH(C100,ChComm2,0),MATCH($C$2,ChComm1,0)))+IFERROR(INDEX(INDIRECT("'ChargesDirectes'!"&amp;ADDRESS(1,MATCH($C$2,ChargesDirectes!$12:$12,0),4)&amp;":"&amp;ADDRESS(50,MATCH($C$2,ChargesDirectes!$12:$12,0),4)),MATCH(C100,INDIRECT("'ChargesDirectes'!"&amp;LEFT(ADDRESS(1,MATCH($C$2,ChargesDirectes!$12:$12,0)-2,4),1)&amp;":"&amp;LEFT(ADDRESS(1,MATCH($C$2,ChargesDirectes!$12:$12,0)-2,4),1)),0)),0)</f>
        <v>#REF!</v>
      </c>
      <c r="E100" s="316"/>
      <c r="F100" s="316"/>
      <c r="G100" s="316"/>
      <c r="H100" s="316"/>
      <c r="I100" s="312"/>
      <c r="J100" s="393"/>
      <c r="K100" s="393"/>
      <c r="L100" s="393"/>
      <c r="M100" s="393"/>
      <c r="N100" s="393"/>
      <c r="O100" s="393"/>
      <c r="P100" s="393"/>
      <c r="Q100" s="393"/>
      <c r="R100" s="393"/>
      <c r="S100" s="393"/>
    </row>
    <row r="101" spans="1:19" s="158" customFormat="1" ht="16" thickBot="1">
      <c r="A101" s="259"/>
      <c r="B101" s="271"/>
      <c r="C101" s="271"/>
      <c r="D101" s="271"/>
      <c r="E101" s="316"/>
      <c r="F101" s="316"/>
      <c r="G101" s="316"/>
      <c r="H101" s="316"/>
      <c r="I101" s="312"/>
      <c r="J101" s="393"/>
      <c r="K101" s="393"/>
      <c r="L101" s="393"/>
      <c r="M101" s="393"/>
      <c r="N101" s="393"/>
      <c r="O101" s="393"/>
      <c r="P101" s="393"/>
      <c r="Q101" s="393"/>
      <c r="R101" s="393"/>
      <c r="S101" s="393"/>
    </row>
    <row r="102" spans="1:19" s="158" customFormat="1" ht="16" thickBot="1">
      <c r="A102" s="259"/>
      <c r="B102" s="457" t="s">
        <v>121</v>
      </c>
      <c r="C102" s="458"/>
      <c r="D102" s="349" t="e">
        <f ca="1">SUM(D103:D104)</f>
        <v>#REF!</v>
      </c>
      <c r="E102" s="316"/>
      <c r="F102" s="316"/>
      <c r="G102" s="316"/>
      <c r="H102" s="316"/>
      <c r="I102" s="312"/>
      <c r="J102" s="393"/>
      <c r="K102" s="393"/>
      <c r="L102" s="393"/>
      <c r="M102" s="393"/>
      <c r="N102" s="393"/>
      <c r="O102" s="393"/>
      <c r="P102" s="393"/>
      <c r="Q102" s="393"/>
      <c r="R102" s="393"/>
      <c r="S102" s="393"/>
    </row>
    <row r="103" spans="1:19" s="158" customFormat="1">
      <c r="A103" s="259"/>
      <c r="B103" s="439">
        <v>6311000</v>
      </c>
      <c r="C103" s="442" t="s">
        <v>122</v>
      </c>
      <c r="D103" s="310" t="e">
        <f ca="1">OFFSET(INDEX(MassSal,MATCH("Total",MassSal1,0),MATCH($C$2,MassSal2,0)),0,-2)+OFFSET(INDEX(DirectInterm,MATCH("Total Intermittents",DirectInterm1,0),MATCH(C2,DirectInterm2,0)),0,3)+OFFSET(INDEX(DirectProf,MATCH("Total Professeurs",DirectProf1,0),MATCH(C2,DirectProf2,0)),0,3)</f>
        <v>#REF!</v>
      </c>
      <c r="E103" s="316"/>
      <c r="F103" s="316"/>
      <c r="G103" s="316"/>
      <c r="H103" s="316"/>
      <c r="I103" s="312"/>
      <c r="J103" s="393"/>
      <c r="K103" s="393"/>
      <c r="L103" s="393"/>
      <c r="M103" s="393"/>
      <c r="N103" s="393"/>
      <c r="O103" s="393"/>
      <c r="P103" s="393"/>
      <c r="Q103" s="393"/>
      <c r="R103" s="393"/>
      <c r="S103" s="393"/>
    </row>
    <row r="104" spans="1:19" s="158" customFormat="1" ht="16" thickBot="1">
      <c r="A104" s="214"/>
      <c r="B104" s="438">
        <v>6378000</v>
      </c>
      <c r="C104" s="335" t="s">
        <v>125</v>
      </c>
      <c r="D104" s="301" t="e">
        <f ca="1">IF(ISNA(INDEX(ChComm,MATCH(C104,ChComm2,0),MATCH($C$2,ChComm1,0))),0,INDEX(ChComm,MATCH(C104,ChComm2,0),MATCH($C$2,ChComm1,0)))+IFERROR(INDEX(INDIRECT("'Charges Directes'!"&amp;ADDRESS(1,MATCH($C$2,'Charges Directes'!$18:$18,0),4)&amp;":"&amp;ADDRESS(52,MATCH($C$2,'Charges Directes'!$18:$18,0),4)),MATCH(C104,INDIRECT("'Charges Directes'!"&amp;LEFT(ADDRESS(1,MATCH($C$2,'Charges Directes'!$18:$18,0)-1,4),1)&amp;":"&amp;LEFT(ADDRESS(1,MATCH($C$2,'Charges Directes'!$18:$18,0)-1,4),1)),0)),0)</f>
        <v>#REF!</v>
      </c>
      <c r="E104" s="316"/>
      <c r="F104" s="316"/>
      <c r="G104" s="316"/>
      <c r="H104" s="316"/>
      <c r="I104" s="312"/>
      <c r="J104" s="393"/>
      <c r="K104" s="393"/>
      <c r="L104" s="393"/>
      <c r="M104" s="393"/>
      <c r="N104" s="393"/>
      <c r="O104" s="393"/>
      <c r="P104" s="393"/>
      <c r="Q104" s="393"/>
      <c r="R104" s="393"/>
      <c r="S104" s="393"/>
    </row>
    <row r="105" spans="1:19" s="158" customFormat="1" ht="16" thickBot="1">
      <c r="A105" s="262"/>
      <c r="B105" s="271"/>
      <c r="C105" s="271"/>
      <c r="D105" s="271"/>
      <c r="E105" s="316"/>
      <c r="F105" s="316"/>
      <c r="G105" s="316"/>
      <c r="H105" s="316"/>
      <c r="I105" s="312"/>
      <c r="J105" s="393"/>
      <c r="K105" s="393"/>
      <c r="L105" s="393"/>
      <c r="M105" s="393"/>
      <c r="N105" s="393"/>
      <c r="O105" s="393"/>
      <c r="P105" s="393"/>
      <c r="Q105" s="393"/>
      <c r="R105" s="393"/>
      <c r="S105" s="393"/>
    </row>
    <row r="106" spans="1:19" s="158" customFormat="1" ht="16" thickBot="1">
      <c r="A106" s="259"/>
      <c r="B106" s="455" t="s">
        <v>126</v>
      </c>
      <c r="C106" s="456"/>
      <c r="D106" s="349" t="e">
        <f ca="1">SUM(D107:D113)</f>
        <v>#REF!</v>
      </c>
      <c r="E106" s="316"/>
      <c r="F106" s="316"/>
      <c r="G106" s="316"/>
      <c r="H106" s="316"/>
      <c r="I106" s="312"/>
      <c r="J106" s="393"/>
      <c r="K106" s="393"/>
      <c r="L106" s="393"/>
      <c r="M106" s="393"/>
      <c r="N106" s="393"/>
      <c r="O106" s="393"/>
      <c r="P106" s="393"/>
      <c r="Q106" s="393"/>
      <c r="R106" s="393"/>
      <c r="S106" s="393"/>
    </row>
    <row r="107" spans="1:19" s="158" customFormat="1">
      <c r="A107" s="259"/>
      <c r="B107" s="439">
        <v>6411000</v>
      </c>
      <c r="C107" s="442" t="s">
        <v>127</v>
      </c>
      <c r="D107" s="310" t="e">
        <f ca="1">OFFSET(INDEX(MassSal,MATCH("Total",MassSal1,0),MATCH($C$2,MassSal2,0)),0,-4)+OFFSET(INDEX(DirectInterm,MATCH("Total Intermittents",DirectInterm1,0),MATCH(C2,DirectInterm2,0)),0,1)+OFFSET(INDEX(DirectProf,MATCH("Total Professeurs",DirectProf1,0),MATCH(C2,DirectProf2,0)),0,1)</f>
        <v>#REF!</v>
      </c>
      <c r="E107" s="316"/>
      <c r="F107" s="316"/>
      <c r="G107" s="316"/>
      <c r="H107" s="316"/>
      <c r="I107" s="312"/>
      <c r="J107" s="393"/>
      <c r="K107" s="393"/>
      <c r="L107" s="393"/>
      <c r="M107" s="393"/>
      <c r="N107" s="393"/>
      <c r="O107" s="393"/>
      <c r="P107" s="393"/>
      <c r="Q107" s="393"/>
      <c r="R107" s="393"/>
      <c r="S107" s="393"/>
    </row>
    <row r="108" spans="1:19" s="158" customFormat="1">
      <c r="A108" s="259"/>
      <c r="B108" s="437">
        <v>6411300</v>
      </c>
      <c r="C108" s="304" t="s">
        <v>128</v>
      </c>
      <c r="D108" s="339" t="e">
        <f ca="1">OFFSET(INDEX(SerCiv,MATCH("Total",SerCiv1,0),MATCH($C$2,SerCiv2,0)),0,0)</f>
        <v>#REF!</v>
      </c>
      <c r="E108" s="316"/>
      <c r="F108" s="316"/>
      <c r="G108" s="316"/>
      <c r="H108" s="316"/>
      <c r="I108" s="312"/>
      <c r="J108" s="393"/>
      <c r="K108" s="393"/>
      <c r="L108" s="393"/>
      <c r="M108" s="393"/>
      <c r="N108" s="393"/>
      <c r="O108" s="393"/>
      <c r="P108" s="393"/>
      <c r="Q108" s="393"/>
      <c r="R108" s="393"/>
      <c r="S108" s="393"/>
    </row>
    <row r="109" spans="1:19" s="158" customFormat="1">
      <c r="A109" s="214"/>
      <c r="B109" s="437">
        <v>6412000</v>
      </c>
      <c r="C109" s="304" t="s">
        <v>129</v>
      </c>
      <c r="D109" s="339">
        <f ca="1">IFERROR(INDEX(INDIRECT("'Charges Directes'!"&amp;ADDRESS(1,MATCH($C$2,'Charges Directes'!$18:$18,0),4)&amp;":"&amp;ADDRESS(52,MATCH($C$2,'Charges Directes'!$18:$18,0),4)),MATCH(C109,INDIRECT("'Charges Directes'!"&amp;LEFT(ADDRESS(1,MATCH($C$2,'Charges Directes'!$18:$18,0)-1,4),1)&amp;":"&amp;LEFT(ADDRESS(1,MATCH($C$2,'Charges Directes'!$18:$18,0)-1,4),1)),0)),0)</f>
        <v>0</v>
      </c>
      <c r="E109" s="316"/>
      <c r="F109" s="316"/>
      <c r="G109" s="316"/>
      <c r="H109" s="316"/>
      <c r="I109" s="312"/>
      <c r="J109" s="393"/>
      <c r="K109" s="393"/>
      <c r="L109" s="393"/>
      <c r="M109" s="393"/>
      <c r="N109" s="393"/>
      <c r="O109" s="393"/>
      <c r="P109" s="393"/>
      <c r="Q109" s="393"/>
      <c r="R109" s="393"/>
      <c r="S109" s="393"/>
    </row>
    <row r="110" spans="1:19" s="158" customFormat="1">
      <c r="A110" s="214"/>
      <c r="B110" s="437">
        <v>6413000</v>
      </c>
      <c r="C110" s="304" t="s">
        <v>130</v>
      </c>
      <c r="D110" s="300" t="s">
        <v>293</v>
      </c>
      <c r="E110" s="316"/>
      <c r="F110" s="316"/>
      <c r="G110" s="316"/>
      <c r="H110" s="316"/>
      <c r="I110" s="312"/>
      <c r="J110" s="393"/>
      <c r="K110" s="393"/>
      <c r="L110" s="393"/>
      <c r="M110" s="393"/>
      <c r="N110" s="393"/>
      <c r="O110" s="393"/>
      <c r="P110" s="393"/>
      <c r="Q110" s="393"/>
      <c r="R110" s="393"/>
      <c r="S110" s="393"/>
    </row>
    <row r="111" spans="1:19" s="158" customFormat="1">
      <c r="A111" s="214"/>
      <c r="B111" s="437">
        <v>6414200</v>
      </c>
      <c r="C111" s="304" t="s">
        <v>131</v>
      </c>
      <c r="D111" s="300" t="s">
        <v>293</v>
      </c>
      <c r="E111" s="316"/>
      <c r="F111" s="316"/>
      <c r="G111" s="316"/>
      <c r="H111" s="316"/>
      <c r="I111" s="312"/>
      <c r="J111" s="393"/>
      <c r="K111" s="393"/>
      <c r="L111" s="393"/>
      <c r="M111" s="393"/>
      <c r="N111" s="393"/>
      <c r="O111" s="393"/>
      <c r="P111" s="393"/>
      <c r="Q111" s="393"/>
      <c r="R111" s="393"/>
      <c r="S111" s="393"/>
    </row>
    <row r="112" spans="1:19" s="158" customFormat="1">
      <c r="A112" s="214"/>
      <c r="B112" s="437">
        <v>6414300</v>
      </c>
      <c r="C112" s="304" t="s">
        <v>132</v>
      </c>
      <c r="D112" s="300" t="s">
        <v>293</v>
      </c>
      <c r="E112" s="316"/>
      <c r="F112" s="316"/>
      <c r="G112" s="316"/>
      <c r="H112" s="316"/>
      <c r="I112" s="312"/>
      <c r="J112" s="393"/>
      <c r="K112" s="393"/>
      <c r="L112" s="393"/>
      <c r="M112" s="393"/>
      <c r="N112" s="393"/>
      <c r="O112" s="393"/>
      <c r="P112" s="393"/>
      <c r="Q112" s="393"/>
      <c r="R112" s="393"/>
      <c r="S112" s="393"/>
    </row>
    <row r="113" spans="1:19" s="158" customFormat="1" ht="16" thickBot="1">
      <c r="A113" s="214"/>
      <c r="B113" s="438">
        <v>6414400</v>
      </c>
      <c r="C113" s="335" t="s">
        <v>298</v>
      </c>
      <c r="D113" s="301" t="s">
        <v>293</v>
      </c>
      <c r="E113" s="316"/>
      <c r="F113" s="316"/>
      <c r="G113" s="316"/>
      <c r="H113" s="316"/>
      <c r="I113" s="312"/>
      <c r="J113" s="393"/>
      <c r="K113" s="393"/>
      <c r="L113" s="393"/>
      <c r="M113" s="393"/>
      <c r="N113" s="393"/>
      <c r="O113" s="393"/>
      <c r="P113" s="393"/>
      <c r="Q113" s="393"/>
      <c r="R113" s="393"/>
      <c r="S113" s="393"/>
    </row>
    <row r="114" spans="1:19" s="158" customFormat="1" ht="16" thickBot="1">
      <c r="A114" s="262"/>
      <c r="B114" s="316"/>
      <c r="C114" s="316"/>
      <c r="D114" s="316"/>
      <c r="E114" s="316"/>
      <c r="F114" s="316"/>
      <c r="G114" s="316"/>
      <c r="H114" s="316"/>
      <c r="I114" s="312"/>
      <c r="J114" s="393"/>
      <c r="K114" s="393"/>
      <c r="L114" s="393"/>
      <c r="M114" s="393"/>
      <c r="N114" s="393"/>
      <c r="O114" s="393"/>
      <c r="P114" s="393"/>
      <c r="Q114" s="393"/>
      <c r="R114" s="393"/>
      <c r="S114" s="393"/>
    </row>
    <row r="115" spans="1:19" s="158" customFormat="1" ht="16" thickBot="1">
      <c r="A115" s="259"/>
      <c r="B115" s="449" t="s">
        <v>134</v>
      </c>
      <c r="C115" s="450"/>
      <c r="D115" s="338" t="e">
        <f ca="1">D116</f>
        <v>#REF!</v>
      </c>
      <c r="E115" s="316"/>
      <c r="F115" s="316"/>
      <c r="G115" s="316"/>
      <c r="H115" s="316"/>
      <c r="I115" s="312"/>
      <c r="J115" s="393"/>
      <c r="K115" s="393"/>
      <c r="L115" s="393"/>
      <c r="M115" s="393"/>
      <c r="N115" s="393"/>
      <c r="O115" s="393"/>
      <c r="P115" s="393"/>
      <c r="Q115" s="393"/>
      <c r="R115" s="393"/>
      <c r="S115" s="393"/>
    </row>
    <row r="116" spans="1:19" s="158" customFormat="1" ht="16" thickBot="1">
      <c r="A116" s="259"/>
      <c r="B116" s="336">
        <v>6450000</v>
      </c>
      <c r="C116" s="326" t="s">
        <v>134</v>
      </c>
      <c r="D116" s="390" t="e">
        <f ca="1">OFFSET(INDEX(MassSal,MATCH("Total",MassSal1,0),MATCH($C$2,MassSal2,0)),0,-3)+OFFSET(INDEX(DirectInterm,MATCH("Total Intermittents",DirectInterm1,0),MATCH(C2,DirectInterm2,0)),0,2)+OFFSET(INDEX(DirectProf,MATCH("Total Professeurs",DirectProf1,0),MATCH(C2,DirectProf2,0)),0,2)</f>
        <v>#REF!</v>
      </c>
      <c r="E116" s="316"/>
      <c r="F116" s="316"/>
      <c r="G116" s="316"/>
      <c r="H116" s="316"/>
      <c r="I116" s="312"/>
      <c r="J116" s="393"/>
      <c r="K116" s="393"/>
      <c r="L116" s="393"/>
      <c r="M116" s="393"/>
      <c r="N116" s="393"/>
      <c r="O116" s="393"/>
      <c r="P116" s="393"/>
      <c r="Q116" s="393"/>
      <c r="R116" s="393"/>
      <c r="S116" s="393"/>
    </row>
    <row r="117" spans="1:19" s="158" customFormat="1" ht="16" thickBot="1">
      <c r="A117" s="262"/>
      <c r="B117" s="316"/>
      <c r="C117" s="316"/>
      <c r="D117" s="271"/>
      <c r="E117" s="316"/>
      <c r="F117" s="316"/>
      <c r="G117" s="316"/>
      <c r="H117" s="316"/>
      <c r="I117" s="312"/>
      <c r="J117" s="393"/>
      <c r="K117" s="393"/>
      <c r="L117" s="393"/>
      <c r="M117" s="393"/>
      <c r="N117" s="393"/>
      <c r="O117" s="393"/>
      <c r="P117" s="393"/>
      <c r="Q117" s="393"/>
      <c r="R117" s="393"/>
      <c r="S117" s="393"/>
    </row>
    <row r="118" spans="1:19" s="158" customFormat="1" ht="16" thickBot="1">
      <c r="A118" s="259"/>
      <c r="B118" s="449" t="s">
        <v>135</v>
      </c>
      <c r="C118" s="450"/>
      <c r="D118" s="340" t="e">
        <f>D119</f>
        <v>#REF!</v>
      </c>
      <c r="E118" s="316"/>
      <c r="F118" s="316"/>
      <c r="G118" s="316"/>
      <c r="H118" s="316"/>
      <c r="I118" s="312"/>
      <c r="J118" s="393"/>
      <c r="K118" s="393"/>
      <c r="L118" s="393"/>
      <c r="M118" s="393"/>
      <c r="N118" s="393"/>
      <c r="O118" s="393"/>
      <c r="P118" s="393"/>
      <c r="Q118" s="393"/>
      <c r="R118" s="393"/>
      <c r="S118" s="393"/>
    </row>
    <row r="119" spans="1:19" s="158" customFormat="1" ht="16" thickBot="1">
      <c r="A119" s="259"/>
      <c r="B119" s="336">
        <v>6811200</v>
      </c>
      <c r="C119" s="326" t="s">
        <v>136</v>
      </c>
      <c r="D119" s="341" t="e">
        <f>IF(ISNA(INDEX(Amort,MATCH(C119,Amort1,0),MATCH($C$2,Amort2,0))),0,INDEX(Amort,MATCH(C119,Amort1,0),MATCH($C$2,Amort2,0)))</f>
        <v>#REF!</v>
      </c>
      <c r="E119" s="316"/>
      <c r="F119" s="316"/>
      <c r="G119" s="316"/>
      <c r="H119" s="316"/>
      <c r="I119" s="312"/>
      <c r="J119" s="393"/>
      <c r="K119" s="393"/>
      <c r="L119" s="393"/>
      <c r="M119" s="393"/>
      <c r="N119" s="393"/>
      <c r="O119" s="393"/>
      <c r="P119" s="393"/>
      <c r="Q119" s="393"/>
      <c r="R119" s="393"/>
      <c r="S119" s="393"/>
    </row>
    <row r="120" spans="1:19" s="158" customFormat="1" ht="16" thickBot="1">
      <c r="A120" s="262"/>
      <c r="B120" s="316"/>
      <c r="C120" s="316"/>
      <c r="D120" s="271"/>
      <c r="E120" s="316"/>
      <c r="F120" s="316"/>
      <c r="G120" s="316"/>
      <c r="H120" s="316"/>
      <c r="I120" s="312"/>
      <c r="J120" s="393"/>
      <c r="K120" s="393"/>
      <c r="L120" s="393"/>
      <c r="M120" s="393"/>
      <c r="N120" s="393"/>
      <c r="O120" s="393"/>
      <c r="P120" s="393"/>
      <c r="Q120" s="393"/>
      <c r="R120" s="393"/>
      <c r="S120" s="393"/>
    </row>
    <row r="121" spans="1:19" s="393" customFormat="1" ht="16" thickBot="1">
      <c r="A121" s="259"/>
      <c r="B121" s="449" t="s">
        <v>137</v>
      </c>
      <c r="C121" s="450"/>
      <c r="D121" s="395" t="e">
        <f ca="1">SUM(D122:D127)</f>
        <v>#REF!</v>
      </c>
      <c r="E121" s="316"/>
      <c r="F121" s="316"/>
      <c r="G121" s="316"/>
      <c r="H121" s="316"/>
      <c r="I121" s="312"/>
    </row>
    <row r="122" spans="1:19" s="393" customFormat="1">
      <c r="A122" s="259"/>
      <c r="B122" s="373">
        <v>6516000</v>
      </c>
      <c r="C122" s="325" t="s">
        <v>138</v>
      </c>
      <c r="D122" s="396">
        <f ca="1">IFERROR(INDEX(INDIRECT("'Charges Directes'!"&amp;ADDRESS(1,MATCH($C$2,'Charges Directes'!$18:$18,0),4)&amp;":"&amp;ADDRESS(52,MATCH($C$2,'Charges Directes'!$18:$18,0),4)),MATCH(C122,INDIRECT("'Charges Directes'!"&amp;LEFT(ADDRESS(1,MATCH($C$2,'Charges Directes'!$18:$18,0)-1,4),1)&amp;":"&amp;LEFT(ADDRESS(1,MATCH($C$2,'Charges Directes'!$18:$18,0)-1,4),1)),0)),0)</f>
        <v>0</v>
      </c>
      <c r="E122" s="316"/>
      <c r="F122" s="316"/>
      <c r="G122" s="316"/>
      <c r="H122" s="316"/>
      <c r="I122" s="312"/>
    </row>
    <row r="123" spans="1:19" s="393" customFormat="1">
      <c r="A123" s="259"/>
      <c r="B123" s="385">
        <v>6516200</v>
      </c>
      <c r="C123" s="323" t="s">
        <v>139</v>
      </c>
      <c r="D123" s="397">
        <f ca="1">IFERROR(INDEX(INDIRECT("'Charges Directes'!"&amp;ADDRESS(1,MATCH($C$2,'Charges Directes'!$18:$18,0),4)&amp;":"&amp;ADDRESS(52,MATCH($C$2,'Charges Directes'!$18:$18,0),4)),MATCH(C123,INDIRECT("'Charges Directes'!"&amp;LEFT(ADDRESS(1,MATCH($C$2,'Charges Directes'!$18:$18,0)-1,4),1)&amp;":"&amp;LEFT(ADDRESS(1,MATCH($C$2,'Charges Directes'!$18:$18,0)-1,4),1)),0)),0)</f>
        <v>0</v>
      </c>
      <c r="E123" s="316"/>
      <c r="F123" s="316"/>
      <c r="G123" s="316"/>
      <c r="H123" s="316"/>
      <c r="I123" s="312"/>
    </row>
    <row r="124" spans="1:19" s="393" customFormat="1">
      <c r="A124" s="259"/>
      <c r="B124" s="385">
        <v>6516300</v>
      </c>
      <c r="C124" s="323" t="s">
        <v>140</v>
      </c>
      <c r="D124" s="397" t="e">
        <f ca="1">IF(ISNA(INDEX(ChComm,MATCH(C124,ChComm2,0),MATCH($C$2,ChComm1,0))),0,INDEX(ChComm,MATCH(C124,ChComm2,0),MATCH($C$2,ChComm1,0)))+IFERROR(INDEX(INDIRECT("'Charges Directes'!"&amp;ADDRESS(1,MATCH($C$2,'Charges Directes'!$18:$18,0),4)&amp;":"&amp;ADDRESS(52,MATCH($C$2,'Charges Directes'!$18:$18,0),4)),MATCH(C124,INDIRECT("'Charges Directes'!"&amp;LEFT(ADDRESS(1,MATCH($C$2,'Charges Directes'!$18:$18,0)-1,4),1)&amp;":"&amp;LEFT(ADDRESS(1,MATCH($C$2,'Charges Directes'!$18:$18,0)-1,4),1)),0)),0)</f>
        <v>#REF!</v>
      </c>
      <c r="E124" s="316"/>
      <c r="F124" s="316"/>
      <c r="G124" s="316"/>
      <c r="H124" s="316"/>
      <c r="I124" s="312"/>
    </row>
    <row r="125" spans="1:19" s="393" customFormat="1">
      <c r="A125" s="259"/>
      <c r="B125" s="385">
        <v>6550000</v>
      </c>
      <c r="C125" s="323" t="s">
        <v>141</v>
      </c>
      <c r="D125" s="397" t="e">
        <f ca="1">IF(ISNA(INDEX(ChComm,MATCH(C125,ChComm2,0),MATCH($C$2,ChComm1,0))),0,INDEX(ChComm,MATCH(C125,ChComm2,0),MATCH($C$2,ChComm1,0)))+IFERROR(INDEX(INDIRECT("'Charges Directes'!"&amp;ADDRESS(1,MATCH($C$2,'Charges Directes'!$18:$18,0),4)&amp;":"&amp;ADDRESS(52,MATCH($C$2,'Charges Directes'!$18:$18,0),4)),MATCH(C125,INDIRECT("'Charges Directes'!"&amp;LEFT(ADDRESS(1,MATCH($C$2,'Charges Directes'!$18:$18,0)-1,4),1)&amp;":"&amp;LEFT(ADDRESS(1,MATCH($C$2,'Charges Directes'!$18:$18,0)-1,4),1)),0)),0)</f>
        <v>#REF!</v>
      </c>
      <c r="E125" s="316"/>
      <c r="F125" s="316"/>
      <c r="G125" s="316"/>
      <c r="H125" s="316"/>
      <c r="I125" s="312"/>
    </row>
    <row r="126" spans="1:19" s="393" customFormat="1">
      <c r="A126" s="259"/>
      <c r="B126" s="386">
        <v>6580000</v>
      </c>
      <c r="C126" s="359" t="s">
        <v>142</v>
      </c>
      <c r="D126" s="398" t="e">
        <f ca="1">IF(ISNA(INDEX(ChComm,MATCH(C126,ChComm2,0),MATCH($C$2,ChComm1,0))),0,INDEX(ChComm,MATCH(C126,ChComm2,0),MATCH($C$2,ChComm1,0)))+IFERROR(INDEX(INDIRECT("'Charges Directes'!"&amp;ADDRESS(1,MATCH($C$2,'Charges Directes'!$18:$18,0),4)&amp;":"&amp;ADDRESS(52,MATCH($C$2,'Charges Directes'!$18:$18,0),4)),MATCH(C126,INDIRECT("'Charges Directes'!"&amp;LEFT(ADDRESS(1,MATCH($C$2,'Charges Directes'!$18:$18,0)-1,4),1)&amp;":"&amp;LEFT(ADDRESS(1,MATCH($C$2,'Charges Directes'!$18:$18,0)-1,4),1)),0)),0)</f>
        <v>#REF!</v>
      </c>
      <c r="E126" s="316"/>
      <c r="F126" s="316"/>
      <c r="G126" s="316"/>
      <c r="H126" s="316"/>
      <c r="I126" s="312"/>
    </row>
    <row r="127" spans="1:19" s="393" customFormat="1" ht="16" thickBot="1">
      <c r="A127" s="259"/>
      <c r="B127" s="364">
        <v>6894000</v>
      </c>
      <c r="C127" s="324" t="s">
        <v>299</v>
      </c>
      <c r="D127" s="399" t="e">
        <f ca="1">IF(ISNA(INDEX(ChComm,MATCH(C127,ChComm2,0),MATCH($C$2,ChComm1,0))),0,INDEX(ChComm,MATCH(C127,ChComm2,0),MATCH($C$2,ChComm1,0)))+IFERROR(INDEX(INDIRECT("'Charges Directes'!"&amp;ADDRESS(1,MATCH($C$2,'Charges Directes'!$18:$18,0),4)&amp;":"&amp;ADDRESS(52,MATCH($C$2,'Charges Directes'!$18:$18,0),4)),MATCH(C127,INDIRECT("'Charges Directes'!"&amp;LEFT(ADDRESS(1,MATCH($C$2,'Charges Directes'!$18:$18,0)-1,4),1)&amp;":"&amp;LEFT(ADDRESS(1,MATCH($C$2,'Charges Directes'!$18:$18,0)-1,4),1)),0)),0)</f>
        <v>#REF!</v>
      </c>
      <c r="E127" s="316"/>
      <c r="F127" s="316"/>
      <c r="G127" s="316"/>
      <c r="H127" s="316"/>
      <c r="I127" s="312"/>
    </row>
    <row r="128" spans="1:19" s="393" customFormat="1" ht="16" thickBot="1">
      <c r="A128" s="400"/>
      <c r="B128" s="318"/>
      <c r="C128" s="318"/>
      <c r="D128" s="318"/>
      <c r="E128" s="318"/>
      <c r="F128" s="318"/>
      <c r="G128" s="318"/>
      <c r="H128" s="318"/>
      <c r="I128" s="337"/>
    </row>
    <row r="129" spans="1:6" s="393" customFormat="1">
      <c r="A129" s="259"/>
      <c r="B129" s="401"/>
      <c r="D129" s="402"/>
      <c r="E129" s="403"/>
      <c r="F129" s="401"/>
    </row>
    <row r="130" spans="1:6" s="393" customFormat="1">
      <c r="A130" s="259"/>
      <c r="B130" s="401"/>
      <c r="D130" s="402"/>
      <c r="E130" s="403"/>
      <c r="F130" s="401"/>
    </row>
    <row r="131" spans="1:6" s="393" customFormat="1">
      <c r="A131" s="259"/>
      <c r="B131" s="401"/>
      <c r="D131" s="402"/>
      <c r="E131" s="403"/>
      <c r="F131" s="401"/>
    </row>
    <row r="132" spans="1:6" s="393" customFormat="1">
      <c r="A132" s="259"/>
      <c r="B132" s="401"/>
      <c r="D132" s="402"/>
      <c r="E132" s="403"/>
      <c r="F132" s="401"/>
    </row>
    <row r="133" spans="1:6" s="393" customFormat="1">
      <c r="A133" s="259"/>
      <c r="B133" s="401"/>
      <c r="D133" s="402"/>
      <c r="E133" s="403"/>
      <c r="F133" s="401"/>
    </row>
    <row r="134" spans="1:6" s="393" customFormat="1">
      <c r="A134" s="259"/>
      <c r="B134" s="401"/>
      <c r="D134" s="402"/>
      <c r="E134" s="403"/>
      <c r="F134" s="401"/>
    </row>
    <row r="135" spans="1:6" s="393" customFormat="1">
      <c r="A135" s="259"/>
      <c r="B135" s="401"/>
      <c r="D135" s="402"/>
      <c r="E135" s="403"/>
      <c r="F135" s="401"/>
    </row>
    <row r="136" spans="1:6" s="393" customFormat="1">
      <c r="A136" s="259"/>
      <c r="B136" s="401"/>
      <c r="D136" s="402"/>
      <c r="E136" s="403"/>
      <c r="F136" s="401"/>
    </row>
    <row r="137" spans="1:6" s="393" customFormat="1">
      <c r="A137" s="259"/>
      <c r="B137" s="401"/>
      <c r="D137" s="402"/>
      <c r="E137" s="403"/>
      <c r="F137" s="401"/>
    </row>
    <row r="138" spans="1:6" s="393" customFormat="1">
      <c r="A138" s="259"/>
      <c r="B138" s="401"/>
      <c r="D138" s="402"/>
      <c r="E138" s="403"/>
      <c r="F138" s="401"/>
    </row>
    <row r="139" spans="1:6" s="393" customFormat="1">
      <c r="A139" s="259"/>
      <c r="B139" s="401"/>
      <c r="D139" s="402"/>
      <c r="E139" s="403"/>
      <c r="F139" s="401"/>
    </row>
    <row r="140" spans="1:6" s="393" customFormat="1">
      <c r="A140" s="259"/>
      <c r="B140" s="401"/>
      <c r="D140" s="402"/>
      <c r="E140" s="403"/>
      <c r="F140" s="401"/>
    </row>
    <row r="141" spans="1:6" s="393" customFormat="1">
      <c r="A141" s="259"/>
      <c r="B141" s="401"/>
      <c r="D141" s="402"/>
      <c r="E141" s="403"/>
      <c r="F141" s="401"/>
    </row>
    <row r="142" spans="1:6" s="393" customFormat="1">
      <c r="A142" s="259"/>
      <c r="B142" s="401"/>
      <c r="D142" s="402"/>
      <c r="E142" s="403"/>
      <c r="F142" s="401"/>
    </row>
    <row r="143" spans="1:6" s="393" customFormat="1">
      <c r="A143" s="259"/>
      <c r="B143" s="401"/>
      <c r="D143" s="402"/>
      <c r="E143" s="403"/>
      <c r="F143" s="401"/>
    </row>
    <row r="144" spans="1:6" s="393" customFormat="1">
      <c r="A144" s="259"/>
      <c r="B144" s="401"/>
      <c r="D144" s="402"/>
      <c r="E144" s="403"/>
      <c r="F144" s="401"/>
    </row>
    <row r="145" spans="1:6" s="393" customFormat="1">
      <c r="A145" s="259"/>
      <c r="B145" s="401"/>
      <c r="D145" s="402"/>
      <c r="E145" s="403"/>
      <c r="F145" s="401"/>
    </row>
    <row r="146" spans="1:6" s="393" customFormat="1">
      <c r="A146" s="259"/>
      <c r="B146" s="401"/>
      <c r="D146" s="402"/>
      <c r="E146" s="403"/>
      <c r="F146" s="401"/>
    </row>
    <row r="147" spans="1:6" s="393" customFormat="1">
      <c r="A147" s="259"/>
      <c r="B147" s="401"/>
      <c r="D147" s="402"/>
      <c r="E147" s="403"/>
      <c r="F147" s="401"/>
    </row>
    <row r="148" spans="1:6" s="393" customFormat="1">
      <c r="A148" s="259"/>
      <c r="B148" s="401"/>
      <c r="D148" s="402"/>
      <c r="E148" s="403"/>
      <c r="F148" s="401"/>
    </row>
    <row r="149" spans="1:6" s="393" customFormat="1">
      <c r="B149" s="401"/>
      <c r="D149" s="402"/>
      <c r="E149" s="403"/>
      <c r="F149" s="401"/>
    </row>
    <row r="150" spans="1:6" s="393" customFormat="1">
      <c r="B150" s="401"/>
      <c r="D150" s="402"/>
      <c r="E150" s="403"/>
      <c r="F150" s="401"/>
    </row>
    <row r="151" spans="1:6" s="393" customFormat="1">
      <c r="B151" s="401"/>
      <c r="D151" s="402"/>
      <c r="E151" s="403"/>
      <c r="F151" s="401"/>
    </row>
    <row r="152" spans="1:6" s="393" customFormat="1">
      <c r="B152" s="401"/>
      <c r="D152" s="402"/>
      <c r="E152" s="403"/>
      <c r="F152" s="401"/>
    </row>
    <row r="153" spans="1:6" s="393" customFormat="1">
      <c r="B153" s="401"/>
      <c r="D153" s="402"/>
      <c r="E153" s="403"/>
      <c r="F153" s="401"/>
    </row>
    <row r="154" spans="1:6" s="393" customFormat="1">
      <c r="B154" s="401"/>
      <c r="D154" s="402"/>
      <c r="E154" s="403"/>
      <c r="F154" s="401"/>
    </row>
    <row r="155" spans="1:6" s="393" customFormat="1">
      <c r="B155" s="401"/>
      <c r="D155" s="402"/>
      <c r="E155" s="403"/>
      <c r="F155" s="401"/>
    </row>
    <row r="156" spans="1:6" s="393" customFormat="1">
      <c r="D156" s="402"/>
      <c r="E156" s="403"/>
      <c r="F156" s="401"/>
    </row>
    <row r="157" spans="1:6" s="393" customFormat="1">
      <c r="B157" s="401"/>
      <c r="D157" s="402"/>
      <c r="E157" s="403"/>
      <c r="F157" s="401"/>
    </row>
    <row r="158" spans="1:6" s="393" customFormat="1">
      <c r="B158" s="401"/>
      <c r="D158" s="402"/>
      <c r="E158" s="403"/>
      <c r="F158" s="401"/>
    </row>
    <row r="159" spans="1:6" s="393" customFormat="1">
      <c r="B159" s="401"/>
      <c r="D159" s="402"/>
      <c r="E159" s="403"/>
      <c r="F159" s="401"/>
    </row>
    <row r="160" spans="1:6" s="393" customFormat="1">
      <c r="B160" s="401"/>
      <c r="D160" s="402"/>
      <c r="E160" s="403"/>
      <c r="F160" s="401"/>
    </row>
    <row r="161" spans="2:6" s="393" customFormat="1">
      <c r="B161" s="401"/>
      <c r="D161" s="402"/>
      <c r="E161" s="403"/>
      <c r="F161" s="401"/>
    </row>
    <row r="162" spans="2:6" s="393" customFormat="1">
      <c r="B162" s="401"/>
      <c r="D162" s="402"/>
      <c r="E162" s="403"/>
      <c r="F162" s="401"/>
    </row>
    <row r="163" spans="2:6" s="393" customFormat="1">
      <c r="B163" s="401"/>
      <c r="D163" s="402"/>
      <c r="E163" s="403"/>
      <c r="F163" s="401"/>
    </row>
    <row r="164" spans="2:6" s="393" customFormat="1">
      <c r="B164" s="401"/>
      <c r="D164" s="402"/>
      <c r="E164" s="403"/>
      <c r="F164" s="401"/>
    </row>
    <row r="165" spans="2:6" s="393" customFormat="1">
      <c r="B165" s="401"/>
      <c r="D165" s="402"/>
      <c r="E165" s="403"/>
      <c r="F165" s="401"/>
    </row>
    <row r="166" spans="2:6" s="393" customFormat="1">
      <c r="B166" s="401"/>
      <c r="D166" s="402"/>
      <c r="E166" s="403"/>
      <c r="F166" s="401"/>
    </row>
    <row r="167" spans="2:6" s="393" customFormat="1">
      <c r="B167" s="401"/>
      <c r="D167" s="402"/>
      <c r="E167" s="403"/>
      <c r="F167" s="401"/>
    </row>
    <row r="168" spans="2:6" s="393" customFormat="1">
      <c r="B168" s="401"/>
      <c r="D168" s="402"/>
      <c r="E168" s="403"/>
      <c r="F168" s="401"/>
    </row>
    <row r="169" spans="2:6" s="393" customFormat="1">
      <c r="B169" s="401"/>
      <c r="D169" s="402"/>
      <c r="E169" s="403"/>
      <c r="F169" s="401"/>
    </row>
    <row r="170" spans="2:6" s="393" customFormat="1">
      <c r="B170" s="401"/>
      <c r="D170" s="402"/>
      <c r="E170" s="403"/>
      <c r="F170" s="401"/>
    </row>
    <row r="171" spans="2:6" s="393" customFormat="1">
      <c r="B171" s="401"/>
      <c r="D171" s="402"/>
      <c r="E171" s="403"/>
      <c r="F171" s="401"/>
    </row>
    <row r="172" spans="2:6" s="393" customFormat="1">
      <c r="B172" s="401"/>
      <c r="D172" s="402"/>
      <c r="E172" s="403"/>
      <c r="F172" s="401"/>
    </row>
    <row r="173" spans="2:6" s="393" customFormat="1">
      <c r="B173" s="401"/>
      <c r="D173" s="402"/>
      <c r="E173" s="403"/>
      <c r="F173" s="401"/>
    </row>
    <row r="174" spans="2:6" s="393" customFormat="1">
      <c r="B174" s="401"/>
      <c r="D174" s="402"/>
      <c r="E174" s="403"/>
      <c r="F174" s="401"/>
    </row>
    <row r="175" spans="2:6" s="393" customFormat="1">
      <c r="B175" s="401"/>
      <c r="D175" s="402"/>
      <c r="E175" s="403"/>
      <c r="F175" s="401"/>
    </row>
    <row r="176" spans="2:6" s="393" customFormat="1">
      <c r="B176" s="401"/>
      <c r="D176" s="402"/>
      <c r="E176" s="403"/>
      <c r="F176" s="401"/>
    </row>
    <row r="177" spans="2:6" s="393" customFormat="1">
      <c r="B177" s="401"/>
      <c r="D177" s="402"/>
      <c r="E177" s="403"/>
      <c r="F177" s="401"/>
    </row>
    <row r="178" spans="2:6" s="393" customFormat="1">
      <c r="B178" s="401"/>
      <c r="D178" s="402"/>
      <c r="E178" s="403"/>
      <c r="F178" s="401"/>
    </row>
    <row r="179" spans="2:6" s="393" customFormat="1">
      <c r="B179" s="401"/>
      <c r="D179" s="402"/>
      <c r="E179" s="403"/>
      <c r="F179" s="401"/>
    </row>
    <row r="180" spans="2:6" s="393" customFormat="1">
      <c r="B180" s="401"/>
      <c r="D180" s="402"/>
      <c r="E180" s="403"/>
      <c r="F180" s="401"/>
    </row>
    <row r="181" spans="2:6" s="393" customFormat="1" ht="15" customHeight="1">
      <c r="B181" s="401"/>
      <c r="D181" s="402"/>
      <c r="E181" s="403"/>
      <c r="F181" s="401"/>
    </row>
    <row r="182" spans="2:6" s="393" customFormat="1" ht="16" customHeight="1">
      <c r="B182" s="401"/>
      <c r="D182" s="402"/>
      <c r="E182" s="403"/>
      <c r="F182" s="401"/>
    </row>
    <row r="183" spans="2:6" s="393" customFormat="1">
      <c r="B183" s="401"/>
      <c r="D183" s="402"/>
      <c r="E183" s="403"/>
      <c r="F183" s="401"/>
    </row>
    <row r="184" spans="2:6" s="393" customFormat="1">
      <c r="B184" s="401"/>
      <c r="D184" s="402"/>
      <c r="E184" s="403"/>
      <c r="F184" s="401"/>
    </row>
    <row r="185" spans="2:6" s="393" customFormat="1">
      <c r="B185" s="401"/>
      <c r="D185" s="402"/>
      <c r="E185" s="403"/>
      <c r="F185" s="401"/>
    </row>
    <row r="186" spans="2:6" s="393" customFormat="1">
      <c r="B186" s="401"/>
      <c r="D186" s="402"/>
      <c r="E186" s="403"/>
      <c r="F186" s="401"/>
    </row>
    <row r="187" spans="2:6" s="393" customFormat="1">
      <c r="B187" s="401"/>
      <c r="D187" s="402"/>
      <c r="E187" s="403"/>
      <c r="F187" s="401"/>
    </row>
    <row r="188" spans="2:6" s="393" customFormat="1">
      <c r="B188" s="401"/>
      <c r="D188" s="402"/>
      <c r="E188" s="403"/>
      <c r="F188" s="401"/>
    </row>
    <row r="189" spans="2:6" s="393" customFormat="1">
      <c r="B189" s="401"/>
      <c r="D189" s="402"/>
      <c r="E189" s="403"/>
      <c r="F189" s="401"/>
    </row>
    <row r="190" spans="2:6" s="393" customFormat="1">
      <c r="B190" s="401"/>
      <c r="D190" s="402"/>
      <c r="E190" s="403"/>
      <c r="F190" s="401"/>
    </row>
    <row r="191" spans="2:6" s="393" customFormat="1">
      <c r="B191" s="401"/>
      <c r="D191" s="402"/>
      <c r="E191" s="403"/>
      <c r="F191" s="401"/>
    </row>
    <row r="192" spans="2:6" s="393" customFormat="1">
      <c r="B192" s="401"/>
      <c r="D192" s="402"/>
      <c r="E192" s="403"/>
      <c r="F192" s="401"/>
    </row>
    <row r="193" spans="2:6" s="393" customFormat="1">
      <c r="B193" s="401"/>
      <c r="D193" s="402"/>
      <c r="E193" s="403"/>
      <c r="F193" s="401"/>
    </row>
    <row r="194" spans="2:6" s="393" customFormat="1">
      <c r="B194" s="401"/>
      <c r="D194" s="402"/>
      <c r="E194" s="403"/>
      <c r="F194" s="401"/>
    </row>
    <row r="195" spans="2:6" s="393" customFormat="1">
      <c r="B195" s="401"/>
      <c r="D195" s="402"/>
      <c r="E195" s="403"/>
      <c r="F195" s="401"/>
    </row>
    <row r="196" spans="2:6" s="393" customFormat="1">
      <c r="B196" s="401"/>
      <c r="D196" s="402"/>
      <c r="E196" s="403"/>
      <c r="F196" s="401"/>
    </row>
    <row r="197" spans="2:6" s="393" customFormat="1">
      <c r="B197" s="401"/>
      <c r="D197" s="402"/>
      <c r="E197" s="403"/>
      <c r="F197" s="401"/>
    </row>
    <row r="198" spans="2:6" s="393" customFormat="1">
      <c r="B198" s="401"/>
      <c r="D198" s="402"/>
      <c r="E198" s="403"/>
      <c r="F198" s="401"/>
    </row>
    <row r="199" spans="2:6" s="393" customFormat="1">
      <c r="B199" s="401"/>
      <c r="D199" s="402"/>
      <c r="E199" s="403"/>
      <c r="F199" s="401"/>
    </row>
    <row r="200" spans="2:6" s="393" customFormat="1">
      <c r="B200" s="401"/>
      <c r="D200" s="402"/>
      <c r="E200" s="403"/>
      <c r="F200" s="401"/>
    </row>
    <row r="201" spans="2:6" s="393" customFormat="1">
      <c r="B201" s="401"/>
      <c r="D201" s="402"/>
      <c r="E201" s="403"/>
      <c r="F201" s="401"/>
    </row>
    <row r="202" spans="2:6" s="393" customFormat="1">
      <c r="B202" s="401"/>
      <c r="D202" s="402"/>
      <c r="E202" s="403"/>
      <c r="F202" s="401"/>
    </row>
    <row r="203" spans="2:6" s="393" customFormat="1">
      <c r="B203" s="401"/>
      <c r="D203" s="402"/>
      <c r="E203" s="403"/>
      <c r="F203" s="401"/>
    </row>
    <row r="204" spans="2:6" s="393" customFormat="1">
      <c r="B204" s="401"/>
      <c r="D204" s="402"/>
      <c r="E204" s="403"/>
      <c r="F204" s="401"/>
    </row>
    <row r="205" spans="2:6" s="393" customFormat="1">
      <c r="B205" s="401"/>
      <c r="D205" s="402"/>
      <c r="E205" s="403"/>
      <c r="F205" s="401"/>
    </row>
    <row r="206" spans="2:6" s="393" customFormat="1">
      <c r="B206" s="401"/>
      <c r="D206" s="402"/>
      <c r="E206" s="403"/>
      <c r="F206" s="401"/>
    </row>
    <row r="207" spans="2:6" s="393" customFormat="1">
      <c r="B207" s="401"/>
      <c r="D207" s="402"/>
      <c r="E207" s="403"/>
      <c r="F207" s="401"/>
    </row>
    <row r="208" spans="2:6" s="393" customFormat="1">
      <c r="B208" s="401"/>
      <c r="D208" s="402"/>
      <c r="E208" s="403"/>
      <c r="F208" s="401"/>
    </row>
    <row r="209" spans="2:6" s="393" customFormat="1">
      <c r="B209" s="401"/>
      <c r="D209" s="402"/>
      <c r="E209" s="403"/>
      <c r="F209" s="401"/>
    </row>
    <row r="210" spans="2:6" s="393" customFormat="1">
      <c r="B210" s="401"/>
      <c r="D210" s="402"/>
      <c r="E210" s="403"/>
      <c r="F210" s="401"/>
    </row>
    <row r="211" spans="2:6" s="393" customFormat="1">
      <c r="B211" s="401"/>
      <c r="D211" s="402"/>
      <c r="E211" s="403"/>
      <c r="F211" s="401"/>
    </row>
    <row r="212" spans="2:6" s="393" customFormat="1">
      <c r="B212" s="401"/>
      <c r="D212" s="402"/>
      <c r="E212" s="403"/>
      <c r="F212" s="401"/>
    </row>
    <row r="213" spans="2:6" s="393" customFormat="1">
      <c r="B213" s="401"/>
      <c r="D213" s="402"/>
      <c r="E213" s="403"/>
      <c r="F213" s="401"/>
    </row>
    <row r="214" spans="2:6" s="393" customFormat="1">
      <c r="B214" s="401"/>
      <c r="D214" s="402"/>
      <c r="E214" s="403"/>
      <c r="F214" s="401"/>
    </row>
    <row r="215" spans="2:6" s="393" customFormat="1">
      <c r="B215" s="401"/>
      <c r="D215" s="402"/>
      <c r="E215" s="403"/>
      <c r="F215" s="401"/>
    </row>
    <row r="216" spans="2:6" s="393" customFormat="1">
      <c r="B216" s="401"/>
      <c r="D216" s="402"/>
      <c r="E216" s="403"/>
      <c r="F216" s="401"/>
    </row>
    <row r="217" spans="2:6" s="393" customFormat="1">
      <c r="B217" s="401"/>
      <c r="D217" s="402"/>
      <c r="E217" s="403"/>
      <c r="F217" s="401"/>
    </row>
    <row r="218" spans="2:6" s="393" customFormat="1">
      <c r="B218" s="401"/>
      <c r="D218" s="402"/>
      <c r="E218" s="403"/>
      <c r="F218" s="401"/>
    </row>
    <row r="219" spans="2:6" s="393" customFormat="1">
      <c r="B219" s="401"/>
      <c r="D219" s="402"/>
      <c r="E219" s="403"/>
      <c r="F219" s="401"/>
    </row>
    <row r="220" spans="2:6" s="393" customFormat="1">
      <c r="B220" s="401"/>
      <c r="D220" s="402"/>
      <c r="E220" s="403"/>
      <c r="F220" s="401"/>
    </row>
    <row r="221" spans="2:6" s="393" customFormat="1">
      <c r="B221" s="401"/>
      <c r="D221" s="402"/>
      <c r="E221" s="403"/>
      <c r="F221" s="401"/>
    </row>
    <row r="222" spans="2:6" s="393" customFormat="1">
      <c r="B222" s="401"/>
      <c r="D222" s="402"/>
      <c r="E222" s="403"/>
      <c r="F222" s="401"/>
    </row>
    <row r="223" spans="2:6" s="393" customFormat="1">
      <c r="B223" s="401"/>
      <c r="D223" s="402"/>
      <c r="E223" s="403"/>
      <c r="F223" s="401"/>
    </row>
    <row r="224" spans="2:6" s="393" customFormat="1">
      <c r="B224" s="401"/>
      <c r="D224" s="402"/>
      <c r="E224" s="403"/>
      <c r="F224" s="401"/>
    </row>
    <row r="225" spans="2:6" s="393" customFormat="1">
      <c r="B225" s="401"/>
      <c r="D225" s="402"/>
      <c r="E225" s="403"/>
      <c r="F225" s="401"/>
    </row>
    <row r="226" spans="2:6" s="393" customFormat="1">
      <c r="B226" s="401"/>
      <c r="D226" s="402"/>
      <c r="E226" s="403"/>
      <c r="F226" s="401"/>
    </row>
    <row r="227" spans="2:6" s="393" customFormat="1">
      <c r="B227" s="401"/>
      <c r="D227" s="402"/>
      <c r="E227" s="403"/>
      <c r="F227" s="401"/>
    </row>
    <row r="228" spans="2:6" s="393" customFormat="1">
      <c r="B228" s="401"/>
      <c r="D228" s="402"/>
      <c r="E228" s="403"/>
      <c r="F228" s="401"/>
    </row>
    <row r="229" spans="2:6" s="393" customFormat="1">
      <c r="B229" s="401"/>
      <c r="D229" s="402"/>
      <c r="E229" s="403"/>
      <c r="F229" s="401"/>
    </row>
    <row r="230" spans="2:6" s="393" customFormat="1">
      <c r="B230" s="401"/>
      <c r="D230" s="402"/>
      <c r="E230" s="403"/>
      <c r="F230" s="401"/>
    </row>
    <row r="231" spans="2:6" s="393" customFormat="1">
      <c r="B231" s="401"/>
      <c r="D231" s="402"/>
      <c r="E231" s="403"/>
      <c r="F231" s="401"/>
    </row>
    <row r="232" spans="2:6" s="393" customFormat="1">
      <c r="B232" s="401"/>
      <c r="D232" s="402"/>
      <c r="E232" s="403"/>
      <c r="F232" s="401"/>
    </row>
    <row r="233" spans="2:6" s="393" customFormat="1">
      <c r="B233" s="401"/>
      <c r="D233" s="402"/>
      <c r="E233" s="403"/>
      <c r="F233" s="401"/>
    </row>
    <row r="234" spans="2:6" s="393" customFormat="1">
      <c r="B234" s="401"/>
      <c r="D234" s="402"/>
      <c r="E234" s="403"/>
      <c r="F234" s="401"/>
    </row>
    <row r="235" spans="2:6" s="393" customFormat="1">
      <c r="B235" s="401"/>
      <c r="D235" s="402"/>
      <c r="E235" s="403"/>
      <c r="F235" s="401"/>
    </row>
    <row r="236" spans="2:6" s="393" customFormat="1">
      <c r="B236" s="401"/>
      <c r="D236" s="402"/>
      <c r="E236" s="403"/>
      <c r="F236" s="401"/>
    </row>
    <row r="237" spans="2:6" s="393" customFormat="1">
      <c r="B237" s="401"/>
      <c r="D237" s="402"/>
      <c r="E237" s="403"/>
      <c r="F237" s="401"/>
    </row>
    <row r="238" spans="2:6" s="393" customFormat="1">
      <c r="B238" s="401"/>
      <c r="D238" s="402"/>
      <c r="E238" s="403"/>
      <c r="F238" s="401"/>
    </row>
    <row r="239" spans="2:6" s="393" customFormat="1">
      <c r="B239" s="401"/>
      <c r="D239" s="402"/>
      <c r="E239" s="403"/>
      <c r="F239" s="401"/>
    </row>
    <row r="240" spans="2:6" s="393" customFormat="1">
      <c r="B240" s="401"/>
      <c r="D240" s="402"/>
      <c r="E240" s="403"/>
      <c r="F240" s="401"/>
    </row>
    <row r="241" spans="2:6" s="393" customFormat="1">
      <c r="B241" s="401"/>
      <c r="D241" s="402"/>
      <c r="E241" s="403"/>
      <c r="F241" s="401"/>
    </row>
    <row r="242" spans="2:6" s="393" customFormat="1">
      <c r="B242" s="401"/>
      <c r="D242" s="402"/>
      <c r="E242" s="403"/>
      <c r="F242" s="401"/>
    </row>
    <row r="243" spans="2:6" s="393" customFormat="1">
      <c r="B243" s="401"/>
      <c r="D243" s="402"/>
      <c r="E243" s="403"/>
      <c r="F243" s="401"/>
    </row>
    <row r="244" spans="2:6" s="393" customFormat="1">
      <c r="B244" s="401"/>
      <c r="D244" s="402"/>
      <c r="E244" s="403"/>
      <c r="F244" s="401"/>
    </row>
    <row r="245" spans="2:6" s="393" customFormat="1">
      <c r="B245" s="401"/>
      <c r="D245" s="402"/>
      <c r="E245" s="403"/>
      <c r="F245" s="401"/>
    </row>
    <row r="246" spans="2:6" s="393" customFormat="1">
      <c r="B246" s="401"/>
      <c r="D246" s="402"/>
      <c r="E246" s="403"/>
      <c r="F246" s="401"/>
    </row>
    <row r="247" spans="2:6" s="393" customFormat="1">
      <c r="B247" s="401"/>
      <c r="D247" s="402"/>
      <c r="E247" s="403"/>
      <c r="F247" s="401"/>
    </row>
    <row r="248" spans="2:6" s="393" customFormat="1">
      <c r="B248" s="401"/>
      <c r="D248" s="402"/>
      <c r="E248" s="403"/>
      <c r="F248" s="401"/>
    </row>
    <row r="249" spans="2:6" s="393" customFormat="1">
      <c r="B249" s="401"/>
      <c r="D249" s="402"/>
      <c r="E249" s="403"/>
      <c r="F249" s="401"/>
    </row>
    <row r="250" spans="2:6" s="393" customFormat="1">
      <c r="B250" s="401"/>
      <c r="D250" s="402"/>
      <c r="E250" s="403"/>
      <c r="F250" s="401"/>
    </row>
    <row r="251" spans="2:6" s="393" customFormat="1">
      <c r="B251" s="401"/>
      <c r="D251" s="402"/>
      <c r="E251" s="403"/>
      <c r="F251" s="401"/>
    </row>
    <row r="252" spans="2:6" s="393" customFormat="1">
      <c r="B252" s="401"/>
      <c r="D252" s="402"/>
      <c r="E252" s="403"/>
      <c r="F252" s="401"/>
    </row>
    <row r="253" spans="2:6" s="393" customFormat="1">
      <c r="B253" s="401"/>
      <c r="D253" s="402"/>
      <c r="E253" s="403"/>
      <c r="F253" s="401"/>
    </row>
    <row r="254" spans="2:6" s="393" customFormat="1">
      <c r="B254" s="401"/>
      <c r="D254" s="402"/>
      <c r="E254" s="403"/>
      <c r="F254" s="401"/>
    </row>
    <row r="255" spans="2:6" s="393" customFormat="1">
      <c r="B255" s="401"/>
      <c r="D255" s="402"/>
      <c r="E255" s="403"/>
      <c r="F255" s="401"/>
    </row>
    <row r="256" spans="2:6" s="393" customFormat="1">
      <c r="B256" s="401"/>
      <c r="D256" s="402"/>
      <c r="E256" s="403"/>
      <c r="F256" s="401"/>
    </row>
    <row r="257" spans="2:6" s="393" customFormat="1">
      <c r="B257" s="401"/>
      <c r="D257" s="402"/>
      <c r="E257" s="403"/>
      <c r="F257" s="401"/>
    </row>
    <row r="258" spans="2:6" s="393" customFormat="1">
      <c r="B258" s="401"/>
      <c r="D258" s="402"/>
      <c r="E258" s="403"/>
      <c r="F258" s="401"/>
    </row>
    <row r="259" spans="2:6" s="393" customFormat="1">
      <c r="B259" s="401"/>
      <c r="D259" s="402"/>
      <c r="E259" s="403"/>
      <c r="F259" s="401"/>
    </row>
    <row r="260" spans="2:6" s="393" customFormat="1">
      <c r="B260" s="401"/>
      <c r="D260" s="402"/>
      <c r="E260" s="403"/>
      <c r="F260" s="401"/>
    </row>
    <row r="261" spans="2:6" s="393" customFormat="1">
      <c r="B261" s="401"/>
      <c r="D261" s="402"/>
      <c r="E261" s="403"/>
      <c r="F261" s="401"/>
    </row>
    <row r="262" spans="2:6" s="393" customFormat="1">
      <c r="B262" s="401"/>
      <c r="D262" s="402"/>
      <c r="E262" s="403"/>
      <c r="F262" s="401"/>
    </row>
    <row r="263" spans="2:6" s="393" customFormat="1">
      <c r="B263" s="401"/>
      <c r="D263" s="402"/>
      <c r="E263" s="403"/>
      <c r="F263" s="401"/>
    </row>
    <row r="264" spans="2:6" s="393" customFormat="1">
      <c r="B264" s="401"/>
      <c r="D264" s="402"/>
      <c r="E264" s="403"/>
      <c r="F264" s="401"/>
    </row>
    <row r="265" spans="2:6" s="393" customFormat="1">
      <c r="B265" s="401"/>
      <c r="D265" s="402"/>
      <c r="E265" s="403"/>
      <c r="F265" s="401"/>
    </row>
    <row r="266" spans="2:6" s="393" customFormat="1">
      <c r="B266" s="401"/>
      <c r="D266" s="402"/>
      <c r="E266" s="403"/>
      <c r="F266" s="401"/>
    </row>
    <row r="267" spans="2:6" s="393" customFormat="1">
      <c r="B267" s="401"/>
      <c r="D267" s="402"/>
      <c r="E267" s="403"/>
      <c r="F267" s="401"/>
    </row>
    <row r="268" spans="2:6" s="393" customFormat="1">
      <c r="B268" s="401"/>
      <c r="D268" s="402"/>
      <c r="E268" s="403"/>
      <c r="F268" s="401"/>
    </row>
    <row r="269" spans="2:6" s="393" customFormat="1">
      <c r="B269" s="401"/>
      <c r="D269" s="402"/>
      <c r="E269" s="403"/>
      <c r="F269" s="401"/>
    </row>
    <row r="270" spans="2:6" s="393" customFormat="1">
      <c r="B270" s="401"/>
      <c r="D270" s="402"/>
      <c r="E270" s="403"/>
      <c r="F270" s="401"/>
    </row>
    <row r="271" spans="2:6" s="393" customFormat="1">
      <c r="B271" s="401"/>
      <c r="D271" s="402"/>
      <c r="E271" s="403"/>
      <c r="F271" s="401"/>
    </row>
    <row r="272" spans="2:6" s="393" customFormat="1">
      <c r="B272" s="401"/>
      <c r="D272" s="402"/>
      <c r="E272" s="403"/>
      <c r="F272" s="401"/>
    </row>
    <row r="273" spans="2:6" s="393" customFormat="1">
      <c r="B273" s="401"/>
      <c r="D273" s="402"/>
      <c r="E273" s="403"/>
      <c r="F273" s="401"/>
    </row>
    <row r="274" spans="2:6" s="393" customFormat="1">
      <c r="B274" s="401"/>
      <c r="D274" s="402"/>
      <c r="E274" s="403"/>
      <c r="F274" s="401"/>
    </row>
    <row r="275" spans="2:6" s="393" customFormat="1">
      <c r="B275" s="401"/>
      <c r="D275" s="402"/>
      <c r="E275" s="403"/>
      <c r="F275" s="401"/>
    </row>
    <row r="276" spans="2:6" s="393" customFormat="1">
      <c r="B276" s="401"/>
      <c r="D276" s="402"/>
      <c r="E276" s="403"/>
      <c r="F276" s="401"/>
    </row>
    <row r="277" spans="2:6" s="393" customFormat="1">
      <c r="B277" s="401"/>
      <c r="D277" s="402"/>
      <c r="E277" s="403"/>
      <c r="F277" s="401"/>
    </row>
    <row r="278" spans="2:6" s="393" customFormat="1">
      <c r="B278" s="401"/>
      <c r="D278" s="402"/>
      <c r="E278" s="403"/>
      <c r="F278" s="401"/>
    </row>
    <row r="279" spans="2:6" s="393" customFormat="1">
      <c r="B279" s="401"/>
      <c r="D279" s="402"/>
      <c r="E279" s="403"/>
      <c r="F279" s="401"/>
    </row>
    <row r="280" spans="2:6" s="393" customFormat="1">
      <c r="B280" s="401"/>
      <c r="D280" s="402"/>
      <c r="E280" s="403"/>
      <c r="F280" s="401"/>
    </row>
    <row r="281" spans="2:6" s="393" customFormat="1">
      <c r="B281" s="401"/>
      <c r="D281" s="402"/>
      <c r="E281" s="403"/>
      <c r="F281" s="401"/>
    </row>
    <row r="282" spans="2:6" s="393" customFormat="1">
      <c r="B282" s="401"/>
      <c r="D282" s="402"/>
      <c r="E282" s="403"/>
      <c r="F282" s="401"/>
    </row>
    <row r="283" spans="2:6" s="393" customFormat="1">
      <c r="B283" s="401"/>
      <c r="D283" s="402"/>
      <c r="E283" s="403"/>
      <c r="F283" s="401"/>
    </row>
    <row r="284" spans="2:6" s="393" customFormat="1">
      <c r="B284" s="401"/>
      <c r="D284" s="402"/>
      <c r="E284" s="403"/>
      <c r="F284" s="401"/>
    </row>
    <row r="285" spans="2:6" s="393" customFormat="1">
      <c r="B285" s="401"/>
      <c r="D285" s="402"/>
      <c r="E285" s="403"/>
      <c r="F285" s="401"/>
    </row>
    <row r="286" spans="2:6" s="393" customFormat="1">
      <c r="B286" s="401"/>
      <c r="D286" s="402"/>
      <c r="E286" s="403"/>
      <c r="F286" s="401"/>
    </row>
    <row r="287" spans="2:6" s="393" customFormat="1">
      <c r="B287" s="401"/>
      <c r="D287" s="402"/>
      <c r="E287" s="403"/>
      <c r="F287" s="401"/>
    </row>
    <row r="288" spans="2:6" s="393" customFormat="1">
      <c r="B288" s="401"/>
      <c r="D288" s="402"/>
      <c r="E288" s="403"/>
      <c r="F288" s="401"/>
    </row>
    <row r="289" spans="2:6" s="393" customFormat="1">
      <c r="B289" s="401"/>
      <c r="D289" s="402"/>
      <c r="E289" s="403"/>
      <c r="F289" s="401"/>
    </row>
    <row r="290" spans="2:6" s="393" customFormat="1">
      <c r="B290" s="401"/>
      <c r="D290" s="402"/>
      <c r="E290" s="403"/>
      <c r="F290" s="401"/>
    </row>
    <row r="291" spans="2:6" s="393" customFormat="1">
      <c r="B291" s="401"/>
      <c r="D291" s="402"/>
      <c r="E291" s="403"/>
      <c r="F291" s="401"/>
    </row>
    <row r="292" spans="2:6" s="393" customFormat="1">
      <c r="B292" s="401"/>
      <c r="D292" s="402"/>
      <c r="E292" s="403"/>
      <c r="F292" s="401"/>
    </row>
    <row r="293" spans="2:6" s="393" customFormat="1">
      <c r="B293" s="401"/>
      <c r="D293" s="402"/>
      <c r="E293" s="403"/>
      <c r="F293" s="401"/>
    </row>
    <row r="294" spans="2:6" s="393" customFormat="1">
      <c r="B294" s="401"/>
      <c r="D294" s="402"/>
      <c r="E294" s="403"/>
      <c r="F294" s="401"/>
    </row>
    <row r="295" spans="2:6" s="393" customFormat="1">
      <c r="B295" s="401"/>
      <c r="D295" s="402"/>
      <c r="E295" s="403"/>
      <c r="F295" s="401"/>
    </row>
    <row r="296" spans="2:6" s="393" customFormat="1">
      <c r="B296" s="401"/>
      <c r="D296" s="402"/>
      <c r="E296" s="403"/>
      <c r="F296" s="401"/>
    </row>
    <row r="297" spans="2:6" s="393" customFormat="1">
      <c r="B297" s="401"/>
      <c r="D297" s="402"/>
      <c r="E297" s="403"/>
      <c r="F297" s="401"/>
    </row>
    <row r="298" spans="2:6" s="393" customFormat="1">
      <c r="B298" s="401"/>
      <c r="D298" s="402"/>
      <c r="E298" s="403"/>
      <c r="F298" s="401"/>
    </row>
    <row r="299" spans="2:6" s="393" customFormat="1">
      <c r="B299" s="401"/>
      <c r="D299" s="402"/>
      <c r="E299" s="403"/>
      <c r="F299" s="401"/>
    </row>
    <row r="300" spans="2:6" s="393" customFormat="1">
      <c r="B300" s="401"/>
      <c r="D300" s="402"/>
      <c r="E300" s="403"/>
      <c r="F300" s="401"/>
    </row>
    <row r="301" spans="2:6" s="393" customFormat="1">
      <c r="B301" s="401"/>
      <c r="D301" s="402"/>
      <c r="E301" s="403"/>
      <c r="F301" s="401"/>
    </row>
    <row r="302" spans="2:6" s="393" customFormat="1">
      <c r="B302" s="401"/>
      <c r="D302" s="402"/>
      <c r="E302" s="403"/>
      <c r="F302" s="401"/>
    </row>
    <row r="303" spans="2:6" s="393" customFormat="1">
      <c r="B303" s="401"/>
      <c r="D303" s="402"/>
      <c r="E303" s="403"/>
      <c r="F303" s="401"/>
    </row>
    <row r="304" spans="2:6" s="393" customFormat="1">
      <c r="B304" s="401"/>
      <c r="D304" s="402"/>
      <c r="E304" s="403"/>
      <c r="F304" s="401"/>
    </row>
    <row r="305" spans="2:6" s="393" customFormat="1">
      <c r="B305" s="401"/>
      <c r="D305" s="402"/>
      <c r="E305" s="403"/>
      <c r="F305" s="401"/>
    </row>
    <row r="306" spans="2:6" s="393" customFormat="1">
      <c r="B306" s="401"/>
      <c r="D306" s="402"/>
      <c r="E306" s="403"/>
      <c r="F306" s="401"/>
    </row>
    <row r="307" spans="2:6" s="393" customFormat="1">
      <c r="B307" s="401"/>
      <c r="D307" s="402"/>
      <c r="E307" s="403"/>
      <c r="F307" s="401"/>
    </row>
    <row r="308" spans="2:6" s="393" customFormat="1">
      <c r="B308" s="401"/>
      <c r="D308" s="402"/>
      <c r="E308" s="403"/>
      <c r="F308" s="401"/>
    </row>
    <row r="309" spans="2:6" s="393" customFormat="1">
      <c r="B309" s="401"/>
      <c r="D309" s="402"/>
      <c r="E309" s="403"/>
      <c r="F309" s="401"/>
    </row>
    <row r="310" spans="2:6" s="393" customFormat="1">
      <c r="B310" s="401"/>
      <c r="D310" s="402"/>
      <c r="E310" s="403"/>
      <c r="F310" s="401"/>
    </row>
    <row r="311" spans="2:6" s="393" customFormat="1">
      <c r="B311" s="401"/>
      <c r="D311" s="402"/>
      <c r="E311" s="403"/>
      <c r="F311" s="401"/>
    </row>
    <row r="312" spans="2:6" s="393" customFormat="1">
      <c r="B312" s="401"/>
      <c r="D312" s="402"/>
      <c r="E312" s="403"/>
      <c r="F312" s="401"/>
    </row>
    <row r="313" spans="2:6" s="393" customFormat="1">
      <c r="B313" s="401"/>
      <c r="D313" s="402"/>
      <c r="E313" s="403"/>
      <c r="F313" s="401"/>
    </row>
    <row r="314" spans="2:6" s="393" customFormat="1">
      <c r="B314" s="401"/>
      <c r="D314" s="402"/>
      <c r="E314" s="403"/>
      <c r="F314" s="401"/>
    </row>
    <row r="315" spans="2:6" s="393" customFormat="1">
      <c r="B315" s="401"/>
      <c r="D315" s="402"/>
      <c r="E315" s="403"/>
      <c r="F315" s="401"/>
    </row>
    <row r="316" spans="2:6" s="393" customFormat="1">
      <c r="B316" s="401"/>
      <c r="D316" s="402"/>
      <c r="E316" s="403"/>
      <c r="F316" s="401"/>
    </row>
    <row r="317" spans="2:6" s="393" customFormat="1">
      <c r="B317" s="401"/>
      <c r="D317" s="402"/>
      <c r="E317" s="403"/>
      <c r="F317" s="401"/>
    </row>
    <row r="318" spans="2:6" s="393" customFormat="1">
      <c r="B318" s="401"/>
      <c r="D318" s="402"/>
      <c r="E318" s="403"/>
      <c r="F318" s="401"/>
    </row>
    <row r="319" spans="2:6" s="393" customFormat="1">
      <c r="B319" s="401"/>
      <c r="D319" s="402"/>
      <c r="E319" s="403"/>
      <c r="F319" s="401"/>
    </row>
    <row r="320" spans="2:6" s="393" customFormat="1">
      <c r="B320" s="401"/>
      <c r="D320" s="402"/>
      <c r="E320" s="403"/>
      <c r="F320" s="401"/>
    </row>
    <row r="321" spans="2:6" s="393" customFormat="1">
      <c r="B321" s="401"/>
      <c r="D321" s="402"/>
      <c r="E321" s="403"/>
      <c r="F321" s="401"/>
    </row>
    <row r="322" spans="2:6" s="393" customFormat="1">
      <c r="B322" s="401"/>
      <c r="D322" s="402"/>
      <c r="E322" s="403"/>
      <c r="F322" s="401"/>
    </row>
    <row r="323" spans="2:6" s="393" customFormat="1">
      <c r="B323" s="401"/>
      <c r="D323" s="402"/>
      <c r="E323" s="403"/>
      <c r="F323" s="401"/>
    </row>
    <row r="324" spans="2:6" s="393" customFormat="1">
      <c r="B324" s="401"/>
      <c r="D324" s="402"/>
      <c r="E324" s="403"/>
      <c r="F324" s="401"/>
    </row>
    <row r="325" spans="2:6" s="393" customFormat="1">
      <c r="B325" s="401"/>
      <c r="D325" s="402"/>
      <c r="E325" s="403"/>
      <c r="F325" s="401"/>
    </row>
    <row r="326" spans="2:6" s="393" customFormat="1">
      <c r="B326" s="401"/>
      <c r="D326" s="402"/>
      <c r="E326" s="403"/>
      <c r="F326" s="401"/>
    </row>
    <row r="327" spans="2:6" s="393" customFormat="1">
      <c r="B327" s="401"/>
      <c r="D327" s="402"/>
      <c r="E327" s="403"/>
      <c r="F327" s="401"/>
    </row>
    <row r="328" spans="2:6" s="393" customFormat="1">
      <c r="B328" s="401"/>
      <c r="D328" s="402"/>
      <c r="E328" s="403"/>
      <c r="F328" s="401"/>
    </row>
    <row r="329" spans="2:6" s="393" customFormat="1">
      <c r="B329" s="401"/>
      <c r="D329" s="402"/>
      <c r="E329" s="403"/>
      <c r="F329" s="401"/>
    </row>
    <row r="330" spans="2:6" s="393" customFormat="1">
      <c r="B330" s="401"/>
      <c r="D330" s="402"/>
      <c r="E330" s="403"/>
      <c r="F330" s="401"/>
    </row>
    <row r="331" spans="2:6" s="393" customFormat="1">
      <c r="B331" s="401"/>
      <c r="D331" s="402"/>
      <c r="E331" s="403"/>
      <c r="F331" s="401"/>
    </row>
    <row r="332" spans="2:6" s="393" customFormat="1">
      <c r="B332" s="401"/>
      <c r="D332" s="402"/>
      <c r="E332" s="403"/>
      <c r="F332" s="401"/>
    </row>
    <row r="333" spans="2:6" s="393" customFormat="1">
      <c r="B333" s="401"/>
      <c r="D333" s="402"/>
      <c r="E333" s="403"/>
      <c r="F333" s="401"/>
    </row>
    <row r="334" spans="2:6" s="393" customFormat="1">
      <c r="B334" s="401"/>
      <c r="D334" s="402"/>
      <c r="E334" s="403"/>
      <c r="F334" s="401"/>
    </row>
    <row r="335" spans="2:6" s="393" customFormat="1">
      <c r="B335" s="401"/>
      <c r="D335" s="402"/>
      <c r="E335" s="403"/>
      <c r="F335" s="401"/>
    </row>
    <row r="336" spans="2:6" s="393" customFormat="1">
      <c r="B336" s="401"/>
      <c r="D336" s="402"/>
      <c r="E336" s="403"/>
      <c r="F336" s="401"/>
    </row>
    <row r="337" spans="2:6" s="393" customFormat="1">
      <c r="B337" s="401"/>
      <c r="D337" s="402"/>
      <c r="E337" s="403"/>
      <c r="F337" s="401"/>
    </row>
    <row r="338" spans="2:6" s="393" customFormat="1">
      <c r="B338" s="401"/>
      <c r="D338" s="402"/>
      <c r="E338" s="403"/>
      <c r="F338" s="401"/>
    </row>
    <row r="339" spans="2:6" s="393" customFormat="1">
      <c r="B339" s="401"/>
      <c r="D339" s="402"/>
      <c r="E339" s="403"/>
      <c r="F339" s="401"/>
    </row>
    <row r="340" spans="2:6" s="393" customFormat="1">
      <c r="B340" s="401"/>
      <c r="D340" s="402"/>
      <c r="E340" s="403"/>
      <c r="F340" s="401"/>
    </row>
    <row r="341" spans="2:6" s="393" customFormat="1">
      <c r="B341" s="401"/>
      <c r="D341" s="402"/>
      <c r="E341" s="403"/>
      <c r="F341" s="401"/>
    </row>
    <row r="342" spans="2:6" s="393" customFormat="1">
      <c r="B342" s="401"/>
      <c r="D342" s="402"/>
      <c r="E342" s="403"/>
      <c r="F342" s="401"/>
    </row>
    <row r="390" ht="15" customHeight="1"/>
    <row r="391" ht="16" customHeight="1"/>
    <row r="600" ht="15" customHeight="1"/>
    <row r="601" ht="16" customHeight="1"/>
    <row r="810" ht="15" customHeight="1"/>
    <row r="811" ht="16" customHeight="1"/>
    <row r="1020" ht="15" customHeight="1"/>
    <row r="1021" ht="16" customHeight="1"/>
    <row r="1230" ht="15" customHeight="1"/>
    <row r="1231" ht="16" customHeight="1"/>
    <row r="1440" ht="15" customHeight="1"/>
    <row r="1441" ht="16" customHeight="1"/>
    <row r="1650" ht="15" customHeight="1"/>
    <row r="1651" ht="16" customHeight="1"/>
    <row r="1860" ht="15" customHeight="1"/>
    <row r="1861" ht="16" customHeight="1"/>
    <row r="2070" ht="15" customHeight="1"/>
    <row r="2071" ht="16" customHeight="1"/>
    <row r="2280" ht="15" customHeight="1"/>
    <row r="2281" ht="16" customHeight="1"/>
    <row r="2490" ht="15" customHeight="1"/>
    <row r="2491" ht="16" customHeight="1"/>
    <row r="2700" ht="15" customHeight="1"/>
    <row r="2701" ht="16" customHeight="1"/>
    <row r="2910" ht="15" customHeight="1"/>
    <row r="2911" ht="16" customHeight="1"/>
    <row r="3120" ht="15" customHeight="1"/>
    <row r="3121" ht="16" customHeight="1"/>
    <row r="3330" ht="15" customHeight="1"/>
    <row r="3331" ht="16" customHeight="1"/>
    <row r="3540" ht="15" customHeight="1"/>
    <row r="3541" ht="16" customHeight="1"/>
    <row r="3750" ht="15" customHeight="1"/>
    <row r="3751" ht="16" customHeight="1"/>
    <row r="3960" ht="15" customHeight="1"/>
    <row r="3961" ht="16" customHeight="1"/>
    <row r="4170" ht="15" customHeight="1"/>
    <row r="4171" ht="16" customHeight="1"/>
    <row r="4380" ht="15" customHeight="1"/>
    <row r="4381" ht="16" customHeight="1"/>
    <row r="4590" ht="15" customHeight="1"/>
    <row r="4591" ht="16" customHeight="1"/>
    <row r="4800" ht="15" customHeight="1"/>
    <row r="4801" ht="16" customHeight="1"/>
    <row r="5010" ht="15" customHeight="1"/>
    <row r="5011" ht="16" customHeight="1"/>
    <row r="5220" ht="15" customHeight="1"/>
    <row r="5221" ht="16" customHeight="1"/>
    <row r="5430" ht="15" customHeight="1"/>
    <row r="5431" ht="16" customHeight="1"/>
    <row r="5640" ht="15" customHeight="1"/>
    <row r="5641" ht="16" customHeight="1"/>
    <row r="5850" ht="15" customHeight="1"/>
    <row r="5851" ht="16" customHeight="1"/>
    <row r="6060" ht="15" customHeight="1"/>
    <row r="6061" ht="16" customHeight="1"/>
    <row r="6270" ht="15" customHeight="1"/>
    <row r="6271" ht="16" customHeight="1"/>
    <row r="6480" ht="15" customHeight="1"/>
    <row r="6481" ht="16" customHeight="1"/>
    <row r="6690" ht="15" customHeight="1"/>
    <row r="6691" ht="16" customHeight="1"/>
    <row r="6900" ht="15" customHeight="1"/>
    <row r="6901" ht="16" customHeight="1"/>
    <row r="7110" ht="15" customHeight="1"/>
    <row r="7111" ht="16" customHeight="1"/>
    <row r="7320" ht="15" customHeight="1"/>
    <row r="7321" ht="16" customHeight="1"/>
    <row r="7530" ht="15" customHeight="1"/>
    <row r="7531" ht="16" customHeight="1"/>
    <row r="7740" ht="15" customHeight="1"/>
    <row r="7741" ht="16" customHeight="1"/>
    <row r="7950" ht="15" customHeight="1"/>
    <row r="7951" ht="16" customHeight="1"/>
    <row r="8160" ht="15" customHeight="1"/>
    <row r="8161" ht="16" customHeight="1"/>
    <row r="8370" ht="15" customHeight="1"/>
    <row r="8371" ht="16" customHeight="1"/>
    <row r="8580" ht="15" customHeight="1"/>
    <row r="8581" ht="16" customHeight="1"/>
    <row r="8790" ht="15" customHeight="1"/>
    <row r="8791" ht="16" customHeight="1"/>
    <row r="9000" ht="15" customHeight="1"/>
    <row r="9001" ht="16" customHeight="1"/>
    <row r="9210" ht="15" customHeight="1"/>
    <row r="9211" ht="16" customHeight="1"/>
    <row r="9420" ht="15" customHeight="1"/>
    <row r="9421" ht="16" customHeight="1"/>
    <row r="9630" ht="15" customHeight="1"/>
    <row r="9631" ht="16" customHeight="1"/>
    <row r="9840" ht="15" customHeight="1"/>
    <row r="9841" ht="16" customHeight="1"/>
    <row r="10050" ht="15" customHeight="1"/>
    <row r="10051" ht="16" customHeight="1"/>
    <row r="10260" ht="15" customHeight="1"/>
    <row r="10261" ht="16" customHeight="1"/>
    <row r="10470" ht="15" customHeight="1"/>
    <row r="10471" ht="16" customHeight="1"/>
    <row r="10680" ht="15" customHeight="1"/>
    <row r="10681" ht="16" customHeight="1"/>
    <row r="10890" ht="15" customHeight="1"/>
    <row r="10891" ht="16" customHeight="1"/>
    <row r="11100" ht="15" customHeight="1"/>
    <row r="11101" ht="16" customHeight="1"/>
    <row r="11310" ht="15" customHeight="1"/>
    <row r="11311" ht="16" customHeight="1"/>
    <row r="11520" ht="15" customHeight="1"/>
    <row r="11521" ht="16" customHeight="1"/>
    <row r="11730" ht="15" customHeight="1"/>
    <row r="11731" ht="16" customHeight="1"/>
    <row r="11940" ht="15" customHeight="1"/>
    <row r="11941" ht="16" customHeight="1"/>
    <row r="12150" ht="15" customHeight="1"/>
    <row r="12151" ht="16" customHeight="1"/>
    <row r="12360" ht="15" customHeight="1"/>
    <row r="12361" ht="16" customHeight="1"/>
    <row r="12570" ht="15" customHeight="1"/>
    <row r="12571" ht="16" customHeight="1"/>
    <row r="12780" ht="15" customHeight="1"/>
    <row r="12781" ht="16" customHeight="1"/>
    <row r="12990" ht="15" customHeight="1"/>
    <row r="12991" ht="16" customHeight="1"/>
    <row r="13200" ht="15" customHeight="1"/>
    <row r="13201" ht="16" customHeight="1"/>
    <row r="13410" ht="15" customHeight="1"/>
    <row r="13411" ht="16" customHeight="1"/>
    <row r="13620" ht="15" customHeight="1"/>
    <row r="13621" ht="16" customHeight="1"/>
    <row r="13830" ht="15" customHeight="1"/>
    <row r="13831" ht="16" customHeight="1"/>
    <row r="14040" ht="15" customHeight="1"/>
    <row r="14041" ht="16" customHeight="1"/>
    <row r="14250" ht="15" customHeight="1"/>
    <row r="14251" ht="16" customHeight="1"/>
    <row r="14460" ht="15" customHeight="1"/>
    <row r="14461" ht="16" customHeight="1"/>
    <row r="14670" ht="15" customHeight="1"/>
    <row r="14671" ht="16" customHeight="1"/>
    <row r="14880" ht="15" customHeight="1"/>
    <row r="14881" ht="16" customHeight="1"/>
    <row r="15090" ht="15" customHeight="1"/>
    <row r="15091" ht="16" customHeight="1"/>
    <row r="15300" ht="15" customHeight="1"/>
    <row r="15301" ht="16" customHeight="1"/>
    <row r="15510" ht="15" customHeight="1"/>
    <row r="15511" ht="16" customHeight="1"/>
    <row r="15720" ht="15" customHeight="1"/>
    <row r="15721" ht="16" customHeight="1"/>
    <row r="15930" ht="15" customHeight="1"/>
    <row r="15931" ht="16" customHeight="1"/>
    <row r="16140" ht="15" customHeight="1"/>
    <row r="16141" ht="16" customHeight="1"/>
    <row r="16350" ht="15" customHeight="1"/>
    <row r="16351" ht="16" customHeight="1"/>
    <row r="16560" ht="15" customHeight="1"/>
    <row r="16561" ht="16" customHeight="1"/>
    <row r="16770" ht="15" customHeight="1"/>
    <row r="16771" ht="16" customHeight="1"/>
    <row r="16980" ht="15" customHeight="1"/>
    <row r="16981" ht="16" customHeight="1"/>
    <row r="17190" ht="15" customHeight="1"/>
    <row r="17191" ht="16" customHeight="1"/>
    <row r="17400" ht="15" customHeight="1"/>
    <row r="17401" ht="16" customHeight="1"/>
    <row r="17610" ht="15" customHeight="1"/>
    <row r="17611" ht="16" customHeight="1"/>
    <row r="17820" ht="15" customHeight="1"/>
    <row r="17821" ht="16" customHeight="1"/>
    <row r="18030" ht="15" customHeight="1"/>
    <row r="18031" ht="16" customHeight="1"/>
    <row r="18240" ht="15" customHeight="1"/>
    <row r="18241" ht="16" customHeight="1"/>
    <row r="18450" ht="15" customHeight="1"/>
    <row r="18451" ht="16" customHeight="1"/>
    <row r="18660" ht="15" customHeight="1"/>
    <row r="18661" ht="16" customHeight="1"/>
    <row r="18870" ht="15" customHeight="1"/>
    <row r="18871" ht="16" customHeight="1"/>
    <row r="19080" ht="15" customHeight="1"/>
    <row r="19081" ht="16" customHeight="1"/>
    <row r="19290" ht="15" customHeight="1"/>
    <row r="19291" ht="16" customHeight="1"/>
    <row r="19500" ht="15" customHeight="1"/>
    <row r="19501" ht="16" customHeight="1"/>
    <row r="19710" ht="15" customHeight="1"/>
    <row r="19711" ht="16" customHeight="1"/>
    <row r="19920" ht="15" customHeight="1"/>
    <row r="19921" ht="16" customHeight="1"/>
    <row r="20130" ht="15" customHeight="1"/>
    <row r="20131" ht="16" customHeight="1"/>
    <row r="20340" ht="15" customHeight="1"/>
    <row r="20341" ht="16" customHeight="1"/>
    <row r="20550" ht="15" customHeight="1"/>
    <row r="20551" ht="16" customHeight="1"/>
    <row r="20760" ht="15" customHeight="1"/>
    <row r="20761" ht="16" customHeight="1"/>
    <row r="20970" ht="15" customHeight="1"/>
    <row r="20971" ht="16" customHeight="1"/>
    <row r="21180" ht="15" customHeight="1"/>
    <row r="21181" ht="16" customHeight="1"/>
    <row r="21390" ht="15" customHeight="1"/>
    <row r="21391" ht="16" customHeight="1"/>
    <row r="21600" ht="15" customHeight="1"/>
    <row r="21601" ht="16" customHeight="1"/>
    <row r="21810" ht="15" customHeight="1"/>
    <row r="21811" ht="16" customHeight="1"/>
    <row r="22020" ht="15" customHeight="1"/>
    <row r="22021" ht="16" customHeight="1"/>
    <row r="22230" ht="15" customHeight="1"/>
    <row r="22231" ht="16" customHeight="1"/>
    <row r="22440" ht="15" customHeight="1"/>
    <row r="22441" ht="16" customHeight="1"/>
    <row r="22650" ht="15" customHeight="1"/>
    <row r="22651" ht="16" customHeight="1"/>
    <row r="22860" ht="15" customHeight="1"/>
    <row r="22861" ht="16" customHeight="1"/>
    <row r="23070" ht="15" customHeight="1"/>
    <row r="23071" ht="16" customHeight="1"/>
    <row r="23280" ht="15" customHeight="1"/>
    <row r="23281" ht="16" customHeight="1"/>
    <row r="23490" ht="15" customHeight="1"/>
    <row r="23491" ht="16" customHeight="1"/>
    <row r="23700" ht="15" customHeight="1"/>
    <row r="23701" ht="16" customHeight="1"/>
    <row r="23910" ht="15" customHeight="1"/>
    <row r="23911" ht="16" customHeight="1"/>
    <row r="24120" ht="15" customHeight="1"/>
    <row r="24121" ht="16" customHeight="1"/>
    <row r="24330" ht="15" customHeight="1"/>
    <row r="24331" ht="16" customHeight="1"/>
    <row r="24540" ht="15" customHeight="1"/>
    <row r="24541" ht="16" customHeight="1"/>
    <row r="24750" ht="15" customHeight="1"/>
    <row r="24751" ht="16" customHeight="1"/>
    <row r="24960" ht="15" customHeight="1"/>
    <row r="24961" ht="16" customHeight="1"/>
    <row r="25170" ht="15" customHeight="1"/>
    <row r="25171" ht="16" customHeight="1"/>
    <row r="25380" ht="15" customHeight="1"/>
    <row r="25381" ht="16" customHeight="1"/>
    <row r="25590" ht="15" customHeight="1"/>
    <row r="25591" ht="16" customHeight="1"/>
    <row r="25800" ht="15" customHeight="1"/>
    <row r="25801" ht="16" customHeight="1"/>
    <row r="26010" ht="15" customHeight="1"/>
    <row r="26011" ht="16" customHeight="1"/>
    <row r="26220" ht="15" customHeight="1"/>
    <row r="26221" ht="16" customHeight="1"/>
    <row r="26430" ht="15" customHeight="1"/>
    <row r="26431" ht="16" customHeight="1"/>
    <row r="26640" ht="15" customHeight="1"/>
    <row r="26641" ht="16" customHeight="1"/>
    <row r="26850" ht="15" customHeight="1"/>
    <row r="26851" ht="16" customHeight="1"/>
    <row r="27060" ht="15" customHeight="1"/>
    <row r="27061" ht="16" customHeight="1"/>
    <row r="27270" ht="15" customHeight="1"/>
    <row r="27271" ht="16" customHeight="1"/>
    <row r="27480" ht="15" customHeight="1"/>
    <row r="27481" ht="16" customHeight="1"/>
    <row r="27690" ht="15" customHeight="1"/>
    <row r="27691" ht="16" customHeight="1"/>
    <row r="27900" ht="15" customHeight="1"/>
    <row r="27901" ht="16" customHeight="1"/>
    <row r="28110" ht="15" customHeight="1"/>
    <row r="28111" ht="16" customHeight="1"/>
    <row r="28320" ht="15" customHeight="1"/>
    <row r="28321" ht="16" customHeight="1"/>
    <row r="28530" ht="15" customHeight="1"/>
    <row r="28531" ht="16" customHeight="1"/>
    <row r="28740" ht="15" customHeight="1"/>
    <row r="28741" ht="16" customHeight="1"/>
    <row r="28950" ht="15" customHeight="1"/>
    <row r="28951" ht="16" customHeight="1"/>
    <row r="29160" ht="15" customHeight="1"/>
    <row r="29161" ht="16" customHeight="1"/>
    <row r="29370" ht="15" customHeight="1"/>
    <row r="29371" ht="16" customHeight="1"/>
    <row r="29580" ht="15" customHeight="1"/>
    <row r="29581" ht="16" customHeight="1"/>
    <row r="29790" ht="15" customHeight="1"/>
    <row r="29791" ht="16" customHeight="1"/>
    <row r="30000" ht="15" customHeight="1"/>
    <row r="30001" ht="16" customHeight="1"/>
    <row r="30210" ht="15" customHeight="1"/>
    <row r="30211" ht="16" customHeight="1"/>
    <row r="30420" ht="15" customHeight="1"/>
    <row r="30421" ht="16" customHeight="1"/>
    <row r="30630" ht="15" customHeight="1"/>
    <row r="30631" ht="16" customHeight="1"/>
    <row r="30840" ht="15" customHeight="1"/>
    <row r="30841" ht="16" customHeight="1"/>
    <row r="31050" ht="15" customHeight="1"/>
    <row r="31051" ht="16" customHeight="1"/>
    <row r="31260" ht="15" customHeight="1"/>
    <row r="31261" ht="16" customHeight="1"/>
    <row r="31470" ht="15" customHeight="1"/>
    <row r="31471" ht="16" customHeight="1"/>
    <row r="31680" ht="15" customHeight="1"/>
    <row r="31681" ht="16" customHeight="1"/>
    <row r="31890" ht="15" customHeight="1"/>
    <row r="31891" ht="16" customHeight="1"/>
    <row r="32100" ht="15" customHeight="1"/>
    <row r="32101" ht="16" customHeight="1"/>
    <row r="32310" ht="15" customHeight="1"/>
    <row r="32311" ht="16" customHeight="1"/>
    <row r="32520" ht="15" customHeight="1"/>
    <row r="32521" ht="16" customHeight="1"/>
    <row r="32730" ht="15" customHeight="1"/>
    <row r="32731" ht="16" customHeight="1"/>
    <row r="32940" ht="15" customHeight="1"/>
    <row r="32941" ht="16" customHeight="1"/>
    <row r="33150" ht="15" customHeight="1"/>
    <row r="33151" ht="16" customHeight="1"/>
    <row r="33360" ht="15" customHeight="1"/>
    <row r="33361" ht="16" customHeight="1"/>
    <row r="33570" ht="15" customHeight="1"/>
    <row r="33571" ht="16" customHeight="1"/>
    <row r="33780" ht="15" customHeight="1"/>
    <row r="33781" ht="16" customHeight="1"/>
    <row r="33990" ht="15" customHeight="1"/>
    <row r="33991" ht="16" customHeight="1"/>
    <row r="34200" ht="15" customHeight="1"/>
    <row r="34201" ht="16" customHeight="1"/>
    <row r="34410" ht="15" customHeight="1"/>
    <row r="34411" ht="16" customHeight="1"/>
    <row r="34620" ht="15" customHeight="1"/>
    <row r="34621" ht="16" customHeight="1"/>
    <row r="34830" ht="15" customHeight="1"/>
    <row r="34831" ht="16" customHeight="1"/>
    <row r="35040" ht="15" customHeight="1"/>
    <row r="35041" ht="16" customHeight="1"/>
    <row r="35250" ht="15" customHeight="1"/>
    <row r="35251" ht="16" customHeight="1"/>
    <row r="35460" ht="15" customHeight="1"/>
    <row r="35461" ht="16" customHeight="1"/>
    <row r="35670" ht="15" customHeight="1"/>
    <row r="35671" ht="16" customHeight="1"/>
    <row r="35880" ht="15" customHeight="1"/>
    <row r="35881" ht="16" customHeight="1"/>
    <row r="36090" ht="15" customHeight="1"/>
    <row r="36091" ht="16" customHeight="1"/>
    <row r="36300" ht="15" customHeight="1"/>
    <row r="36301" ht="16" customHeight="1"/>
    <row r="36510" ht="15" customHeight="1"/>
    <row r="36511" ht="16" customHeight="1"/>
    <row r="36720" ht="15" customHeight="1"/>
    <row r="36721" ht="16" customHeight="1"/>
    <row r="36930" ht="15" customHeight="1"/>
    <row r="36931" ht="16" customHeight="1"/>
    <row r="37140" ht="15" customHeight="1"/>
    <row r="37141" ht="16" customHeight="1"/>
    <row r="37350" ht="15" customHeight="1"/>
    <row r="37351" ht="16" customHeight="1"/>
    <row r="37560" ht="15" customHeight="1"/>
    <row r="37561" ht="16" customHeight="1"/>
    <row r="37770" ht="15" customHeight="1"/>
    <row r="37771" ht="16" customHeight="1"/>
    <row r="37980" ht="15" customHeight="1"/>
    <row r="37981" ht="16" customHeight="1"/>
    <row r="38190" ht="15" customHeight="1"/>
    <row r="38191" ht="16" customHeight="1"/>
    <row r="38400" ht="15" customHeight="1"/>
    <row r="38401" ht="16" customHeight="1"/>
    <row r="38610" ht="15" customHeight="1"/>
    <row r="38611" ht="16" customHeight="1"/>
    <row r="38820" ht="15" customHeight="1"/>
    <row r="38821" ht="16" customHeight="1"/>
    <row r="39030" ht="15" customHeight="1"/>
    <row r="39031" ht="16" customHeight="1"/>
    <row r="39240" ht="15" customHeight="1"/>
    <row r="39241" ht="16" customHeight="1"/>
    <row r="39450" ht="15" customHeight="1"/>
    <row r="39451" ht="16" customHeight="1"/>
    <row r="39660" ht="15" customHeight="1"/>
    <row r="39661" ht="16" customHeight="1"/>
    <row r="39870" ht="15" customHeight="1"/>
    <row r="39871" ht="16" customHeight="1"/>
    <row r="40080" ht="15" customHeight="1"/>
    <row r="40081" ht="16" customHeight="1"/>
    <row r="40290" ht="15" customHeight="1"/>
    <row r="40291" ht="16" customHeight="1"/>
    <row r="40500" ht="15" customHeight="1"/>
    <row r="40501" ht="16" customHeight="1"/>
    <row r="40710" ht="15" customHeight="1"/>
    <row r="40711" ht="16" customHeight="1"/>
    <row r="40920" ht="15" customHeight="1"/>
    <row r="40921" ht="16" customHeight="1"/>
    <row r="41130" ht="15" customHeight="1"/>
    <row r="41131" ht="16" customHeight="1"/>
    <row r="41340" ht="15" customHeight="1"/>
    <row r="41341" ht="16" customHeight="1"/>
    <row r="41550" ht="15" customHeight="1"/>
    <row r="41551" ht="16" customHeight="1"/>
    <row r="41760" ht="15" customHeight="1"/>
    <row r="41761" ht="16" customHeight="1"/>
    <row r="41970" ht="15" customHeight="1"/>
    <row r="41971" ht="16" customHeight="1"/>
    <row r="42180" ht="15" customHeight="1"/>
    <row r="42181" ht="16" customHeight="1"/>
    <row r="42390" ht="15" customHeight="1"/>
    <row r="42391" ht="16" customHeight="1"/>
    <row r="42600" ht="15" customHeight="1"/>
    <row r="42601" ht="16" customHeight="1"/>
    <row r="42810" ht="15" customHeight="1"/>
    <row r="42811" ht="16" customHeight="1"/>
    <row r="43020" ht="15" customHeight="1"/>
    <row r="43021" ht="16" customHeight="1"/>
    <row r="43230" ht="15" customHeight="1"/>
    <row r="43231" ht="16" customHeight="1"/>
    <row r="43440" ht="15" customHeight="1"/>
    <row r="43441" ht="16" customHeight="1"/>
    <row r="43650" ht="15" customHeight="1"/>
    <row r="43651" ht="16" customHeight="1"/>
    <row r="43860" ht="15" customHeight="1"/>
    <row r="43861" ht="16" customHeight="1"/>
    <row r="44070" ht="15" customHeight="1"/>
    <row r="44071" ht="16" customHeight="1"/>
    <row r="44280" ht="15" customHeight="1"/>
    <row r="44281" ht="16" customHeight="1"/>
    <row r="44490" ht="15" customHeight="1"/>
    <row r="44491" ht="16" customHeight="1"/>
    <row r="44700" ht="15" customHeight="1"/>
    <row r="44701" ht="16" customHeight="1"/>
    <row r="44910" ht="15" customHeight="1"/>
    <row r="44911" ht="16" customHeight="1"/>
    <row r="45120" ht="15" customHeight="1"/>
    <row r="45121" ht="16" customHeight="1"/>
    <row r="45330" ht="15" customHeight="1"/>
    <row r="45331" ht="16" customHeight="1"/>
    <row r="45540" ht="15" customHeight="1"/>
    <row r="45541" ht="16" customHeight="1"/>
    <row r="45750" ht="15" customHeight="1"/>
    <row r="45751" ht="16" customHeight="1"/>
    <row r="45960" ht="15" customHeight="1"/>
    <row r="45961" ht="16" customHeight="1"/>
    <row r="46170" ht="15" customHeight="1"/>
    <row r="46171" ht="16" customHeight="1"/>
    <row r="46380" ht="15" customHeight="1"/>
    <row r="46381" ht="16" customHeight="1"/>
    <row r="46590" ht="15" customHeight="1"/>
    <row r="46591" ht="16" customHeight="1"/>
    <row r="46800" ht="15" customHeight="1"/>
    <row r="46801" ht="16" customHeight="1"/>
    <row r="47010" ht="15" customHeight="1"/>
    <row r="47011" ht="16" customHeight="1"/>
    <row r="47220" ht="15" customHeight="1"/>
    <row r="47221" ht="16" customHeight="1"/>
    <row r="47430" ht="15" customHeight="1"/>
    <row r="47431" ht="16" customHeight="1"/>
    <row r="47640" ht="15" customHeight="1"/>
    <row r="47641" ht="16" customHeight="1"/>
    <row r="47850" ht="15" customHeight="1"/>
    <row r="47851" ht="16" customHeight="1"/>
    <row r="48060" ht="15" customHeight="1"/>
    <row r="48061" ht="16" customHeight="1"/>
    <row r="48270" ht="15" customHeight="1"/>
    <row r="48271" ht="16" customHeight="1"/>
    <row r="48480" ht="15" customHeight="1"/>
    <row r="48481" ht="16" customHeight="1"/>
    <row r="48690" ht="15" customHeight="1"/>
    <row r="48691" ht="16" customHeight="1"/>
    <row r="48900" ht="15" customHeight="1"/>
    <row r="48901" ht="16" customHeight="1"/>
    <row r="49110" ht="15" customHeight="1"/>
    <row r="49111" ht="16" customHeight="1"/>
    <row r="49320" ht="15" customHeight="1"/>
    <row r="49321" ht="16" customHeight="1"/>
    <row r="49530" ht="15" customHeight="1"/>
    <row r="49531" ht="16" customHeight="1"/>
    <row r="49740" ht="15" customHeight="1"/>
    <row r="49741" ht="16" customHeight="1"/>
    <row r="49950" ht="15" customHeight="1"/>
    <row r="49951" ht="16" customHeight="1"/>
    <row r="50160" ht="15" customHeight="1"/>
    <row r="50161" ht="16" customHeight="1"/>
    <row r="50370" ht="15" customHeight="1"/>
    <row r="50371" ht="16" customHeight="1"/>
    <row r="50580" ht="15" customHeight="1"/>
    <row r="50581" ht="16" customHeight="1"/>
    <row r="50790" ht="15" customHeight="1"/>
    <row r="50791" ht="16" customHeight="1"/>
    <row r="51000" ht="15" customHeight="1"/>
    <row r="51001" ht="16" customHeight="1"/>
    <row r="51210" ht="15" customHeight="1"/>
    <row r="51211" ht="16" customHeight="1"/>
    <row r="51420" ht="15" customHeight="1"/>
    <row r="51421" ht="16" customHeight="1"/>
    <row r="51630" ht="15" customHeight="1"/>
    <row r="51631" ht="16" customHeight="1"/>
    <row r="51840" ht="15" customHeight="1"/>
    <row r="51841" ht="16" customHeight="1"/>
    <row r="52050" ht="15" customHeight="1"/>
    <row r="52051" ht="16" customHeight="1"/>
    <row r="52260" ht="15" customHeight="1"/>
    <row r="52261" ht="16" customHeight="1"/>
    <row r="52470" ht="15" customHeight="1"/>
    <row r="52471" ht="16" customHeight="1"/>
    <row r="52680" ht="15" customHeight="1"/>
    <row r="52681" ht="16" customHeight="1"/>
    <row r="52890" ht="15" customHeight="1"/>
    <row r="52891" ht="16" customHeight="1"/>
    <row r="53100" ht="15" customHeight="1"/>
    <row r="53101" ht="16" customHeight="1"/>
    <row r="53310" ht="15" customHeight="1"/>
    <row r="53311" ht="16" customHeight="1"/>
    <row r="53520" ht="15" customHeight="1"/>
    <row r="53521" ht="16" customHeight="1"/>
    <row r="53730" ht="15" customHeight="1"/>
    <row r="53731" ht="16" customHeight="1"/>
    <row r="53940" ht="15" customHeight="1"/>
    <row r="53941" ht="16" customHeight="1"/>
    <row r="54150" ht="15" customHeight="1"/>
    <row r="54151" ht="16" customHeight="1"/>
    <row r="54360" ht="15" customHeight="1"/>
    <row r="54361" ht="16" customHeight="1"/>
    <row r="54570" ht="15" customHeight="1"/>
    <row r="54571" ht="16" customHeight="1"/>
    <row r="54780" ht="15" customHeight="1"/>
    <row r="54781" ht="16" customHeight="1"/>
    <row r="54990" ht="15" customHeight="1"/>
    <row r="54991" ht="16" customHeight="1"/>
    <row r="55200" ht="15" customHeight="1"/>
    <row r="55201" ht="16" customHeight="1"/>
    <row r="55410" ht="15" customHeight="1"/>
    <row r="55411" ht="16" customHeight="1"/>
    <row r="55620" ht="15" customHeight="1"/>
    <row r="55621" ht="16" customHeight="1"/>
    <row r="55830" ht="15" customHeight="1"/>
    <row r="55831" ht="16" customHeight="1"/>
    <row r="56040" ht="15" customHeight="1"/>
    <row r="56041" ht="16" customHeight="1"/>
    <row r="56250" ht="15" customHeight="1"/>
    <row r="56251" ht="16" customHeight="1"/>
    <row r="56460" ht="15" customHeight="1"/>
    <row r="56461" ht="16" customHeight="1"/>
    <row r="56670" ht="15" customHeight="1"/>
    <row r="56671" ht="16" customHeight="1"/>
    <row r="56880" ht="15" customHeight="1"/>
    <row r="56881" ht="16" customHeight="1"/>
    <row r="57090" ht="15" customHeight="1"/>
    <row r="57091" ht="16" customHeight="1"/>
    <row r="57300" ht="15" customHeight="1"/>
    <row r="57301" ht="16" customHeight="1"/>
    <row r="57510" ht="15" customHeight="1"/>
    <row r="57511" ht="16" customHeight="1"/>
    <row r="57720" ht="15" customHeight="1"/>
    <row r="57721" ht="16" customHeight="1"/>
    <row r="57930" ht="15" customHeight="1"/>
    <row r="57931" ht="16" customHeight="1"/>
    <row r="58140" ht="15" customHeight="1"/>
    <row r="58141" ht="16" customHeight="1"/>
    <row r="58350" ht="15" customHeight="1"/>
    <row r="58351" ht="16" customHeight="1"/>
    <row r="58560" ht="15" customHeight="1"/>
    <row r="58561" ht="16" customHeight="1"/>
    <row r="58770" ht="15" customHeight="1"/>
    <row r="58771" ht="16" customHeight="1"/>
    <row r="58980" ht="15" customHeight="1"/>
    <row r="58981" ht="16" customHeight="1"/>
    <row r="59190" ht="15" customHeight="1"/>
    <row r="59191" ht="16" customHeight="1"/>
    <row r="59400" ht="15" customHeight="1"/>
    <row r="59401" ht="16" customHeight="1"/>
    <row r="59610" ht="15" customHeight="1"/>
    <row r="59611" ht="16" customHeight="1"/>
    <row r="59820" ht="15" customHeight="1"/>
    <row r="59821" ht="16" customHeight="1"/>
    <row r="60030" ht="15" customHeight="1"/>
    <row r="60031" ht="16" customHeight="1"/>
    <row r="60240" ht="15" customHeight="1"/>
    <row r="60241" ht="16" customHeight="1"/>
    <row r="60450" ht="15" customHeight="1"/>
    <row r="60451" ht="16" customHeight="1"/>
    <row r="60660" ht="15" customHeight="1"/>
    <row r="60661" ht="16" customHeight="1"/>
    <row r="60870" ht="15" customHeight="1"/>
    <row r="60871" ht="16" customHeight="1"/>
    <row r="61080" ht="15" customHeight="1"/>
    <row r="61081" ht="16" customHeight="1"/>
    <row r="61290" ht="15" customHeight="1"/>
    <row r="61291" ht="16" customHeight="1"/>
    <row r="61500" ht="15" customHeight="1"/>
    <row r="61501" ht="16" customHeight="1"/>
    <row r="61710" ht="15" customHeight="1"/>
    <row r="61711" ht="16" customHeight="1"/>
    <row r="61920" ht="15" customHeight="1"/>
    <row r="61921" ht="16" customHeight="1"/>
    <row r="62130" ht="15" customHeight="1"/>
    <row r="62131" ht="16" customHeight="1"/>
    <row r="62340" ht="15" customHeight="1"/>
    <row r="62341" ht="16" customHeight="1"/>
    <row r="62550" ht="15" customHeight="1"/>
    <row r="62551" ht="16" customHeight="1"/>
    <row r="62760" ht="15" customHeight="1"/>
    <row r="62761" ht="16" customHeight="1"/>
    <row r="62970" ht="15" customHeight="1"/>
    <row r="62971" ht="16" customHeight="1"/>
    <row r="63180" ht="15" customHeight="1"/>
    <row r="63181" ht="16" customHeight="1"/>
    <row r="63390" ht="15" customHeight="1"/>
    <row r="63391" ht="16" customHeight="1"/>
    <row r="63600" ht="15" customHeight="1"/>
    <row r="63601" ht="16" customHeight="1"/>
    <row r="63810" ht="15" customHeight="1"/>
    <row r="63811" ht="16" customHeight="1"/>
    <row r="64020" ht="15" customHeight="1"/>
    <row r="64021" ht="16" customHeight="1"/>
    <row r="64230" ht="15" customHeight="1"/>
    <row r="64231" ht="16" customHeight="1"/>
    <row r="64440" ht="15" customHeight="1"/>
    <row r="64441" ht="16" customHeight="1"/>
    <row r="64650" ht="15" customHeight="1"/>
    <row r="64651" ht="16" customHeight="1"/>
    <row r="64860" ht="15" customHeight="1"/>
    <row r="64861" ht="16" customHeight="1"/>
    <row r="65070" ht="15" customHeight="1"/>
    <row r="65071" ht="16" customHeight="1"/>
    <row r="65280" ht="15" customHeight="1"/>
    <row r="65281" ht="16" customHeight="1"/>
    <row r="65490" ht="15" customHeight="1"/>
    <row r="65491" ht="16" customHeight="1"/>
    <row r="65700" ht="15" customHeight="1"/>
    <row r="65701" ht="16" customHeight="1"/>
    <row r="65910" ht="15" customHeight="1"/>
    <row r="65911" ht="16" customHeight="1"/>
    <row r="66120" ht="15" customHeight="1"/>
    <row r="66121" ht="16" customHeight="1"/>
    <row r="66330" ht="15" customHeight="1"/>
    <row r="66331" ht="16" customHeight="1"/>
    <row r="66540" ht="15" customHeight="1"/>
    <row r="66541" ht="16" customHeight="1"/>
    <row r="66750" ht="15" customHeight="1"/>
    <row r="66751" ht="16" customHeight="1"/>
    <row r="66960" ht="15" customHeight="1"/>
    <row r="66961" ht="16" customHeight="1"/>
    <row r="67170" ht="15" customHeight="1"/>
    <row r="67171" ht="16" customHeight="1"/>
    <row r="67380" ht="15" customHeight="1"/>
    <row r="67381" ht="16" customHeight="1"/>
    <row r="67590" ht="15" customHeight="1"/>
    <row r="67591" ht="16" customHeight="1"/>
    <row r="67800" ht="15" customHeight="1"/>
    <row r="67801" ht="16" customHeight="1"/>
    <row r="68010" ht="15" customHeight="1"/>
    <row r="68011" ht="16" customHeight="1"/>
    <row r="68220" ht="15" customHeight="1"/>
    <row r="68221" ht="16" customHeight="1"/>
    <row r="68430" ht="15" customHeight="1"/>
    <row r="68431" ht="16" customHeight="1"/>
    <row r="68640" ht="15" customHeight="1"/>
    <row r="68641" ht="16" customHeight="1"/>
    <row r="68850" ht="15" customHeight="1"/>
    <row r="68851" ht="16" customHeight="1"/>
    <row r="69060" ht="15" customHeight="1"/>
    <row r="69061" ht="16" customHeight="1"/>
    <row r="69270" ht="15" customHeight="1"/>
    <row r="69271" ht="16" customHeight="1"/>
    <row r="69480" ht="15" customHeight="1"/>
    <row r="69481" ht="16" customHeight="1"/>
    <row r="69690" ht="15" customHeight="1"/>
    <row r="69691" ht="16" customHeight="1"/>
    <row r="69900" ht="15" customHeight="1"/>
    <row r="69901" ht="16" customHeight="1"/>
    <row r="70110" ht="15" customHeight="1"/>
    <row r="70111" ht="16" customHeight="1"/>
    <row r="70320" ht="15" customHeight="1"/>
    <row r="70321" ht="16" customHeight="1"/>
    <row r="70530" ht="15" customHeight="1"/>
    <row r="70531" ht="16" customHeight="1"/>
    <row r="70740" ht="15" customHeight="1"/>
    <row r="70741" ht="16" customHeight="1"/>
    <row r="70950" ht="15" customHeight="1"/>
    <row r="70951" ht="16" customHeight="1"/>
    <row r="71160" ht="15" customHeight="1"/>
    <row r="71161" ht="16" customHeight="1"/>
    <row r="71370" ht="15" customHeight="1"/>
    <row r="71371" ht="16" customHeight="1"/>
    <row r="71580" ht="15" customHeight="1"/>
    <row r="71581" ht="16" customHeight="1"/>
    <row r="71790" ht="15" customHeight="1"/>
    <row r="71791" ht="16" customHeight="1"/>
    <row r="72000" ht="15" customHeight="1"/>
    <row r="72001" ht="16" customHeight="1"/>
    <row r="72210" ht="15" customHeight="1"/>
    <row r="72211" ht="16" customHeight="1"/>
    <row r="72420" ht="15" customHeight="1"/>
    <row r="72421" ht="16" customHeight="1"/>
    <row r="72630" ht="15" customHeight="1"/>
    <row r="72631" ht="16" customHeight="1"/>
    <row r="72840" ht="15" customHeight="1"/>
    <row r="72841" ht="16" customHeight="1"/>
    <row r="73050" ht="15" customHeight="1"/>
    <row r="73051" ht="16" customHeight="1"/>
    <row r="73260" ht="15" customHeight="1"/>
    <row r="73261" ht="16" customHeight="1"/>
    <row r="73470" ht="15" customHeight="1"/>
    <row r="73471" ht="16" customHeight="1"/>
    <row r="73680" ht="15" customHeight="1"/>
    <row r="73681" ht="16" customHeight="1"/>
    <row r="73890" ht="15" customHeight="1"/>
    <row r="73891" ht="16" customHeight="1"/>
    <row r="74100" ht="15" customHeight="1"/>
    <row r="74101" ht="16" customHeight="1"/>
    <row r="74310" ht="15" customHeight="1"/>
    <row r="74311" ht="16" customHeight="1"/>
    <row r="74520" ht="15" customHeight="1"/>
    <row r="74521" ht="16" customHeight="1"/>
    <row r="74730" ht="15" customHeight="1"/>
    <row r="74731" ht="16" customHeight="1"/>
    <row r="74940" ht="15" customHeight="1"/>
    <row r="74941" ht="16" customHeight="1"/>
    <row r="75150" ht="15" customHeight="1"/>
    <row r="75151" ht="16" customHeight="1"/>
    <row r="75360" ht="15" customHeight="1"/>
    <row r="75361" ht="16" customHeight="1"/>
    <row r="75570" ht="15" customHeight="1"/>
    <row r="75571" ht="16" customHeight="1"/>
    <row r="75780" ht="15" customHeight="1"/>
    <row r="75781" ht="16" customHeight="1"/>
    <row r="75990" ht="15" customHeight="1"/>
    <row r="75991" ht="16" customHeight="1"/>
    <row r="76200" ht="15" customHeight="1"/>
    <row r="76201" ht="16" customHeight="1"/>
    <row r="76410" ht="15" customHeight="1"/>
    <row r="76411" ht="16" customHeight="1"/>
    <row r="76620" ht="15" customHeight="1"/>
    <row r="76621" ht="16" customHeight="1"/>
    <row r="76830" ht="15" customHeight="1"/>
    <row r="76831" ht="16" customHeight="1"/>
    <row r="77040" ht="15" customHeight="1"/>
    <row r="77041" ht="16" customHeight="1"/>
    <row r="77250" ht="15" customHeight="1"/>
    <row r="77251" ht="16" customHeight="1"/>
    <row r="77460" ht="15" customHeight="1"/>
    <row r="77461" ht="16" customHeight="1"/>
    <row r="77670" ht="15" customHeight="1"/>
    <row r="77671" ht="16" customHeight="1"/>
    <row r="77880" ht="15" customHeight="1"/>
    <row r="77881" ht="16" customHeight="1"/>
    <row r="78090" ht="15" customHeight="1"/>
    <row r="78091" ht="16" customHeight="1"/>
    <row r="78300" ht="15" customHeight="1"/>
    <row r="78301" ht="16" customHeight="1"/>
    <row r="78510" ht="15" customHeight="1"/>
    <row r="78511" ht="16" customHeight="1"/>
    <row r="78720" ht="15" customHeight="1"/>
    <row r="78721" ht="16" customHeight="1"/>
    <row r="78930" ht="15" customHeight="1"/>
    <row r="78931" ht="16" customHeight="1"/>
    <row r="79140" ht="15" customHeight="1"/>
    <row r="79141" ht="16" customHeight="1"/>
    <row r="79350" ht="15" customHeight="1"/>
    <row r="79351" ht="16" customHeight="1"/>
    <row r="79560" ht="15" customHeight="1"/>
    <row r="79561" ht="16" customHeight="1"/>
    <row r="79770" ht="15" customHeight="1"/>
    <row r="79771" ht="16" customHeight="1"/>
    <row r="79980" ht="15" customHeight="1"/>
    <row r="79981" ht="16" customHeight="1"/>
    <row r="80190" ht="15" customHeight="1"/>
    <row r="80191" ht="16" customHeight="1"/>
    <row r="80400" ht="15" customHeight="1"/>
    <row r="80401" ht="16" customHeight="1"/>
    <row r="80610" ht="15" customHeight="1"/>
    <row r="80611" ht="16" customHeight="1"/>
    <row r="80820" ht="15" customHeight="1"/>
    <row r="80821" ht="16" customHeight="1"/>
    <row r="81030" ht="15" customHeight="1"/>
    <row r="81031" ht="16" customHeight="1"/>
    <row r="81240" ht="15" customHeight="1"/>
    <row r="81241" ht="16" customHeight="1"/>
    <row r="81450" ht="15" customHeight="1"/>
    <row r="81451" ht="16" customHeight="1"/>
    <row r="81660" ht="15" customHeight="1"/>
    <row r="81661" ht="16" customHeight="1"/>
    <row r="81870" ht="15" customHeight="1"/>
    <row r="81871" ht="16" customHeight="1"/>
    <row r="82080" ht="15" customHeight="1"/>
    <row r="82081" ht="16" customHeight="1"/>
    <row r="82290" ht="15" customHeight="1"/>
    <row r="82291" ht="16" customHeight="1"/>
    <row r="82500" ht="15" customHeight="1"/>
    <row r="82501" ht="16" customHeight="1"/>
    <row r="82710" ht="15" customHeight="1"/>
    <row r="82711" ht="16" customHeight="1"/>
    <row r="82920" ht="15" customHeight="1"/>
    <row r="82921" ht="16" customHeight="1"/>
    <row r="83130" ht="15" customHeight="1"/>
    <row r="83131" ht="16" customHeight="1"/>
    <row r="83340" ht="15" customHeight="1"/>
    <row r="83341" ht="16" customHeight="1"/>
    <row r="83550" ht="15" customHeight="1"/>
    <row r="83551" ht="16" customHeight="1"/>
    <row r="83760" ht="15" customHeight="1"/>
    <row r="83761" ht="16" customHeight="1"/>
    <row r="83970" ht="15" customHeight="1"/>
    <row r="83971" ht="16" customHeight="1"/>
    <row r="84180" ht="15" customHeight="1"/>
    <row r="84181" ht="16" customHeight="1"/>
    <row r="84390" ht="15" customHeight="1"/>
    <row r="84391" ht="16" customHeight="1"/>
    <row r="84600" ht="15" customHeight="1"/>
    <row r="84601" ht="16" customHeight="1"/>
    <row r="84810" ht="15" customHeight="1"/>
    <row r="84811" ht="16" customHeight="1"/>
    <row r="85020" ht="15" customHeight="1"/>
    <row r="85021" ht="16" customHeight="1"/>
    <row r="85230" ht="15" customHeight="1"/>
    <row r="85231" ht="16" customHeight="1"/>
    <row r="85440" ht="15" customHeight="1"/>
    <row r="85441" ht="16" customHeight="1"/>
    <row r="85650" ht="15" customHeight="1"/>
    <row r="85651" ht="16" customHeight="1"/>
    <row r="85860" ht="15" customHeight="1"/>
    <row r="85861" ht="16" customHeight="1"/>
    <row r="86070" ht="15" customHeight="1"/>
    <row r="86071" ht="16" customHeight="1"/>
    <row r="86280" ht="15" customHeight="1"/>
    <row r="86281" ht="16" customHeight="1"/>
    <row r="86490" ht="15" customHeight="1"/>
    <row r="86491" ht="16" customHeight="1"/>
    <row r="86700" ht="15" customHeight="1"/>
    <row r="86701" ht="16" customHeight="1"/>
    <row r="86910" ht="15" customHeight="1"/>
    <row r="86911" ht="16" customHeight="1"/>
    <row r="87120" ht="15" customHeight="1"/>
    <row r="87121" ht="16" customHeight="1"/>
    <row r="87330" ht="15" customHeight="1"/>
    <row r="87331" ht="16" customHeight="1"/>
    <row r="87540" ht="15" customHeight="1"/>
    <row r="87541" ht="16" customHeight="1"/>
    <row r="87750" ht="15" customHeight="1"/>
    <row r="87751" ht="16" customHeight="1"/>
    <row r="87960" ht="15" customHeight="1"/>
    <row r="87961" ht="16" customHeight="1"/>
    <row r="88170" ht="15" customHeight="1"/>
    <row r="88171" ht="16" customHeight="1"/>
    <row r="88380" ht="15" customHeight="1"/>
    <row r="88381" ht="16" customHeight="1"/>
    <row r="88590" ht="15" customHeight="1"/>
    <row r="88591" ht="16" customHeight="1"/>
    <row r="88800" ht="15" customHeight="1"/>
    <row r="88801" ht="16" customHeight="1"/>
    <row r="89010" ht="15" customHeight="1"/>
    <row r="89011" ht="16" customHeight="1"/>
    <row r="89220" ht="15" customHeight="1"/>
    <row r="89221" ht="16" customHeight="1"/>
    <row r="89430" ht="15" customHeight="1"/>
    <row r="89431" ht="16" customHeight="1"/>
    <row r="89640" ht="15" customHeight="1"/>
    <row r="89641" ht="16" customHeight="1"/>
    <row r="89850" ht="15" customHeight="1"/>
    <row r="89851" ht="16" customHeight="1"/>
    <row r="90060" ht="15" customHeight="1"/>
    <row r="90061" ht="16" customHeight="1"/>
    <row r="90270" ht="15" customHeight="1"/>
    <row r="90271" ht="16" customHeight="1"/>
    <row r="90480" ht="15" customHeight="1"/>
    <row r="90481" ht="16" customHeight="1"/>
    <row r="90690" ht="15" customHeight="1"/>
    <row r="90691" ht="16" customHeight="1"/>
    <row r="90900" ht="15" customHeight="1"/>
    <row r="90901" ht="16" customHeight="1"/>
    <row r="91110" ht="15" customHeight="1"/>
    <row r="91111" ht="16" customHeight="1"/>
    <row r="91320" ht="15" customHeight="1"/>
    <row r="91321" ht="16" customHeight="1"/>
    <row r="91530" ht="15" customHeight="1"/>
    <row r="91531" ht="16" customHeight="1"/>
    <row r="91740" ht="15" customHeight="1"/>
    <row r="91741" ht="16" customHeight="1"/>
    <row r="91950" ht="15" customHeight="1"/>
    <row r="91951" ht="16" customHeight="1"/>
    <row r="92160" ht="15" customHeight="1"/>
    <row r="92161" ht="16" customHeight="1"/>
    <row r="92370" ht="15" customHeight="1"/>
    <row r="92371" ht="16" customHeight="1"/>
    <row r="92580" ht="15" customHeight="1"/>
    <row r="92581" ht="16" customHeight="1"/>
    <row r="92790" ht="15" customHeight="1"/>
    <row r="92791" ht="16" customHeight="1"/>
    <row r="93000" ht="15" customHeight="1"/>
    <row r="93001" ht="16" customHeight="1"/>
    <row r="93210" ht="15" customHeight="1"/>
    <row r="93211" ht="16" customHeight="1"/>
    <row r="93420" ht="15" customHeight="1"/>
    <row r="93421" ht="16" customHeight="1"/>
    <row r="93630" ht="15" customHeight="1"/>
    <row r="93631" ht="16" customHeight="1"/>
    <row r="93840" ht="15" customHeight="1"/>
    <row r="93841" ht="16" customHeight="1"/>
    <row r="94050" ht="15" customHeight="1"/>
    <row r="94051" ht="16" customHeight="1"/>
    <row r="94260" ht="15" customHeight="1"/>
    <row r="94261" ht="16" customHeight="1"/>
    <row r="94470" ht="15" customHeight="1"/>
    <row r="94471" ht="16" customHeight="1"/>
    <row r="94680" ht="15" customHeight="1"/>
    <row r="94681" ht="16" customHeight="1"/>
    <row r="94890" ht="15" customHeight="1"/>
    <row r="94891" ht="16" customHeight="1"/>
    <row r="95100" ht="15" customHeight="1"/>
    <row r="95101" ht="16" customHeight="1"/>
    <row r="95310" ht="15" customHeight="1"/>
    <row r="95311" ht="16" customHeight="1"/>
    <row r="95520" ht="15" customHeight="1"/>
    <row r="95521" ht="16" customHeight="1"/>
    <row r="95730" ht="15" customHeight="1"/>
    <row r="95731" ht="16" customHeight="1"/>
    <row r="95940" ht="15" customHeight="1"/>
    <row r="95941" ht="16" customHeight="1"/>
    <row r="96150" ht="15" customHeight="1"/>
    <row r="96151" ht="16" customHeight="1"/>
    <row r="96360" ht="15" customHeight="1"/>
    <row r="96361" ht="16" customHeight="1"/>
    <row r="96570" ht="15" customHeight="1"/>
    <row r="96571" ht="16" customHeight="1"/>
    <row r="96780" ht="15" customHeight="1"/>
    <row r="96781" ht="16" customHeight="1"/>
    <row r="96990" ht="15" customHeight="1"/>
    <row r="96991" ht="16" customHeight="1"/>
    <row r="97200" ht="15" customHeight="1"/>
    <row r="97201" ht="16" customHeight="1"/>
    <row r="97410" ht="15" customHeight="1"/>
    <row r="97411" ht="16" customHeight="1"/>
    <row r="97620" ht="15" customHeight="1"/>
    <row r="97621" ht="16" customHeight="1"/>
    <row r="97830" ht="15" customHeight="1"/>
    <row r="97831" ht="16" customHeight="1"/>
    <row r="98040" ht="15" customHeight="1"/>
    <row r="98041" ht="16" customHeight="1"/>
    <row r="98250" ht="15" customHeight="1"/>
    <row r="98251" ht="16" customHeight="1"/>
    <row r="98460" ht="15" customHeight="1"/>
    <row r="98461" ht="16" customHeight="1"/>
    <row r="98670" ht="15" customHeight="1"/>
    <row r="98671" ht="16" customHeight="1"/>
    <row r="98880" ht="15" customHeight="1"/>
    <row r="98881" ht="16" customHeight="1"/>
    <row r="99090" ht="15" customHeight="1"/>
    <row r="99091" ht="16" customHeight="1"/>
    <row r="99300" ht="15" customHeight="1"/>
    <row r="99301" ht="16" customHeight="1"/>
    <row r="99510" ht="15" customHeight="1"/>
    <row r="99511" ht="16" customHeight="1"/>
    <row r="99720" ht="15" customHeight="1"/>
    <row r="99721" ht="16" customHeight="1"/>
    <row r="99930" ht="15" customHeight="1"/>
    <row r="99931" ht="16" customHeight="1"/>
    <row r="100140" ht="15" customHeight="1"/>
    <row r="100141" ht="16" customHeight="1"/>
    <row r="100350" ht="15" customHeight="1"/>
    <row r="100351" ht="16" customHeight="1"/>
    <row r="100560" ht="15" customHeight="1"/>
    <row r="100561" ht="16" customHeight="1"/>
    <row r="100770" ht="15" customHeight="1"/>
    <row r="100771" ht="16" customHeight="1"/>
    <row r="100980" ht="15" customHeight="1"/>
    <row r="100981" ht="16" customHeight="1"/>
    <row r="101190" ht="15" customHeight="1"/>
    <row r="101191" ht="16" customHeight="1"/>
    <row r="101400" ht="15" customHeight="1"/>
    <row r="101401" ht="16" customHeight="1"/>
    <row r="101610" ht="15" customHeight="1"/>
    <row r="101611" ht="16" customHeight="1"/>
    <row r="101820" ht="15" customHeight="1"/>
    <row r="101821" ht="16" customHeight="1"/>
    <row r="102030" ht="15" customHeight="1"/>
    <row r="102031" ht="16" customHeight="1"/>
    <row r="102240" ht="15" customHeight="1"/>
    <row r="102241" ht="16" customHeight="1"/>
    <row r="102450" ht="15" customHeight="1"/>
    <row r="102451" ht="16" customHeight="1"/>
    <row r="102660" ht="15" customHeight="1"/>
    <row r="102661" ht="16" customHeight="1"/>
    <row r="102870" ht="15" customHeight="1"/>
    <row r="102871" ht="16" customHeight="1"/>
    <row r="103080" ht="15" customHeight="1"/>
    <row r="103081" ht="16" customHeight="1"/>
    <row r="103290" ht="15" customHeight="1"/>
    <row r="103291" ht="16" customHeight="1"/>
    <row r="103500" ht="15" customHeight="1"/>
    <row r="103501" ht="16" customHeight="1"/>
    <row r="103710" ht="15" customHeight="1"/>
    <row r="103711" ht="16" customHeight="1"/>
    <row r="103920" ht="15" customHeight="1"/>
    <row r="103921" ht="16" customHeight="1"/>
    <row r="104130" ht="15" customHeight="1"/>
    <row r="104131" ht="16" customHeight="1"/>
    <row r="104340" ht="15" customHeight="1"/>
    <row r="104341" ht="16" customHeight="1"/>
    <row r="104550" ht="15" customHeight="1"/>
    <row r="104551" ht="16" customHeight="1"/>
    <row r="104760" ht="15" customHeight="1"/>
    <row r="104761" ht="16" customHeight="1"/>
    <row r="104970" ht="15" customHeight="1"/>
    <row r="104971" ht="16" customHeight="1"/>
    <row r="105180" ht="15" customHeight="1"/>
    <row r="105181" ht="16" customHeight="1"/>
    <row r="105390" ht="15" customHeight="1"/>
    <row r="105391" ht="16" customHeight="1"/>
    <row r="105600" ht="15" customHeight="1"/>
    <row r="105601" ht="16" customHeight="1"/>
    <row r="105810" ht="15" customHeight="1"/>
    <row r="105811" ht="16" customHeight="1"/>
    <row r="106020" ht="15" customHeight="1"/>
    <row r="106021" ht="16" customHeight="1"/>
    <row r="106230" ht="15" customHeight="1"/>
    <row r="106231" ht="16" customHeight="1"/>
    <row r="106440" ht="15" customHeight="1"/>
    <row r="106441" ht="16" customHeight="1"/>
    <row r="106650" ht="15" customHeight="1"/>
    <row r="106651" ht="16" customHeight="1"/>
    <row r="106860" ht="15" customHeight="1"/>
    <row r="106861" ht="16" customHeight="1"/>
    <row r="107070" ht="15" customHeight="1"/>
    <row r="107071" ht="16" customHeight="1"/>
    <row r="107280" ht="15" customHeight="1"/>
    <row r="107281" ht="16" customHeight="1"/>
    <row r="107490" ht="15" customHeight="1"/>
    <row r="107491" ht="16" customHeight="1"/>
    <row r="107700" ht="15" customHeight="1"/>
    <row r="107701" ht="16" customHeight="1"/>
    <row r="107910" ht="15" customHeight="1"/>
    <row r="107911" ht="16" customHeight="1"/>
    <row r="108120" ht="15" customHeight="1"/>
    <row r="108121" ht="16" customHeight="1"/>
    <row r="108330" ht="15" customHeight="1"/>
    <row r="108331" ht="16" customHeight="1"/>
    <row r="108540" ht="15" customHeight="1"/>
    <row r="108541" ht="16" customHeight="1"/>
    <row r="108750" ht="15" customHeight="1"/>
    <row r="108751" ht="16" customHeight="1"/>
    <row r="108960" ht="15" customHeight="1"/>
    <row r="108961" ht="16" customHeight="1"/>
    <row r="109170" ht="15" customHeight="1"/>
    <row r="109171" ht="16" customHeight="1"/>
    <row r="109380" ht="15" customHeight="1"/>
    <row r="109381" ht="16" customHeight="1"/>
    <row r="109590" ht="15" customHeight="1"/>
    <row r="109591" ht="16" customHeight="1"/>
    <row r="109800" ht="15" customHeight="1"/>
    <row r="109801" ht="16" customHeight="1"/>
    <row r="110010" ht="15" customHeight="1"/>
    <row r="110011" ht="16" customHeight="1"/>
    <row r="110220" ht="15" customHeight="1"/>
    <row r="110221" ht="16" customHeight="1"/>
    <row r="110430" ht="15" customHeight="1"/>
    <row r="110431" ht="16" customHeight="1"/>
    <row r="110640" ht="15" customHeight="1"/>
    <row r="110641" ht="16" customHeight="1"/>
    <row r="110850" ht="15" customHeight="1"/>
    <row r="110851" ht="16" customHeight="1"/>
    <row r="111060" ht="15" customHeight="1"/>
    <row r="111061" ht="16" customHeight="1"/>
    <row r="111270" ht="15" customHeight="1"/>
    <row r="111271" ht="16" customHeight="1"/>
    <row r="111480" ht="15" customHeight="1"/>
    <row r="111481" ht="16" customHeight="1"/>
    <row r="111690" ht="15" customHeight="1"/>
    <row r="111691" ht="16" customHeight="1"/>
    <row r="111900" ht="15" customHeight="1"/>
    <row r="111901" ht="16" customHeight="1"/>
    <row r="112110" ht="15" customHeight="1"/>
    <row r="112111" ht="16" customHeight="1"/>
    <row r="112320" ht="15" customHeight="1"/>
    <row r="112321" ht="16" customHeight="1"/>
    <row r="112530" ht="15" customHeight="1"/>
    <row r="112531" ht="16" customHeight="1"/>
    <row r="112740" ht="15" customHeight="1"/>
    <row r="112741" ht="16" customHeight="1"/>
    <row r="112950" ht="15" customHeight="1"/>
    <row r="112951" ht="16" customHeight="1"/>
    <row r="113160" ht="15" customHeight="1"/>
    <row r="113161" ht="16" customHeight="1"/>
    <row r="113370" ht="15" customHeight="1"/>
    <row r="113371" ht="16" customHeight="1"/>
    <row r="113580" ht="15" customHeight="1"/>
    <row r="113581" ht="16" customHeight="1"/>
    <row r="113790" ht="15" customHeight="1"/>
    <row r="113791" ht="16" customHeight="1"/>
    <row r="114000" ht="15" customHeight="1"/>
    <row r="114001" ht="16" customHeight="1"/>
    <row r="114210" ht="15" customHeight="1"/>
    <row r="114211" ht="16" customHeight="1"/>
    <row r="114420" ht="15" customHeight="1"/>
    <row r="114421" ht="16" customHeight="1"/>
    <row r="114630" ht="15" customHeight="1"/>
    <row r="114631" ht="16" customHeight="1"/>
    <row r="114840" ht="15" customHeight="1"/>
    <row r="114841" ht="16" customHeight="1"/>
    <row r="115050" ht="15" customHeight="1"/>
    <row r="115051" ht="16" customHeight="1"/>
    <row r="115260" ht="15" customHeight="1"/>
    <row r="115261" ht="16" customHeight="1"/>
    <row r="115470" ht="15" customHeight="1"/>
    <row r="115471" ht="16" customHeight="1"/>
    <row r="115680" ht="15" customHeight="1"/>
    <row r="115681" ht="16" customHeight="1"/>
    <row r="115890" ht="15" customHeight="1"/>
    <row r="115891" ht="16" customHeight="1"/>
    <row r="116100" ht="15" customHeight="1"/>
    <row r="116101" ht="16" customHeight="1"/>
    <row r="116310" ht="15" customHeight="1"/>
    <row r="116311" ht="16" customHeight="1"/>
    <row r="116520" ht="15" customHeight="1"/>
    <row r="116521" ht="16" customHeight="1"/>
    <row r="116730" ht="15" customHeight="1"/>
    <row r="116731" ht="16" customHeight="1"/>
    <row r="116940" ht="15" customHeight="1"/>
    <row r="116941" ht="16" customHeight="1"/>
    <row r="117150" ht="15" customHeight="1"/>
    <row r="117151" ht="16" customHeight="1"/>
    <row r="117360" ht="15" customHeight="1"/>
    <row r="117361" ht="16" customHeight="1"/>
    <row r="117570" ht="15" customHeight="1"/>
    <row r="117571" ht="16" customHeight="1"/>
    <row r="117780" ht="15" customHeight="1"/>
    <row r="117781" ht="16" customHeight="1"/>
    <row r="117990" ht="15" customHeight="1"/>
    <row r="117991" ht="16" customHeight="1"/>
    <row r="118200" ht="15" customHeight="1"/>
    <row r="118201" ht="16" customHeight="1"/>
    <row r="118410" ht="15" customHeight="1"/>
    <row r="118411" ht="16" customHeight="1"/>
    <row r="118620" ht="15" customHeight="1"/>
    <row r="118621" ht="16" customHeight="1"/>
    <row r="118830" ht="15" customHeight="1"/>
    <row r="118831" ht="16" customHeight="1"/>
    <row r="119040" ht="15" customHeight="1"/>
    <row r="119041" ht="16" customHeight="1"/>
    <row r="119250" ht="15" customHeight="1"/>
    <row r="119251" ht="16" customHeight="1"/>
    <row r="119460" ht="15" customHeight="1"/>
    <row r="119461" ht="16" customHeight="1"/>
    <row r="119670" ht="15" customHeight="1"/>
    <row r="119671" ht="16" customHeight="1"/>
    <row r="119880" ht="15" customHeight="1"/>
    <row r="119881" ht="16" customHeight="1"/>
    <row r="120090" ht="15" customHeight="1"/>
    <row r="120091" ht="16" customHeight="1"/>
    <row r="120300" ht="15" customHeight="1"/>
    <row r="120301" ht="16" customHeight="1"/>
    <row r="120510" ht="15" customHeight="1"/>
    <row r="120511" ht="16" customHeight="1"/>
    <row r="120720" ht="15" customHeight="1"/>
    <row r="120721" ht="16" customHeight="1"/>
    <row r="120930" ht="15" customHeight="1"/>
    <row r="120931" ht="16" customHeight="1"/>
    <row r="121140" ht="15" customHeight="1"/>
    <row r="121141" ht="16" customHeight="1"/>
    <row r="121350" ht="15" customHeight="1"/>
    <row r="121351" ht="16" customHeight="1"/>
    <row r="121560" ht="15" customHeight="1"/>
    <row r="121561" ht="16" customHeight="1"/>
    <row r="121770" ht="15" customHeight="1"/>
    <row r="121771" ht="16" customHeight="1"/>
    <row r="121980" ht="15" customHeight="1"/>
    <row r="121981" ht="16" customHeight="1"/>
    <row r="122190" ht="15" customHeight="1"/>
    <row r="122191" ht="16" customHeight="1"/>
    <row r="122400" ht="15" customHeight="1"/>
    <row r="122401" ht="16" customHeight="1"/>
    <row r="122610" ht="15" customHeight="1"/>
    <row r="122611" ht="16" customHeight="1"/>
    <row r="122820" ht="15" customHeight="1"/>
    <row r="122821" ht="16" customHeight="1"/>
    <row r="123030" ht="15" customHeight="1"/>
    <row r="123031" ht="16" customHeight="1"/>
    <row r="123240" ht="15" customHeight="1"/>
    <row r="123241" ht="16" customHeight="1"/>
    <row r="123450" ht="15" customHeight="1"/>
    <row r="123451" ht="16" customHeight="1"/>
    <row r="123660" ht="15" customHeight="1"/>
    <row r="123661" ht="16" customHeight="1"/>
    <row r="123870" ht="15" customHeight="1"/>
    <row r="123871" ht="16" customHeight="1"/>
    <row r="124080" ht="15" customHeight="1"/>
    <row r="124081" ht="16" customHeight="1"/>
    <row r="124290" ht="15" customHeight="1"/>
    <row r="124291" ht="16" customHeight="1"/>
    <row r="124500" ht="15" customHeight="1"/>
    <row r="124501" ht="16" customHeight="1"/>
    <row r="124710" ht="15" customHeight="1"/>
    <row r="124711" ht="16" customHeight="1"/>
    <row r="124920" ht="15" customHeight="1"/>
    <row r="124921" ht="16" customHeight="1"/>
    <row r="125130" ht="15" customHeight="1"/>
    <row r="125131" ht="16" customHeight="1"/>
    <row r="125340" ht="15" customHeight="1"/>
    <row r="125341" ht="16" customHeight="1"/>
    <row r="125550" ht="15" customHeight="1"/>
    <row r="125551" ht="16" customHeight="1"/>
    <row r="125760" ht="15" customHeight="1"/>
    <row r="125761" ht="16" customHeight="1"/>
    <row r="125970" ht="15" customHeight="1"/>
    <row r="125971" ht="16" customHeight="1"/>
    <row r="126180" ht="15" customHeight="1"/>
    <row r="126181" ht="16" customHeight="1"/>
    <row r="126390" ht="15" customHeight="1"/>
    <row r="126391" ht="16" customHeight="1"/>
    <row r="126600" ht="15" customHeight="1"/>
    <row r="126601" ht="16" customHeight="1"/>
    <row r="126810" ht="15" customHeight="1"/>
    <row r="126811" ht="16" customHeight="1"/>
    <row r="127020" ht="15" customHeight="1"/>
    <row r="127021" ht="16" customHeight="1"/>
    <row r="127230" ht="15" customHeight="1"/>
    <row r="127231" ht="16" customHeight="1"/>
    <row r="127440" ht="15" customHeight="1"/>
    <row r="127441" ht="16" customHeight="1"/>
    <row r="127650" ht="15" customHeight="1"/>
    <row r="127651" ht="16" customHeight="1"/>
    <row r="127860" ht="15" customHeight="1"/>
    <row r="127861" ht="16" customHeight="1"/>
    <row r="128070" ht="15" customHeight="1"/>
    <row r="128071" ht="16" customHeight="1"/>
    <row r="128280" ht="15" customHeight="1"/>
    <row r="128281" ht="16" customHeight="1"/>
    <row r="128490" ht="15" customHeight="1"/>
    <row r="128491" ht="16" customHeight="1"/>
    <row r="128700" ht="15" customHeight="1"/>
    <row r="128701" ht="16" customHeight="1"/>
    <row r="128910" ht="15" customHeight="1"/>
    <row r="128911" ht="16" customHeight="1"/>
    <row r="129120" ht="15" customHeight="1"/>
    <row r="129121" ht="16" customHeight="1"/>
    <row r="129330" ht="15" customHeight="1"/>
    <row r="129331" ht="16" customHeight="1"/>
    <row r="129540" ht="15" customHeight="1"/>
    <row r="129541" ht="16" customHeight="1"/>
    <row r="129750" ht="15" customHeight="1"/>
    <row r="129751" ht="16" customHeight="1"/>
    <row r="129960" ht="15" customHeight="1"/>
    <row r="129961" ht="16" customHeight="1"/>
    <row r="130170" ht="15" customHeight="1"/>
    <row r="130171" ht="16" customHeight="1"/>
    <row r="130380" ht="15" customHeight="1"/>
    <row r="130381" ht="16" customHeight="1"/>
    <row r="130590" ht="15" customHeight="1"/>
    <row r="130591" ht="16" customHeight="1"/>
    <row r="130800" ht="15" customHeight="1"/>
    <row r="130801" ht="16" customHeight="1"/>
    <row r="131010" ht="15" customHeight="1"/>
    <row r="131011" ht="16" customHeight="1"/>
    <row r="131220" ht="15" customHeight="1"/>
    <row r="131221" ht="16" customHeight="1"/>
    <row r="131430" ht="15" customHeight="1"/>
    <row r="131431" ht="16" customHeight="1"/>
    <row r="131640" ht="15" customHeight="1"/>
    <row r="131641" ht="16" customHeight="1"/>
    <row r="131850" ht="15" customHeight="1"/>
    <row r="131851" ht="16" customHeight="1"/>
    <row r="132060" ht="15" customHeight="1"/>
    <row r="132061" ht="16" customHeight="1"/>
    <row r="132270" ht="15" customHeight="1"/>
    <row r="132271" ht="16" customHeight="1"/>
    <row r="132480" ht="15" customHeight="1"/>
    <row r="132481" ht="16" customHeight="1"/>
    <row r="132690" ht="15" customHeight="1"/>
    <row r="132691" ht="16" customHeight="1"/>
    <row r="132900" ht="15" customHeight="1"/>
    <row r="132901" ht="16" customHeight="1"/>
    <row r="133110" ht="15" customHeight="1"/>
    <row r="133111" ht="16" customHeight="1"/>
    <row r="133320" ht="15" customHeight="1"/>
    <row r="133321" ht="16" customHeight="1"/>
    <row r="133530" ht="15" customHeight="1"/>
    <row r="133531" ht="16" customHeight="1"/>
    <row r="133740" ht="15" customHeight="1"/>
    <row r="133741" ht="16" customHeight="1"/>
    <row r="133950" ht="15" customHeight="1"/>
    <row r="133951" ht="16" customHeight="1"/>
    <row r="134160" ht="15" customHeight="1"/>
    <row r="134161" ht="16" customHeight="1"/>
    <row r="134370" ht="15" customHeight="1"/>
    <row r="134371" ht="16" customHeight="1"/>
    <row r="134580" ht="15" customHeight="1"/>
    <row r="134581" ht="16" customHeight="1"/>
    <row r="134790" ht="15" customHeight="1"/>
    <row r="134791" ht="16" customHeight="1"/>
    <row r="135000" ht="15" customHeight="1"/>
    <row r="135001" ht="16" customHeight="1"/>
    <row r="135210" ht="15" customHeight="1"/>
    <row r="135211" ht="16" customHeight="1"/>
    <row r="135420" ht="15" customHeight="1"/>
    <row r="135421" ht="16" customHeight="1"/>
    <row r="135630" ht="15" customHeight="1"/>
    <row r="135631" ht="16" customHeight="1"/>
    <row r="135840" ht="15" customHeight="1"/>
    <row r="135841" ht="16" customHeight="1"/>
    <row r="136050" ht="15" customHeight="1"/>
    <row r="136051" ht="16" customHeight="1"/>
    <row r="136260" ht="15" customHeight="1"/>
    <row r="136261" ht="16" customHeight="1"/>
    <row r="136470" ht="15" customHeight="1"/>
    <row r="136471" ht="16" customHeight="1"/>
    <row r="136680" ht="15" customHeight="1"/>
    <row r="136681" ht="16" customHeight="1"/>
    <row r="136890" ht="15" customHeight="1"/>
    <row r="136891" ht="16" customHeight="1"/>
    <row r="137100" ht="15" customHeight="1"/>
    <row r="137101" ht="16" customHeight="1"/>
    <row r="137310" ht="15" customHeight="1"/>
    <row r="137311" ht="16" customHeight="1"/>
    <row r="137520" ht="15" customHeight="1"/>
    <row r="137521" ht="16" customHeight="1"/>
    <row r="137730" ht="15" customHeight="1"/>
    <row r="137731" ht="16" customHeight="1"/>
    <row r="137940" ht="15" customHeight="1"/>
    <row r="137941" ht="16" customHeight="1"/>
    <row r="138150" ht="15" customHeight="1"/>
    <row r="138151" ht="16" customHeight="1"/>
    <row r="138360" ht="15" customHeight="1"/>
    <row r="138361" ht="16" customHeight="1"/>
    <row r="138570" ht="15" customHeight="1"/>
    <row r="138571" ht="16" customHeight="1"/>
    <row r="138780" ht="15" customHeight="1"/>
    <row r="138781" ht="16" customHeight="1"/>
    <row r="138990" ht="15" customHeight="1"/>
    <row r="138991" ht="16" customHeight="1"/>
    <row r="139200" ht="15" customHeight="1"/>
    <row r="139201" ht="16" customHeight="1"/>
    <row r="139410" ht="15" customHeight="1"/>
    <row r="139411" ht="16" customHeight="1"/>
    <row r="139620" ht="15" customHeight="1"/>
    <row r="139621" ht="16" customHeight="1"/>
    <row r="139830" ht="15" customHeight="1"/>
    <row r="139831" ht="16" customHeight="1"/>
    <row r="140040" ht="15" customHeight="1"/>
    <row r="140041" ht="16" customHeight="1"/>
    <row r="140250" ht="15" customHeight="1"/>
    <row r="140251" ht="16" customHeight="1"/>
    <row r="140460" ht="15" customHeight="1"/>
    <row r="140461" ht="16" customHeight="1"/>
    <row r="140670" ht="15" customHeight="1"/>
    <row r="140671" ht="16" customHeight="1"/>
    <row r="140880" ht="15" customHeight="1"/>
    <row r="140881" ht="16" customHeight="1"/>
    <row r="141090" ht="15" customHeight="1"/>
    <row r="141091" ht="16" customHeight="1"/>
    <row r="141300" ht="15" customHeight="1"/>
    <row r="141301" ht="16" customHeight="1"/>
    <row r="141510" ht="15" customHeight="1"/>
    <row r="141511" ht="16" customHeight="1"/>
    <row r="141720" ht="15" customHeight="1"/>
    <row r="141721" ht="16" customHeight="1"/>
    <row r="141930" ht="15" customHeight="1"/>
    <row r="141931" ht="16" customHeight="1"/>
    <row r="142140" ht="15" customHeight="1"/>
    <row r="142141" ht="16" customHeight="1"/>
    <row r="142350" ht="15" customHeight="1"/>
    <row r="142351" ht="16" customHeight="1"/>
    <row r="142560" ht="15" customHeight="1"/>
    <row r="142561" ht="16" customHeight="1"/>
    <row r="142770" ht="15" customHeight="1"/>
    <row r="142771" ht="16" customHeight="1"/>
    <row r="142980" ht="15" customHeight="1"/>
    <row r="142981" ht="16" customHeight="1"/>
    <row r="143190" ht="15" customHeight="1"/>
    <row r="143191" ht="16" customHeight="1"/>
    <row r="143400" ht="15" customHeight="1"/>
    <row r="143401" ht="16" customHeight="1"/>
    <row r="143610" ht="15" customHeight="1"/>
    <row r="143611" ht="16" customHeight="1"/>
    <row r="143820" ht="15" customHeight="1"/>
    <row r="143821" ht="16" customHeight="1"/>
    <row r="144030" ht="15" customHeight="1"/>
    <row r="144031" ht="16" customHeight="1"/>
    <row r="144240" ht="15" customHeight="1"/>
    <row r="144241" ht="16" customHeight="1"/>
    <row r="144450" ht="15" customHeight="1"/>
    <row r="144451" ht="16" customHeight="1"/>
    <row r="144660" ht="15" customHeight="1"/>
    <row r="144661" ht="16" customHeight="1"/>
    <row r="144870" ht="15" customHeight="1"/>
    <row r="144871" ht="16" customHeight="1"/>
    <row r="145080" ht="15" customHeight="1"/>
    <row r="145081" ht="16" customHeight="1"/>
    <row r="145290" ht="15" customHeight="1"/>
    <row r="145291" ht="16" customHeight="1"/>
    <row r="145500" ht="15" customHeight="1"/>
    <row r="145501" ht="16" customHeight="1"/>
    <row r="145710" ht="15" customHeight="1"/>
    <row r="145711" ht="16" customHeight="1"/>
    <row r="145920" ht="15" customHeight="1"/>
    <row r="145921" ht="16" customHeight="1"/>
    <row r="146130" ht="15" customHeight="1"/>
    <row r="146131" ht="16" customHeight="1"/>
    <row r="146340" ht="15" customHeight="1"/>
    <row r="146341" ht="16" customHeight="1"/>
    <row r="146550" ht="15" customHeight="1"/>
    <row r="146551" ht="16" customHeight="1"/>
    <row r="146760" ht="15" customHeight="1"/>
    <row r="146761" ht="16" customHeight="1"/>
    <row r="146970" ht="15" customHeight="1"/>
    <row r="146971" ht="16" customHeight="1"/>
    <row r="147180" ht="15" customHeight="1"/>
    <row r="147181" ht="16" customHeight="1"/>
    <row r="147390" ht="15" customHeight="1"/>
    <row r="147391" ht="16" customHeight="1"/>
    <row r="147600" ht="15" customHeight="1"/>
    <row r="147601" ht="16" customHeight="1"/>
    <row r="147810" ht="15" customHeight="1"/>
    <row r="147811" ht="16" customHeight="1"/>
    <row r="148020" ht="15" customHeight="1"/>
    <row r="148021" ht="16" customHeight="1"/>
    <row r="148230" ht="15" customHeight="1"/>
    <row r="148231" ht="16" customHeight="1"/>
    <row r="148440" ht="15" customHeight="1"/>
    <row r="148441" ht="16" customHeight="1"/>
    <row r="148650" ht="15" customHeight="1"/>
    <row r="148651" ht="16" customHeight="1"/>
    <row r="148860" ht="15" customHeight="1"/>
    <row r="148861" ht="16" customHeight="1"/>
    <row r="149070" ht="15" customHeight="1"/>
    <row r="149071" ht="16" customHeight="1"/>
    <row r="149280" ht="15" customHeight="1"/>
    <row r="149281" ht="16" customHeight="1"/>
    <row r="149490" ht="15" customHeight="1"/>
    <row r="149491" ht="16" customHeight="1"/>
    <row r="149700" ht="15" customHeight="1"/>
    <row r="149701" ht="16" customHeight="1"/>
    <row r="149910" ht="15" customHeight="1"/>
    <row r="149911" ht="16" customHeight="1"/>
    <row r="150120" ht="15" customHeight="1"/>
    <row r="150121" ht="16" customHeight="1"/>
    <row r="150330" ht="15" customHeight="1"/>
    <row r="150331" ht="16" customHeight="1"/>
    <row r="150540" ht="15" customHeight="1"/>
    <row r="150541" ht="16" customHeight="1"/>
    <row r="150750" ht="15" customHeight="1"/>
    <row r="150751" ht="16" customHeight="1"/>
    <row r="150960" ht="15" customHeight="1"/>
    <row r="150961" ht="16" customHeight="1"/>
    <row r="151170" ht="15" customHeight="1"/>
    <row r="151171" ht="16" customHeight="1"/>
    <row r="151380" ht="15" customHeight="1"/>
    <row r="151381" ht="16" customHeight="1"/>
    <row r="151590" ht="15" customHeight="1"/>
    <row r="151591" ht="16" customHeight="1"/>
    <row r="151800" ht="15" customHeight="1"/>
    <row r="151801" ht="16" customHeight="1"/>
    <row r="152010" ht="15" customHeight="1"/>
    <row r="152011" ht="16" customHeight="1"/>
    <row r="152220" ht="15" customHeight="1"/>
    <row r="152221" ht="16" customHeight="1"/>
    <row r="152430" ht="15" customHeight="1"/>
    <row r="152431" ht="16" customHeight="1"/>
    <row r="152640" ht="15" customHeight="1"/>
    <row r="152641" ht="16" customHeight="1"/>
    <row r="152850" ht="15" customHeight="1"/>
    <row r="152851" ht="16" customHeight="1"/>
    <row r="153060" ht="15" customHeight="1"/>
    <row r="153061" ht="16" customHeight="1"/>
    <row r="153270" ht="15" customHeight="1"/>
    <row r="153271" ht="16" customHeight="1"/>
    <row r="153480" ht="15" customHeight="1"/>
    <row r="153481" ht="16" customHeight="1"/>
    <row r="153690" ht="15" customHeight="1"/>
    <row r="153691" ht="16" customHeight="1"/>
    <row r="153900" ht="15" customHeight="1"/>
    <row r="153901" ht="16" customHeight="1"/>
    <row r="154110" ht="15" customHeight="1"/>
    <row r="154111" ht="16" customHeight="1"/>
    <row r="154320" ht="15" customHeight="1"/>
    <row r="154321" ht="16" customHeight="1"/>
    <row r="154530" ht="15" customHeight="1"/>
    <row r="154531" ht="16" customHeight="1"/>
    <row r="154740" ht="15" customHeight="1"/>
    <row r="154741" ht="16" customHeight="1"/>
    <row r="154950" ht="15" customHeight="1"/>
    <row r="154951" ht="16" customHeight="1"/>
    <row r="155160" ht="15" customHeight="1"/>
    <row r="155161" ht="16" customHeight="1"/>
    <row r="155370" ht="15" customHeight="1"/>
    <row r="155371" ht="16" customHeight="1"/>
    <row r="155580" ht="15" customHeight="1"/>
    <row r="155581" ht="16" customHeight="1"/>
    <row r="155790" ht="15" customHeight="1"/>
    <row r="155791" ht="16" customHeight="1"/>
    <row r="156000" ht="15" customHeight="1"/>
    <row r="156001" ht="16" customHeight="1"/>
    <row r="156210" ht="15" customHeight="1"/>
    <row r="156211" ht="16" customHeight="1"/>
    <row r="156420" ht="15" customHeight="1"/>
    <row r="156421" ht="16" customHeight="1"/>
    <row r="156630" ht="15" customHeight="1"/>
    <row r="156631" ht="16" customHeight="1"/>
    <row r="156840" ht="15" customHeight="1"/>
    <row r="156841" ht="16" customHeight="1"/>
    <row r="157050" ht="15" customHeight="1"/>
    <row r="157051" ht="16" customHeight="1"/>
    <row r="157260" ht="15" customHeight="1"/>
    <row r="157261" ht="16" customHeight="1"/>
    <row r="157470" ht="15" customHeight="1"/>
    <row r="157471" ht="16" customHeight="1"/>
    <row r="157680" ht="15" customHeight="1"/>
    <row r="157681" ht="16" customHeight="1"/>
    <row r="157890" ht="15" customHeight="1"/>
    <row r="157891" ht="16" customHeight="1"/>
    <row r="158100" ht="15" customHeight="1"/>
    <row r="158101" ht="16" customHeight="1"/>
    <row r="158310" ht="15" customHeight="1"/>
    <row r="158311" ht="16" customHeight="1"/>
    <row r="158520" ht="15" customHeight="1"/>
    <row r="158521" ht="16" customHeight="1"/>
    <row r="158730" ht="15" customHeight="1"/>
    <row r="158731" ht="16" customHeight="1"/>
    <row r="158940" ht="15" customHeight="1"/>
    <row r="158941" ht="16" customHeight="1"/>
    <row r="159150" ht="15" customHeight="1"/>
    <row r="159151" ht="16" customHeight="1"/>
    <row r="159360" ht="15" customHeight="1"/>
    <row r="159361" ht="16" customHeight="1"/>
    <row r="159570" ht="15" customHeight="1"/>
    <row r="159571" ht="16" customHeight="1"/>
    <row r="159780" ht="15" customHeight="1"/>
    <row r="159781" ht="16" customHeight="1"/>
    <row r="159990" ht="15" customHeight="1"/>
    <row r="159991" ht="16" customHeight="1"/>
    <row r="160200" ht="15" customHeight="1"/>
    <row r="160201" ht="16" customHeight="1"/>
    <row r="160410" ht="15" customHeight="1"/>
    <row r="160411" ht="16" customHeight="1"/>
    <row r="160620" ht="15" customHeight="1"/>
    <row r="160621" ht="16" customHeight="1"/>
    <row r="160830" ht="15" customHeight="1"/>
    <row r="160831" ht="16" customHeight="1"/>
    <row r="161040" ht="15" customHeight="1"/>
    <row r="161041" ht="16" customHeight="1"/>
    <row r="161250" ht="15" customHeight="1"/>
    <row r="161251" ht="16" customHeight="1"/>
    <row r="161460" ht="15" customHeight="1"/>
    <row r="161461" ht="16" customHeight="1"/>
    <row r="161670" ht="15" customHeight="1"/>
    <row r="161671" ht="16" customHeight="1"/>
    <row r="161880" ht="15" customHeight="1"/>
    <row r="161881" ht="16" customHeight="1"/>
    <row r="162090" ht="15" customHeight="1"/>
    <row r="162091" ht="16" customHeight="1"/>
    <row r="162300" ht="15" customHeight="1"/>
    <row r="162301" ht="16" customHeight="1"/>
    <row r="162510" ht="15" customHeight="1"/>
    <row r="162511" ht="16" customHeight="1"/>
    <row r="162720" ht="15" customHeight="1"/>
    <row r="162721" ht="16" customHeight="1"/>
    <row r="162930" ht="15" customHeight="1"/>
    <row r="162931" ht="16" customHeight="1"/>
    <row r="163140" ht="15" customHeight="1"/>
    <row r="163141" ht="16" customHeight="1"/>
    <row r="163350" ht="15" customHeight="1"/>
    <row r="163351" ht="16" customHeight="1"/>
    <row r="163560" ht="15" customHeight="1"/>
    <row r="163561" ht="16" customHeight="1"/>
    <row r="163770" ht="15" customHeight="1"/>
    <row r="163771" ht="16" customHeight="1"/>
    <row r="163980" ht="15" customHeight="1"/>
    <row r="163981" ht="16" customHeight="1"/>
    <row r="164190" ht="15" customHeight="1"/>
    <row r="164191" ht="16" customHeight="1"/>
    <row r="164400" ht="15" customHeight="1"/>
    <row r="164401" ht="16" customHeight="1"/>
    <row r="164610" ht="15" customHeight="1"/>
    <row r="164611" ht="16" customHeight="1"/>
    <row r="164820" ht="15" customHeight="1"/>
    <row r="164821" ht="16" customHeight="1"/>
    <row r="165030" ht="15" customHeight="1"/>
    <row r="165031" ht="16" customHeight="1"/>
    <row r="165240" ht="15" customHeight="1"/>
    <row r="165241" ht="16" customHeight="1"/>
    <row r="165450" ht="15" customHeight="1"/>
    <row r="165451" ht="16" customHeight="1"/>
    <row r="165660" ht="15" customHeight="1"/>
    <row r="165661" ht="16" customHeight="1"/>
    <row r="165870" ht="15" customHeight="1"/>
    <row r="165871" ht="16" customHeight="1"/>
    <row r="166080" ht="15" customHeight="1"/>
    <row r="166081" ht="16" customHeight="1"/>
    <row r="166290" ht="15" customHeight="1"/>
    <row r="166291" ht="16" customHeight="1"/>
    <row r="166500" ht="15" customHeight="1"/>
    <row r="166501" ht="16" customHeight="1"/>
    <row r="166710" ht="15" customHeight="1"/>
    <row r="166711" ht="16" customHeight="1"/>
    <row r="166920" ht="15" customHeight="1"/>
    <row r="166921" ht="16" customHeight="1"/>
    <row r="167130" ht="15" customHeight="1"/>
    <row r="167131" ht="16" customHeight="1"/>
    <row r="167340" ht="15" customHeight="1"/>
    <row r="167341" ht="16" customHeight="1"/>
    <row r="167550" ht="15" customHeight="1"/>
    <row r="167551" ht="16" customHeight="1"/>
    <row r="167760" ht="15" customHeight="1"/>
    <row r="167761" ht="16" customHeight="1"/>
    <row r="167970" ht="15" customHeight="1"/>
    <row r="167971" ht="16" customHeight="1"/>
    <row r="168180" ht="15" customHeight="1"/>
    <row r="168181" ht="16" customHeight="1"/>
    <row r="168390" ht="15" customHeight="1"/>
    <row r="168391" ht="16" customHeight="1"/>
    <row r="168600" ht="15" customHeight="1"/>
    <row r="168601" ht="16" customHeight="1"/>
    <row r="168810" ht="15" customHeight="1"/>
    <row r="168811" ht="16" customHeight="1"/>
    <row r="169020" ht="15" customHeight="1"/>
    <row r="169021" ht="16" customHeight="1"/>
    <row r="169230" ht="15" customHeight="1"/>
    <row r="169231" ht="16" customHeight="1"/>
    <row r="169440" ht="15" customHeight="1"/>
    <row r="169441" ht="16" customHeight="1"/>
    <row r="169650" ht="15" customHeight="1"/>
    <row r="169651" ht="16" customHeight="1"/>
    <row r="169860" ht="15" customHeight="1"/>
    <row r="169861" ht="16" customHeight="1"/>
    <row r="170070" ht="15" customHeight="1"/>
    <row r="170071" ht="16" customHeight="1"/>
    <row r="170280" ht="15" customHeight="1"/>
    <row r="170281" ht="16" customHeight="1"/>
    <row r="170490" ht="15" customHeight="1"/>
    <row r="170491" ht="16" customHeight="1"/>
    <row r="170700" ht="15" customHeight="1"/>
    <row r="170701" ht="16" customHeight="1"/>
    <row r="170910" ht="15" customHeight="1"/>
    <row r="170911" ht="16" customHeight="1"/>
    <row r="171120" ht="15" customHeight="1"/>
    <row r="171121" ht="16" customHeight="1"/>
    <row r="171330" ht="15" customHeight="1"/>
    <row r="171331" ht="16" customHeight="1"/>
    <row r="171540" ht="15" customHeight="1"/>
    <row r="171541" ht="16" customHeight="1"/>
    <row r="171750" ht="15" customHeight="1"/>
    <row r="171751" ht="16" customHeight="1"/>
    <row r="171960" ht="15" customHeight="1"/>
    <row r="171961" ht="16" customHeight="1"/>
    <row r="172170" ht="15" customHeight="1"/>
    <row r="172171" ht="16" customHeight="1"/>
    <row r="172380" ht="15" customHeight="1"/>
    <row r="172381" ht="16" customHeight="1"/>
    <row r="172590" ht="15" customHeight="1"/>
    <row r="172591" ht="16" customHeight="1"/>
    <row r="172800" ht="15" customHeight="1"/>
    <row r="172801" ht="16" customHeight="1"/>
    <row r="173010" ht="15" customHeight="1"/>
    <row r="173011" ht="16" customHeight="1"/>
    <row r="173220" ht="15" customHeight="1"/>
    <row r="173221" ht="16" customHeight="1"/>
    <row r="173430" ht="15" customHeight="1"/>
    <row r="173431" ht="16" customHeight="1"/>
    <row r="173640" ht="15" customHeight="1"/>
    <row r="173641" ht="16" customHeight="1"/>
    <row r="173850" ht="15" customHeight="1"/>
    <row r="173851" ht="16" customHeight="1"/>
    <row r="174060" ht="15" customHeight="1"/>
    <row r="174061" ht="16" customHeight="1"/>
    <row r="174270" ht="15" customHeight="1"/>
    <row r="174271" ht="16" customHeight="1"/>
    <row r="174480" ht="15" customHeight="1"/>
    <row r="174481" ht="16" customHeight="1"/>
    <row r="174690" ht="15" customHeight="1"/>
    <row r="174691" ht="16" customHeight="1"/>
    <row r="174900" ht="15" customHeight="1"/>
    <row r="174901" ht="16" customHeight="1"/>
    <row r="175110" ht="15" customHeight="1"/>
    <row r="175111" ht="16" customHeight="1"/>
    <row r="175320" ht="15" customHeight="1"/>
    <row r="175321" ht="16" customHeight="1"/>
    <row r="175530" ht="15" customHeight="1"/>
    <row r="175531" ht="16" customHeight="1"/>
    <row r="175740" ht="15" customHeight="1"/>
    <row r="175741" ht="16" customHeight="1"/>
    <row r="175950" ht="15" customHeight="1"/>
    <row r="175951" ht="16" customHeight="1"/>
    <row r="176160" ht="15" customHeight="1"/>
    <row r="176161" ht="16" customHeight="1"/>
    <row r="176370" ht="15" customHeight="1"/>
    <row r="176371" ht="16" customHeight="1"/>
    <row r="176580" ht="15" customHeight="1"/>
    <row r="176581" ht="16" customHeight="1"/>
    <row r="176790" ht="15" customHeight="1"/>
    <row r="176791" ht="16" customHeight="1"/>
    <row r="177000" ht="15" customHeight="1"/>
    <row r="177001" ht="16" customHeight="1"/>
    <row r="177210" ht="15" customHeight="1"/>
    <row r="177211" ht="16" customHeight="1"/>
    <row r="177420" ht="15" customHeight="1"/>
    <row r="177421" ht="16" customHeight="1"/>
    <row r="177630" ht="15" customHeight="1"/>
    <row r="177631" ht="16" customHeight="1"/>
    <row r="177840" ht="15" customHeight="1"/>
    <row r="177841" ht="16" customHeight="1"/>
    <row r="178050" ht="15" customHeight="1"/>
    <row r="178051" ht="16" customHeight="1"/>
    <row r="178260" ht="15" customHeight="1"/>
    <row r="178261" ht="16" customHeight="1"/>
    <row r="178470" ht="15" customHeight="1"/>
    <row r="178471" ht="16" customHeight="1"/>
    <row r="178680" ht="15" customHeight="1"/>
    <row r="178681" ht="16" customHeight="1"/>
    <row r="178890" ht="15" customHeight="1"/>
    <row r="178891" ht="16" customHeight="1"/>
    <row r="179100" ht="15" customHeight="1"/>
    <row r="179101" ht="16" customHeight="1"/>
    <row r="179310" ht="15" customHeight="1"/>
    <row r="179311" ht="16" customHeight="1"/>
    <row r="179520" ht="15" customHeight="1"/>
    <row r="179521" ht="16" customHeight="1"/>
    <row r="179730" ht="15" customHeight="1"/>
    <row r="179731" ht="16" customHeight="1"/>
    <row r="179940" ht="15" customHeight="1"/>
    <row r="179941" ht="16" customHeight="1"/>
    <row r="180150" ht="15" customHeight="1"/>
    <row r="180151" ht="16" customHeight="1"/>
    <row r="180360" ht="15" customHeight="1"/>
    <row r="180361" ht="16" customHeight="1"/>
    <row r="180570" ht="15" customHeight="1"/>
    <row r="180571" ht="16" customHeight="1"/>
    <row r="180780" ht="15" customHeight="1"/>
    <row r="180781" ht="16" customHeight="1"/>
    <row r="180990" ht="15" customHeight="1"/>
    <row r="180991" ht="16" customHeight="1"/>
    <row r="181200" ht="15" customHeight="1"/>
    <row r="181201" ht="16" customHeight="1"/>
    <row r="181410" ht="15" customHeight="1"/>
    <row r="181411" ht="16" customHeight="1"/>
    <row r="181620" ht="15" customHeight="1"/>
    <row r="181621" ht="16" customHeight="1"/>
    <row r="181830" ht="15" customHeight="1"/>
    <row r="181831" ht="16" customHeight="1"/>
    <row r="182040" ht="15" customHeight="1"/>
    <row r="182041" ht="16" customHeight="1"/>
    <row r="182250" ht="15" customHeight="1"/>
    <row r="182251" ht="16" customHeight="1"/>
    <row r="182460" ht="15" customHeight="1"/>
    <row r="182461" ht="16" customHeight="1"/>
    <row r="182670" ht="15" customHeight="1"/>
    <row r="182671" ht="16" customHeight="1"/>
    <row r="182880" ht="15" customHeight="1"/>
    <row r="182881" ht="16" customHeight="1"/>
    <row r="183090" ht="15" customHeight="1"/>
    <row r="183091" ht="16" customHeight="1"/>
    <row r="183300" ht="15" customHeight="1"/>
    <row r="183301" ht="16" customHeight="1"/>
    <row r="183510" ht="15" customHeight="1"/>
    <row r="183511" ht="16" customHeight="1"/>
    <row r="183720" ht="15" customHeight="1"/>
    <row r="183721" ht="16" customHeight="1"/>
    <row r="183930" ht="15" customHeight="1"/>
    <row r="183931" ht="16" customHeight="1"/>
    <row r="184140" ht="15" customHeight="1"/>
    <row r="184141" ht="16" customHeight="1"/>
    <row r="184350" ht="15" customHeight="1"/>
    <row r="184351" ht="16" customHeight="1"/>
    <row r="184560" ht="15" customHeight="1"/>
    <row r="184561" ht="16" customHeight="1"/>
    <row r="184770" ht="15" customHeight="1"/>
    <row r="184771" ht="16" customHeight="1"/>
    <row r="184980" ht="15" customHeight="1"/>
    <row r="184981" ht="16" customHeight="1"/>
    <row r="185190" ht="15" customHeight="1"/>
    <row r="185191" ht="16" customHeight="1"/>
    <row r="185400" ht="15" customHeight="1"/>
    <row r="185401" ht="16" customHeight="1"/>
    <row r="185610" ht="15" customHeight="1"/>
    <row r="185611" ht="16" customHeight="1"/>
    <row r="185820" ht="15" customHeight="1"/>
    <row r="185821" ht="16" customHeight="1"/>
    <row r="186030" ht="15" customHeight="1"/>
    <row r="186031" ht="16" customHeight="1"/>
    <row r="186240" ht="15" customHeight="1"/>
    <row r="186241" ht="16" customHeight="1"/>
    <row r="186450" ht="15" customHeight="1"/>
    <row r="186451" ht="16" customHeight="1"/>
    <row r="186660" ht="15" customHeight="1"/>
    <row r="186661" ht="16" customHeight="1"/>
    <row r="186870" ht="15" customHeight="1"/>
    <row r="186871" ht="16" customHeight="1"/>
    <row r="187080" ht="15" customHeight="1"/>
    <row r="187081" ht="16" customHeight="1"/>
    <row r="187290" ht="15" customHeight="1"/>
    <row r="187291" ht="16" customHeight="1"/>
    <row r="187500" ht="15" customHeight="1"/>
    <row r="187501" ht="16" customHeight="1"/>
    <row r="187710" ht="15" customHeight="1"/>
    <row r="187711" ht="16" customHeight="1"/>
    <row r="187920" ht="15" customHeight="1"/>
    <row r="187921" ht="16" customHeight="1"/>
    <row r="188130" ht="15" customHeight="1"/>
    <row r="188131" ht="16" customHeight="1"/>
    <row r="188340" ht="15" customHeight="1"/>
    <row r="188341" ht="16" customHeight="1"/>
    <row r="188550" ht="15" customHeight="1"/>
    <row r="188551" ht="16" customHeight="1"/>
    <row r="188760" ht="15" customHeight="1"/>
    <row r="188761" ht="16" customHeight="1"/>
    <row r="188970" ht="15" customHeight="1"/>
    <row r="188971" ht="16" customHeight="1"/>
    <row r="189180" ht="15" customHeight="1"/>
    <row r="189181" ht="16" customHeight="1"/>
    <row r="189390" ht="15" customHeight="1"/>
    <row r="189391" ht="16" customHeight="1"/>
    <row r="189600" ht="15" customHeight="1"/>
    <row r="189601" ht="16" customHeight="1"/>
    <row r="189810" ht="15" customHeight="1"/>
    <row r="189811" ht="16" customHeight="1"/>
    <row r="190020" ht="15" customHeight="1"/>
    <row r="190021" ht="16" customHeight="1"/>
    <row r="190230" ht="15" customHeight="1"/>
    <row r="190231" ht="16" customHeight="1"/>
    <row r="190440" ht="15" customHeight="1"/>
    <row r="190441" ht="16" customHeight="1"/>
    <row r="190650" ht="15" customHeight="1"/>
    <row r="190651" ht="16" customHeight="1"/>
    <row r="190860" ht="15" customHeight="1"/>
    <row r="190861" ht="16" customHeight="1"/>
    <row r="191070" ht="15" customHeight="1"/>
    <row r="191071" ht="16" customHeight="1"/>
    <row r="191280" ht="15" customHeight="1"/>
    <row r="191281" ht="16" customHeight="1"/>
    <row r="191490" ht="15" customHeight="1"/>
    <row r="191491" ht="16" customHeight="1"/>
    <row r="191700" ht="15" customHeight="1"/>
    <row r="191701" ht="16" customHeight="1"/>
    <row r="191910" ht="15" customHeight="1"/>
    <row r="191911" ht="16" customHeight="1"/>
    <row r="192120" ht="15" customHeight="1"/>
    <row r="192121" ht="16" customHeight="1"/>
    <row r="192330" ht="15" customHeight="1"/>
    <row r="192331" ht="16" customHeight="1"/>
    <row r="192540" ht="15" customHeight="1"/>
    <row r="192541" ht="16" customHeight="1"/>
    <row r="192750" ht="15" customHeight="1"/>
    <row r="192751" ht="16" customHeight="1"/>
    <row r="192960" ht="15" customHeight="1"/>
    <row r="192961" ht="16" customHeight="1"/>
    <row r="193170" ht="15" customHeight="1"/>
    <row r="193171" ht="16" customHeight="1"/>
    <row r="193380" ht="15" customHeight="1"/>
    <row r="193381" ht="16" customHeight="1"/>
    <row r="193590" ht="15" customHeight="1"/>
    <row r="193591" ht="16" customHeight="1"/>
    <row r="193800" ht="15" customHeight="1"/>
    <row r="193801" ht="16" customHeight="1"/>
    <row r="194010" ht="15" customHeight="1"/>
    <row r="194011" ht="16" customHeight="1"/>
    <row r="194220" ht="15" customHeight="1"/>
    <row r="194221" ht="16" customHeight="1"/>
    <row r="194430" ht="15" customHeight="1"/>
    <row r="194431" ht="16" customHeight="1"/>
    <row r="194640" ht="15" customHeight="1"/>
    <row r="194641" ht="16" customHeight="1"/>
    <row r="194850" ht="15" customHeight="1"/>
    <row r="194851" ht="16" customHeight="1"/>
    <row r="195060" ht="15" customHeight="1"/>
    <row r="195061" ht="16" customHeight="1"/>
    <row r="195270" ht="15" customHeight="1"/>
    <row r="195271" ht="16" customHeight="1"/>
    <row r="195480" ht="15" customHeight="1"/>
    <row r="195481" ht="16" customHeight="1"/>
    <row r="195690" ht="15" customHeight="1"/>
    <row r="195691" ht="16" customHeight="1"/>
    <row r="195900" ht="15" customHeight="1"/>
    <row r="195901" ht="16" customHeight="1"/>
    <row r="196110" ht="15" customHeight="1"/>
    <row r="196111" ht="16" customHeight="1"/>
    <row r="196320" ht="15" customHeight="1"/>
    <row r="196321" ht="16" customHeight="1"/>
    <row r="196530" ht="15" customHeight="1"/>
    <row r="196531" ht="16" customHeight="1"/>
    <row r="196740" ht="15" customHeight="1"/>
    <row r="196741" ht="16" customHeight="1"/>
    <row r="196950" ht="15" customHeight="1"/>
    <row r="196951" ht="16" customHeight="1"/>
    <row r="197160" ht="15" customHeight="1"/>
    <row r="197161" ht="16" customHeight="1"/>
    <row r="197370" ht="15" customHeight="1"/>
    <row r="197371" ht="16" customHeight="1"/>
    <row r="197580" ht="15" customHeight="1"/>
    <row r="197581" ht="16" customHeight="1"/>
    <row r="197790" ht="15" customHeight="1"/>
    <row r="197791" ht="16" customHeight="1"/>
    <row r="198000" ht="15" customHeight="1"/>
    <row r="198001" ht="16" customHeight="1"/>
    <row r="198210" ht="15" customHeight="1"/>
    <row r="198211" ht="16" customHeight="1"/>
    <row r="198420" ht="15" customHeight="1"/>
    <row r="198421" ht="16" customHeight="1"/>
    <row r="198630" ht="15" customHeight="1"/>
    <row r="198631" ht="16" customHeight="1"/>
    <row r="198840" ht="15" customHeight="1"/>
    <row r="198841" ht="16" customHeight="1"/>
    <row r="199050" ht="15" customHeight="1"/>
    <row r="199051" ht="16" customHeight="1"/>
    <row r="199260" ht="15" customHeight="1"/>
    <row r="199261" ht="16" customHeight="1"/>
    <row r="199470" ht="15" customHeight="1"/>
    <row r="199471" ht="16" customHeight="1"/>
    <row r="199680" ht="15" customHeight="1"/>
    <row r="199681" ht="16" customHeight="1"/>
    <row r="199890" ht="15" customHeight="1"/>
    <row r="199891" ht="16" customHeight="1"/>
    <row r="200100" ht="15" customHeight="1"/>
    <row r="200101" ht="16" customHeight="1"/>
    <row r="200310" ht="15" customHeight="1"/>
    <row r="200311" ht="16" customHeight="1"/>
    <row r="200520" ht="15" customHeight="1"/>
    <row r="200521" ht="16" customHeight="1"/>
    <row r="200730" ht="15" customHeight="1"/>
    <row r="200731" ht="16" customHeight="1"/>
    <row r="200940" ht="15" customHeight="1"/>
    <row r="200941" ht="16" customHeight="1"/>
    <row r="201150" ht="15" customHeight="1"/>
    <row r="201151" ht="16" customHeight="1"/>
    <row r="201360" ht="15" customHeight="1"/>
    <row r="201361" ht="16" customHeight="1"/>
    <row r="201570" ht="15" customHeight="1"/>
    <row r="201571" ht="16" customHeight="1"/>
    <row r="201780" ht="15" customHeight="1"/>
    <row r="201781" ht="16" customHeight="1"/>
    <row r="201990" ht="15" customHeight="1"/>
    <row r="201991" ht="16" customHeight="1"/>
    <row r="202200" ht="15" customHeight="1"/>
    <row r="202201" ht="16" customHeight="1"/>
    <row r="202410" ht="15" customHeight="1"/>
    <row r="202411" ht="16" customHeight="1"/>
    <row r="202620" ht="15" customHeight="1"/>
    <row r="202621" ht="16" customHeight="1"/>
    <row r="202830" ht="15" customHeight="1"/>
    <row r="202831" ht="16" customHeight="1"/>
    <row r="203040" ht="15" customHeight="1"/>
    <row r="203041" ht="16" customHeight="1"/>
    <row r="203250" ht="15" customHeight="1"/>
    <row r="203251" ht="16" customHeight="1"/>
    <row r="203460" ht="15" customHeight="1"/>
    <row r="203461" ht="16" customHeight="1"/>
    <row r="203670" ht="15" customHeight="1"/>
    <row r="203671" ht="16" customHeight="1"/>
    <row r="203880" ht="15" customHeight="1"/>
    <row r="203881" ht="16" customHeight="1"/>
    <row r="204090" ht="15" customHeight="1"/>
    <row r="204091" ht="16" customHeight="1"/>
    <row r="204300" ht="15" customHeight="1"/>
    <row r="204301" ht="16" customHeight="1"/>
    <row r="204510" ht="15" customHeight="1"/>
    <row r="204511" ht="16" customHeight="1"/>
    <row r="204720" ht="15" customHeight="1"/>
    <row r="204721" ht="16" customHeight="1"/>
    <row r="204930" ht="15" customHeight="1"/>
    <row r="204931" ht="16" customHeight="1"/>
    <row r="205140" ht="15" customHeight="1"/>
    <row r="205141" ht="16" customHeight="1"/>
    <row r="205350" ht="15" customHeight="1"/>
    <row r="205351" ht="16" customHeight="1"/>
    <row r="205560" ht="15" customHeight="1"/>
    <row r="205561" ht="16" customHeight="1"/>
    <row r="205770" ht="15" customHeight="1"/>
    <row r="205771" ht="16" customHeight="1"/>
    <row r="205980" ht="15" customHeight="1"/>
    <row r="205981" ht="16" customHeight="1"/>
    <row r="206190" ht="15" customHeight="1"/>
    <row r="206191" ht="16" customHeight="1"/>
    <row r="206400" ht="15" customHeight="1"/>
    <row r="206401" ht="16" customHeight="1"/>
    <row r="206610" ht="15" customHeight="1"/>
    <row r="206611" ht="16" customHeight="1"/>
    <row r="206820" ht="15" customHeight="1"/>
    <row r="206821" ht="16" customHeight="1"/>
    <row r="207030" ht="15" customHeight="1"/>
    <row r="207031" ht="16" customHeight="1"/>
    <row r="207240" ht="15" customHeight="1"/>
    <row r="207241" ht="16" customHeight="1"/>
    <row r="207450" ht="15" customHeight="1"/>
    <row r="207451" ht="16" customHeight="1"/>
    <row r="207660" ht="15" customHeight="1"/>
    <row r="207661" ht="16" customHeight="1"/>
    <row r="207870" ht="15" customHeight="1"/>
    <row r="207871" ht="16" customHeight="1"/>
    <row r="208080" ht="15" customHeight="1"/>
    <row r="208081" ht="16" customHeight="1"/>
    <row r="208290" ht="15" customHeight="1"/>
    <row r="208291" ht="16" customHeight="1"/>
    <row r="208500" ht="15" customHeight="1"/>
    <row r="208501" ht="16" customHeight="1"/>
    <row r="208710" ht="15" customHeight="1"/>
    <row r="208711" ht="16" customHeight="1"/>
    <row r="208920" ht="15" customHeight="1"/>
    <row r="208921" ht="16" customHeight="1"/>
    <row r="209130" ht="15" customHeight="1"/>
    <row r="209131" ht="16" customHeight="1"/>
    <row r="209340" ht="15" customHeight="1"/>
    <row r="209341" ht="16" customHeight="1"/>
    <row r="209550" ht="15" customHeight="1"/>
    <row r="209551" ht="16" customHeight="1"/>
    <row r="209760" ht="15" customHeight="1"/>
    <row r="209761" ht="16" customHeight="1"/>
    <row r="209970" ht="15" customHeight="1"/>
    <row r="209971" ht="16" customHeight="1"/>
    <row r="210180" ht="15" customHeight="1"/>
    <row r="210181" ht="16" customHeight="1"/>
    <row r="210390" ht="15" customHeight="1"/>
    <row r="210391" ht="16" customHeight="1"/>
    <row r="210600" ht="15" customHeight="1"/>
    <row r="210601" ht="16" customHeight="1"/>
    <row r="210810" ht="15" customHeight="1"/>
    <row r="210811" ht="16" customHeight="1"/>
    <row r="211020" ht="15" customHeight="1"/>
    <row r="211021" ht="16" customHeight="1"/>
    <row r="211230" ht="15" customHeight="1"/>
    <row r="211231" ht="16" customHeight="1"/>
    <row r="211440" ht="15" customHeight="1"/>
    <row r="211441" ht="16" customHeight="1"/>
    <row r="211650" ht="15" customHeight="1"/>
    <row r="211651" ht="16" customHeight="1"/>
    <row r="211860" ht="15" customHeight="1"/>
    <row r="211861" ht="16" customHeight="1"/>
    <row r="212070" ht="15" customHeight="1"/>
    <row r="212071" ht="16" customHeight="1"/>
    <row r="212280" ht="15" customHeight="1"/>
    <row r="212281" ht="16" customHeight="1"/>
    <row r="212490" ht="15" customHeight="1"/>
    <row r="212491" ht="16" customHeight="1"/>
    <row r="212700" ht="15" customHeight="1"/>
    <row r="212701" ht="16" customHeight="1"/>
    <row r="212910" ht="15" customHeight="1"/>
    <row r="212911" ht="16" customHeight="1"/>
    <row r="213120" ht="15" customHeight="1"/>
    <row r="213121" ht="16" customHeight="1"/>
    <row r="213330" ht="15" customHeight="1"/>
    <row r="213331" ht="16" customHeight="1"/>
    <row r="213540" ht="15" customHeight="1"/>
    <row r="213541" ht="16" customHeight="1"/>
    <row r="213750" ht="15" customHeight="1"/>
    <row r="213751" ht="16" customHeight="1"/>
    <row r="213960" ht="15" customHeight="1"/>
    <row r="213961" ht="16" customHeight="1"/>
    <row r="214170" ht="15" customHeight="1"/>
    <row r="214171" ht="16" customHeight="1"/>
    <row r="214380" ht="15" customHeight="1"/>
    <row r="214381" ht="16" customHeight="1"/>
    <row r="214590" ht="15" customHeight="1"/>
    <row r="214591" ht="16" customHeight="1"/>
    <row r="214800" ht="15" customHeight="1"/>
    <row r="214801" ht="16" customHeight="1"/>
    <row r="215010" ht="15" customHeight="1"/>
    <row r="215011" ht="16" customHeight="1"/>
    <row r="215220" ht="15" customHeight="1"/>
    <row r="215221" ht="16" customHeight="1"/>
    <row r="215430" ht="15" customHeight="1"/>
    <row r="215431" ht="16" customHeight="1"/>
    <row r="215640" ht="15" customHeight="1"/>
    <row r="215641" ht="16" customHeight="1"/>
    <row r="215850" ht="15" customHeight="1"/>
    <row r="215851" ht="16" customHeight="1"/>
    <row r="216060" ht="15" customHeight="1"/>
    <row r="216061" ht="16" customHeight="1"/>
    <row r="216270" ht="15" customHeight="1"/>
    <row r="216271" ht="16" customHeight="1"/>
    <row r="216480" ht="15" customHeight="1"/>
    <row r="216481" ht="16" customHeight="1"/>
    <row r="216690" ht="15" customHeight="1"/>
    <row r="216691" ht="16" customHeight="1"/>
    <row r="216900" ht="15" customHeight="1"/>
    <row r="216901" ht="16" customHeight="1"/>
    <row r="217110" ht="15" customHeight="1"/>
    <row r="217111" ht="16" customHeight="1"/>
    <row r="217320" ht="15" customHeight="1"/>
    <row r="217321" ht="16" customHeight="1"/>
    <row r="217530" ht="15" customHeight="1"/>
    <row r="217531" ht="16" customHeight="1"/>
    <row r="217740" ht="15" customHeight="1"/>
    <row r="217741" ht="16" customHeight="1"/>
    <row r="217950" ht="15" customHeight="1"/>
    <row r="217951" ht="16" customHeight="1"/>
    <row r="218160" ht="15" customHeight="1"/>
    <row r="218161" ht="16" customHeight="1"/>
    <row r="218370" ht="15" customHeight="1"/>
    <row r="218371" ht="16" customHeight="1"/>
    <row r="218580" ht="15" customHeight="1"/>
    <row r="218581" ht="16" customHeight="1"/>
    <row r="218790" ht="15" customHeight="1"/>
    <row r="218791" ht="16" customHeight="1"/>
    <row r="219000" ht="15" customHeight="1"/>
    <row r="219001" ht="16" customHeight="1"/>
    <row r="219210" ht="15" customHeight="1"/>
    <row r="219211" ht="16" customHeight="1"/>
    <row r="219420" ht="15" customHeight="1"/>
    <row r="219421" ht="16" customHeight="1"/>
    <row r="219630" ht="15" customHeight="1"/>
    <row r="219631" ht="16" customHeight="1"/>
    <row r="219840" ht="15" customHeight="1"/>
    <row r="219841" ht="16" customHeight="1"/>
    <row r="220050" ht="15" customHeight="1"/>
    <row r="220051" ht="16" customHeight="1"/>
    <row r="220260" ht="15" customHeight="1"/>
    <row r="220261" ht="16" customHeight="1"/>
    <row r="220470" ht="15" customHeight="1"/>
    <row r="220471" ht="16" customHeight="1"/>
    <row r="220680" ht="15" customHeight="1"/>
    <row r="220681" ht="16" customHeight="1"/>
    <row r="220890" ht="15" customHeight="1"/>
    <row r="220891" ht="16" customHeight="1"/>
    <row r="221100" ht="15" customHeight="1"/>
    <row r="221101" ht="16" customHeight="1"/>
    <row r="221310" ht="15" customHeight="1"/>
    <row r="221311" ht="16" customHeight="1"/>
    <row r="221520" ht="15" customHeight="1"/>
    <row r="221521" ht="16" customHeight="1"/>
    <row r="221730" ht="15" customHeight="1"/>
    <row r="221731" ht="16" customHeight="1"/>
    <row r="221940" ht="15" customHeight="1"/>
    <row r="221941" ht="16" customHeight="1"/>
    <row r="222150" ht="15" customHeight="1"/>
    <row r="222151" ht="16" customHeight="1"/>
    <row r="222360" ht="15" customHeight="1"/>
    <row r="222361" ht="16" customHeight="1"/>
    <row r="222570" ht="15" customHeight="1"/>
    <row r="222571" ht="16" customHeight="1"/>
    <row r="222780" ht="15" customHeight="1"/>
    <row r="222781" ht="16" customHeight="1"/>
    <row r="222990" ht="15" customHeight="1"/>
    <row r="222991" ht="16" customHeight="1"/>
    <row r="223200" ht="15" customHeight="1"/>
    <row r="223201" ht="16" customHeight="1"/>
    <row r="223410" ht="15" customHeight="1"/>
    <row r="223411" ht="16" customHeight="1"/>
    <row r="223620" ht="15" customHeight="1"/>
    <row r="223621" ht="16" customHeight="1"/>
    <row r="223830" ht="15" customHeight="1"/>
    <row r="223831" ht="16" customHeight="1"/>
    <row r="224040" ht="15" customHeight="1"/>
    <row r="224041" ht="16" customHeight="1"/>
    <row r="224250" ht="15" customHeight="1"/>
    <row r="224251" ht="16" customHeight="1"/>
    <row r="224460" ht="15" customHeight="1"/>
    <row r="224461" ht="16" customHeight="1"/>
    <row r="224670" ht="15" customHeight="1"/>
    <row r="224671" ht="16" customHeight="1"/>
    <row r="224880" ht="15" customHeight="1"/>
    <row r="224881" ht="16" customHeight="1"/>
    <row r="225090" ht="15" customHeight="1"/>
    <row r="225091" ht="16" customHeight="1"/>
    <row r="225300" ht="15" customHeight="1"/>
    <row r="225301" ht="16" customHeight="1"/>
    <row r="225510" ht="15" customHeight="1"/>
    <row r="225511" ht="16" customHeight="1"/>
    <row r="225720" ht="15" customHeight="1"/>
    <row r="225721" ht="16" customHeight="1"/>
    <row r="225930" ht="15" customHeight="1"/>
    <row r="225931" ht="16" customHeight="1"/>
    <row r="226140" ht="15" customHeight="1"/>
    <row r="226141" ht="16" customHeight="1"/>
    <row r="226350" ht="15" customHeight="1"/>
    <row r="226351" ht="16" customHeight="1"/>
    <row r="226560" ht="15" customHeight="1"/>
    <row r="226561" ht="16" customHeight="1"/>
    <row r="226770" ht="15" customHeight="1"/>
    <row r="226771" ht="16" customHeight="1"/>
    <row r="226980" ht="15" customHeight="1"/>
    <row r="226981" ht="16" customHeight="1"/>
    <row r="227190" ht="15" customHeight="1"/>
    <row r="227191" ht="16" customHeight="1"/>
    <row r="227400" ht="15" customHeight="1"/>
    <row r="227401" ht="16" customHeight="1"/>
    <row r="227610" ht="15" customHeight="1"/>
    <row r="227611" ht="16" customHeight="1"/>
    <row r="227820" ht="15" customHeight="1"/>
    <row r="227821" ht="16" customHeight="1"/>
    <row r="228030" ht="15" customHeight="1"/>
    <row r="228031" ht="16" customHeight="1"/>
    <row r="228240" ht="15" customHeight="1"/>
    <row r="228241" ht="16" customHeight="1"/>
    <row r="228450" ht="15" customHeight="1"/>
    <row r="228451" ht="16" customHeight="1"/>
    <row r="228660" ht="15" customHeight="1"/>
    <row r="228661" ht="16" customHeight="1"/>
    <row r="228870" ht="15" customHeight="1"/>
    <row r="228871" ht="16" customHeight="1"/>
    <row r="229080" ht="15" customHeight="1"/>
    <row r="229081" ht="16" customHeight="1"/>
    <row r="229290" ht="15" customHeight="1"/>
    <row r="229291" ht="16" customHeight="1"/>
    <row r="229500" ht="15" customHeight="1"/>
    <row r="229501" ht="16" customHeight="1"/>
    <row r="229710" ht="15" customHeight="1"/>
    <row r="229711" ht="16" customHeight="1"/>
    <row r="229920" ht="15" customHeight="1"/>
    <row r="229921" ht="16" customHeight="1"/>
    <row r="230130" ht="15" customHeight="1"/>
    <row r="230131" ht="16" customHeight="1"/>
    <row r="230340" ht="15" customHeight="1"/>
    <row r="230341" ht="16" customHeight="1"/>
    <row r="230550" ht="15" customHeight="1"/>
    <row r="230551" ht="16" customHeight="1"/>
    <row r="230760" ht="15" customHeight="1"/>
    <row r="230761" ht="16" customHeight="1"/>
    <row r="230970" ht="15" customHeight="1"/>
    <row r="230971" ht="16" customHeight="1"/>
    <row r="231180" ht="15" customHeight="1"/>
    <row r="231181" ht="16" customHeight="1"/>
    <row r="231390" ht="15" customHeight="1"/>
    <row r="231391" ht="16" customHeight="1"/>
    <row r="231600" ht="15" customHeight="1"/>
    <row r="231601" ht="16" customHeight="1"/>
    <row r="231810" ht="15" customHeight="1"/>
    <row r="231811" ht="16" customHeight="1"/>
    <row r="232020" ht="15" customHeight="1"/>
    <row r="232021" ht="16" customHeight="1"/>
    <row r="232230" ht="15" customHeight="1"/>
    <row r="232231" ht="16" customHeight="1"/>
    <row r="232440" ht="15" customHeight="1"/>
    <row r="232441" ht="16" customHeight="1"/>
    <row r="232650" ht="15" customHeight="1"/>
    <row r="232651" ht="16" customHeight="1"/>
    <row r="232860" ht="15" customHeight="1"/>
    <row r="232861" ht="16" customHeight="1"/>
    <row r="233070" ht="15" customHeight="1"/>
    <row r="233071" ht="16" customHeight="1"/>
    <row r="233280" ht="15" customHeight="1"/>
    <row r="233281" ht="16" customHeight="1"/>
    <row r="233490" ht="15" customHeight="1"/>
    <row r="233491" ht="16" customHeight="1"/>
    <row r="233700" ht="15" customHeight="1"/>
    <row r="233701" ht="16" customHeight="1"/>
    <row r="233910" ht="15" customHeight="1"/>
    <row r="233911" ht="16" customHeight="1"/>
    <row r="234120" ht="15" customHeight="1"/>
    <row r="234121" ht="16" customHeight="1"/>
    <row r="234330" ht="15" customHeight="1"/>
    <row r="234331" ht="16" customHeight="1"/>
    <row r="234540" ht="15" customHeight="1"/>
    <row r="234541" ht="16" customHeight="1"/>
    <row r="234750" ht="15" customHeight="1"/>
    <row r="234751" ht="16" customHeight="1"/>
    <row r="234960" ht="15" customHeight="1"/>
    <row r="234961" ht="16" customHeight="1"/>
    <row r="235170" ht="15" customHeight="1"/>
    <row r="235171" ht="16" customHeight="1"/>
    <row r="235380" ht="15" customHeight="1"/>
    <row r="235381" ht="16" customHeight="1"/>
    <row r="235590" ht="15" customHeight="1"/>
    <row r="235591" ht="16" customHeight="1"/>
    <row r="235800" ht="15" customHeight="1"/>
    <row r="235801" ht="16" customHeight="1"/>
    <row r="236010" ht="15" customHeight="1"/>
    <row r="236011" ht="16" customHeight="1"/>
    <row r="236220" ht="15" customHeight="1"/>
    <row r="236221" ht="16" customHeight="1"/>
    <row r="236430" ht="15" customHeight="1"/>
    <row r="236431" ht="16" customHeight="1"/>
    <row r="236640" ht="15" customHeight="1"/>
    <row r="236641" ht="16" customHeight="1"/>
    <row r="236850" ht="15" customHeight="1"/>
    <row r="236851" ht="16" customHeight="1"/>
    <row r="237060" ht="15" customHeight="1"/>
    <row r="237061" ht="16" customHeight="1"/>
    <row r="237270" ht="15" customHeight="1"/>
    <row r="237271" ht="16" customHeight="1"/>
    <row r="237480" ht="15" customHeight="1"/>
    <row r="237481" ht="16" customHeight="1"/>
    <row r="237690" ht="15" customHeight="1"/>
    <row r="237691" ht="16" customHeight="1"/>
    <row r="237900" ht="15" customHeight="1"/>
    <row r="237901" ht="16" customHeight="1"/>
    <row r="238110" ht="15" customHeight="1"/>
    <row r="238111" ht="16" customHeight="1"/>
    <row r="238320" ht="15" customHeight="1"/>
    <row r="238321" ht="16" customHeight="1"/>
    <row r="238530" ht="15" customHeight="1"/>
    <row r="238531" ht="16" customHeight="1"/>
    <row r="238740" ht="15" customHeight="1"/>
    <row r="238741" ht="16" customHeight="1"/>
    <row r="238950" ht="15" customHeight="1"/>
    <row r="238951" ht="16" customHeight="1"/>
    <row r="239160" ht="15" customHeight="1"/>
    <row r="239161" ht="16" customHeight="1"/>
    <row r="239370" ht="15" customHeight="1"/>
    <row r="239371" ht="16" customHeight="1"/>
    <row r="239580" ht="15" customHeight="1"/>
    <row r="239581" ht="16" customHeight="1"/>
    <row r="239790" ht="15" customHeight="1"/>
    <row r="239791" ht="16" customHeight="1"/>
    <row r="240000" ht="15" customHeight="1"/>
    <row r="240001" ht="16" customHeight="1"/>
    <row r="240210" ht="15" customHeight="1"/>
    <row r="240211" ht="16" customHeight="1"/>
    <row r="240420" ht="15" customHeight="1"/>
    <row r="240421" ht="16" customHeight="1"/>
    <row r="240630" ht="15" customHeight="1"/>
    <row r="240631" ht="16" customHeight="1"/>
    <row r="240840" ht="15" customHeight="1"/>
    <row r="240841" ht="16" customHeight="1"/>
    <row r="241050" ht="15" customHeight="1"/>
    <row r="241051" ht="16" customHeight="1"/>
    <row r="241260" ht="15" customHeight="1"/>
    <row r="241261" ht="16" customHeight="1"/>
    <row r="241470" ht="15" customHeight="1"/>
    <row r="241471" ht="16" customHeight="1"/>
    <row r="241680" ht="15" customHeight="1"/>
    <row r="241681" ht="16" customHeight="1"/>
    <row r="241890" ht="15" customHeight="1"/>
    <row r="241891" ht="16" customHeight="1"/>
    <row r="242100" ht="15" customHeight="1"/>
    <row r="242101" ht="16" customHeight="1"/>
    <row r="242310" ht="15" customHeight="1"/>
    <row r="242311" ht="16" customHeight="1"/>
    <row r="242520" ht="15" customHeight="1"/>
    <row r="242521" ht="16" customHeight="1"/>
    <row r="242730" ht="15" customHeight="1"/>
    <row r="242731" ht="16" customHeight="1"/>
    <row r="242940" ht="15" customHeight="1"/>
    <row r="242941" ht="16" customHeight="1"/>
    <row r="243150" ht="15" customHeight="1"/>
    <row r="243151" ht="16" customHeight="1"/>
    <row r="243360" ht="15" customHeight="1"/>
    <row r="243361" ht="16" customHeight="1"/>
    <row r="243570" ht="15" customHeight="1"/>
    <row r="243571" ht="16" customHeight="1"/>
    <row r="243780" ht="15" customHeight="1"/>
    <row r="243781" ht="16" customHeight="1"/>
    <row r="243990" ht="15" customHeight="1"/>
    <row r="243991" ht="16" customHeight="1"/>
    <row r="244200" ht="15" customHeight="1"/>
    <row r="244201" ht="16" customHeight="1"/>
    <row r="244410" ht="15" customHeight="1"/>
    <row r="244411" ht="16" customHeight="1"/>
    <row r="244620" ht="15" customHeight="1"/>
    <row r="244621" ht="16" customHeight="1"/>
    <row r="244830" ht="15" customHeight="1"/>
    <row r="244831" ht="16" customHeight="1"/>
    <row r="245040" ht="15" customHeight="1"/>
    <row r="245041" ht="16" customHeight="1"/>
    <row r="245250" ht="15" customHeight="1"/>
    <row r="245251" ht="16" customHeight="1"/>
    <row r="245460" ht="15" customHeight="1"/>
    <row r="245461" ht="16" customHeight="1"/>
    <row r="245670" ht="15" customHeight="1"/>
    <row r="245671" ht="16" customHeight="1"/>
    <row r="245880" ht="15" customHeight="1"/>
    <row r="245881" ht="16" customHeight="1"/>
    <row r="246090" ht="15" customHeight="1"/>
    <row r="246091" ht="16" customHeight="1"/>
    <row r="246300" ht="15" customHeight="1"/>
    <row r="246301" ht="16" customHeight="1"/>
    <row r="246510" ht="15" customHeight="1"/>
    <row r="246511" ht="16" customHeight="1"/>
    <row r="246720" ht="15" customHeight="1"/>
    <row r="246721" ht="16" customHeight="1"/>
    <row r="246930" ht="15" customHeight="1"/>
    <row r="246931" ht="16" customHeight="1"/>
    <row r="247140" ht="15" customHeight="1"/>
    <row r="247141" ht="16" customHeight="1"/>
    <row r="247350" ht="15" customHeight="1"/>
    <row r="247351" ht="16" customHeight="1"/>
    <row r="247560" ht="15" customHeight="1"/>
    <row r="247561" ht="16" customHeight="1"/>
    <row r="247770" ht="15" customHeight="1"/>
    <row r="247771" ht="16" customHeight="1"/>
    <row r="247980" ht="15" customHeight="1"/>
    <row r="247981" ht="16" customHeight="1"/>
    <row r="248190" ht="15" customHeight="1"/>
    <row r="248191" ht="16" customHeight="1"/>
    <row r="248400" ht="15" customHeight="1"/>
    <row r="248401" ht="16" customHeight="1"/>
    <row r="248610" ht="15" customHeight="1"/>
    <row r="248611" ht="16" customHeight="1"/>
    <row r="248820" ht="15" customHeight="1"/>
    <row r="248821" ht="16" customHeight="1"/>
    <row r="249030" ht="15" customHeight="1"/>
    <row r="249031" ht="16" customHeight="1"/>
    <row r="249240" ht="15" customHeight="1"/>
    <row r="249241" ht="16" customHeight="1"/>
    <row r="249450" ht="15" customHeight="1"/>
    <row r="249451" ht="16" customHeight="1"/>
    <row r="249660" ht="15" customHeight="1"/>
    <row r="249661" ht="16" customHeight="1"/>
    <row r="249870" ht="15" customHeight="1"/>
    <row r="249871" ht="16" customHeight="1"/>
    <row r="250080" ht="15" customHeight="1"/>
    <row r="250081" ht="16" customHeight="1"/>
    <row r="250290" ht="15" customHeight="1"/>
    <row r="250291" ht="16" customHeight="1"/>
    <row r="250500" ht="15" customHeight="1"/>
    <row r="250501" ht="16" customHeight="1"/>
    <row r="250710" ht="15" customHeight="1"/>
    <row r="250711" ht="16" customHeight="1"/>
    <row r="250920" ht="15" customHeight="1"/>
    <row r="250921" ht="16" customHeight="1"/>
    <row r="251130" ht="15" customHeight="1"/>
    <row r="251131" ht="16" customHeight="1"/>
    <row r="251340" ht="15" customHeight="1"/>
    <row r="251341" ht="16" customHeight="1"/>
    <row r="251550" ht="15" customHeight="1"/>
    <row r="251551" ht="16" customHeight="1"/>
    <row r="251760" ht="15" customHeight="1"/>
    <row r="251761" ht="16" customHeight="1"/>
    <row r="251970" ht="15" customHeight="1"/>
    <row r="251971" ht="16" customHeight="1"/>
    <row r="252180" ht="15" customHeight="1"/>
    <row r="252181" ht="16" customHeight="1"/>
    <row r="252390" ht="15" customHeight="1"/>
    <row r="252391" ht="16" customHeight="1"/>
    <row r="252600" ht="15" customHeight="1"/>
    <row r="252601" ht="16" customHeight="1"/>
    <row r="252810" ht="15" customHeight="1"/>
    <row r="252811" ht="16" customHeight="1"/>
    <row r="253020" ht="15" customHeight="1"/>
    <row r="253021" ht="16" customHeight="1"/>
    <row r="253230" ht="15" customHeight="1"/>
    <row r="253231" ht="16" customHeight="1"/>
    <row r="253440" ht="15" customHeight="1"/>
    <row r="253441" ht="16" customHeight="1"/>
    <row r="253650" ht="15" customHeight="1"/>
    <row r="253651" ht="16" customHeight="1"/>
    <row r="253860" ht="15" customHeight="1"/>
    <row r="253861" ht="16" customHeight="1"/>
    <row r="254070" ht="15" customHeight="1"/>
    <row r="254071" ht="16" customHeight="1"/>
    <row r="254280" ht="15" customHeight="1"/>
    <row r="254281" ht="16" customHeight="1"/>
    <row r="254490" ht="15" customHeight="1"/>
    <row r="254491" ht="16" customHeight="1"/>
    <row r="254700" ht="15" customHeight="1"/>
    <row r="254701" ht="16" customHeight="1"/>
    <row r="254910" ht="15" customHeight="1"/>
    <row r="254911" ht="16" customHeight="1"/>
    <row r="255120" ht="15" customHeight="1"/>
    <row r="255121" ht="16" customHeight="1"/>
    <row r="255330" ht="15" customHeight="1"/>
    <row r="255331" ht="16" customHeight="1"/>
    <row r="255540" ht="15" customHeight="1"/>
    <row r="255541" ht="16" customHeight="1"/>
    <row r="255750" ht="15" customHeight="1"/>
    <row r="255751" ht="16" customHeight="1"/>
    <row r="255960" ht="15" customHeight="1"/>
    <row r="255961" ht="16" customHeight="1"/>
    <row r="256170" ht="15" customHeight="1"/>
    <row r="256171" ht="16" customHeight="1"/>
    <row r="256380" ht="15" customHeight="1"/>
    <row r="256381" ht="16" customHeight="1"/>
    <row r="256590" ht="15" customHeight="1"/>
    <row r="256591" ht="16" customHeight="1"/>
    <row r="256800" ht="15" customHeight="1"/>
    <row r="256801" ht="16" customHeight="1"/>
    <row r="257010" ht="15" customHeight="1"/>
    <row r="257011" ht="16" customHeight="1"/>
    <row r="257220" ht="15" customHeight="1"/>
    <row r="257221" ht="16" customHeight="1"/>
    <row r="257430" ht="15" customHeight="1"/>
    <row r="257431" ht="16" customHeight="1"/>
    <row r="257640" ht="15" customHeight="1"/>
    <row r="257641" ht="16" customHeight="1"/>
    <row r="257850" ht="15" customHeight="1"/>
    <row r="257851" ht="16" customHeight="1"/>
    <row r="258060" ht="15" customHeight="1"/>
    <row r="258061" ht="16" customHeight="1"/>
    <row r="258270" ht="15" customHeight="1"/>
    <row r="258271" ht="16" customHeight="1"/>
    <row r="258480" ht="15" customHeight="1"/>
    <row r="258481" ht="16" customHeight="1"/>
    <row r="258690" ht="15" customHeight="1"/>
    <row r="258691" ht="16" customHeight="1"/>
    <row r="258900" ht="15" customHeight="1"/>
    <row r="258901" ht="16" customHeight="1"/>
    <row r="259110" ht="15" customHeight="1"/>
    <row r="259111" ht="16" customHeight="1"/>
    <row r="259320" ht="15" customHeight="1"/>
    <row r="259321" ht="16" customHeight="1"/>
    <row r="259530" ht="15" customHeight="1"/>
    <row r="259531" ht="16" customHeight="1"/>
    <row r="259740" ht="15" customHeight="1"/>
    <row r="259741" ht="16" customHeight="1"/>
    <row r="259950" ht="15" customHeight="1"/>
    <row r="259951" ht="16" customHeight="1"/>
    <row r="260160" ht="15" customHeight="1"/>
    <row r="260161" ht="16" customHeight="1"/>
    <row r="260370" ht="15" customHeight="1"/>
    <row r="260371" ht="16" customHeight="1"/>
    <row r="260580" ht="15" customHeight="1"/>
    <row r="260581" ht="16" customHeight="1"/>
    <row r="260790" ht="15" customHeight="1"/>
    <row r="260791" ht="16" customHeight="1"/>
    <row r="261000" ht="15" customHeight="1"/>
    <row r="261001" ht="16" customHeight="1"/>
    <row r="261210" ht="15" customHeight="1"/>
    <row r="261211" ht="16" customHeight="1"/>
    <row r="261420" ht="15" customHeight="1"/>
    <row r="261421" ht="16" customHeight="1"/>
    <row r="261630" ht="15" customHeight="1"/>
    <row r="261631" ht="16" customHeight="1"/>
    <row r="261840" ht="15" customHeight="1"/>
    <row r="261841" ht="16" customHeight="1"/>
    <row r="262050" ht="15" customHeight="1"/>
    <row r="262051" ht="16" customHeight="1"/>
    <row r="262260" ht="15" customHeight="1"/>
    <row r="262261" ht="16" customHeight="1"/>
    <row r="262470" ht="15" customHeight="1"/>
    <row r="262471" ht="16" customHeight="1"/>
    <row r="262680" ht="15" customHeight="1"/>
    <row r="262681" ht="16" customHeight="1"/>
    <row r="262890" ht="15" customHeight="1"/>
    <row r="262891" ht="16" customHeight="1"/>
    <row r="263100" ht="15" customHeight="1"/>
    <row r="263101" ht="16" customHeight="1"/>
    <row r="263310" ht="15" customHeight="1"/>
    <row r="263311" ht="16" customHeight="1"/>
    <row r="263520" ht="15" customHeight="1"/>
    <row r="263521" ht="16" customHeight="1"/>
    <row r="263730" ht="15" customHeight="1"/>
    <row r="263731" ht="16" customHeight="1"/>
    <row r="263940" ht="15" customHeight="1"/>
    <row r="263941" ht="16" customHeight="1"/>
    <row r="264150" ht="15" customHeight="1"/>
    <row r="264151" ht="16" customHeight="1"/>
    <row r="264360" ht="15" customHeight="1"/>
    <row r="264361" ht="16" customHeight="1"/>
    <row r="264570" ht="15" customHeight="1"/>
    <row r="264571" ht="16" customHeight="1"/>
    <row r="264780" ht="15" customHeight="1"/>
    <row r="264781" ht="16" customHeight="1"/>
    <row r="264990" ht="15" customHeight="1"/>
    <row r="264991" ht="16" customHeight="1"/>
    <row r="265200" ht="15" customHeight="1"/>
    <row r="265201" ht="16" customHeight="1"/>
    <row r="265410" ht="15" customHeight="1"/>
    <row r="265411" ht="16" customHeight="1"/>
    <row r="265620" ht="15" customHeight="1"/>
    <row r="265621" ht="16" customHeight="1"/>
    <row r="265830" ht="15" customHeight="1"/>
    <row r="265831" ht="16" customHeight="1"/>
    <row r="266040" ht="15" customHeight="1"/>
    <row r="266041" ht="16" customHeight="1"/>
    <row r="266250" ht="15" customHeight="1"/>
    <row r="266251" ht="16" customHeight="1"/>
    <row r="266460" ht="15" customHeight="1"/>
    <row r="266461" ht="16" customHeight="1"/>
    <row r="266670" ht="15" customHeight="1"/>
    <row r="266671" ht="16" customHeight="1"/>
    <row r="266880" ht="15" customHeight="1"/>
    <row r="266881" ht="16" customHeight="1"/>
    <row r="267090" ht="15" customHeight="1"/>
    <row r="267091" ht="16" customHeight="1"/>
    <row r="267300" ht="15" customHeight="1"/>
    <row r="267301" ht="16" customHeight="1"/>
    <row r="267510" ht="15" customHeight="1"/>
    <row r="267511" ht="16" customHeight="1"/>
    <row r="267720" ht="15" customHeight="1"/>
    <row r="267721" ht="16" customHeight="1"/>
    <row r="267930" ht="15" customHeight="1"/>
    <row r="267931" ht="16" customHeight="1"/>
    <row r="268140" ht="15" customHeight="1"/>
    <row r="268141" ht="16" customHeight="1"/>
    <row r="268350" ht="15" customHeight="1"/>
    <row r="268351" ht="16" customHeight="1"/>
    <row r="268560" ht="15" customHeight="1"/>
    <row r="268561" ht="16" customHeight="1"/>
    <row r="268770" ht="15" customHeight="1"/>
    <row r="268771" ht="16" customHeight="1"/>
    <row r="268980" ht="15" customHeight="1"/>
    <row r="268981" ht="16" customHeight="1"/>
    <row r="269190" ht="15" customHeight="1"/>
    <row r="269191" ht="16" customHeight="1"/>
    <row r="269400" ht="15" customHeight="1"/>
    <row r="269401" ht="16" customHeight="1"/>
    <row r="269610" ht="15" customHeight="1"/>
    <row r="269611" ht="16" customHeight="1"/>
    <row r="269820" ht="15" customHeight="1"/>
    <row r="269821" ht="16" customHeight="1"/>
    <row r="270030" ht="15" customHeight="1"/>
    <row r="270031" ht="16" customHeight="1"/>
    <row r="270240" ht="15" customHeight="1"/>
    <row r="270241" ht="16" customHeight="1"/>
    <row r="270450" ht="15" customHeight="1"/>
    <row r="270451" ht="16" customHeight="1"/>
    <row r="270660" ht="15" customHeight="1"/>
    <row r="270661" ht="16" customHeight="1"/>
    <row r="270870" ht="15" customHeight="1"/>
    <row r="270871" ht="16" customHeight="1"/>
    <row r="271080" ht="15" customHeight="1"/>
    <row r="271081" ht="16" customHeight="1"/>
    <row r="271290" ht="15" customHeight="1"/>
    <row r="271291" ht="16" customHeight="1"/>
    <row r="271500" ht="15" customHeight="1"/>
    <row r="271501" ht="16" customHeight="1"/>
    <row r="271710" ht="15" customHeight="1"/>
    <row r="271711" ht="16" customHeight="1"/>
    <row r="271920" ht="15" customHeight="1"/>
    <row r="271921" ht="16" customHeight="1"/>
    <row r="272130" ht="15" customHeight="1"/>
    <row r="272131" ht="16" customHeight="1"/>
    <row r="272340" ht="15" customHeight="1"/>
    <row r="272341" ht="16" customHeight="1"/>
    <row r="272550" ht="15" customHeight="1"/>
    <row r="272551" ht="16" customHeight="1"/>
    <row r="272760" ht="15" customHeight="1"/>
    <row r="272761" ht="16" customHeight="1"/>
    <row r="272970" ht="15" customHeight="1"/>
    <row r="272971" ht="16" customHeight="1"/>
    <row r="273180" ht="15" customHeight="1"/>
    <row r="273181" ht="16" customHeight="1"/>
    <row r="273390" ht="15" customHeight="1"/>
    <row r="273391" ht="16" customHeight="1"/>
    <row r="273600" ht="15" customHeight="1"/>
    <row r="273601" ht="16" customHeight="1"/>
    <row r="273810" ht="15" customHeight="1"/>
    <row r="273811" ht="16" customHeight="1"/>
    <row r="274020" ht="15" customHeight="1"/>
    <row r="274021" ht="16" customHeight="1"/>
    <row r="274230" ht="15" customHeight="1"/>
    <row r="274231" ht="16" customHeight="1"/>
    <row r="274440" ht="15" customHeight="1"/>
    <row r="274441" ht="16" customHeight="1"/>
    <row r="274650" ht="15" customHeight="1"/>
    <row r="274651" ht="16" customHeight="1"/>
    <row r="274860" ht="15" customHeight="1"/>
    <row r="274861" ht="16" customHeight="1"/>
    <row r="275070" ht="15" customHeight="1"/>
    <row r="275071" ht="16" customHeight="1"/>
    <row r="275280" ht="15" customHeight="1"/>
    <row r="275281" ht="16" customHeight="1"/>
    <row r="275490" ht="15" customHeight="1"/>
    <row r="275491" ht="16" customHeight="1"/>
    <row r="275700" ht="15" customHeight="1"/>
    <row r="275701" ht="16" customHeight="1"/>
    <row r="275910" ht="15" customHeight="1"/>
    <row r="275911" ht="16" customHeight="1"/>
    <row r="276120" ht="15" customHeight="1"/>
    <row r="276121" ht="16" customHeight="1"/>
    <row r="276330" ht="15" customHeight="1"/>
    <row r="276331" ht="16" customHeight="1"/>
    <row r="276540" ht="15" customHeight="1"/>
    <row r="276541" ht="16" customHeight="1"/>
    <row r="276750" ht="15" customHeight="1"/>
    <row r="276751" ht="16" customHeight="1"/>
    <row r="276960" ht="15" customHeight="1"/>
    <row r="276961" ht="16" customHeight="1"/>
    <row r="277170" ht="15" customHeight="1"/>
    <row r="277171" ht="16" customHeight="1"/>
    <row r="277380" ht="15" customHeight="1"/>
    <row r="277381" ht="16" customHeight="1"/>
    <row r="277590" ht="15" customHeight="1"/>
    <row r="277591" ht="16" customHeight="1"/>
    <row r="277800" ht="15" customHeight="1"/>
    <row r="277801" ht="16" customHeight="1"/>
    <row r="278010" ht="15" customHeight="1"/>
    <row r="278011" ht="16" customHeight="1"/>
    <row r="278220" ht="15" customHeight="1"/>
    <row r="278221" ht="16" customHeight="1"/>
    <row r="278430" ht="15" customHeight="1"/>
    <row r="278431" ht="16" customHeight="1"/>
    <row r="278640" ht="15" customHeight="1"/>
    <row r="278641" ht="16" customHeight="1"/>
    <row r="278850" ht="15" customHeight="1"/>
    <row r="278851" ht="16" customHeight="1"/>
    <row r="279060" ht="15" customHeight="1"/>
    <row r="279061" ht="16" customHeight="1"/>
    <row r="279270" ht="15" customHeight="1"/>
    <row r="279271" ht="16" customHeight="1"/>
    <row r="279480" ht="15" customHeight="1"/>
    <row r="279481" ht="16" customHeight="1"/>
    <row r="279690" ht="15" customHeight="1"/>
    <row r="279691" ht="16" customHeight="1"/>
    <row r="279900" ht="15" customHeight="1"/>
    <row r="279901" ht="16" customHeight="1"/>
    <row r="280110" ht="15" customHeight="1"/>
    <row r="280111" ht="16" customHeight="1"/>
    <row r="280320" ht="15" customHeight="1"/>
    <row r="280321" ht="16" customHeight="1"/>
    <row r="280530" ht="15" customHeight="1"/>
    <row r="280531" ht="16" customHeight="1"/>
    <row r="280740" ht="15" customHeight="1"/>
    <row r="280741" ht="16" customHeight="1"/>
    <row r="280950" ht="15" customHeight="1"/>
    <row r="280951" ht="16" customHeight="1"/>
    <row r="281160" ht="15" customHeight="1"/>
    <row r="281161" ht="16" customHeight="1"/>
    <row r="281370" ht="15" customHeight="1"/>
    <row r="281371" ht="16" customHeight="1"/>
    <row r="281580" ht="15" customHeight="1"/>
    <row r="281581" ht="16" customHeight="1"/>
    <row r="281790" ht="15" customHeight="1"/>
    <row r="281791" ht="16" customHeight="1"/>
    <row r="282000" ht="15" customHeight="1"/>
    <row r="282001" ht="16" customHeight="1"/>
    <row r="282210" ht="15" customHeight="1"/>
    <row r="282211" ht="16" customHeight="1"/>
    <row r="282420" ht="15" customHeight="1"/>
    <row r="282421" ht="16" customHeight="1"/>
    <row r="282630" ht="15" customHeight="1"/>
    <row r="282631" ht="16" customHeight="1"/>
    <row r="282840" ht="15" customHeight="1"/>
    <row r="282841" ht="16" customHeight="1"/>
    <row r="283050" ht="15" customHeight="1"/>
    <row r="283051" ht="16" customHeight="1"/>
    <row r="283260" ht="15" customHeight="1"/>
    <row r="283261" ht="16" customHeight="1"/>
    <row r="283470" ht="15" customHeight="1"/>
    <row r="283471" ht="16" customHeight="1"/>
    <row r="283680" ht="15" customHeight="1"/>
    <row r="283681" ht="16" customHeight="1"/>
    <row r="283890" ht="15" customHeight="1"/>
    <row r="283891" ht="16" customHeight="1"/>
    <row r="284100" ht="15" customHeight="1"/>
    <row r="284101" ht="16" customHeight="1"/>
    <row r="284310" ht="15" customHeight="1"/>
    <row r="284311" ht="16" customHeight="1"/>
    <row r="284520" ht="15" customHeight="1"/>
    <row r="284521" ht="16" customHeight="1"/>
    <row r="284730" ht="15" customHeight="1"/>
    <row r="284731" ht="16" customHeight="1"/>
    <row r="284940" ht="15" customHeight="1"/>
    <row r="284941" ht="16" customHeight="1"/>
    <row r="285150" ht="15" customHeight="1"/>
    <row r="285151" ht="16" customHeight="1"/>
    <row r="285360" ht="15" customHeight="1"/>
    <row r="285361" ht="16" customHeight="1"/>
    <row r="285570" ht="15" customHeight="1"/>
    <row r="285571" ht="16" customHeight="1"/>
    <row r="285780" ht="15" customHeight="1"/>
    <row r="285781" ht="16" customHeight="1"/>
    <row r="285990" ht="15" customHeight="1"/>
    <row r="285991" ht="16" customHeight="1"/>
    <row r="286200" ht="15" customHeight="1"/>
    <row r="286201" ht="16" customHeight="1"/>
    <row r="286410" ht="15" customHeight="1"/>
    <row r="286411" ht="16" customHeight="1"/>
    <row r="286620" ht="15" customHeight="1"/>
    <row r="286621" ht="16" customHeight="1"/>
    <row r="286830" ht="15" customHeight="1"/>
    <row r="286831" ht="16" customHeight="1"/>
    <row r="287040" ht="15" customHeight="1"/>
    <row r="287041" ht="16" customHeight="1"/>
    <row r="287250" ht="15" customHeight="1"/>
    <row r="287251" ht="16" customHeight="1"/>
    <row r="287460" ht="15" customHeight="1"/>
    <row r="287461" ht="16" customHeight="1"/>
    <row r="287670" ht="15" customHeight="1"/>
    <row r="287671" ht="16" customHeight="1"/>
    <row r="287880" ht="15" customHeight="1"/>
    <row r="287881" ht="16" customHeight="1"/>
    <row r="288090" ht="15" customHeight="1"/>
    <row r="288091" ht="16" customHeight="1"/>
    <row r="288300" ht="15" customHeight="1"/>
    <row r="288301" ht="16" customHeight="1"/>
    <row r="288510" ht="15" customHeight="1"/>
    <row r="288511" ht="16" customHeight="1"/>
    <row r="288720" ht="15" customHeight="1"/>
    <row r="288721" ht="16" customHeight="1"/>
    <row r="288930" ht="15" customHeight="1"/>
    <row r="288931" ht="16" customHeight="1"/>
    <row r="289140" ht="15" customHeight="1"/>
    <row r="289141" ht="16" customHeight="1"/>
    <row r="289350" ht="15" customHeight="1"/>
    <row r="289351" ht="16" customHeight="1"/>
    <row r="289560" ht="15" customHeight="1"/>
    <row r="289561" ht="16" customHeight="1"/>
    <row r="289770" ht="15" customHeight="1"/>
    <row r="289771" ht="16" customHeight="1"/>
    <row r="289980" ht="15" customHeight="1"/>
    <row r="289981" ht="16" customHeight="1"/>
    <row r="290190" ht="15" customHeight="1"/>
    <row r="290191" ht="16" customHeight="1"/>
    <row r="290400" ht="15" customHeight="1"/>
    <row r="290401" ht="16" customHeight="1"/>
    <row r="290610" ht="15" customHeight="1"/>
    <row r="290611" ht="16" customHeight="1"/>
    <row r="290820" ht="15" customHeight="1"/>
    <row r="290821" ht="16" customHeight="1"/>
    <row r="291030" ht="15" customHeight="1"/>
    <row r="291031" ht="16" customHeight="1"/>
    <row r="291240" ht="15" customHeight="1"/>
    <row r="291241" ht="16" customHeight="1"/>
    <row r="291450" ht="15" customHeight="1"/>
    <row r="291451" ht="16" customHeight="1"/>
    <row r="291660" ht="15" customHeight="1"/>
    <row r="291661" ht="16" customHeight="1"/>
    <row r="291870" ht="15" customHeight="1"/>
    <row r="291871" ht="16" customHeight="1"/>
    <row r="292080" ht="15" customHeight="1"/>
    <row r="292081" ht="16" customHeight="1"/>
    <row r="292290" ht="15" customHeight="1"/>
    <row r="292291" ht="16" customHeight="1"/>
    <row r="292500" ht="15" customHeight="1"/>
    <row r="292501" ht="16" customHeight="1"/>
    <row r="292710" ht="15" customHeight="1"/>
    <row r="292711" ht="16" customHeight="1"/>
    <row r="292920" ht="15" customHeight="1"/>
    <row r="292921" ht="16" customHeight="1"/>
    <row r="293130" ht="15" customHeight="1"/>
    <row r="293131" ht="16" customHeight="1"/>
    <row r="293340" ht="15" customHeight="1"/>
    <row r="293341" ht="16" customHeight="1"/>
    <row r="293550" ht="15" customHeight="1"/>
    <row r="293551" ht="16" customHeight="1"/>
    <row r="293760" ht="15" customHeight="1"/>
    <row r="293761" ht="16" customHeight="1"/>
    <row r="293970" ht="15" customHeight="1"/>
    <row r="293971" ht="16" customHeight="1"/>
    <row r="294180" ht="15" customHeight="1"/>
    <row r="294181" ht="16" customHeight="1"/>
    <row r="294390" ht="15" customHeight="1"/>
    <row r="294391" ht="16" customHeight="1"/>
    <row r="294600" ht="15" customHeight="1"/>
    <row r="294601" ht="16" customHeight="1"/>
    <row r="294810" ht="15" customHeight="1"/>
    <row r="294811" ht="16" customHeight="1"/>
    <row r="295020" ht="15" customHeight="1"/>
    <row r="295021" ht="16" customHeight="1"/>
    <row r="295230" ht="15" customHeight="1"/>
    <row r="295231" ht="16" customHeight="1"/>
    <row r="295440" ht="15" customHeight="1"/>
    <row r="295441" ht="16" customHeight="1"/>
    <row r="295650" ht="15" customHeight="1"/>
    <row r="295651" ht="16" customHeight="1"/>
    <row r="295860" ht="15" customHeight="1"/>
    <row r="295861" ht="16" customHeight="1"/>
    <row r="296070" ht="15" customHeight="1"/>
    <row r="296071" ht="16" customHeight="1"/>
    <row r="296280" ht="15" customHeight="1"/>
    <row r="296281" ht="16" customHeight="1"/>
    <row r="296490" ht="15" customHeight="1"/>
    <row r="296491" ht="16" customHeight="1"/>
    <row r="296700" ht="15" customHeight="1"/>
    <row r="296701" ht="16" customHeight="1"/>
    <row r="296910" ht="15" customHeight="1"/>
    <row r="296911" ht="16" customHeight="1"/>
    <row r="297120" ht="15" customHeight="1"/>
    <row r="297121" ht="16" customHeight="1"/>
    <row r="297330" ht="15" customHeight="1"/>
    <row r="297331" ht="16" customHeight="1"/>
    <row r="297540" ht="15" customHeight="1"/>
    <row r="297541" ht="16" customHeight="1"/>
    <row r="297750" ht="15" customHeight="1"/>
    <row r="297751" ht="16" customHeight="1"/>
    <row r="297960" ht="15" customHeight="1"/>
    <row r="297961" ht="16" customHeight="1"/>
    <row r="298170" ht="15" customHeight="1"/>
    <row r="298171" ht="16" customHeight="1"/>
    <row r="298380" ht="15" customHeight="1"/>
    <row r="298381" ht="16" customHeight="1"/>
    <row r="298590" ht="15" customHeight="1"/>
    <row r="298591" ht="16" customHeight="1"/>
    <row r="298800" ht="15" customHeight="1"/>
    <row r="298801" ht="16" customHeight="1"/>
    <row r="299010" ht="15" customHeight="1"/>
    <row r="299011" ht="16" customHeight="1"/>
    <row r="299220" ht="15" customHeight="1"/>
    <row r="299221" ht="16" customHeight="1"/>
    <row r="299430" ht="15" customHeight="1"/>
    <row r="299431" ht="16" customHeight="1"/>
    <row r="299640" ht="15" customHeight="1"/>
    <row r="299641" ht="16" customHeight="1"/>
    <row r="299850" ht="15" customHeight="1"/>
    <row r="299851" ht="16" customHeight="1"/>
    <row r="300060" ht="15" customHeight="1"/>
    <row r="300061" ht="16" customHeight="1"/>
    <row r="300270" ht="15" customHeight="1"/>
    <row r="300271" ht="16" customHeight="1"/>
    <row r="300480" ht="15" customHeight="1"/>
    <row r="300481" ht="16" customHeight="1"/>
    <row r="300690" ht="15" customHeight="1"/>
    <row r="300691" ht="16" customHeight="1"/>
    <row r="300900" ht="15" customHeight="1"/>
    <row r="300901" ht="16" customHeight="1"/>
    <row r="301110" ht="15" customHeight="1"/>
    <row r="301111" ht="16" customHeight="1"/>
    <row r="301320" ht="15" customHeight="1"/>
    <row r="301321" ht="16" customHeight="1"/>
    <row r="301530" ht="15" customHeight="1"/>
    <row r="301531" ht="16" customHeight="1"/>
    <row r="301740" ht="15" customHeight="1"/>
    <row r="301741" ht="16" customHeight="1"/>
    <row r="301950" ht="15" customHeight="1"/>
    <row r="301951" ht="16" customHeight="1"/>
    <row r="302160" ht="15" customHeight="1"/>
    <row r="302161" ht="16" customHeight="1"/>
    <row r="302370" ht="15" customHeight="1"/>
    <row r="302371" ht="16" customHeight="1"/>
    <row r="302580" ht="15" customHeight="1"/>
    <row r="302581" ht="16" customHeight="1"/>
    <row r="302790" ht="15" customHeight="1"/>
    <row r="302791" ht="16" customHeight="1"/>
    <row r="303000" ht="15" customHeight="1"/>
    <row r="303001" ht="16" customHeight="1"/>
    <row r="303210" ht="15" customHeight="1"/>
    <row r="303211" ht="16" customHeight="1"/>
    <row r="303420" ht="15" customHeight="1"/>
    <row r="303421" ht="16" customHeight="1"/>
    <row r="303630" ht="15" customHeight="1"/>
    <row r="303631" ht="16" customHeight="1"/>
    <row r="303840" ht="15" customHeight="1"/>
    <row r="303841" ht="16" customHeight="1"/>
    <row r="304050" ht="15" customHeight="1"/>
    <row r="304051" ht="16" customHeight="1"/>
    <row r="304260" ht="15" customHeight="1"/>
    <row r="304261" ht="16" customHeight="1"/>
    <row r="304470" ht="15" customHeight="1"/>
    <row r="304471" ht="16" customHeight="1"/>
    <row r="304680" ht="15" customHeight="1"/>
    <row r="304681" ht="16" customHeight="1"/>
    <row r="304890" ht="15" customHeight="1"/>
    <row r="304891" ht="16" customHeight="1"/>
    <row r="305100" ht="15" customHeight="1"/>
    <row r="305101" ht="16" customHeight="1"/>
    <row r="305310" ht="15" customHeight="1"/>
    <row r="305311" ht="16" customHeight="1"/>
    <row r="305520" ht="15" customHeight="1"/>
    <row r="305521" ht="16" customHeight="1"/>
    <row r="305730" ht="15" customHeight="1"/>
    <row r="305731" ht="16" customHeight="1"/>
    <row r="305940" ht="15" customHeight="1"/>
    <row r="305941" ht="16" customHeight="1"/>
    <row r="306150" ht="15" customHeight="1"/>
    <row r="306151" ht="16" customHeight="1"/>
    <row r="306360" ht="15" customHeight="1"/>
    <row r="306361" ht="16" customHeight="1"/>
    <row r="306570" ht="15" customHeight="1"/>
    <row r="306571" ht="16" customHeight="1"/>
    <row r="306780" ht="15" customHeight="1"/>
    <row r="306781" ht="16" customHeight="1"/>
    <row r="306990" ht="15" customHeight="1"/>
    <row r="306991" ht="16" customHeight="1"/>
    <row r="307200" ht="15" customHeight="1"/>
    <row r="307201" ht="16" customHeight="1"/>
    <row r="307410" ht="15" customHeight="1"/>
    <row r="307411" ht="16" customHeight="1"/>
    <row r="307620" ht="15" customHeight="1"/>
    <row r="307621" ht="16" customHeight="1"/>
    <row r="307830" ht="15" customHeight="1"/>
    <row r="307831" ht="16" customHeight="1"/>
    <row r="308040" ht="15" customHeight="1"/>
    <row r="308041" ht="16" customHeight="1"/>
    <row r="308250" ht="15" customHeight="1"/>
    <row r="308251" ht="16" customHeight="1"/>
    <row r="308460" ht="15" customHeight="1"/>
    <row r="308461" ht="16" customHeight="1"/>
    <row r="308670" ht="15" customHeight="1"/>
    <row r="308671" ht="16" customHeight="1"/>
    <row r="308880" ht="15" customHeight="1"/>
    <row r="308881" ht="16" customHeight="1"/>
    <row r="309090" ht="15" customHeight="1"/>
    <row r="309091" ht="16" customHeight="1"/>
    <row r="309300" ht="15" customHeight="1"/>
    <row r="309301" ht="16" customHeight="1"/>
    <row r="309510" ht="15" customHeight="1"/>
    <row r="309511" ht="16" customHeight="1"/>
    <row r="309720" ht="15" customHeight="1"/>
    <row r="309721" ht="16" customHeight="1"/>
    <row r="309930" ht="15" customHeight="1"/>
    <row r="309931" ht="16" customHeight="1"/>
    <row r="310140" ht="15" customHeight="1"/>
    <row r="310141" ht="16" customHeight="1"/>
    <row r="310350" ht="15" customHeight="1"/>
    <row r="310351" ht="16" customHeight="1"/>
    <row r="310560" ht="15" customHeight="1"/>
    <row r="310561" ht="16" customHeight="1"/>
    <row r="310770" ht="15" customHeight="1"/>
    <row r="310771" ht="16" customHeight="1"/>
    <row r="310980" ht="15" customHeight="1"/>
    <row r="310981" ht="16" customHeight="1"/>
    <row r="311190" ht="15" customHeight="1"/>
    <row r="311191" ht="16" customHeight="1"/>
    <row r="311400" ht="15" customHeight="1"/>
    <row r="311401" ht="16" customHeight="1"/>
    <row r="311610" ht="15" customHeight="1"/>
    <row r="311611" ht="16" customHeight="1"/>
    <row r="311820" ht="15" customHeight="1"/>
    <row r="311821" ht="16" customHeight="1"/>
    <row r="312030" ht="15" customHeight="1"/>
    <row r="312031" ht="16" customHeight="1"/>
    <row r="312240" ht="15" customHeight="1"/>
    <row r="312241" ht="16" customHeight="1"/>
    <row r="312450" ht="15" customHeight="1"/>
    <row r="312451" ht="16" customHeight="1"/>
    <row r="312660" ht="15" customHeight="1"/>
    <row r="312661" ht="16" customHeight="1"/>
    <row r="312870" ht="15" customHeight="1"/>
    <row r="312871" ht="16" customHeight="1"/>
    <row r="313080" ht="15" customHeight="1"/>
    <row r="313081" ht="16" customHeight="1"/>
    <row r="313290" ht="15" customHeight="1"/>
    <row r="313291" ht="16" customHeight="1"/>
    <row r="313500" ht="15" customHeight="1"/>
    <row r="313501" ht="16" customHeight="1"/>
    <row r="313710" ht="15" customHeight="1"/>
    <row r="313711" ht="16" customHeight="1"/>
    <row r="313920" ht="15" customHeight="1"/>
    <row r="313921" ht="16" customHeight="1"/>
    <row r="314130" ht="15" customHeight="1"/>
    <row r="314131" ht="16" customHeight="1"/>
    <row r="314340" ht="15" customHeight="1"/>
    <row r="314341" ht="16" customHeight="1"/>
    <row r="314550" ht="15" customHeight="1"/>
    <row r="314551" ht="16" customHeight="1"/>
    <row r="314760" ht="15" customHeight="1"/>
    <row r="314761" ht="16" customHeight="1"/>
    <row r="314970" ht="15" customHeight="1"/>
    <row r="314971" ht="16" customHeight="1"/>
    <row r="315180" ht="15" customHeight="1"/>
    <row r="315181" ht="16" customHeight="1"/>
    <row r="315390" ht="15" customHeight="1"/>
    <row r="315391" ht="16" customHeight="1"/>
    <row r="315600" ht="15" customHeight="1"/>
    <row r="315601" ht="16" customHeight="1"/>
    <row r="315810" ht="15" customHeight="1"/>
    <row r="315811" ht="16" customHeight="1"/>
    <row r="316020" ht="15" customHeight="1"/>
    <row r="316021" ht="16" customHeight="1"/>
    <row r="316230" ht="15" customHeight="1"/>
    <row r="316231" ht="16" customHeight="1"/>
    <row r="316440" ht="15" customHeight="1"/>
    <row r="316441" ht="16" customHeight="1"/>
    <row r="316650" ht="15" customHeight="1"/>
    <row r="316651" ht="16" customHeight="1"/>
    <row r="316860" ht="15" customHeight="1"/>
    <row r="316861" ht="16" customHeight="1"/>
    <row r="317070" ht="15" customHeight="1"/>
    <row r="317071" ht="16" customHeight="1"/>
    <row r="317280" ht="15" customHeight="1"/>
    <row r="317281" ht="16" customHeight="1"/>
    <row r="317490" ht="15" customHeight="1"/>
    <row r="317491" ht="16" customHeight="1"/>
    <row r="317700" ht="15" customHeight="1"/>
    <row r="317701" ht="16" customHeight="1"/>
    <row r="317910" ht="15" customHeight="1"/>
    <row r="317911" ht="16" customHeight="1"/>
    <row r="318120" ht="15" customHeight="1"/>
    <row r="318121" ht="16" customHeight="1"/>
    <row r="318330" ht="15" customHeight="1"/>
    <row r="318331" ht="16" customHeight="1"/>
    <row r="318540" ht="15" customHeight="1"/>
    <row r="318541" ht="16" customHeight="1"/>
    <row r="318750" ht="15" customHeight="1"/>
    <row r="318751" ht="16" customHeight="1"/>
    <row r="318960" ht="15" customHeight="1"/>
    <row r="318961" ht="16" customHeight="1"/>
    <row r="319170" ht="15" customHeight="1"/>
    <row r="319171" ht="16" customHeight="1"/>
    <row r="319380" ht="15" customHeight="1"/>
    <row r="319381" ht="16" customHeight="1"/>
    <row r="319590" ht="15" customHeight="1"/>
    <row r="319591" ht="16" customHeight="1"/>
    <row r="319800" ht="15" customHeight="1"/>
    <row r="319801" ht="16" customHeight="1"/>
    <row r="320010" ht="15" customHeight="1"/>
    <row r="320011" ht="16" customHeight="1"/>
    <row r="320220" ht="15" customHeight="1"/>
    <row r="320221" ht="16" customHeight="1"/>
    <row r="320430" ht="15" customHeight="1"/>
    <row r="320431" ht="16" customHeight="1"/>
    <row r="320640" ht="15" customHeight="1"/>
    <row r="320641" ht="16" customHeight="1"/>
    <row r="320850" ht="15" customHeight="1"/>
    <row r="320851" ht="16" customHeight="1"/>
    <row r="321060" ht="15" customHeight="1"/>
    <row r="321061" ht="16" customHeight="1"/>
    <row r="321270" ht="15" customHeight="1"/>
    <row r="321271" ht="16" customHeight="1"/>
    <row r="321480" ht="15" customHeight="1"/>
    <row r="321481" ht="16" customHeight="1"/>
    <row r="321690" ht="15" customHeight="1"/>
    <row r="321691" ht="16" customHeight="1"/>
    <row r="321900" ht="15" customHeight="1"/>
    <row r="321901" ht="16" customHeight="1"/>
    <row r="322110" ht="15" customHeight="1"/>
    <row r="322111" ht="16" customHeight="1"/>
    <row r="322320" ht="15" customHeight="1"/>
    <row r="322321" ht="16" customHeight="1"/>
    <row r="322530" ht="15" customHeight="1"/>
    <row r="322531" ht="16" customHeight="1"/>
    <row r="322740" ht="15" customHeight="1"/>
    <row r="322741" ht="16" customHeight="1"/>
    <row r="322950" ht="15" customHeight="1"/>
    <row r="322951" ht="16" customHeight="1"/>
    <row r="323160" ht="15" customHeight="1"/>
    <row r="323161" ht="16" customHeight="1"/>
    <row r="323370" ht="15" customHeight="1"/>
    <row r="323371" ht="16" customHeight="1"/>
    <row r="323580" ht="15" customHeight="1"/>
    <row r="323581" ht="16" customHeight="1"/>
    <row r="323790" ht="15" customHeight="1"/>
    <row r="323791" ht="16" customHeight="1"/>
    <row r="324000" ht="15" customHeight="1"/>
    <row r="324001" ht="16" customHeight="1"/>
    <row r="324210" ht="15" customHeight="1"/>
    <row r="324211" ht="16" customHeight="1"/>
    <row r="324420" ht="15" customHeight="1"/>
    <row r="324421" ht="16" customHeight="1"/>
    <row r="324630" ht="15" customHeight="1"/>
    <row r="324631" ht="16" customHeight="1"/>
    <row r="324840" ht="15" customHeight="1"/>
    <row r="324841" ht="16" customHeight="1"/>
    <row r="325050" ht="15" customHeight="1"/>
    <row r="325051" ht="16" customHeight="1"/>
    <row r="325260" ht="15" customHeight="1"/>
    <row r="325261" ht="16" customHeight="1"/>
    <row r="325470" ht="15" customHeight="1"/>
    <row r="325471" ht="16" customHeight="1"/>
    <row r="325680" ht="15" customHeight="1"/>
    <row r="325681" ht="16" customHeight="1"/>
    <row r="325890" ht="15" customHeight="1"/>
    <row r="325891" ht="16" customHeight="1"/>
    <row r="326100" ht="15" customHeight="1"/>
    <row r="326101" ht="16" customHeight="1"/>
    <row r="326310" ht="15" customHeight="1"/>
    <row r="326311" ht="16" customHeight="1"/>
    <row r="326520" ht="15" customHeight="1"/>
    <row r="326521" ht="16" customHeight="1"/>
    <row r="326730" ht="15" customHeight="1"/>
    <row r="326731" ht="16" customHeight="1"/>
    <row r="326940" ht="15" customHeight="1"/>
    <row r="326941" ht="16" customHeight="1"/>
    <row r="327150" ht="15" customHeight="1"/>
    <row r="327151" ht="16" customHeight="1"/>
    <row r="327360" ht="15" customHeight="1"/>
    <row r="327361" ht="16" customHeight="1"/>
    <row r="327570" ht="15" customHeight="1"/>
    <row r="327571" ht="16" customHeight="1"/>
    <row r="327780" ht="15" customHeight="1"/>
    <row r="327781" ht="16" customHeight="1"/>
    <row r="327990" ht="15" customHeight="1"/>
    <row r="327991" ht="16" customHeight="1"/>
    <row r="328200" ht="15" customHeight="1"/>
    <row r="328201" ht="16" customHeight="1"/>
    <row r="328410" ht="15" customHeight="1"/>
    <row r="328411" ht="16" customHeight="1"/>
    <row r="328620" ht="15" customHeight="1"/>
    <row r="328621" ht="16" customHeight="1"/>
    <row r="328830" ht="15" customHeight="1"/>
    <row r="328831" ht="16" customHeight="1"/>
    <row r="329040" ht="15" customHeight="1"/>
    <row r="329041" ht="16" customHeight="1"/>
    <row r="329250" ht="15" customHeight="1"/>
    <row r="329251" ht="16" customHeight="1"/>
    <row r="329460" ht="15" customHeight="1"/>
    <row r="329461" ht="16" customHeight="1"/>
    <row r="329670" ht="15" customHeight="1"/>
    <row r="329671" ht="16" customHeight="1"/>
    <row r="329880" ht="15" customHeight="1"/>
    <row r="329881" ht="16" customHeight="1"/>
    <row r="330090" ht="15" customHeight="1"/>
    <row r="330091" ht="16" customHeight="1"/>
    <row r="330300" ht="15" customHeight="1"/>
    <row r="330301" ht="16" customHeight="1"/>
    <row r="330510" ht="15" customHeight="1"/>
    <row r="330511" ht="16" customHeight="1"/>
    <row r="330720" ht="15" customHeight="1"/>
    <row r="330721" ht="16" customHeight="1"/>
    <row r="330930" ht="15" customHeight="1"/>
    <row r="330931" ht="16" customHeight="1"/>
    <row r="331140" ht="15" customHeight="1"/>
    <row r="331141" ht="16" customHeight="1"/>
    <row r="331350" ht="15" customHeight="1"/>
    <row r="331351" ht="16" customHeight="1"/>
    <row r="331560" ht="15" customHeight="1"/>
    <row r="331561" ht="16" customHeight="1"/>
    <row r="331770" ht="15" customHeight="1"/>
    <row r="331771" ht="16" customHeight="1"/>
    <row r="331980" ht="15" customHeight="1"/>
    <row r="331981" ht="16" customHeight="1"/>
    <row r="332190" ht="15" customHeight="1"/>
    <row r="332191" ht="16" customHeight="1"/>
    <row r="332400" ht="15" customHeight="1"/>
    <row r="332401" ht="16" customHeight="1"/>
    <row r="332610" ht="15" customHeight="1"/>
    <row r="332611" ht="16" customHeight="1"/>
    <row r="332820" ht="15" customHeight="1"/>
    <row r="332821" ht="16" customHeight="1"/>
    <row r="333030" ht="15" customHeight="1"/>
    <row r="333031" ht="16" customHeight="1"/>
    <row r="333240" ht="15" customHeight="1"/>
    <row r="333241" ht="16" customHeight="1"/>
    <row r="333450" ht="15" customHeight="1"/>
    <row r="333451" ht="16" customHeight="1"/>
    <row r="333660" ht="15" customHeight="1"/>
    <row r="333661" ht="16" customHeight="1"/>
    <row r="333870" ht="15" customHeight="1"/>
    <row r="333871" ht="16" customHeight="1"/>
    <row r="334080" ht="15" customHeight="1"/>
    <row r="334081" ht="16" customHeight="1"/>
    <row r="334290" ht="15" customHeight="1"/>
    <row r="334291" ht="16" customHeight="1"/>
    <row r="334500" ht="15" customHeight="1"/>
    <row r="334501" ht="16" customHeight="1"/>
    <row r="334710" ht="15" customHeight="1"/>
    <row r="334711" ht="16" customHeight="1"/>
    <row r="334920" ht="15" customHeight="1"/>
    <row r="334921" ht="16" customHeight="1"/>
    <row r="335130" ht="15" customHeight="1"/>
    <row r="335131" ht="16" customHeight="1"/>
    <row r="335340" ht="15" customHeight="1"/>
    <row r="335341" ht="16" customHeight="1"/>
    <row r="335550" ht="15" customHeight="1"/>
    <row r="335551" ht="16" customHeight="1"/>
    <row r="335760" ht="15" customHeight="1"/>
    <row r="335761" ht="16" customHeight="1"/>
    <row r="335970" ht="15" customHeight="1"/>
    <row r="335971" ht="16" customHeight="1"/>
    <row r="336180" ht="15" customHeight="1"/>
    <row r="336181" ht="16" customHeight="1"/>
    <row r="336390" ht="15" customHeight="1"/>
    <row r="336391" ht="16" customHeight="1"/>
    <row r="336600" ht="15" customHeight="1"/>
    <row r="336601" ht="16" customHeight="1"/>
    <row r="336810" ht="15" customHeight="1"/>
    <row r="336811" ht="16" customHeight="1"/>
    <row r="337020" ht="15" customHeight="1"/>
    <row r="337021" ht="16" customHeight="1"/>
    <row r="337230" ht="15" customHeight="1"/>
    <row r="337231" ht="16" customHeight="1"/>
    <row r="337440" ht="15" customHeight="1"/>
    <row r="337441" ht="16" customHeight="1"/>
    <row r="337650" ht="15" customHeight="1"/>
    <row r="337651" ht="16" customHeight="1"/>
    <row r="337860" ht="15" customHeight="1"/>
    <row r="337861" ht="16" customHeight="1"/>
    <row r="338070" ht="15" customHeight="1"/>
    <row r="338071" ht="16" customHeight="1"/>
    <row r="338280" ht="15" customHeight="1"/>
    <row r="338281" ht="16" customHeight="1"/>
    <row r="338490" ht="15" customHeight="1"/>
    <row r="338491" ht="16" customHeight="1"/>
    <row r="338700" ht="15" customHeight="1"/>
    <row r="338701" ht="16" customHeight="1"/>
    <row r="338910" ht="15" customHeight="1"/>
    <row r="338911" ht="16" customHeight="1"/>
    <row r="339120" ht="15" customHeight="1"/>
    <row r="339121" ht="16" customHeight="1"/>
    <row r="339330" ht="15" customHeight="1"/>
    <row r="339331" ht="16" customHeight="1"/>
    <row r="339540" ht="15" customHeight="1"/>
    <row r="339541" ht="16" customHeight="1"/>
    <row r="339750" ht="15" customHeight="1"/>
    <row r="339751" ht="16" customHeight="1"/>
    <row r="339960" ht="15" customHeight="1"/>
    <row r="339961" ht="16" customHeight="1"/>
    <row r="340170" ht="15" customHeight="1"/>
    <row r="340171" ht="16" customHeight="1"/>
    <row r="340380" ht="15" customHeight="1"/>
    <row r="340381" ht="16" customHeight="1"/>
    <row r="340590" ht="15" customHeight="1"/>
    <row r="340591" ht="16" customHeight="1"/>
    <row r="340800" ht="15" customHeight="1"/>
    <row r="340801" ht="16" customHeight="1"/>
    <row r="341010" ht="15" customHeight="1"/>
    <row r="341011" ht="16" customHeight="1"/>
    <row r="341220" ht="15" customHeight="1"/>
    <row r="341221" ht="16" customHeight="1"/>
    <row r="341430" ht="15" customHeight="1"/>
    <row r="341431" ht="16" customHeight="1"/>
    <row r="341640" ht="15" customHeight="1"/>
    <row r="341641" ht="16" customHeight="1"/>
    <row r="341850" ht="15" customHeight="1"/>
    <row r="341851" ht="16" customHeight="1"/>
    <row r="342060" ht="15" customHeight="1"/>
    <row r="342061" ht="16" customHeight="1"/>
    <row r="342270" ht="15" customHeight="1"/>
    <row r="342271" ht="16" customHeight="1"/>
    <row r="342480" ht="15" customHeight="1"/>
    <row r="342481" ht="16" customHeight="1"/>
    <row r="342690" ht="15" customHeight="1"/>
    <row r="342691" ht="16" customHeight="1"/>
    <row r="342900" ht="15" customHeight="1"/>
    <row r="342901" ht="16" customHeight="1"/>
    <row r="343110" ht="15" customHeight="1"/>
    <row r="343111" ht="16" customHeight="1"/>
    <row r="343320" ht="15" customHeight="1"/>
    <row r="343321" ht="16" customHeight="1"/>
    <row r="343530" ht="15" customHeight="1"/>
    <row r="343531" ht="16" customHeight="1"/>
    <row r="343740" ht="15" customHeight="1"/>
    <row r="343741" ht="16" customHeight="1"/>
    <row r="343950" ht="15" customHeight="1"/>
    <row r="343951" ht="16" customHeight="1"/>
    <row r="344160" ht="15" customHeight="1"/>
    <row r="344161" ht="16" customHeight="1"/>
    <row r="344370" ht="15" customHeight="1"/>
    <row r="344371" ht="16" customHeight="1"/>
    <row r="344580" ht="15" customHeight="1"/>
    <row r="344581" ht="16" customHeight="1"/>
    <row r="344790" ht="15" customHeight="1"/>
    <row r="344791" ht="16" customHeight="1"/>
    <row r="345000" ht="15" customHeight="1"/>
    <row r="345001" ht="16" customHeight="1"/>
    <row r="345210" ht="15" customHeight="1"/>
    <row r="345211" ht="16" customHeight="1"/>
    <row r="345420" ht="15" customHeight="1"/>
    <row r="345421" ht="16" customHeight="1"/>
    <row r="345630" ht="15" customHeight="1"/>
    <row r="345631" ht="16" customHeight="1"/>
    <row r="345840" ht="15" customHeight="1"/>
    <row r="345841" ht="16" customHeight="1"/>
    <row r="346050" ht="15" customHeight="1"/>
    <row r="346051" ht="16" customHeight="1"/>
    <row r="346260" ht="15" customHeight="1"/>
    <row r="346261" ht="16" customHeight="1"/>
    <row r="346470" ht="15" customHeight="1"/>
    <row r="346471" ht="16" customHeight="1"/>
    <row r="346680" ht="15" customHeight="1"/>
    <row r="346681" ht="16" customHeight="1"/>
    <row r="346890" ht="15" customHeight="1"/>
    <row r="346891" ht="16" customHeight="1"/>
    <row r="347100" ht="15" customHeight="1"/>
    <row r="347101" ht="16" customHeight="1"/>
    <row r="347310" ht="15" customHeight="1"/>
    <row r="347311" ht="16" customHeight="1"/>
    <row r="347520" ht="15" customHeight="1"/>
    <row r="347521" ht="16" customHeight="1"/>
    <row r="347730" ht="15" customHeight="1"/>
    <row r="347731" ht="16" customHeight="1"/>
    <row r="347940" ht="15" customHeight="1"/>
    <row r="347941" ht="16" customHeight="1"/>
    <row r="348150" ht="15" customHeight="1"/>
    <row r="348151" ht="16" customHeight="1"/>
    <row r="348360" ht="15" customHeight="1"/>
    <row r="348361" ht="16" customHeight="1"/>
    <row r="348570" ht="15" customHeight="1"/>
    <row r="348571" ht="16" customHeight="1"/>
    <row r="348780" ht="15" customHeight="1"/>
    <row r="348781" ht="16" customHeight="1"/>
    <row r="348990" ht="15" customHeight="1"/>
    <row r="348991" ht="16" customHeight="1"/>
    <row r="349200" ht="15" customHeight="1"/>
    <row r="349201" ht="16" customHeight="1"/>
    <row r="349410" ht="15" customHeight="1"/>
    <row r="349411" ht="16" customHeight="1"/>
    <row r="349620" ht="15" customHeight="1"/>
    <row r="349621" ht="16" customHeight="1"/>
    <row r="349830" ht="15" customHeight="1"/>
    <row r="349831" ht="16" customHeight="1"/>
    <row r="350040" ht="15" customHeight="1"/>
    <row r="350041" ht="16" customHeight="1"/>
    <row r="350250" ht="15" customHeight="1"/>
    <row r="350251" ht="16" customHeight="1"/>
    <row r="350460" ht="15" customHeight="1"/>
    <row r="350461" ht="16" customHeight="1"/>
    <row r="350670" ht="15" customHeight="1"/>
    <row r="350671" ht="16" customHeight="1"/>
    <row r="350880" ht="15" customHeight="1"/>
    <row r="350881" ht="16" customHeight="1"/>
    <row r="351090" ht="15" customHeight="1"/>
    <row r="351091" ht="16" customHeight="1"/>
    <row r="351300" ht="15" customHeight="1"/>
    <row r="351301" ht="16" customHeight="1"/>
    <row r="351510" ht="15" customHeight="1"/>
    <row r="351511" ht="16" customHeight="1"/>
    <row r="351720" ht="15" customHeight="1"/>
    <row r="351721" ht="16" customHeight="1"/>
    <row r="351930" ht="15" customHeight="1"/>
    <row r="351931" ht="16" customHeight="1"/>
    <row r="352140" ht="15" customHeight="1"/>
    <row r="352141" ht="16" customHeight="1"/>
    <row r="352350" ht="15" customHeight="1"/>
    <row r="352351" ht="16" customHeight="1"/>
    <row r="352560" ht="15" customHeight="1"/>
    <row r="352561" ht="16" customHeight="1"/>
    <row r="352770" ht="15" customHeight="1"/>
    <row r="352771" ht="16" customHeight="1"/>
    <row r="352980" ht="15" customHeight="1"/>
    <row r="352981" ht="16" customHeight="1"/>
    <row r="353190" ht="15" customHeight="1"/>
    <row r="353191" ht="16" customHeight="1"/>
    <row r="353400" ht="15" customHeight="1"/>
    <row r="353401" ht="16" customHeight="1"/>
    <row r="353610" ht="15" customHeight="1"/>
    <row r="353611" ht="16" customHeight="1"/>
    <row r="353820" ht="15" customHeight="1"/>
    <row r="353821" ht="16" customHeight="1"/>
    <row r="354030" ht="15" customHeight="1"/>
    <row r="354031" ht="16" customHeight="1"/>
    <row r="354240" ht="15" customHeight="1"/>
    <row r="354241" ht="16" customHeight="1"/>
    <row r="354450" ht="15" customHeight="1"/>
    <row r="354451" ht="16" customHeight="1"/>
    <row r="354660" ht="15" customHeight="1"/>
    <row r="354661" ht="16" customHeight="1"/>
    <row r="354870" ht="15" customHeight="1"/>
    <row r="354871" ht="16" customHeight="1"/>
    <row r="355080" ht="15" customHeight="1"/>
    <row r="355081" ht="16" customHeight="1"/>
    <row r="355290" ht="15" customHeight="1"/>
    <row r="355291" ht="16" customHeight="1"/>
    <row r="355500" ht="15" customHeight="1"/>
    <row r="355501" ht="16" customHeight="1"/>
    <row r="355710" ht="15" customHeight="1"/>
    <row r="355711" ht="16" customHeight="1"/>
    <row r="355920" ht="15" customHeight="1"/>
    <row r="355921" ht="16" customHeight="1"/>
    <row r="356130" ht="15" customHeight="1"/>
    <row r="356131" ht="16" customHeight="1"/>
    <row r="356340" ht="15" customHeight="1"/>
    <row r="356341" ht="16" customHeight="1"/>
    <row r="356550" ht="15" customHeight="1"/>
    <row r="356551" ht="16" customHeight="1"/>
    <row r="356760" ht="15" customHeight="1"/>
    <row r="356761" ht="16" customHeight="1"/>
    <row r="356970" ht="15" customHeight="1"/>
    <row r="356971" ht="16" customHeight="1"/>
    <row r="357180" ht="15" customHeight="1"/>
    <row r="357181" ht="16" customHeight="1"/>
    <row r="357390" ht="15" customHeight="1"/>
    <row r="357391" ht="16" customHeight="1"/>
    <row r="357600" ht="15" customHeight="1"/>
    <row r="357601" ht="16" customHeight="1"/>
    <row r="357810" ht="15" customHeight="1"/>
    <row r="357811" ht="16" customHeight="1"/>
    <row r="358020" ht="15" customHeight="1"/>
    <row r="358021" ht="16" customHeight="1"/>
    <row r="358230" ht="15" customHeight="1"/>
    <row r="358231" ht="16" customHeight="1"/>
    <row r="358440" ht="15" customHeight="1"/>
    <row r="358441" ht="16" customHeight="1"/>
    <row r="358650" ht="15" customHeight="1"/>
    <row r="358651" ht="16" customHeight="1"/>
    <row r="358860" ht="15" customHeight="1"/>
    <row r="358861" ht="16" customHeight="1"/>
    <row r="359070" ht="15" customHeight="1"/>
    <row r="359071" ht="16" customHeight="1"/>
    <row r="359280" ht="15" customHeight="1"/>
    <row r="359281" ht="16" customHeight="1"/>
    <row r="359490" ht="15" customHeight="1"/>
    <row r="359491" ht="16" customHeight="1"/>
    <row r="359700" ht="15" customHeight="1"/>
    <row r="359701" ht="16" customHeight="1"/>
    <row r="359910" ht="15" customHeight="1"/>
    <row r="359911" ht="16" customHeight="1"/>
    <row r="360120" ht="15" customHeight="1"/>
    <row r="360121" ht="16" customHeight="1"/>
    <row r="360330" ht="15" customHeight="1"/>
    <row r="360331" ht="16" customHeight="1"/>
    <row r="360540" ht="15" customHeight="1"/>
    <row r="360541" ht="16" customHeight="1"/>
    <row r="360750" ht="15" customHeight="1"/>
    <row r="360751" ht="16" customHeight="1"/>
    <row r="360960" ht="15" customHeight="1"/>
    <row r="360961" ht="16" customHeight="1"/>
    <row r="361170" ht="15" customHeight="1"/>
    <row r="361171" ht="16" customHeight="1"/>
    <row r="361380" ht="15" customHeight="1"/>
    <row r="361381" ht="16" customHeight="1"/>
    <row r="361590" ht="15" customHeight="1"/>
    <row r="361591" ht="16" customHeight="1"/>
    <row r="361800" ht="15" customHeight="1"/>
    <row r="361801" ht="16" customHeight="1"/>
    <row r="362010" ht="15" customHeight="1"/>
    <row r="362011" ht="16" customHeight="1"/>
    <row r="362220" ht="15" customHeight="1"/>
    <row r="362221" ht="16" customHeight="1"/>
    <row r="362430" ht="15" customHeight="1"/>
    <row r="362431" ht="16" customHeight="1"/>
    <row r="362640" ht="15" customHeight="1"/>
    <row r="362641" ht="16" customHeight="1"/>
    <row r="362850" ht="15" customHeight="1"/>
    <row r="362851" ht="16" customHeight="1"/>
    <row r="363060" ht="15" customHeight="1"/>
    <row r="363061" ht="16" customHeight="1"/>
    <row r="363270" ht="15" customHeight="1"/>
    <row r="363271" ht="16" customHeight="1"/>
    <row r="363480" ht="15" customHeight="1"/>
    <row r="363481" ht="16" customHeight="1"/>
    <row r="363690" ht="15" customHeight="1"/>
    <row r="363691" ht="16" customHeight="1"/>
    <row r="363900" ht="15" customHeight="1"/>
    <row r="363901" ht="16" customHeight="1"/>
    <row r="364110" ht="15" customHeight="1"/>
    <row r="364111" ht="16" customHeight="1"/>
    <row r="364320" ht="15" customHeight="1"/>
    <row r="364321" ht="16" customHeight="1"/>
    <row r="364530" ht="15" customHeight="1"/>
    <row r="364531" ht="16" customHeight="1"/>
    <row r="364740" ht="15" customHeight="1"/>
    <row r="364741" ht="16" customHeight="1"/>
    <row r="364950" ht="15" customHeight="1"/>
    <row r="364951" ht="16" customHeight="1"/>
    <row r="365160" ht="15" customHeight="1"/>
    <row r="365161" ht="16" customHeight="1"/>
    <row r="365370" ht="15" customHeight="1"/>
    <row r="365371" ht="16" customHeight="1"/>
    <row r="365580" ht="15" customHeight="1"/>
    <row r="365581" ht="16" customHeight="1"/>
    <row r="365790" ht="15" customHeight="1"/>
    <row r="365791" ht="16" customHeight="1"/>
    <row r="366000" ht="15" customHeight="1"/>
    <row r="366001" ht="16" customHeight="1"/>
    <row r="366210" ht="15" customHeight="1"/>
    <row r="366211" ht="16" customHeight="1"/>
    <row r="366420" ht="15" customHeight="1"/>
    <row r="366421" ht="16" customHeight="1"/>
    <row r="366630" ht="15" customHeight="1"/>
    <row r="366631" ht="16" customHeight="1"/>
    <row r="366840" ht="15" customHeight="1"/>
    <row r="366841" ht="16" customHeight="1"/>
    <row r="367050" ht="15" customHeight="1"/>
    <row r="367051" ht="16" customHeight="1"/>
    <row r="367260" ht="15" customHeight="1"/>
    <row r="367261" ht="16" customHeight="1"/>
    <row r="367470" ht="15" customHeight="1"/>
    <row r="367471" ht="16" customHeight="1"/>
    <row r="367680" ht="15" customHeight="1"/>
    <row r="367681" ht="16" customHeight="1"/>
    <row r="367890" ht="15" customHeight="1"/>
    <row r="367891" ht="16" customHeight="1"/>
    <row r="368100" ht="15" customHeight="1"/>
    <row r="368101" ht="16" customHeight="1"/>
    <row r="368310" ht="15" customHeight="1"/>
    <row r="368311" ht="16" customHeight="1"/>
    <row r="368520" ht="15" customHeight="1"/>
    <row r="368521" ht="16" customHeight="1"/>
    <row r="368730" ht="15" customHeight="1"/>
    <row r="368731" ht="16" customHeight="1"/>
    <row r="368940" ht="15" customHeight="1"/>
    <row r="368941" ht="16" customHeight="1"/>
    <row r="369150" ht="15" customHeight="1"/>
    <row r="369151" ht="16" customHeight="1"/>
    <row r="369360" ht="15" customHeight="1"/>
    <row r="369361" ht="16" customHeight="1"/>
    <row r="369570" ht="15" customHeight="1"/>
    <row r="369571" ht="16" customHeight="1"/>
    <row r="369780" ht="15" customHeight="1"/>
    <row r="369781" ht="16" customHeight="1"/>
    <row r="369990" ht="15" customHeight="1"/>
    <row r="369991" ht="16" customHeight="1"/>
    <row r="370200" ht="15" customHeight="1"/>
    <row r="370201" ht="16" customHeight="1"/>
    <row r="370410" ht="15" customHeight="1"/>
    <row r="370411" ht="16" customHeight="1"/>
    <row r="370620" ht="15" customHeight="1"/>
    <row r="370621" ht="16" customHeight="1"/>
    <row r="370830" ht="15" customHeight="1"/>
    <row r="370831" ht="16" customHeight="1"/>
    <row r="371040" ht="15" customHeight="1"/>
    <row r="371041" ht="16" customHeight="1"/>
    <row r="371250" ht="15" customHeight="1"/>
    <row r="371251" ht="16" customHeight="1"/>
    <row r="371460" ht="15" customHeight="1"/>
    <row r="371461" ht="16" customHeight="1"/>
    <row r="371670" ht="15" customHeight="1"/>
    <row r="371671" ht="16" customHeight="1"/>
    <row r="371880" ht="15" customHeight="1"/>
    <row r="371881" ht="16" customHeight="1"/>
    <row r="372090" ht="15" customHeight="1"/>
    <row r="372091" ht="16" customHeight="1"/>
    <row r="372300" ht="15" customHeight="1"/>
    <row r="372301" ht="16" customHeight="1"/>
    <row r="372510" ht="15" customHeight="1"/>
    <row r="372511" ht="16" customHeight="1"/>
    <row r="372720" ht="15" customHeight="1"/>
    <row r="372721" ht="16" customHeight="1"/>
    <row r="372930" ht="15" customHeight="1"/>
    <row r="372931" ht="16" customHeight="1"/>
    <row r="373140" ht="15" customHeight="1"/>
    <row r="373141" ht="16" customHeight="1"/>
    <row r="373350" ht="15" customHeight="1"/>
    <row r="373351" ht="16" customHeight="1"/>
    <row r="373560" ht="15" customHeight="1"/>
    <row r="373561" ht="16" customHeight="1"/>
    <row r="373770" ht="15" customHeight="1"/>
    <row r="373771" ht="16" customHeight="1"/>
    <row r="373980" ht="15" customHeight="1"/>
    <row r="373981" ht="16" customHeight="1"/>
    <row r="374190" ht="15" customHeight="1"/>
    <row r="374191" ht="16" customHeight="1"/>
    <row r="374400" ht="15" customHeight="1"/>
    <row r="374401" ht="16" customHeight="1"/>
    <row r="374610" ht="15" customHeight="1"/>
    <row r="374611" ht="16" customHeight="1"/>
    <row r="374820" ht="15" customHeight="1"/>
    <row r="374821" ht="16" customHeight="1"/>
    <row r="375030" ht="15" customHeight="1"/>
    <row r="375031" ht="16" customHeight="1"/>
    <row r="375240" ht="15" customHeight="1"/>
    <row r="375241" ht="16" customHeight="1"/>
    <row r="375450" ht="15" customHeight="1"/>
    <row r="375451" ht="16" customHeight="1"/>
    <row r="375660" ht="15" customHeight="1"/>
    <row r="375661" ht="16" customHeight="1"/>
    <row r="375870" ht="15" customHeight="1"/>
    <row r="375871" ht="16" customHeight="1"/>
    <row r="376080" ht="15" customHeight="1"/>
    <row r="376081" ht="16" customHeight="1"/>
    <row r="376290" ht="15" customHeight="1"/>
    <row r="376291" ht="16" customHeight="1"/>
    <row r="376500" ht="15" customHeight="1"/>
    <row r="376501" ht="16" customHeight="1"/>
    <row r="376710" ht="15" customHeight="1"/>
    <row r="376711" ht="16" customHeight="1"/>
    <row r="376920" ht="15" customHeight="1"/>
    <row r="376921" ht="16" customHeight="1"/>
    <row r="377130" ht="15" customHeight="1"/>
    <row r="377131" ht="16" customHeight="1"/>
    <row r="377340" ht="15" customHeight="1"/>
    <row r="377341" ht="16" customHeight="1"/>
    <row r="377550" ht="15" customHeight="1"/>
    <row r="377551" ht="16" customHeight="1"/>
    <row r="377760" ht="15" customHeight="1"/>
    <row r="377761" ht="16" customHeight="1"/>
    <row r="377970" ht="15" customHeight="1"/>
    <row r="377971" ht="16" customHeight="1"/>
    <row r="378180" ht="15" customHeight="1"/>
    <row r="378181" ht="16" customHeight="1"/>
    <row r="378390" ht="15" customHeight="1"/>
    <row r="378391" ht="16" customHeight="1"/>
    <row r="378600" ht="15" customHeight="1"/>
    <row r="378601" ht="16" customHeight="1"/>
    <row r="378810" ht="15" customHeight="1"/>
    <row r="378811" ht="16" customHeight="1"/>
    <row r="379020" ht="15" customHeight="1"/>
    <row r="379021" ht="16" customHeight="1"/>
    <row r="379230" ht="15" customHeight="1"/>
    <row r="379231" ht="16" customHeight="1"/>
    <row r="379440" ht="15" customHeight="1"/>
    <row r="379441" ht="16" customHeight="1"/>
    <row r="379650" ht="15" customHeight="1"/>
    <row r="379651" ht="16" customHeight="1"/>
    <row r="379860" ht="15" customHeight="1"/>
    <row r="379861" ht="16" customHeight="1"/>
    <row r="380070" ht="15" customHeight="1"/>
    <row r="380071" ht="16" customHeight="1"/>
    <row r="380280" ht="15" customHeight="1"/>
    <row r="380281" ht="16" customHeight="1"/>
    <row r="380490" ht="15" customHeight="1"/>
    <row r="380491" ht="16" customHeight="1"/>
    <row r="380700" ht="15" customHeight="1"/>
    <row r="380701" ht="16" customHeight="1"/>
    <row r="380910" ht="15" customHeight="1"/>
    <row r="380911" ht="16" customHeight="1"/>
    <row r="381120" ht="15" customHeight="1"/>
    <row r="381121" ht="16" customHeight="1"/>
    <row r="381330" ht="15" customHeight="1"/>
    <row r="381331" ht="16" customHeight="1"/>
    <row r="381540" ht="15" customHeight="1"/>
    <row r="381541" ht="16" customHeight="1"/>
    <row r="381750" ht="15" customHeight="1"/>
    <row r="381751" ht="16" customHeight="1"/>
    <row r="381960" ht="15" customHeight="1"/>
    <row r="381961" ht="16" customHeight="1"/>
    <row r="382170" ht="15" customHeight="1"/>
    <row r="382171" ht="16" customHeight="1"/>
    <row r="382380" ht="15" customHeight="1"/>
    <row r="382381" ht="16" customHeight="1"/>
    <row r="382590" ht="15" customHeight="1"/>
    <row r="382591" ht="16" customHeight="1"/>
    <row r="382800" ht="15" customHeight="1"/>
    <row r="382801" ht="16" customHeight="1"/>
    <row r="383010" ht="15" customHeight="1"/>
    <row r="383011" ht="16" customHeight="1"/>
    <row r="383220" ht="15" customHeight="1"/>
    <row r="383221" ht="16" customHeight="1"/>
    <row r="383430" ht="15" customHeight="1"/>
    <row r="383431" ht="16" customHeight="1"/>
    <row r="383640" ht="15" customHeight="1"/>
    <row r="383641" ht="16" customHeight="1"/>
    <row r="383850" ht="15" customHeight="1"/>
    <row r="383851" ht="16" customHeight="1"/>
    <row r="384060" ht="15" customHeight="1"/>
    <row r="384061" ht="16" customHeight="1"/>
    <row r="384270" ht="15" customHeight="1"/>
    <row r="384271" ht="16" customHeight="1"/>
    <row r="384480" ht="15" customHeight="1"/>
    <row r="384481" ht="16" customHeight="1"/>
    <row r="384690" ht="15" customHeight="1"/>
    <row r="384691" ht="16" customHeight="1"/>
    <row r="384900" ht="15" customHeight="1"/>
    <row r="384901" ht="16" customHeight="1"/>
    <row r="385110" ht="15" customHeight="1"/>
    <row r="385111" ht="16" customHeight="1"/>
    <row r="385320" ht="15" customHeight="1"/>
    <row r="385321" ht="16" customHeight="1"/>
    <row r="385530" ht="15" customHeight="1"/>
    <row r="385531" ht="16" customHeight="1"/>
    <row r="385740" ht="15" customHeight="1"/>
    <row r="385741" ht="16" customHeight="1"/>
    <row r="385950" ht="15" customHeight="1"/>
    <row r="385951" ht="16" customHeight="1"/>
    <row r="386160" ht="15" customHeight="1"/>
    <row r="386161" ht="16" customHeight="1"/>
    <row r="386370" ht="15" customHeight="1"/>
    <row r="386371" ht="16" customHeight="1"/>
    <row r="386580" ht="15" customHeight="1"/>
    <row r="386581" ht="16" customHeight="1"/>
    <row r="386790" ht="15" customHeight="1"/>
    <row r="386791" ht="16" customHeight="1"/>
    <row r="387000" ht="15" customHeight="1"/>
    <row r="387001" ht="16" customHeight="1"/>
    <row r="387210" ht="15" customHeight="1"/>
    <row r="387211" ht="16" customHeight="1"/>
    <row r="387420" ht="15" customHeight="1"/>
    <row r="387421" ht="16" customHeight="1"/>
    <row r="387630" ht="15" customHeight="1"/>
    <row r="387631" ht="16" customHeight="1"/>
    <row r="387840" ht="15" customHeight="1"/>
    <row r="387841" ht="16" customHeight="1"/>
    <row r="388050" ht="15" customHeight="1"/>
    <row r="388051" ht="16" customHeight="1"/>
    <row r="388260" ht="15" customHeight="1"/>
    <row r="388261" ht="16" customHeight="1"/>
    <row r="388470" ht="15" customHeight="1"/>
    <row r="388471" ht="16" customHeight="1"/>
    <row r="388680" ht="15" customHeight="1"/>
    <row r="388681" ht="16" customHeight="1"/>
    <row r="388890" ht="15" customHeight="1"/>
    <row r="388891" ht="16" customHeight="1"/>
    <row r="389100" ht="15" customHeight="1"/>
    <row r="389101" ht="16" customHeight="1"/>
    <row r="389310" ht="15" customHeight="1"/>
    <row r="389311" ht="16" customHeight="1"/>
    <row r="389520" ht="15" customHeight="1"/>
    <row r="389521" ht="16" customHeight="1"/>
    <row r="389730" ht="15" customHeight="1"/>
    <row r="389731" ht="16" customHeight="1"/>
    <row r="389940" ht="15" customHeight="1"/>
    <row r="389941" ht="16" customHeight="1"/>
    <row r="390150" ht="15" customHeight="1"/>
    <row r="390151" ht="16" customHeight="1"/>
    <row r="390360" ht="15" customHeight="1"/>
    <row r="390361" ht="16" customHeight="1"/>
    <row r="390570" ht="15" customHeight="1"/>
    <row r="390571" ht="16" customHeight="1"/>
    <row r="390780" ht="15" customHeight="1"/>
    <row r="390781" ht="16" customHeight="1"/>
    <row r="390990" ht="15" customHeight="1"/>
    <row r="390991" ht="16" customHeight="1"/>
    <row r="391200" ht="15" customHeight="1"/>
    <row r="391201" ht="16" customHeight="1"/>
    <row r="391410" ht="15" customHeight="1"/>
    <row r="391411" ht="16" customHeight="1"/>
    <row r="391620" ht="15" customHeight="1"/>
    <row r="391621" ht="16" customHeight="1"/>
    <row r="391830" ht="15" customHeight="1"/>
    <row r="391831" ht="16" customHeight="1"/>
    <row r="392040" ht="15" customHeight="1"/>
    <row r="392041" ht="16" customHeight="1"/>
    <row r="392250" ht="15" customHeight="1"/>
    <row r="392251" ht="16" customHeight="1"/>
    <row r="392460" ht="15" customHeight="1"/>
    <row r="392461" ht="16" customHeight="1"/>
    <row r="392670" ht="15" customHeight="1"/>
    <row r="392671" ht="16" customHeight="1"/>
    <row r="392880" ht="15" customHeight="1"/>
    <row r="392881" ht="16" customHeight="1"/>
    <row r="393090" ht="15" customHeight="1"/>
    <row r="393091" ht="16" customHeight="1"/>
    <row r="393300" ht="15" customHeight="1"/>
    <row r="393301" ht="16" customHeight="1"/>
    <row r="393510" ht="15" customHeight="1"/>
    <row r="393511" ht="16" customHeight="1"/>
    <row r="393720" ht="15" customHeight="1"/>
    <row r="393721" ht="16" customHeight="1"/>
    <row r="393930" ht="15" customHeight="1"/>
    <row r="393931" ht="16" customHeight="1"/>
    <row r="394140" ht="15" customHeight="1"/>
    <row r="394141" ht="16" customHeight="1"/>
    <row r="394350" ht="15" customHeight="1"/>
    <row r="394351" ht="16" customHeight="1"/>
    <row r="394560" ht="15" customHeight="1"/>
    <row r="394561" ht="16" customHeight="1"/>
    <row r="394770" ht="15" customHeight="1"/>
    <row r="394771" ht="16" customHeight="1"/>
    <row r="394980" ht="15" customHeight="1"/>
    <row r="394981" ht="16" customHeight="1"/>
    <row r="395190" ht="15" customHeight="1"/>
    <row r="395191" ht="16" customHeight="1"/>
    <row r="395400" ht="15" customHeight="1"/>
    <row r="395401" ht="16" customHeight="1"/>
    <row r="395610" ht="15" customHeight="1"/>
    <row r="395611" ht="16" customHeight="1"/>
    <row r="395820" ht="15" customHeight="1"/>
    <row r="395821" ht="16" customHeight="1"/>
    <row r="396030" ht="15" customHeight="1"/>
    <row r="396031" ht="16" customHeight="1"/>
    <row r="396240" ht="15" customHeight="1"/>
    <row r="396241" ht="16" customHeight="1"/>
    <row r="396450" ht="15" customHeight="1"/>
    <row r="396451" ht="16" customHeight="1"/>
    <row r="396660" ht="15" customHeight="1"/>
    <row r="396661" ht="16" customHeight="1"/>
    <row r="396870" ht="15" customHeight="1"/>
    <row r="396871" ht="16" customHeight="1"/>
    <row r="397080" ht="15" customHeight="1"/>
    <row r="397081" ht="16" customHeight="1"/>
    <row r="397290" ht="15" customHeight="1"/>
    <row r="397291" ht="16" customHeight="1"/>
    <row r="397500" ht="15" customHeight="1"/>
    <row r="397501" ht="16" customHeight="1"/>
    <row r="397710" ht="15" customHeight="1"/>
    <row r="397711" ht="16" customHeight="1"/>
    <row r="397920" ht="15" customHeight="1"/>
    <row r="397921" ht="16" customHeight="1"/>
    <row r="398130" ht="15" customHeight="1"/>
    <row r="398131" ht="16" customHeight="1"/>
    <row r="398340" ht="15" customHeight="1"/>
    <row r="398341" ht="16" customHeight="1"/>
    <row r="398550" ht="15" customHeight="1"/>
    <row r="398551" ht="16" customHeight="1"/>
    <row r="398760" ht="15" customHeight="1"/>
    <row r="398761" ht="16" customHeight="1"/>
    <row r="398970" ht="15" customHeight="1"/>
    <row r="398971" ht="16" customHeight="1"/>
    <row r="399180" ht="15" customHeight="1"/>
    <row r="399181" ht="16" customHeight="1"/>
    <row r="399390" ht="15" customHeight="1"/>
    <row r="399391" ht="16" customHeight="1"/>
    <row r="399600" ht="15" customHeight="1"/>
    <row r="399601" ht="16" customHeight="1"/>
    <row r="399810" ht="15" customHeight="1"/>
    <row r="399811" ht="16" customHeight="1"/>
    <row r="400020" ht="15" customHeight="1"/>
    <row r="400021" ht="16" customHeight="1"/>
    <row r="400230" ht="15" customHeight="1"/>
    <row r="400231" ht="16" customHeight="1"/>
    <row r="400440" ht="15" customHeight="1"/>
    <row r="400441" ht="16" customHeight="1"/>
    <row r="400650" ht="15" customHeight="1"/>
    <row r="400651" ht="16" customHeight="1"/>
    <row r="400860" ht="15" customHeight="1"/>
    <row r="400861" ht="16" customHeight="1"/>
    <row r="401070" ht="15" customHeight="1"/>
    <row r="401071" ht="16" customHeight="1"/>
    <row r="401280" ht="15" customHeight="1"/>
    <row r="401281" ht="16" customHeight="1"/>
    <row r="401490" ht="15" customHeight="1"/>
    <row r="401491" ht="16" customHeight="1"/>
    <row r="401700" ht="15" customHeight="1"/>
    <row r="401701" ht="16" customHeight="1"/>
    <row r="401910" ht="15" customHeight="1"/>
    <row r="401911" ht="16" customHeight="1"/>
    <row r="402120" ht="15" customHeight="1"/>
    <row r="402121" ht="16" customHeight="1"/>
    <row r="402330" ht="15" customHeight="1"/>
    <row r="402331" ht="16" customHeight="1"/>
    <row r="402540" ht="15" customHeight="1"/>
    <row r="402541" ht="16" customHeight="1"/>
    <row r="402750" ht="15" customHeight="1"/>
    <row r="402751" ht="16" customHeight="1"/>
    <row r="402960" ht="15" customHeight="1"/>
    <row r="402961" ht="16" customHeight="1"/>
    <row r="403170" ht="15" customHeight="1"/>
    <row r="403171" ht="16" customHeight="1"/>
    <row r="403380" ht="15" customHeight="1"/>
    <row r="403381" ht="16" customHeight="1"/>
    <row r="403590" ht="15" customHeight="1"/>
    <row r="403591" ht="16" customHeight="1"/>
    <row r="403800" ht="15" customHeight="1"/>
    <row r="403801" ht="16" customHeight="1"/>
    <row r="404010" ht="15" customHeight="1"/>
    <row r="404011" ht="16" customHeight="1"/>
    <row r="404220" ht="15" customHeight="1"/>
    <row r="404221" ht="16" customHeight="1"/>
    <row r="404430" ht="15" customHeight="1"/>
    <row r="404431" ht="16" customHeight="1"/>
    <row r="404640" ht="15" customHeight="1"/>
    <row r="404641" ht="16" customHeight="1"/>
    <row r="404850" ht="15" customHeight="1"/>
    <row r="404851" ht="16" customHeight="1"/>
    <row r="405060" ht="15" customHeight="1"/>
    <row r="405061" ht="16" customHeight="1"/>
    <row r="405270" ht="15" customHeight="1"/>
    <row r="405271" ht="16" customHeight="1"/>
    <row r="405480" ht="15" customHeight="1"/>
    <row r="405481" ht="16" customHeight="1"/>
    <row r="405690" ht="15" customHeight="1"/>
    <row r="405691" ht="16" customHeight="1"/>
    <row r="405900" ht="15" customHeight="1"/>
    <row r="405901" ht="16" customHeight="1"/>
    <row r="406110" ht="15" customHeight="1"/>
    <row r="406111" ht="16" customHeight="1"/>
    <row r="406320" ht="15" customHeight="1"/>
    <row r="406321" ht="16" customHeight="1"/>
    <row r="406530" ht="15" customHeight="1"/>
    <row r="406531" ht="16" customHeight="1"/>
    <row r="406740" ht="15" customHeight="1"/>
    <row r="406741" ht="16" customHeight="1"/>
    <row r="406950" ht="15" customHeight="1"/>
    <row r="406951" ht="16" customHeight="1"/>
    <row r="407160" ht="15" customHeight="1"/>
    <row r="407161" ht="16" customHeight="1"/>
    <row r="407370" ht="15" customHeight="1"/>
    <row r="407371" ht="16" customHeight="1"/>
    <row r="407580" ht="15" customHeight="1"/>
    <row r="407581" ht="16" customHeight="1"/>
    <row r="407790" ht="15" customHeight="1"/>
    <row r="407791" ht="16" customHeight="1"/>
    <row r="408000" ht="15" customHeight="1"/>
    <row r="408001" ht="16" customHeight="1"/>
    <row r="408210" ht="15" customHeight="1"/>
    <row r="408211" ht="16" customHeight="1"/>
    <row r="408420" ht="15" customHeight="1"/>
    <row r="408421" ht="16" customHeight="1"/>
    <row r="408630" ht="15" customHeight="1"/>
    <row r="408631" ht="16" customHeight="1"/>
    <row r="408840" ht="15" customHeight="1"/>
    <row r="408841" ht="16" customHeight="1"/>
    <row r="409050" ht="15" customHeight="1"/>
    <row r="409051" ht="16" customHeight="1"/>
    <row r="409260" ht="15" customHeight="1"/>
    <row r="409261" ht="16" customHeight="1"/>
    <row r="409470" ht="15" customHeight="1"/>
    <row r="409471" ht="16" customHeight="1"/>
    <row r="409680" ht="15" customHeight="1"/>
    <row r="409681" ht="16" customHeight="1"/>
    <row r="409890" ht="15" customHeight="1"/>
    <row r="409891" ht="16" customHeight="1"/>
    <row r="410100" ht="15" customHeight="1"/>
    <row r="410101" ht="16" customHeight="1"/>
    <row r="410310" ht="15" customHeight="1"/>
    <row r="410311" ht="16" customHeight="1"/>
    <row r="410520" ht="15" customHeight="1"/>
    <row r="410521" ht="16" customHeight="1"/>
    <row r="410730" ht="15" customHeight="1"/>
    <row r="410731" ht="16" customHeight="1"/>
    <row r="410940" ht="15" customHeight="1"/>
    <row r="410941" ht="16" customHeight="1"/>
    <row r="411150" ht="15" customHeight="1"/>
    <row r="411151" ht="16" customHeight="1"/>
    <row r="411360" ht="15" customHeight="1"/>
    <row r="411361" ht="16" customHeight="1"/>
    <row r="411570" ht="15" customHeight="1"/>
    <row r="411571" ht="16" customHeight="1"/>
    <row r="411780" ht="15" customHeight="1"/>
    <row r="411781" ht="16" customHeight="1"/>
    <row r="411990" ht="15" customHeight="1"/>
    <row r="411991" ht="16" customHeight="1"/>
    <row r="412200" ht="15" customHeight="1"/>
    <row r="412201" ht="16" customHeight="1"/>
    <row r="412410" ht="15" customHeight="1"/>
    <row r="412411" ht="16" customHeight="1"/>
    <row r="412620" ht="15" customHeight="1"/>
    <row r="412621" ht="16" customHeight="1"/>
    <row r="412830" ht="15" customHeight="1"/>
    <row r="412831" ht="16" customHeight="1"/>
    <row r="413040" ht="15" customHeight="1"/>
    <row r="413041" ht="16" customHeight="1"/>
    <row r="413250" ht="15" customHeight="1"/>
    <row r="413251" ht="16" customHeight="1"/>
    <row r="413460" ht="15" customHeight="1"/>
    <row r="413461" ht="16" customHeight="1"/>
    <row r="413670" ht="15" customHeight="1"/>
    <row r="413671" ht="16" customHeight="1"/>
    <row r="413880" ht="15" customHeight="1"/>
    <row r="413881" ht="16" customHeight="1"/>
    <row r="414090" ht="15" customHeight="1"/>
    <row r="414091" ht="16" customHeight="1"/>
    <row r="414300" ht="15" customHeight="1"/>
    <row r="414301" ht="16" customHeight="1"/>
    <row r="414510" ht="15" customHeight="1"/>
    <row r="414511" ht="16" customHeight="1"/>
    <row r="414720" ht="15" customHeight="1"/>
    <row r="414721" ht="16" customHeight="1"/>
    <row r="414930" ht="15" customHeight="1"/>
    <row r="414931" ht="16" customHeight="1"/>
    <row r="415140" ht="15" customHeight="1"/>
    <row r="415141" ht="16" customHeight="1"/>
    <row r="415350" ht="15" customHeight="1"/>
    <row r="415351" ht="16" customHeight="1"/>
    <row r="415560" ht="15" customHeight="1"/>
    <row r="415561" ht="16" customHeight="1"/>
    <row r="415770" ht="15" customHeight="1"/>
    <row r="415771" ht="16" customHeight="1"/>
    <row r="415980" ht="15" customHeight="1"/>
    <row r="415981" ht="16" customHeight="1"/>
    <row r="416190" ht="15" customHeight="1"/>
    <row r="416191" ht="16" customHeight="1"/>
    <row r="416400" ht="15" customHeight="1"/>
    <row r="416401" ht="16" customHeight="1"/>
    <row r="416610" ht="15" customHeight="1"/>
    <row r="416611" ht="16" customHeight="1"/>
    <row r="416820" ht="15" customHeight="1"/>
    <row r="416821" ht="16" customHeight="1"/>
    <row r="417030" ht="15" customHeight="1"/>
    <row r="417031" ht="16" customHeight="1"/>
    <row r="417240" ht="15" customHeight="1"/>
    <row r="417241" ht="16" customHeight="1"/>
    <row r="417450" ht="15" customHeight="1"/>
    <row r="417451" ht="16" customHeight="1"/>
    <row r="417660" ht="15" customHeight="1"/>
    <row r="417661" ht="16" customHeight="1"/>
    <row r="417870" ht="15" customHeight="1"/>
    <row r="417871" ht="16" customHeight="1"/>
    <row r="418080" ht="15" customHeight="1"/>
    <row r="418081" ht="16" customHeight="1"/>
    <row r="418290" ht="15" customHeight="1"/>
    <row r="418291" ht="16" customHeight="1"/>
    <row r="418500" ht="15" customHeight="1"/>
    <row r="418501" ht="16" customHeight="1"/>
    <row r="418710" ht="15" customHeight="1"/>
    <row r="418711" ht="16" customHeight="1"/>
    <row r="418920" ht="15" customHeight="1"/>
    <row r="418921" ht="16" customHeight="1"/>
    <row r="419130" ht="15" customHeight="1"/>
    <row r="419131" ht="16" customHeight="1"/>
    <row r="419340" ht="15" customHeight="1"/>
    <row r="419341" ht="16" customHeight="1"/>
    <row r="419550" ht="15" customHeight="1"/>
    <row r="419551" ht="16" customHeight="1"/>
    <row r="419760" ht="15" customHeight="1"/>
    <row r="419761" ht="16" customHeight="1"/>
    <row r="419970" ht="15" customHeight="1"/>
    <row r="419971" ht="16" customHeight="1"/>
    <row r="420180" ht="15" customHeight="1"/>
    <row r="420181" ht="16" customHeight="1"/>
    <row r="420390" ht="15" customHeight="1"/>
    <row r="420391" ht="16" customHeight="1"/>
    <row r="420600" ht="15" customHeight="1"/>
    <row r="420601" ht="16" customHeight="1"/>
    <row r="420810" ht="15" customHeight="1"/>
    <row r="420811" ht="16" customHeight="1"/>
    <row r="421020" ht="15" customHeight="1"/>
    <row r="421021" ht="16" customHeight="1"/>
    <row r="421230" ht="15" customHeight="1"/>
    <row r="421231" ht="16" customHeight="1"/>
    <row r="421440" ht="15" customHeight="1"/>
    <row r="421441" ht="16" customHeight="1"/>
    <row r="421650" ht="15" customHeight="1"/>
    <row r="421651" ht="16" customHeight="1"/>
    <row r="421860" ht="15" customHeight="1"/>
    <row r="421861" ht="16" customHeight="1"/>
    <row r="422070" ht="15" customHeight="1"/>
    <row r="422071" ht="16" customHeight="1"/>
    <row r="422280" ht="15" customHeight="1"/>
    <row r="422281" ht="16" customHeight="1"/>
    <row r="422490" ht="15" customHeight="1"/>
    <row r="422491" ht="16" customHeight="1"/>
    <row r="422700" ht="15" customHeight="1"/>
    <row r="422701" ht="16" customHeight="1"/>
    <row r="422910" ht="15" customHeight="1"/>
    <row r="422911" ht="16" customHeight="1"/>
    <row r="423120" ht="15" customHeight="1"/>
    <row r="423121" ht="16" customHeight="1"/>
    <row r="423330" ht="15" customHeight="1"/>
    <row r="423331" ht="16" customHeight="1"/>
    <row r="423540" ht="15" customHeight="1"/>
    <row r="423541" ht="16" customHeight="1"/>
    <row r="423750" ht="15" customHeight="1"/>
    <row r="423751" ht="16" customHeight="1"/>
    <row r="423960" ht="15" customHeight="1"/>
    <row r="423961" ht="16" customHeight="1"/>
    <row r="424170" ht="15" customHeight="1"/>
    <row r="424171" ht="16" customHeight="1"/>
    <row r="424380" ht="15" customHeight="1"/>
    <row r="424381" ht="16" customHeight="1"/>
    <row r="424590" ht="15" customHeight="1"/>
    <row r="424591" ht="16" customHeight="1"/>
    <row r="424800" ht="15" customHeight="1"/>
    <row r="424801" ht="16" customHeight="1"/>
    <row r="425010" ht="15" customHeight="1"/>
    <row r="425011" ht="16" customHeight="1"/>
    <row r="425220" ht="15" customHeight="1"/>
    <row r="425221" ht="16" customHeight="1"/>
    <row r="425430" ht="15" customHeight="1"/>
    <row r="425431" ht="16" customHeight="1"/>
    <row r="425640" ht="15" customHeight="1"/>
    <row r="425641" ht="16" customHeight="1"/>
    <row r="425850" ht="15" customHeight="1"/>
    <row r="425851" ht="16" customHeight="1"/>
    <row r="426060" ht="15" customHeight="1"/>
    <row r="426061" ht="16" customHeight="1"/>
    <row r="426270" ht="15" customHeight="1"/>
    <row r="426271" ht="16" customHeight="1"/>
    <row r="426480" ht="15" customHeight="1"/>
    <row r="426481" ht="16" customHeight="1"/>
    <row r="426690" ht="15" customHeight="1"/>
    <row r="426691" ht="16" customHeight="1"/>
    <row r="426900" ht="15" customHeight="1"/>
    <row r="426901" ht="16" customHeight="1"/>
    <row r="427110" ht="15" customHeight="1"/>
    <row r="427111" ht="16" customHeight="1"/>
    <row r="427320" ht="15" customHeight="1"/>
    <row r="427321" ht="16" customHeight="1"/>
    <row r="427530" ht="15" customHeight="1"/>
    <row r="427531" ht="16" customHeight="1"/>
    <row r="427740" ht="15" customHeight="1"/>
    <row r="427741" ht="16" customHeight="1"/>
    <row r="427950" ht="15" customHeight="1"/>
    <row r="427951" ht="16" customHeight="1"/>
    <row r="428160" ht="15" customHeight="1"/>
    <row r="428161" ht="16" customHeight="1"/>
    <row r="428370" ht="15" customHeight="1"/>
    <row r="428371" ht="16" customHeight="1"/>
    <row r="428580" ht="15" customHeight="1"/>
    <row r="428581" ht="16" customHeight="1"/>
    <row r="428790" ht="15" customHeight="1"/>
    <row r="428791" ht="16" customHeight="1"/>
    <row r="429000" ht="15" customHeight="1"/>
    <row r="429001" ht="16" customHeight="1"/>
    <row r="429210" ht="15" customHeight="1"/>
    <row r="429211" ht="16" customHeight="1"/>
    <row r="429420" ht="15" customHeight="1"/>
    <row r="429421" ht="16" customHeight="1"/>
    <row r="429630" ht="15" customHeight="1"/>
    <row r="429631" ht="16" customHeight="1"/>
    <row r="429840" ht="15" customHeight="1"/>
    <row r="429841" ht="16" customHeight="1"/>
    <row r="430050" ht="15" customHeight="1"/>
    <row r="430051" ht="16" customHeight="1"/>
    <row r="430260" ht="15" customHeight="1"/>
    <row r="430261" ht="16" customHeight="1"/>
    <row r="430470" ht="15" customHeight="1"/>
    <row r="430471" ht="16" customHeight="1"/>
    <row r="430680" ht="15" customHeight="1"/>
    <row r="430681" ht="16" customHeight="1"/>
    <row r="430890" ht="15" customHeight="1"/>
    <row r="430891" ht="16" customHeight="1"/>
    <row r="431100" ht="15" customHeight="1"/>
    <row r="431101" ht="16" customHeight="1"/>
    <row r="431310" ht="15" customHeight="1"/>
    <row r="431311" ht="16" customHeight="1"/>
    <row r="431520" ht="15" customHeight="1"/>
    <row r="431521" ht="16" customHeight="1"/>
    <row r="431730" ht="15" customHeight="1"/>
    <row r="431731" ht="16" customHeight="1"/>
    <row r="431940" ht="15" customHeight="1"/>
    <row r="431941" ht="16" customHeight="1"/>
    <row r="432150" ht="15" customHeight="1"/>
    <row r="432151" ht="16" customHeight="1"/>
    <row r="432360" ht="15" customHeight="1"/>
    <row r="432361" ht="16" customHeight="1"/>
    <row r="432570" ht="15" customHeight="1"/>
    <row r="432571" ht="16" customHeight="1"/>
    <row r="432780" ht="15" customHeight="1"/>
    <row r="432781" ht="16" customHeight="1"/>
    <row r="432990" ht="15" customHeight="1"/>
    <row r="432991" ht="16" customHeight="1"/>
    <row r="433200" ht="15" customHeight="1"/>
    <row r="433201" ht="16" customHeight="1"/>
    <row r="433410" ht="15" customHeight="1"/>
    <row r="433411" ht="16" customHeight="1"/>
    <row r="433620" ht="15" customHeight="1"/>
    <row r="433621" ht="16" customHeight="1"/>
    <row r="433830" ht="15" customHeight="1"/>
    <row r="433831" ht="16" customHeight="1"/>
    <row r="434040" ht="15" customHeight="1"/>
    <row r="434041" ht="16" customHeight="1"/>
    <row r="434250" ht="15" customHeight="1"/>
    <row r="434251" ht="16" customHeight="1"/>
    <row r="434460" ht="15" customHeight="1"/>
    <row r="434461" ht="16" customHeight="1"/>
    <row r="434670" ht="15" customHeight="1"/>
    <row r="434671" ht="16" customHeight="1"/>
    <row r="434880" ht="15" customHeight="1"/>
    <row r="434881" ht="16" customHeight="1"/>
    <row r="435090" ht="15" customHeight="1"/>
    <row r="435091" ht="16" customHeight="1"/>
    <row r="435300" ht="15" customHeight="1"/>
    <row r="435301" ht="16" customHeight="1"/>
    <row r="435510" ht="15" customHeight="1"/>
    <row r="435511" ht="16" customHeight="1"/>
    <row r="435720" ht="15" customHeight="1"/>
    <row r="435721" ht="16" customHeight="1"/>
    <row r="435930" ht="15" customHeight="1"/>
    <row r="435931" ht="16" customHeight="1"/>
    <row r="436140" ht="15" customHeight="1"/>
    <row r="436141" ht="16" customHeight="1"/>
    <row r="436350" ht="15" customHeight="1"/>
    <row r="436351" ht="16" customHeight="1"/>
    <row r="436560" ht="15" customHeight="1"/>
    <row r="436561" ht="16" customHeight="1"/>
    <row r="436770" ht="15" customHeight="1"/>
    <row r="436771" ht="16" customHeight="1"/>
    <row r="436980" ht="15" customHeight="1"/>
    <row r="436981" ht="16" customHeight="1"/>
    <row r="437190" ht="15" customHeight="1"/>
    <row r="437191" ht="16" customHeight="1"/>
    <row r="437400" ht="15" customHeight="1"/>
    <row r="437401" ht="16" customHeight="1"/>
    <row r="437610" ht="15" customHeight="1"/>
    <row r="437611" ht="16" customHeight="1"/>
    <row r="437820" ht="15" customHeight="1"/>
    <row r="437821" ht="16" customHeight="1"/>
    <row r="438030" ht="15" customHeight="1"/>
    <row r="438031" ht="16" customHeight="1"/>
    <row r="438240" ht="15" customHeight="1"/>
    <row r="438241" ht="16" customHeight="1"/>
    <row r="438450" ht="15" customHeight="1"/>
    <row r="438451" ht="16" customHeight="1"/>
    <row r="438660" ht="15" customHeight="1"/>
    <row r="438661" ht="16" customHeight="1"/>
    <row r="438870" ht="15" customHeight="1"/>
    <row r="438871" ht="16" customHeight="1"/>
    <row r="439080" ht="15" customHeight="1"/>
    <row r="439081" ht="16" customHeight="1"/>
    <row r="439290" ht="15" customHeight="1"/>
    <row r="439291" ht="16" customHeight="1"/>
    <row r="439500" ht="15" customHeight="1"/>
    <row r="439501" ht="16" customHeight="1"/>
    <row r="439710" ht="15" customHeight="1"/>
    <row r="439711" ht="16" customHeight="1"/>
    <row r="439920" ht="15" customHeight="1"/>
    <row r="439921" ht="16" customHeight="1"/>
    <row r="440130" ht="15" customHeight="1"/>
    <row r="440131" ht="16" customHeight="1"/>
    <row r="440340" ht="15" customHeight="1"/>
    <row r="440341" ht="16" customHeight="1"/>
    <row r="440550" ht="15" customHeight="1"/>
    <row r="440551" ht="16" customHeight="1"/>
    <row r="440760" ht="15" customHeight="1"/>
    <row r="440761" ht="16" customHeight="1"/>
    <row r="440970" ht="15" customHeight="1"/>
    <row r="440971" ht="16" customHeight="1"/>
    <row r="441180" ht="15" customHeight="1"/>
    <row r="441181" ht="16" customHeight="1"/>
    <row r="441390" ht="15" customHeight="1"/>
    <row r="441391" ht="16" customHeight="1"/>
    <row r="441600" ht="15" customHeight="1"/>
    <row r="441601" ht="16" customHeight="1"/>
    <row r="441810" ht="15" customHeight="1"/>
    <row r="441811" ht="16" customHeight="1"/>
    <row r="442020" ht="15" customHeight="1"/>
    <row r="442021" ht="16" customHeight="1"/>
    <row r="442230" ht="15" customHeight="1"/>
    <row r="442231" ht="16" customHeight="1"/>
    <row r="442440" ht="15" customHeight="1"/>
    <row r="442441" ht="16" customHeight="1"/>
    <row r="442650" ht="15" customHeight="1"/>
    <row r="442651" ht="16" customHeight="1"/>
    <row r="442860" ht="15" customHeight="1"/>
    <row r="442861" ht="16" customHeight="1"/>
    <row r="443070" ht="15" customHeight="1"/>
    <row r="443071" ht="16" customHeight="1"/>
    <row r="443280" ht="15" customHeight="1"/>
    <row r="443281" ht="16" customHeight="1"/>
    <row r="443490" ht="15" customHeight="1"/>
    <row r="443491" ht="16" customHeight="1"/>
    <row r="443700" ht="15" customHeight="1"/>
    <row r="443701" ht="16" customHeight="1"/>
    <row r="443910" ht="15" customHeight="1"/>
    <row r="443911" ht="16" customHeight="1"/>
    <row r="444120" ht="15" customHeight="1"/>
    <row r="444121" ht="16" customHeight="1"/>
    <row r="444330" ht="15" customHeight="1"/>
    <row r="444331" ht="16" customHeight="1"/>
    <row r="444540" ht="15" customHeight="1"/>
    <row r="444541" ht="16" customHeight="1"/>
    <row r="444750" ht="15" customHeight="1"/>
    <row r="444751" ht="16" customHeight="1"/>
    <row r="444960" ht="15" customHeight="1"/>
    <row r="444961" ht="16" customHeight="1"/>
    <row r="445170" ht="15" customHeight="1"/>
    <row r="445171" ht="16" customHeight="1"/>
    <row r="445380" ht="15" customHeight="1"/>
    <row r="445381" ht="16" customHeight="1"/>
    <row r="445590" ht="15" customHeight="1"/>
    <row r="445591" ht="16" customHeight="1"/>
    <row r="445800" ht="15" customHeight="1"/>
    <row r="445801" ht="16" customHeight="1"/>
    <row r="446010" ht="15" customHeight="1"/>
    <row r="446011" ht="16" customHeight="1"/>
    <row r="446220" ht="15" customHeight="1"/>
    <row r="446221" ht="16" customHeight="1"/>
    <row r="446430" ht="15" customHeight="1"/>
    <row r="446431" ht="16" customHeight="1"/>
    <row r="446640" ht="15" customHeight="1"/>
    <row r="446641" ht="16" customHeight="1"/>
    <row r="446850" ht="15" customHeight="1"/>
    <row r="446851" ht="16" customHeight="1"/>
    <row r="447060" ht="15" customHeight="1"/>
    <row r="447061" ht="16" customHeight="1"/>
    <row r="447270" ht="15" customHeight="1"/>
    <row r="447271" ht="16" customHeight="1"/>
    <row r="447480" ht="15" customHeight="1"/>
    <row r="447481" ht="16" customHeight="1"/>
    <row r="447690" ht="15" customHeight="1"/>
    <row r="447691" ht="16" customHeight="1"/>
    <row r="447900" ht="15" customHeight="1"/>
    <row r="447901" ht="16" customHeight="1"/>
    <row r="448110" ht="15" customHeight="1"/>
    <row r="448111" ht="16" customHeight="1"/>
    <row r="448320" ht="15" customHeight="1"/>
    <row r="448321" ht="16" customHeight="1"/>
    <row r="448530" ht="15" customHeight="1"/>
    <row r="448531" ht="16" customHeight="1"/>
    <row r="448740" ht="15" customHeight="1"/>
    <row r="448741" ht="16" customHeight="1"/>
    <row r="448950" ht="15" customHeight="1"/>
    <row r="448951" ht="16" customHeight="1"/>
    <row r="449160" ht="15" customHeight="1"/>
    <row r="449161" ht="16" customHeight="1"/>
    <row r="449370" ht="15" customHeight="1"/>
    <row r="449371" ht="16" customHeight="1"/>
    <row r="449580" ht="15" customHeight="1"/>
    <row r="449581" ht="16" customHeight="1"/>
    <row r="449790" ht="15" customHeight="1"/>
    <row r="449791" ht="16" customHeight="1"/>
    <row r="450000" ht="15" customHeight="1"/>
    <row r="450001" ht="16" customHeight="1"/>
    <row r="450210" ht="15" customHeight="1"/>
    <row r="450211" ht="16" customHeight="1"/>
    <row r="450420" ht="15" customHeight="1"/>
    <row r="450421" ht="16" customHeight="1"/>
    <row r="450630" ht="15" customHeight="1"/>
    <row r="450631" ht="16" customHeight="1"/>
    <row r="450840" ht="15" customHeight="1"/>
    <row r="450841" ht="16" customHeight="1"/>
    <row r="451050" ht="15" customHeight="1"/>
    <row r="451051" ht="16" customHeight="1"/>
    <row r="451260" ht="15" customHeight="1"/>
    <row r="451261" ht="16" customHeight="1"/>
    <row r="451470" ht="15" customHeight="1"/>
    <row r="451471" ht="16" customHeight="1"/>
    <row r="451680" ht="15" customHeight="1"/>
    <row r="451681" ht="16" customHeight="1"/>
    <row r="451890" ht="15" customHeight="1"/>
    <row r="451891" ht="16" customHeight="1"/>
    <row r="452100" ht="15" customHeight="1"/>
    <row r="452101" ht="16" customHeight="1"/>
    <row r="452310" ht="15" customHeight="1"/>
    <row r="452311" ht="16" customHeight="1"/>
    <row r="452520" ht="15" customHeight="1"/>
    <row r="452521" ht="16" customHeight="1"/>
    <row r="452730" ht="15" customHeight="1"/>
    <row r="452731" ht="16" customHeight="1"/>
    <row r="452940" ht="15" customHeight="1"/>
    <row r="452941" ht="16" customHeight="1"/>
    <row r="453150" ht="15" customHeight="1"/>
    <row r="453151" ht="16" customHeight="1"/>
    <row r="453360" ht="15" customHeight="1"/>
    <row r="453361" ht="16" customHeight="1"/>
    <row r="453570" ht="15" customHeight="1"/>
    <row r="453571" ht="16" customHeight="1"/>
    <row r="453780" ht="15" customHeight="1"/>
    <row r="453781" ht="16" customHeight="1"/>
    <row r="453990" ht="15" customHeight="1"/>
    <row r="453991" ht="16" customHeight="1"/>
    <row r="454200" ht="15" customHeight="1"/>
    <row r="454201" ht="16" customHeight="1"/>
    <row r="454410" ht="15" customHeight="1"/>
    <row r="454411" ht="16" customHeight="1"/>
    <row r="454620" ht="15" customHeight="1"/>
    <row r="454621" ht="16" customHeight="1"/>
    <row r="454830" ht="15" customHeight="1"/>
    <row r="454831" ht="16" customHeight="1"/>
    <row r="455040" ht="15" customHeight="1"/>
    <row r="455041" ht="16" customHeight="1"/>
    <row r="455250" ht="15" customHeight="1"/>
    <row r="455251" ht="16" customHeight="1"/>
    <row r="455460" ht="15" customHeight="1"/>
    <row r="455461" ht="16" customHeight="1"/>
    <row r="455670" ht="15" customHeight="1"/>
    <row r="455671" ht="16" customHeight="1"/>
    <row r="455880" ht="15" customHeight="1"/>
    <row r="455881" ht="16" customHeight="1"/>
    <row r="456090" ht="15" customHeight="1"/>
    <row r="456091" ht="16" customHeight="1"/>
    <row r="456300" ht="15" customHeight="1"/>
    <row r="456301" ht="16" customHeight="1"/>
    <row r="456510" ht="15" customHeight="1"/>
    <row r="456511" ht="16" customHeight="1"/>
    <row r="456720" ht="15" customHeight="1"/>
    <row r="456721" ht="16" customHeight="1"/>
    <row r="456930" ht="15" customHeight="1"/>
    <row r="456931" ht="16" customHeight="1"/>
    <row r="457140" ht="15" customHeight="1"/>
    <row r="457141" ht="16" customHeight="1"/>
    <row r="457350" ht="15" customHeight="1"/>
    <row r="457351" ht="16" customHeight="1"/>
    <row r="457560" ht="15" customHeight="1"/>
    <row r="457561" ht="16" customHeight="1"/>
    <row r="457770" ht="15" customHeight="1"/>
    <row r="457771" ht="16" customHeight="1"/>
    <row r="457980" ht="15" customHeight="1"/>
    <row r="457981" ht="16" customHeight="1"/>
    <row r="458190" ht="15" customHeight="1"/>
    <row r="458191" ht="16" customHeight="1"/>
    <row r="458400" ht="15" customHeight="1"/>
    <row r="458401" ht="16" customHeight="1"/>
    <row r="458610" ht="15" customHeight="1"/>
    <row r="458611" ht="16" customHeight="1"/>
    <row r="458820" ht="15" customHeight="1"/>
    <row r="458821" ht="16" customHeight="1"/>
    <row r="459030" ht="15" customHeight="1"/>
    <row r="459031" ht="16" customHeight="1"/>
    <row r="459240" ht="15" customHeight="1"/>
    <row r="459241" ht="16" customHeight="1"/>
    <row r="459450" ht="15" customHeight="1"/>
    <row r="459451" ht="16" customHeight="1"/>
    <row r="459660" ht="15" customHeight="1"/>
    <row r="459661" ht="16" customHeight="1"/>
    <row r="459870" ht="15" customHeight="1"/>
    <row r="459871" ht="16" customHeight="1"/>
    <row r="460080" ht="15" customHeight="1"/>
    <row r="460081" ht="16" customHeight="1"/>
    <row r="460290" ht="15" customHeight="1"/>
    <row r="460291" ht="16" customHeight="1"/>
    <row r="460500" ht="15" customHeight="1"/>
    <row r="460501" ht="16" customHeight="1"/>
    <row r="460710" ht="15" customHeight="1"/>
    <row r="460711" ht="16" customHeight="1"/>
    <row r="460920" ht="15" customHeight="1"/>
    <row r="460921" ht="16" customHeight="1"/>
    <row r="461130" ht="15" customHeight="1"/>
    <row r="461131" ht="16" customHeight="1"/>
    <row r="461340" ht="15" customHeight="1"/>
    <row r="461341" ht="16" customHeight="1"/>
    <row r="461550" ht="15" customHeight="1"/>
    <row r="461551" ht="16" customHeight="1"/>
    <row r="461760" ht="15" customHeight="1"/>
    <row r="461761" ht="16" customHeight="1"/>
    <row r="461970" ht="15" customHeight="1"/>
    <row r="461971" ht="16" customHeight="1"/>
    <row r="462180" ht="15" customHeight="1"/>
    <row r="462181" ht="16" customHeight="1"/>
    <row r="462390" ht="15" customHeight="1"/>
    <row r="462391" ht="16" customHeight="1"/>
    <row r="462600" ht="15" customHeight="1"/>
    <row r="462601" ht="16" customHeight="1"/>
    <row r="462810" ht="15" customHeight="1"/>
    <row r="462811" ht="16" customHeight="1"/>
    <row r="463020" ht="15" customHeight="1"/>
    <row r="463021" ht="16" customHeight="1"/>
    <row r="463230" ht="15" customHeight="1"/>
    <row r="463231" ht="16" customHeight="1"/>
    <row r="463440" ht="15" customHeight="1"/>
    <row r="463441" ht="16" customHeight="1"/>
    <row r="463650" ht="15" customHeight="1"/>
    <row r="463651" ht="16" customHeight="1"/>
    <row r="463860" ht="15" customHeight="1"/>
    <row r="463861" ht="16" customHeight="1"/>
    <row r="464070" ht="15" customHeight="1"/>
    <row r="464071" ht="16" customHeight="1"/>
    <row r="464280" ht="15" customHeight="1"/>
    <row r="464281" ht="16" customHeight="1"/>
    <row r="464490" ht="15" customHeight="1"/>
    <row r="464491" ht="16" customHeight="1"/>
    <row r="464700" ht="15" customHeight="1"/>
    <row r="464701" ht="16" customHeight="1"/>
    <row r="464910" ht="15" customHeight="1"/>
    <row r="464911" ht="16" customHeight="1"/>
    <row r="465120" ht="15" customHeight="1"/>
    <row r="465121" ht="16" customHeight="1"/>
    <row r="465330" ht="15" customHeight="1"/>
    <row r="465331" ht="16" customHeight="1"/>
    <row r="465540" ht="15" customHeight="1"/>
    <row r="465541" ht="16" customHeight="1"/>
    <row r="465750" ht="15" customHeight="1"/>
    <row r="465751" ht="16" customHeight="1"/>
    <row r="465960" ht="15" customHeight="1"/>
    <row r="465961" ht="16" customHeight="1"/>
    <row r="466170" ht="15" customHeight="1"/>
    <row r="466171" ht="16" customHeight="1"/>
    <row r="466380" ht="15" customHeight="1"/>
    <row r="466381" ht="16" customHeight="1"/>
    <row r="466590" ht="15" customHeight="1"/>
    <row r="466591" ht="16" customHeight="1"/>
    <row r="466800" ht="15" customHeight="1"/>
    <row r="466801" ht="16" customHeight="1"/>
    <row r="467010" ht="15" customHeight="1"/>
    <row r="467011" ht="16" customHeight="1"/>
    <row r="467220" ht="15" customHeight="1"/>
    <row r="467221" ht="16" customHeight="1"/>
    <row r="467430" ht="15" customHeight="1"/>
    <row r="467431" ht="16" customHeight="1"/>
    <row r="467640" ht="15" customHeight="1"/>
    <row r="467641" ht="16" customHeight="1"/>
    <row r="467850" ht="15" customHeight="1"/>
    <row r="467851" ht="16" customHeight="1"/>
    <row r="468060" ht="15" customHeight="1"/>
    <row r="468061" ht="16" customHeight="1"/>
    <row r="468270" ht="15" customHeight="1"/>
    <row r="468271" ht="16" customHeight="1"/>
    <row r="468480" ht="15" customHeight="1"/>
    <row r="468481" ht="16" customHeight="1"/>
    <row r="468690" ht="15" customHeight="1"/>
    <row r="468691" ht="16" customHeight="1"/>
    <row r="468900" ht="15" customHeight="1"/>
    <row r="468901" ht="16" customHeight="1"/>
    <row r="469110" ht="15" customHeight="1"/>
    <row r="469111" ht="16" customHeight="1"/>
    <row r="469320" ht="15" customHeight="1"/>
    <row r="469321" ht="16" customHeight="1"/>
    <row r="469530" ht="15" customHeight="1"/>
    <row r="469531" ht="16" customHeight="1"/>
    <row r="469740" ht="15" customHeight="1"/>
    <row r="469741" ht="16" customHeight="1"/>
    <row r="469950" ht="15" customHeight="1"/>
    <row r="469951" ht="16" customHeight="1"/>
    <row r="470160" ht="15" customHeight="1"/>
    <row r="470161" ht="16" customHeight="1"/>
    <row r="470370" ht="15" customHeight="1"/>
    <row r="470371" ht="16" customHeight="1"/>
    <row r="470580" ht="15" customHeight="1"/>
    <row r="470581" ht="16" customHeight="1"/>
    <row r="470790" ht="15" customHeight="1"/>
    <row r="470791" ht="16" customHeight="1"/>
    <row r="471000" ht="15" customHeight="1"/>
    <row r="471001" ht="16" customHeight="1"/>
    <row r="471210" ht="15" customHeight="1"/>
    <row r="471211" ht="16" customHeight="1"/>
    <row r="471420" ht="15" customHeight="1"/>
    <row r="471421" ht="16" customHeight="1"/>
    <row r="471630" ht="15" customHeight="1"/>
    <row r="471631" ht="16" customHeight="1"/>
    <row r="471840" ht="15" customHeight="1"/>
    <row r="471841" ht="16" customHeight="1"/>
    <row r="472050" ht="15" customHeight="1"/>
    <row r="472051" ht="16" customHeight="1"/>
    <row r="472260" ht="15" customHeight="1"/>
    <row r="472261" ht="16" customHeight="1"/>
    <row r="472470" ht="15" customHeight="1"/>
    <row r="472471" ht="16" customHeight="1"/>
    <row r="472680" ht="15" customHeight="1"/>
    <row r="472681" ht="16" customHeight="1"/>
    <row r="472890" ht="15" customHeight="1"/>
    <row r="472891" ht="16" customHeight="1"/>
    <row r="473100" ht="15" customHeight="1"/>
    <row r="473101" ht="16" customHeight="1"/>
    <row r="473310" ht="15" customHeight="1"/>
    <row r="473311" ht="16" customHeight="1"/>
    <row r="473520" ht="15" customHeight="1"/>
    <row r="473521" ht="16" customHeight="1"/>
    <row r="473730" ht="15" customHeight="1"/>
    <row r="473731" ht="16" customHeight="1"/>
    <row r="473940" ht="15" customHeight="1"/>
    <row r="473941" ht="16" customHeight="1"/>
    <row r="474150" ht="15" customHeight="1"/>
    <row r="474151" ht="16" customHeight="1"/>
    <row r="474360" ht="15" customHeight="1"/>
    <row r="474361" ht="16" customHeight="1"/>
    <row r="474570" ht="15" customHeight="1"/>
    <row r="474571" ht="16" customHeight="1"/>
    <row r="474780" ht="15" customHeight="1"/>
    <row r="474781" ht="16" customHeight="1"/>
    <row r="474990" ht="15" customHeight="1"/>
    <row r="474991" ht="16" customHeight="1"/>
    <row r="475200" ht="15" customHeight="1"/>
    <row r="475201" ht="16" customHeight="1"/>
    <row r="475410" ht="15" customHeight="1"/>
    <row r="475411" ht="16" customHeight="1"/>
    <row r="475620" ht="15" customHeight="1"/>
    <row r="475621" ht="16" customHeight="1"/>
    <row r="475830" ht="15" customHeight="1"/>
    <row r="475831" ht="16" customHeight="1"/>
    <row r="476040" ht="15" customHeight="1"/>
    <row r="476041" ht="16" customHeight="1"/>
    <row r="476250" ht="15" customHeight="1"/>
    <row r="476251" ht="16" customHeight="1"/>
    <row r="476460" ht="15" customHeight="1"/>
    <row r="476461" ht="16" customHeight="1"/>
    <row r="476670" ht="15" customHeight="1"/>
    <row r="476671" ht="16" customHeight="1"/>
    <row r="476880" ht="15" customHeight="1"/>
    <row r="476881" ht="16" customHeight="1"/>
    <row r="477090" ht="15" customHeight="1"/>
    <row r="477091" ht="16" customHeight="1"/>
    <row r="477300" ht="15" customHeight="1"/>
    <row r="477301" ht="16" customHeight="1"/>
    <row r="477510" ht="15" customHeight="1"/>
    <row r="477511" ht="16" customHeight="1"/>
    <row r="477720" ht="15" customHeight="1"/>
    <row r="477721" ht="16" customHeight="1"/>
    <row r="477930" ht="15" customHeight="1"/>
    <row r="477931" ht="16" customHeight="1"/>
    <row r="478140" ht="15" customHeight="1"/>
    <row r="478141" ht="16" customHeight="1"/>
    <row r="478350" ht="15" customHeight="1"/>
    <row r="478351" ht="16" customHeight="1"/>
    <row r="478560" ht="15" customHeight="1"/>
    <row r="478561" ht="16" customHeight="1"/>
    <row r="478770" ht="15" customHeight="1"/>
    <row r="478771" ht="16" customHeight="1"/>
    <row r="478980" ht="15" customHeight="1"/>
    <row r="478981" ht="16" customHeight="1"/>
    <row r="479190" ht="15" customHeight="1"/>
    <row r="479191" ht="16" customHeight="1"/>
    <row r="479400" ht="15" customHeight="1"/>
    <row r="479401" ht="16" customHeight="1"/>
    <row r="479610" ht="15" customHeight="1"/>
    <row r="479611" ht="16" customHeight="1"/>
    <row r="479820" ht="15" customHeight="1"/>
    <row r="479821" ht="16" customHeight="1"/>
    <row r="480030" ht="15" customHeight="1"/>
    <row r="480031" ht="16" customHeight="1"/>
    <row r="480240" ht="15" customHeight="1"/>
    <row r="480241" ht="16" customHeight="1"/>
    <row r="480450" ht="15" customHeight="1"/>
    <row r="480451" ht="16" customHeight="1"/>
    <row r="480660" ht="15" customHeight="1"/>
    <row r="480661" ht="16" customHeight="1"/>
    <row r="480870" ht="15" customHeight="1"/>
    <row r="480871" ht="16" customHeight="1"/>
    <row r="481080" ht="15" customHeight="1"/>
    <row r="481081" ht="16" customHeight="1"/>
    <row r="481290" ht="15" customHeight="1"/>
    <row r="481291" ht="16" customHeight="1"/>
    <row r="481500" ht="15" customHeight="1"/>
    <row r="481501" ht="16" customHeight="1"/>
    <row r="481710" ht="15" customHeight="1"/>
    <row r="481711" ht="16" customHeight="1"/>
    <row r="481920" ht="15" customHeight="1"/>
    <row r="481921" ht="16" customHeight="1"/>
    <row r="482130" ht="15" customHeight="1"/>
    <row r="482131" ht="16" customHeight="1"/>
    <row r="482340" ht="15" customHeight="1"/>
    <row r="482341" ht="16" customHeight="1"/>
    <row r="482550" ht="15" customHeight="1"/>
    <row r="482551" ht="16" customHeight="1"/>
    <row r="482760" ht="15" customHeight="1"/>
    <row r="482761" ht="16" customHeight="1"/>
    <row r="482970" ht="15" customHeight="1"/>
    <row r="482971" ht="16" customHeight="1"/>
    <row r="483180" ht="15" customHeight="1"/>
    <row r="483181" ht="16" customHeight="1"/>
    <row r="483390" ht="15" customHeight="1"/>
    <row r="483391" ht="16" customHeight="1"/>
    <row r="483600" ht="15" customHeight="1"/>
    <row r="483601" ht="16" customHeight="1"/>
    <row r="483810" ht="15" customHeight="1"/>
    <row r="483811" ht="16" customHeight="1"/>
    <row r="484020" ht="15" customHeight="1"/>
    <row r="484021" ht="16" customHeight="1"/>
    <row r="484230" ht="15" customHeight="1"/>
    <row r="484231" ht="16" customHeight="1"/>
    <row r="484440" ht="15" customHeight="1"/>
    <row r="484441" ht="16" customHeight="1"/>
    <row r="484650" ht="15" customHeight="1"/>
    <row r="484651" ht="16" customHeight="1"/>
    <row r="484860" ht="15" customHeight="1"/>
    <row r="484861" ht="16" customHeight="1"/>
    <row r="485070" ht="15" customHeight="1"/>
    <row r="485071" ht="16" customHeight="1"/>
    <row r="485280" ht="15" customHeight="1"/>
    <row r="485281" ht="16" customHeight="1"/>
    <row r="485490" ht="15" customHeight="1"/>
    <row r="485491" ht="16" customHeight="1"/>
    <row r="485700" ht="15" customHeight="1"/>
    <row r="485701" ht="16" customHeight="1"/>
    <row r="485910" ht="15" customHeight="1"/>
    <row r="485911" ht="16" customHeight="1"/>
    <row r="486120" ht="15" customHeight="1"/>
    <row r="486121" ht="16" customHeight="1"/>
    <row r="486330" ht="15" customHeight="1"/>
    <row r="486331" ht="16" customHeight="1"/>
    <row r="486540" ht="15" customHeight="1"/>
    <row r="486541" ht="16" customHeight="1"/>
    <row r="486750" ht="15" customHeight="1"/>
    <row r="486751" ht="16" customHeight="1"/>
    <row r="486960" ht="15" customHeight="1"/>
    <row r="486961" ht="16" customHeight="1"/>
    <row r="487170" ht="15" customHeight="1"/>
    <row r="487171" ht="16" customHeight="1"/>
    <row r="487380" ht="15" customHeight="1"/>
    <row r="487381" ht="16" customHeight="1"/>
    <row r="487590" ht="15" customHeight="1"/>
    <row r="487591" ht="16" customHeight="1"/>
    <row r="487800" ht="15" customHeight="1"/>
    <row r="487801" ht="16" customHeight="1"/>
    <row r="488010" ht="15" customHeight="1"/>
    <row r="488011" ht="16" customHeight="1"/>
    <row r="488220" ht="15" customHeight="1"/>
    <row r="488221" ht="16" customHeight="1"/>
    <row r="488430" ht="15" customHeight="1"/>
    <row r="488431" ht="16" customHeight="1"/>
    <row r="488640" ht="15" customHeight="1"/>
    <row r="488641" ht="16" customHeight="1"/>
    <row r="488850" ht="15" customHeight="1"/>
    <row r="488851" ht="16" customHeight="1"/>
    <row r="489060" ht="15" customHeight="1"/>
    <row r="489061" ht="16" customHeight="1"/>
    <row r="489270" ht="15" customHeight="1"/>
    <row r="489271" ht="16" customHeight="1"/>
    <row r="489480" ht="15" customHeight="1"/>
    <row r="489481" ht="16" customHeight="1"/>
    <row r="489690" ht="15" customHeight="1"/>
    <row r="489691" ht="16" customHeight="1"/>
    <row r="489900" ht="15" customHeight="1"/>
    <row r="489901" ht="16" customHeight="1"/>
    <row r="490110" ht="15" customHeight="1"/>
    <row r="490111" ht="16" customHeight="1"/>
    <row r="490320" ht="15" customHeight="1"/>
    <row r="490321" ht="16" customHeight="1"/>
    <row r="490530" ht="15" customHeight="1"/>
    <row r="490531" ht="16" customHeight="1"/>
    <row r="490740" ht="15" customHeight="1"/>
    <row r="490741" ht="16" customHeight="1"/>
    <row r="490950" ht="15" customHeight="1"/>
    <row r="490951" ht="16" customHeight="1"/>
    <row r="491160" ht="15" customHeight="1"/>
    <row r="491161" ht="16" customHeight="1"/>
    <row r="491370" ht="15" customHeight="1"/>
    <row r="491371" ht="16" customHeight="1"/>
    <row r="491580" ht="15" customHeight="1"/>
    <row r="491581" ht="16" customHeight="1"/>
    <row r="491790" ht="15" customHeight="1"/>
    <row r="491791" ht="16" customHeight="1"/>
    <row r="492000" ht="15" customHeight="1"/>
    <row r="492001" ht="16" customHeight="1"/>
    <row r="492210" ht="15" customHeight="1"/>
    <row r="492211" ht="16" customHeight="1"/>
    <row r="492420" ht="15" customHeight="1"/>
    <row r="492421" ht="16" customHeight="1"/>
    <row r="492630" ht="15" customHeight="1"/>
    <row r="492631" ht="16" customHeight="1"/>
    <row r="492840" ht="15" customHeight="1"/>
    <row r="492841" ht="16" customHeight="1"/>
    <row r="493050" ht="15" customHeight="1"/>
    <row r="493051" ht="16" customHeight="1"/>
    <row r="493260" ht="15" customHeight="1"/>
    <row r="493261" ht="16" customHeight="1"/>
    <row r="493470" ht="15" customHeight="1"/>
    <row r="493471" ht="16" customHeight="1"/>
    <row r="493680" ht="15" customHeight="1"/>
    <row r="493681" ht="16" customHeight="1"/>
    <row r="493890" ht="15" customHeight="1"/>
    <row r="493891" ht="16" customHeight="1"/>
    <row r="494100" ht="15" customHeight="1"/>
    <row r="494101" ht="16" customHeight="1"/>
    <row r="494310" ht="15" customHeight="1"/>
    <row r="494311" ht="16" customHeight="1"/>
    <row r="494520" ht="15" customHeight="1"/>
    <row r="494521" ht="16" customHeight="1"/>
    <row r="494730" ht="15" customHeight="1"/>
    <row r="494731" ht="16" customHeight="1"/>
    <row r="494940" ht="15" customHeight="1"/>
    <row r="494941" ht="16" customHeight="1"/>
    <row r="495150" ht="15" customHeight="1"/>
    <row r="495151" ht="16" customHeight="1"/>
    <row r="495360" ht="15" customHeight="1"/>
    <row r="495361" ht="16" customHeight="1"/>
    <row r="495570" ht="15" customHeight="1"/>
    <row r="495571" ht="16" customHeight="1"/>
    <row r="495780" ht="15" customHeight="1"/>
    <row r="495781" ht="16" customHeight="1"/>
    <row r="495990" ht="15" customHeight="1"/>
    <row r="495991" ht="16" customHeight="1"/>
    <row r="496200" ht="15" customHeight="1"/>
    <row r="496201" ht="16" customHeight="1"/>
    <row r="496410" ht="15" customHeight="1"/>
    <row r="496411" ht="16" customHeight="1"/>
    <row r="496620" ht="15" customHeight="1"/>
    <row r="496621" ht="16" customHeight="1"/>
    <row r="496830" ht="15" customHeight="1"/>
    <row r="496831" ht="16" customHeight="1"/>
    <row r="497040" ht="15" customHeight="1"/>
    <row r="497041" ht="16" customHeight="1"/>
    <row r="497250" ht="15" customHeight="1"/>
    <row r="497251" ht="16" customHeight="1"/>
    <row r="497460" ht="15" customHeight="1"/>
    <row r="497461" ht="16" customHeight="1"/>
    <row r="497670" ht="15" customHeight="1"/>
    <row r="497671" ht="16" customHeight="1"/>
    <row r="497880" ht="15" customHeight="1"/>
    <row r="497881" ht="16" customHeight="1"/>
    <row r="498090" ht="15" customHeight="1"/>
    <row r="498091" ht="16" customHeight="1"/>
    <row r="498300" ht="15" customHeight="1"/>
    <row r="498301" ht="16" customHeight="1"/>
    <row r="498510" ht="15" customHeight="1"/>
    <row r="498511" ht="16" customHeight="1"/>
    <row r="498720" ht="15" customHeight="1"/>
    <row r="498721" ht="16" customHeight="1"/>
    <row r="498930" ht="15" customHeight="1"/>
    <row r="498931" ht="16" customHeight="1"/>
    <row r="499140" ht="15" customHeight="1"/>
    <row r="499141" ht="16" customHeight="1"/>
    <row r="499350" ht="15" customHeight="1"/>
    <row r="499351" ht="16" customHeight="1"/>
    <row r="499560" ht="15" customHeight="1"/>
    <row r="499561" ht="16" customHeight="1"/>
    <row r="499770" ht="15" customHeight="1"/>
    <row r="499771" ht="16" customHeight="1"/>
    <row r="499980" ht="15" customHeight="1"/>
    <row r="499981" ht="16" customHeight="1"/>
    <row r="500190" ht="15" customHeight="1"/>
    <row r="500191" ht="16" customHeight="1"/>
    <row r="500400" ht="15" customHeight="1"/>
    <row r="500401" ht="16" customHeight="1"/>
    <row r="500610" ht="15" customHeight="1"/>
    <row r="500611" ht="16" customHeight="1"/>
    <row r="500820" ht="15" customHeight="1"/>
    <row r="500821" ht="16" customHeight="1"/>
    <row r="501030" ht="15" customHeight="1"/>
    <row r="501031" ht="16" customHeight="1"/>
    <row r="501240" ht="15" customHeight="1"/>
    <row r="501241" ht="16" customHeight="1"/>
    <row r="501450" ht="15" customHeight="1"/>
    <row r="501451" ht="16" customHeight="1"/>
    <row r="501660" ht="15" customHeight="1"/>
    <row r="501661" ht="16" customHeight="1"/>
    <row r="501870" ht="15" customHeight="1"/>
    <row r="501871" ht="16" customHeight="1"/>
    <row r="502080" ht="15" customHeight="1"/>
    <row r="502081" ht="16" customHeight="1"/>
    <row r="502290" ht="15" customHeight="1"/>
    <row r="502291" ht="16" customHeight="1"/>
    <row r="502500" ht="15" customHeight="1"/>
    <row r="502501" ht="16" customHeight="1"/>
    <row r="502710" ht="15" customHeight="1"/>
    <row r="502711" ht="16" customHeight="1"/>
    <row r="502920" ht="15" customHeight="1"/>
    <row r="502921" ht="16" customHeight="1"/>
    <row r="503130" ht="15" customHeight="1"/>
    <row r="503131" ht="16" customHeight="1"/>
    <row r="503340" ht="15" customHeight="1"/>
    <row r="503341" ht="16" customHeight="1"/>
    <row r="503550" ht="15" customHeight="1"/>
    <row r="503551" ht="16" customHeight="1"/>
    <row r="503760" ht="15" customHeight="1"/>
    <row r="503761" ht="16" customHeight="1"/>
    <row r="503970" ht="15" customHeight="1"/>
    <row r="503971" ht="16" customHeight="1"/>
    <row r="504180" ht="15" customHeight="1"/>
    <row r="504181" ht="16" customHeight="1"/>
    <row r="504390" ht="15" customHeight="1"/>
    <row r="504391" ht="16" customHeight="1"/>
    <row r="504600" ht="15" customHeight="1"/>
    <row r="504601" ht="16" customHeight="1"/>
    <row r="504810" ht="15" customHeight="1"/>
    <row r="504811" ht="16" customHeight="1"/>
    <row r="505020" ht="15" customHeight="1"/>
    <row r="505021" ht="16" customHeight="1"/>
    <row r="505230" ht="15" customHeight="1"/>
    <row r="505231" ht="16" customHeight="1"/>
    <row r="505440" ht="15" customHeight="1"/>
    <row r="505441" ht="16" customHeight="1"/>
    <row r="505650" ht="15" customHeight="1"/>
    <row r="505651" ht="16" customHeight="1"/>
    <row r="505860" ht="15" customHeight="1"/>
    <row r="505861" ht="16" customHeight="1"/>
    <row r="506070" ht="15" customHeight="1"/>
    <row r="506071" ht="16" customHeight="1"/>
    <row r="506280" ht="15" customHeight="1"/>
    <row r="506281" ht="16" customHeight="1"/>
    <row r="506490" ht="15" customHeight="1"/>
    <row r="506491" ht="16" customHeight="1"/>
    <row r="506700" ht="15" customHeight="1"/>
    <row r="506701" ht="16" customHeight="1"/>
    <row r="506910" ht="15" customHeight="1"/>
    <row r="506911" ht="16" customHeight="1"/>
    <row r="507120" ht="15" customHeight="1"/>
    <row r="507121" ht="16" customHeight="1"/>
    <row r="507330" ht="15" customHeight="1"/>
    <row r="507331" ht="16" customHeight="1"/>
    <row r="507540" ht="15" customHeight="1"/>
    <row r="507541" ht="16" customHeight="1"/>
    <row r="507750" ht="15" customHeight="1"/>
    <row r="507751" ht="16" customHeight="1"/>
    <row r="507960" ht="15" customHeight="1"/>
    <row r="507961" ht="16" customHeight="1"/>
    <row r="508170" ht="15" customHeight="1"/>
    <row r="508171" ht="16" customHeight="1"/>
    <row r="508380" ht="15" customHeight="1"/>
    <row r="508381" ht="16" customHeight="1"/>
    <row r="508590" ht="15" customHeight="1"/>
    <row r="508591" ht="16" customHeight="1"/>
    <row r="508800" ht="15" customHeight="1"/>
    <row r="508801" ht="16" customHeight="1"/>
    <row r="509010" ht="15" customHeight="1"/>
    <row r="509011" ht="16" customHeight="1"/>
    <row r="509220" ht="15" customHeight="1"/>
    <row r="509221" ht="16" customHeight="1"/>
    <row r="509430" ht="15" customHeight="1"/>
    <row r="509431" ht="16" customHeight="1"/>
    <row r="509640" ht="15" customHeight="1"/>
    <row r="509641" ht="16" customHeight="1"/>
    <row r="509850" ht="15" customHeight="1"/>
    <row r="509851" ht="16" customHeight="1"/>
    <row r="510060" ht="15" customHeight="1"/>
    <row r="510061" ht="16" customHeight="1"/>
    <row r="510270" ht="15" customHeight="1"/>
    <row r="510271" ht="16" customHeight="1"/>
    <row r="510480" ht="15" customHeight="1"/>
    <row r="510481" ht="16" customHeight="1"/>
    <row r="510690" ht="15" customHeight="1"/>
    <row r="510691" ht="16" customHeight="1"/>
    <row r="510900" ht="15" customHeight="1"/>
    <row r="510901" ht="16" customHeight="1"/>
    <row r="511110" ht="15" customHeight="1"/>
    <row r="511111" ht="16" customHeight="1"/>
    <row r="511320" ht="15" customHeight="1"/>
    <row r="511321" ht="16" customHeight="1"/>
    <row r="511530" ht="15" customHeight="1"/>
    <row r="511531" ht="16" customHeight="1"/>
    <row r="511740" ht="15" customHeight="1"/>
    <row r="511741" ht="16" customHeight="1"/>
    <row r="511950" ht="15" customHeight="1"/>
    <row r="511951" ht="16" customHeight="1"/>
    <row r="512160" ht="15" customHeight="1"/>
    <row r="512161" ht="16" customHeight="1"/>
    <row r="512370" ht="15" customHeight="1"/>
    <row r="512371" ht="16" customHeight="1"/>
    <row r="512580" ht="15" customHeight="1"/>
    <row r="512581" ht="16" customHeight="1"/>
    <row r="512790" ht="15" customHeight="1"/>
    <row r="512791" ht="16" customHeight="1"/>
    <row r="513000" ht="15" customHeight="1"/>
    <row r="513001" ht="16" customHeight="1"/>
    <row r="513210" ht="15" customHeight="1"/>
    <row r="513211" ht="16" customHeight="1"/>
    <row r="513420" ht="15" customHeight="1"/>
    <row r="513421" ht="16" customHeight="1"/>
    <row r="513630" ht="15" customHeight="1"/>
    <row r="513631" ht="16" customHeight="1"/>
    <row r="513840" ht="15" customHeight="1"/>
    <row r="513841" ht="16" customHeight="1"/>
    <row r="514050" ht="15" customHeight="1"/>
    <row r="514051" ht="16" customHeight="1"/>
    <row r="514260" ht="15" customHeight="1"/>
    <row r="514261" ht="16" customHeight="1"/>
    <row r="514470" ht="15" customHeight="1"/>
    <row r="514471" ht="16" customHeight="1"/>
    <row r="514680" ht="15" customHeight="1"/>
    <row r="514681" ht="16" customHeight="1"/>
    <row r="514890" ht="15" customHeight="1"/>
    <row r="514891" ht="16" customHeight="1"/>
    <row r="515100" ht="15" customHeight="1"/>
    <row r="515101" ht="16" customHeight="1"/>
    <row r="515310" ht="15" customHeight="1"/>
    <row r="515311" ht="16" customHeight="1"/>
    <row r="515520" ht="15" customHeight="1"/>
    <row r="515521" ht="16" customHeight="1"/>
    <row r="515730" ht="15" customHeight="1"/>
    <row r="515731" ht="16" customHeight="1"/>
    <row r="515940" ht="15" customHeight="1"/>
    <row r="515941" ht="16" customHeight="1"/>
    <row r="516150" ht="15" customHeight="1"/>
    <row r="516151" ht="16" customHeight="1"/>
    <row r="516360" ht="15" customHeight="1"/>
    <row r="516361" ht="16" customHeight="1"/>
    <row r="516570" ht="15" customHeight="1"/>
    <row r="516571" ht="16" customHeight="1"/>
    <row r="516780" ht="15" customHeight="1"/>
    <row r="516781" ht="16" customHeight="1"/>
    <row r="516990" ht="15" customHeight="1"/>
    <row r="516991" ht="16" customHeight="1"/>
    <row r="517200" ht="15" customHeight="1"/>
    <row r="517201" ht="16" customHeight="1"/>
    <row r="517410" ht="15" customHeight="1"/>
    <row r="517411" ht="16" customHeight="1"/>
    <row r="517620" ht="15" customHeight="1"/>
    <row r="517621" ht="16" customHeight="1"/>
    <row r="517830" ht="15" customHeight="1"/>
    <row r="517831" ht="16" customHeight="1"/>
    <row r="518040" ht="15" customHeight="1"/>
    <row r="518041" ht="16" customHeight="1"/>
    <row r="518250" ht="15" customHeight="1"/>
    <row r="518251" ht="16" customHeight="1"/>
    <row r="518460" ht="15" customHeight="1"/>
    <row r="518461" ht="16" customHeight="1"/>
    <row r="518670" ht="15" customHeight="1"/>
    <row r="518671" ht="16" customHeight="1"/>
    <row r="518880" ht="15" customHeight="1"/>
    <row r="518881" ht="16" customHeight="1"/>
    <row r="519090" ht="15" customHeight="1"/>
    <row r="519091" ht="16" customHeight="1"/>
    <row r="519300" ht="15" customHeight="1"/>
    <row r="519301" ht="16" customHeight="1"/>
    <row r="519510" ht="15" customHeight="1"/>
    <row r="519511" ht="16" customHeight="1"/>
    <row r="519720" ht="15" customHeight="1"/>
    <row r="519721" ht="16" customHeight="1"/>
    <row r="519930" ht="15" customHeight="1"/>
    <row r="519931" ht="16" customHeight="1"/>
    <row r="520140" ht="15" customHeight="1"/>
    <row r="520141" ht="16" customHeight="1"/>
    <row r="520350" ht="15" customHeight="1"/>
    <row r="520351" ht="16" customHeight="1"/>
    <row r="520560" ht="15" customHeight="1"/>
    <row r="520561" ht="16" customHeight="1"/>
    <row r="520770" ht="15" customHeight="1"/>
    <row r="520771" ht="16" customHeight="1"/>
    <row r="520980" ht="15" customHeight="1"/>
    <row r="520981" ht="16" customHeight="1"/>
    <row r="521190" ht="15" customHeight="1"/>
    <row r="521191" ht="16" customHeight="1"/>
    <row r="521400" ht="15" customHeight="1"/>
    <row r="521401" ht="16" customHeight="1"/>
    <row r="521610" ht="15" customHeight="1"/>
    <row r="521611" ht="16" customHeight="1"/>
    <row r="521820" ht="15" customHeight="1"/>
    <row r="521821" ht="16" customHeight="1"/>
    <row r="522030" ht="15" customHeight="1"/>
    <row r="522031" ht="16" customHeight="1"/>
    <row r="522240" ht="15" customHeight="1"/>
    <row r="522241" ht="16" customHeight="1"/>
    <row r="522450" ht="15" customHeight="1"/>
    <row r="522451" ht="16" customHeight="1"/>
    <row r="522660" ht="15" customHeight="1"/>
    <row r="522661" ht="16" customHeight="1"/>
    <row r="522870" ht="15" customHeight="1"/>
    <row r="522871" ht="16" customHeight="1"/>
    <row r="523080" ht="15" customHeight="1"/>
    <row r="523081" ht="16" customHeight="1"/>
    <row r="523290" ht="15" customHeight="1"/>
    <row r="523291" ht="16" customHeight="1"/>
    <row r="523500" ht="15" customHeight="1"/>
    <row r="523501" ht="16" customHeight="1"/>
    <row r="523710" ht="15" customHeight="1"/>
    <row r="523711" ht="16" customHeight="1"/>
    <row r="523920" ht="15" customHeight="1"/>
    <row r="523921" ht="16" customHeight="1"/>
    <row r="524130" ht="15" customHeight="1"/>
    <row r="524131" ht="16" customHeight="1"/>
    <row r="524340" ht="15" customHeight="1"/>
    <row r="524341" ht="16" customHeight="1"/>
    <row r="524550" ht="15" customHeight="1"/>
    <row r="524551" ht="16" customHeight="1"/>
    <row r="524760" ht="15" customHeight="1"/>
    <row r="524761" ht="16" customHeight="1"/>
    <row r="524970" ht="15" customHeight="1"/>
    <row r="524971" ht="16" customHeight="1"/>
    <row r="525180" ht="15" customHeight="1"/>
    <row r="525181" ht="16" customHeight="1"/>
    <row r="525390" ht="15" customHeight="1"/>
    <row r="525391" ht="16" customHeight="1"/>
    <row r="525600" ht="15" customHeight="1"/>
    <row r="525601" ht="16" customHeight="1"/>
    <row r="525810" ht="15" customHeight="1"/>
    <row r="525811" ht="16" customHeight="1"/>
    <row r="526020" ht="15" customHeight="1"/>
    <row r="526021" ht="16" customHeight="1"/>
    <row r="526230" ht="15" customHeight="1"/>
    <row r="526231" ht="16" customHeight="1"/>
    <row r="526440" ht="15" customHeight="1"/>
    <row r="526441" ht="16" customHeight="1"/>
    <row r="526650" ht="15" customHeight="1"/>
    <row r="526651" ht="16" customHeight="1"/>
    <row r="526860" ht="15" customHeight="1"/>
    <row r="526861" ht="16" customHeight="1"/>
    <row r="527070" ht="15" customHeight="1"/>
    <row r="527071" ht="16" customHeight="1"/>
    <row r="527280" ht="15" customHeight="1"/>
    <row r="527281" ht="16" customHeight="1"/>
    <row r="527490" ht="15" customHeight="1"/>
    <row r="527491" ht="16" customHeight="1"/>
    <row r="527700" ht="15" customHeight="1"/>
    <row r="527701" ht="16" customHeight="1"/>
    <row r="527910" ht="15" customHeight="1"/>
    <row r="527911" ht="16" customHeight="1"/>
    <row r="528120" ht="15" customHeight="1"/>
    <row r="528121" ht="16" customHeight="1"/>
    <row r="528330" ht="15" customHeight="1"/>
    <row r="528331" ht="16" customHeight="1"/>
    <row r="528540" ht="15" customHeight="1"/>
    <row r="528541" ht="16" customHeight="1"/>
    <row r="528750" ht="15" customHeight="1"/>
    <row r="528751" ht="16" customHeight="1"/>
    <row r="528960" ht="15" customHeight="1"/>
    <row r="528961" ht="16" customHeight="1"/>
    <row r="529170" ht="15" customHeight="1"/>
    <row r="529171" ht="16" customHeight="1"/>
    <row r="529380" ht="15" customHeight="1"/>
    <row r="529381" ht="16" customHeight="1"/>
    <row r="529590" ht="15" customHeight="1"/>
    <row r="529591" ht="16" customHeight="1"/>
    <row r="529800" ht="15" customHeight="1"/>
    <row r="529801" ht="16" customHeight="1"/>
    <row r="530010" ht="15" customHeight="1"/>
    <row r="530011" ht="16" customHeight="1"/>
    <row r="530220" ht="15" customHeight="1"/>
    <row r="530221" ht="16" customHeight="1"/>
    <row r="530430" ht="15" customHeight="1"/>
    <row r="530431" ht="16" customHeight="1"/>
    <row r="530640" ht="15" customHeight="1"/>
    <row r="530641" ht="16" customHeight="1"/>
    <row r="530850" ht="15" customHeight="1"/>
    <row r="530851" ht="16" customHeight="1"/>
    <row r="531060" ht="15" customHeight="1"/>
    <row r="531061" ht="16" customHeight="1"/>
    <row r="531270" ht="15" customHeight="1"/>
    <row r="531271" ht="16" customHeight="1"/>
    <row r="531480" ht="15" customHeight="1"/>
    <row r="531481" ht="16" customHeight="1"/>
    <row r="531690" ht="15" customHeight="1"/>
    <row r="531691" ht="16" customHeight="1"/>
    <row r="531900" ht="15" customHeight="1"/>
    <row r="531901" ht="16" customHeight="1"/>
    <row r="532110" ht="15" customHeight="1"/>
    <row r="532111" ht="16" customHeight="1"/>
    <row r="532320" ht="15" customHeight="1"/>
    <row r="532321" ht="16" customHeight="1"/>
    <row r="532530" ht="15" customHeight="1"/>
    <row r="532531" ht="16" customHeight="1"/>
    <row r="532740" ht="15" customHeight="1"/>
    <row r="532741" ht="16" customHeight="1"/>
    <row r="532950" ht="15" customHeight="1"/>
    <row r="532951" ht="16" customHeight="1"/>
    <row r="533160" ht="15" customHeight="1"/>
    <row r="533161" ht="16" customHeight="1"/>
    <row r="533370" ht="15" customHeight="1"/>
    <row r="533371" ht="16" customHeight="1"/>
    <row r="533580" ht="15" customHeight="1"/>
    <row r="533581" ht="16" customHeight="1"/>
    <row r="533790" ht="15" customHeight="1"/>
    <row r="533791" ht="16" customHeight="1"/>
    <row r="534000" ht="15" customHeight="1"/>
    <row r="534001" ht="16" customHeight="1"/>
    <row r="534210" ht="15" customHeight="1"/>
    <row r="534211" ht="16" customHeight="1"/>
    <row r="534420" ht="15" customHeight="1"/>
    <row r="534421" ht="16" customHeight="1"/>
    <row r="534630" ht="15" customHeight="1"/>
    <row r="534631" ht="16" customHeight="1"/>
    <row r="534840" ht="15" customHeight="1"/>
    <row r="534841" ht="16" customHeight="1"/>
    <row r="535050" ht="15" customHeight="1"/>
    <row r="535051" ht="16" customHeight="1"/>
    <row r="535260" ht="15" customHeight="1"/>
    <row r="535261" ht="16" customHeight="1"/>
    <row r="535470" ht="15" customHeight="1"/>
    <row r="535471" ht="16" customHeight="1"/>
    <row r="535680" ht="15" customHeight="1"/>
    <row r="535681" ht="16" customHeight="1"/>
    <row r="535890" ht="15" customHeight="1"/>
    <row r="535891" ht="16" customHeight="1"/>
    <row r="536100" ht="15" customHeight="1"/>
    <row r="536101" ht="16" customHeight="1"/>
    <row r="536310" ht="15" customHeight="1"/>
    <row r="536311" ht="16" customHeight="1"/>
    <row r="536520" ht="15" customHeight="1"/>
    <row r="536521" ht="16" customHeight="1"/>
    <row r="536730" ht="15" customHeight="1"/>
    <row r="536731" ht="16" customHeight="1"/>
    <row r="536940" ht="15" customHeight="1"/>
    <row r="536941" ht="16" customHeight="1"/>
    <row r="537150" ht="15" customHeight="1"/>
    <row r="537151" ht="16" customHeight="1"/>
    <row r="537360" ht="15" customHeight="1"/>
    <row r="537361" ht="16" customHeight="1"/>
    <row r="537570" ht="15" customHeight="1"/>
    <row r="537571" ht="16" customHeight="1"/>
    <row r="537780" ht="15" customHeight="1"/>
    <row r="537781" ht="16" customHeight="1"/>
    <row r="537990" ht="15" customHeight="1"/>
    <row r="537991" ht="16" customHeight="1"/>
    <row r="538200" ht="15" customHeight="1"/>
    <row r="538201" ht="16" customHeight="1"/>
    <row r="538410" ht="15" customHeight="1"/>
    <row r="538411" ht="16" customHeight="1"/>
    <row r="538620" ht="15" customHeight="1"/>
    <row r="538621" ht="16" customHeight="1"/>
    <row r="538830" ht="15" customHeight="1"/>
    <row r="538831" ht="16" customHeight="1"/>
    <row r="539040" ht="15" customHeight="1"/>
    <row r="539041" ht="16" customHeight="1"/>
    <row r="539250" ht="15" customHeight="1"/>
    <row r="539251" ht="16" customHeight="1"/>
    <row r="539460" ht="15" customHeight="1"/>
    <row r="539461" ht="16" customHeight="1"/>
    <row r="539670" ht="15" customHeight="1"/>
    <row r="539671" ht="16" customHeight="1"/>
    <row r="539880" ht="15" customHeight="1"/>
    <row r="539881" ht="16" customHeight="1"/>
    <row r="540090" ht="15" customHeight="1"/>
    <row r="540091" ht="16" customHeight="1"/>
    <row r="540300" ht="15" customHeight="1"/>
    <row r="540301" ht="16" customHeight="1"/>
    <row r="540510" ht="15" customHeight="1"/>
    <row r="540511" ht="16" customHeight="1"/>
    <row r="540720" ht="15" customHeight="1"/>
    <row r="540721" ht="16" customHeight="1"/>
    <row r="540930" ht="15" customHeight="1"/>
    <row r="540931" ht="16" customHeight="1"/>
    <row r="541140" ht="15" customHeight="1"/>
    <row r="541141" ht="16" customHeight="1"/>
    <row r="541350" ht="15" customHeight="1"/>
    <row r="541351" ht="16" customHeight="1"/>
    <row r="541560" ht="15" customHeight="1"/>
    <row r="541561" ht="16" customHeight="1"/>
    <row r="541770" ht="15" customHeight="1"/>
    <row r="541771" ht="16" customHeight="1"/>
    <row r="541980" ht="15" customHeight="1"/>
    <row r="541981" ht="16" customHeight="1"/>
    <row r="542190" ht="15" customHeight="1"/>
    <row r="542191" ht="16" customHeight="1"/>
    <row r="542400" ht="15" customHeight="1"/>
    <row r="542401" ht="16" customHeight="1"/>
    <row r="542610" ht="15" customHeight="1"/>
    <row r="542611" ht="16" customHeight="1"/>
    <row r="542820" ht="15" customHeight="1"/>
    <row r="542821" ht="16" customHeight="1"/>
    <row r="543030" ht="15" customHeight="1"/>
    <row r="543031" ht="16" customHeight="1"/>
    <row r="543240" ht="15" customHeight="1"/>
    <row r="543241" ht="16" customHeight="1"/>
    <row r="543450" ht="15" customHeight="1"/>
    <row r="543451" ht="16" customHeight="1"/>
    <row r="543660" ht="15" customHeight="1"/>
    <row r="543661" ht="16" customHeight="1"/>
    <row r="543870" ht="15" customHeight="1"/>
    <row r="543871" ht="16" customHeight="1"/>
    <row r="544080" ht="15" customHeight="1"/>
    <row r="544081" ht="16" customHeight="1"/>
    <row r="544290" ht="15" customHeight="1"/>
    <row r="544291" ht="16" customHeight="1"/>
    <row r="544500" ht="15" customHeight="1"/>
    <row r="544501" ht="16" customHeight="1"/>
    <row r="544710" ht="15" customHeight="1"/>
    <row r="544711" ht="16" customHeight="1"/>
    <row r="544920" ht="15" customHeight="1"/>
    <row r="544921" ht="16" customHeight="1"/>
    <row r="545130" ht="15" customHeight="1"/>
    <row r="545131" ht="16" customHeight="1"/>
    <row r="545340" ht="15" customHeight="1"/>
    <row r="545341" ht="16" customHeight="1"/>
    <row r="545550" ht="15" customHeight="1"/>
    <row r="545551" ht="16" customHeight="1"/>
    <row r="545760" ht="15" customHeight="1"/>
    <row r="545761" ht="16" customHeight="1"/>
    <row r="545970" ht="15" customHeight="1"/>
    <row r="545971" ht="16" customHeight="1"/>
    <row r="546180" ht="15" customHeight="1"/>
    <row r="546181" ht="16" customHeight="1"/>
    <row r="546390" ht="15" customHeight="1"/>
    <row r="546391" ht="16" customHeight="1"/>
    <row r="546600" ht="15" customHeight="1"/>
    <row r="546601" ht="16" customHeight="1"/>
    <row r="546810" ht="15" customHeight="1"/>
    <row r="546811" ht="16" customHeight="1"/>
    <row r="547020" ht="15" customHeight="1"/>
    <row r="547021" ht="16" customHeight="1"/>
    <row r="547230" ht="15" customHeight="1"/>
    <row r="547231" ht="16" customHeight="1"/>
    <row r="547440" ht="15" customHeight="1"/>
    <row r="547441" ht="16" customHeight="1"/>
    <row r="547650" ht="15" customHeight="1"/>
    <row r="547651" ht="16" customHeight="1"/>
    <row r="547860" ht="15" customHeight="1"/>
    <row r="547861" ht="16" customHeight="1"/>
    <row r="548070" ht="15" customHeight="1"/>
    <row r="548071" ht="16" customHeight="1"/>
    <row r="548280" ht="15" customHeight="1"/>
    <row r="548281" ht="16" customHeight="1"/>
    <row r="548490" ht="15" customHeight="1"/>
    <row r="548491" ht="16" customHeight="1"/>
    <row r="548700" ht="15" customHeight="1"/>
    <row r="548701" ht="16" customHeight="1"/>
    <row r="548910" ht="15" customHeight="1"/>
    <row r="548911" ht="16" customHeight="1"/>
    <row r="549120" ht="15" customHeight="1"/>
    <row r="549121" ht="16" customHeight="1"/>
    <row r="549330" ht="15" customHeight="1"/>
    <row r="549331" ht="16" customHeight="1"/>
    <row r="549540" ht="15" customHeight="1"/>
    <row r="549541" ht="16" customHeight="1"/>
    <row r="549750" ht="15" customHeight="1"/>
    <row r="549751" ht="16" customHeight="1"/>
    <row r="549960" ht="15" customHeight="1"/>
    <row r="549961" ht="16" customHeight="1"/>
    <row r="550170" ht="15" customHeight="1"/>
    <row r="550171" ht="16" customHeight="1"/>
    <row r="550380" ht="15" customHeight="1"/>
    <row r="550381" ht="16" customHeight="1"/>
    <row r="550590" ht="15" customHeight="1"/>
    <row r="550591" ht="16" customHeight="1"/>
    <row r="550800" ht="15" customHeight="1"/>
    <row r="550801" ht="16" customHeight="1"/>
    <row r="551010" ht="15" customHeight="1"/>
    <row r="551011" ht="16" customHeight="1"/>
    <row r="551220" ht="15" customHeight="1"/>
    <row r="551221" ht="16" customHeight="1"/>
    <row r="551430" ht="15" customHeight="1"/>
    <row r="551431" ht="16" customHeight="1"/>
    <row r="551640" ht="15" customHeight="1"/>
    <row r="551641" ht="16" customHeight="1"/>
    <row r="551850" ht="15" customHeight="1"/>
    <row r="551851" ht="16" customHeight="1"/>
    <row r="552060" ht="15" customHeight="1"/>
    <row r="552061" ht="16" customHeight="1"/>
    <row r="552270" ht="15" customHeight="1"/>
    <row r="552271" ht="16" customHeight="1"/>
    <row r="552480" ht="15" customHeight="1"/>
    <row r="552481" ht="16" customHeight="1"/>
    <row r="552690" ht="15" customHeight="1"/>
    <row r="552691" ht="16" customHeight="1"/>
    <row r="552900" ht="15" customHeight="1"/>
    <row r="552901" ht="16" customHeight="1"/>
    <row r="553110" ht="15" customHeight="1"/>
    <row r="553111" ht="16" customHeight="1"/>
    <row r="553320" ht="15" customHeight="1"/>
    <row r="553321" ht="16" customHeight="1"/>
    <row r="553530" ht="15" customHeight="1"/>
    <row r="553531" ht="16" customHeight="1"/>
    <row r="553740" ht="15" customHeight="1"/>
    <row r="553741" ht="16" customHeight="1"/>
    <row r="553950" ht="15" customHeight="1"/>
    <row r="553951" ht="16" customHeight="1"/>
    <row r="554160" ht="15" customHeight="1"/>
    <row r="554161" ht="16" customHeight="1"/>
    <row r="554370" ht="15" customHeight="1"/>
    <row r="554371" ht="16" customHeight="1"/>
    <row r="554580" ht="15" customHeight="1"/>
    <row r="554581" ht="16" customHeight="1"/>
    <row r="554790" ht="15" customHeight="1"/>
    <row r="554791" ht="16" customHeight="1"/>
    <row r="555000" ht="15" customHeight="1"/>
    <row r="555001" ht="16" customHeight="1"/>
    <row r="555210" ht="15" customHeight="1"/>
    <row r="555211" ht="16" customHeight="1"/>
    <row r="555420" ht="15" customHeight="1"/>
    <row r="555421" ht="16" customHeight="1"/>
    <row r="555630" ht="15" customHeight="1"/>
    <row r="555631" ht="16" customHeight="1"/>
    <row r="555840" ht="15" customHeight="1"/>
    <row r="555841" ht="16" customHeight="1"/>
    <row r="556050" ht="15" customHeight="1"/>
    <row r="556051" ht="16" customHeight="1"/>
    <row r="556260" ht="15" customHeight="1"/>
    <row r="556261" ht="16" customHeight="1"/>
    <row r="556470" ht="15" customHeight="1"/>
    <row r="556471" ht="16" customHeight="1"/>
    <row r="556680" ht="15" customHeight="1"/>
    <row r="556681" ht="16" customHeight="1"/>
    <row r="556890" ht="15" customHeight="1"/>
    <row r="556891" ht="16" customHeight="1"/>
    <row r="557100" ht="15" customHeight="1"/>
    <row r="557101" ht="16" customHeight="1"/>
    <row r="557310" ht="15" customHeight="1"/>
    <row r="557311" ht="16" customHeight="1"/>
    <row r="557520" ht="15" customHeight="1"/>
    <row r="557521" ht="16" customHeight="1"/>
    <row r="557730" ht="15" customHeight="1"/>
    <row r="557731" ht="16" customHeight="1"/>
    <row r="557940" ht="15" customHeight="1"/>
    <row r="557941" ht="16" customHeight="1"/>
    <row r="558150" ht="15" customHeight="1"/>
    <row r="558151" ht="16" customHeight="1"/>
    <row r="558360" ht="15" customHeight="1"/>
    <row r="558361" ht="16" customHeight="1"/>
    <row r="558570" ht="15" customHeight="1"/>
    <row r="558571" ht="16" customHeight="1"/>
    <row r="558780" ht="15" customHeight="1"/>
    <row r="558781" ht="16" customHeight="1"/>
    <row r="558990" ht="15" customHeight="1"/>
    <row r="558991" ht="16" customHeight="1"/>
    <row r="559200" ht="15" customHeight="1"/>
    <row r="559201" ht="16" customHeight="1"/>
    <row r="559410" ht="15" customHeight="1"/>
    <row r="559411" ht="16" customHeight="1"/>
    <row r="559620" ht="15" customHeight="1"/>
    <row r="559621" ht="16" customHeight="1"/>
    <row r="559830" ht="15" customHeight="1"/>
    <row r="559831" ht="16" customHeight="1"/>
    <row r="560040" ht="15" customHeight="1"/>
    <row r="560041" ht="16" customHeight="1"/>
    <row r="560250" ht="15" customHeight="1"/>
    <row r="560251" ht="16" customHeight="1"/>
    <row r="560460" ht="15" customHeight="1"/>
    <row r="560461" ht="16" customHeight="1"/>
    <row r="560670" ht="15" customHeight="1"/>
    <row r="560671" ht="16" customHeight="1"/>
    <row r="560880" ht="15" customHeight="1"/>
    <row r="560881" ht="16" customHeight="1"/>
    <row r="561090" ht="15" customHeight="1"/>
    <row r="561091" ht="16" customHeight="1"/>
    <row r="561300" ht="15" customHeight="1"/>
    <row r="561301" ht="16" customHeight="1"/>
    <row r="561510" ht="15" customHeight="1"/>
    <row r="561511" ht="16" customHeight="1"/>
    <row r="561720" ht="15" customHeight="1"/>
    <row r="561721" ht="16" customHeight="1"/>
    <row r="561930" ht="15" customHeight="1"/>
    <row r="561931" ht="16" customHeight="1"/>
    <row r="562140" ht="15" customHeight="1"/>
    <row r="562141" ht="16" customHeight="1"/>
    <row r="562350" ht="15" customHeight="1"/>
    <row r="562351" ht="16" customHeight="1"/>
    <row r="562560" ht="15" customHeight="1"/>
    <row r="562561" ht="16" customHeight="1"/>
    <row r="562770" ht="15" customHeight="1"/>
    <row r="562771" ht="16" customHeight="1"/>
    <row r="562980" ht="15" customHeight="1"/>
    <row r="562981" ht="16" customHeight="1"/>
    <row r="563190" ht="15" customHeight="1"/>
    <row r="563191" ht="16" customHeight="1"/>
    <row r="563400" ht="15" customHeight="1"/>
    <row r="563401" ht="16" customHeight="1"/>
    <row r="563610" ht="15" customHeight="1"/>
    <row r="563611" ht="16" customHeight="1"/>
    <row r="563820" ht="15" customHeight="1"/>
    <row r="563821" ht="16" customHeight="1"/>
    <row r="564030" ht="15" customHeight="1"/>
    <row r="564031" ht="16" customHeight="1"/>
    <row r="564240" ht="15" customHeight="1"/>
    <row r="564241" ht="16" customHeight="1"/>
    <row r="564450" ht="15" customHeight="1"/>
    <row r="564451" ht="16" customHeight="1"/>
    <row r="564660" ht="15" customHeight="1"/>
    <row r="564661" ht="16" customHeight="1"/>
    <row r="564870" ht="15" customHeight="1"/>
    <row r="564871" ht="16" customHeight="1"/>
    <row r="565080" ht="15" customHeight="1"/>
    <row r="565081" ht="16" customHeight="1"/>
    <row r="565290" ht="15" customHeight="1"/>
    <row r="565291" ht="16" customHeight="1"/>
    <row r="565500" ht="15" customHeight="1"/>
    <row r="565501" ht="16" customHeight="1"/>
    <row r="565710" ht="15" customHeight="1"/>
    <row r="565711" ht="16" customHeight="1"/>
    <row r="565920" ht="15" customHeight="1"/>
    <row r="565921" ht="16" customHeight="1"/>
    <row r="566130" ht="15" customHeight="1"/>
    <row r="566131" ht="16" customHeight="1"/>
    <row r="566340" ht="15" customHeight="1"/>
    <row r="566341" ht="16" customHeight="1"/>
    <row r="566550" ht="15" customHeight="1"/>
    <row r="566551" ht="16" customHeight="1"/>
    <row r="566760" ht="15" customHeight="1"/>
    <row r="566761" ht="16" customHeight="1"/>
    <row r="566970" ht="15" customHeight="1"/>
    <row r="566971" ht="16" customHeight="1"/>
    <row r="567180" ht="15" customHeight="1"/>
    <row r="567181" ht="16" customHeight="1"/>
    <row r="567390" ht="15" customHeight="1"/>
    <row r="567391" ht="16" customHeight="1"/>
    <row r="567600" ht="15" customHeight="1"/>
    <row r="567601" ht="16" customHeight="1"/>
    <row r="567810" ht="15" customHeight="1"/>
    <row r="567811" ht="16" customHeight="1"/>
    <row r="568020" ht="15" customHeight="1"/>
    <row r="568021" ht="16" customHeight="1"/>
    <row r="568230" ht="15" customHeight="1"/>
    <row r="568231" ht="16" customHeight="1"/>
    <row r="568440" ht="15" customHeight="1"/>
    <row r="568441" ht="16" customHeight="1"/>
    <row r="568650" ht="15" customHeight="1"/>
    <row r="568651" ht="16" customHeight="1"/>
    <row r="568860" ht="15" customHeight="1"/>
    <row r="568861" ht="16" customHeight="1"/>
    <row r="569070" ht="15" customHeight="1"/>
    <row r="569071" ht="16" customHeight="1"/>
    <row r="569280" ht="15" customHeight="1"/>
    <row r="569281" ht="16" customHeight="1"/>
    <row r="569490" ht="15" customHeight="1"/>
    <row r="569491" ht="16" customHeight="1"/>
    <row r="569700" ht="15" customHeight="1"/>
    <row r="569701" ht="16" customHeight="1"/>
    <row r="569910" ht="15" customHeight="1"/>
    <row r="569911" ht="16" customHeight="1"/>
    <row r="570120" ht="15" customHeight="1"/>
    <row r="570121" ht="16" customHeight="1"/>
    <row r="570330" ht="15" customHeight="1"/>
    <row r="570331" ht="16" customHeight="1"/>
    <row r="570540" ht="15" customHeight="1"/>
    <row r="570541" ht="16" customHeight="1"/>
    <row r="570750" ht="15" customHeight="1"/>
    <row r="570751" ht="16" customHeight="1"/>
    <row r="570960" ht="15" customHeight="1"/>
    <row r="570961" ht="16" customHeight="1"/>
    <row r="571170" ht="15" customHeight="1"/>
    <row r="571171" ht="16" customHeight="1"/>
    <row r="571380" ht="15" customHeight="1"/>
    <row r="571381" ht="16" customHeight="1"/>
    <row r="571590" ht="15" customHeight="1"/>
    <row r="571591" ht="16" customHeight="1"/>
    <row r="571800" ht="15" customHeight="1"/>
    <row r="571801" ht="16" customHeight="1"/>
    <row r="572010" ht="15" customHeight="1"/>
    <row r="572011" ht="16" customHeight="1"/>
    <row r="572220" ht="15" customHeight="1"/>
    <row r="572221" ht="16" customHeight="1"/>
    <row r="572430" ht="15" customHeight="1"/>
    <row r="572431" ht="16" customHeight="1"/>
    <row r="572640" ht="15" customHeight="1"/>
    <row r="572641" ht="16" customHeight="1"/>
    <row r="572850" ht="15" customHeight="1"/>
    <row r="572851" ht="16" customHeight="1"/>
    <row r="573060" ht="15" customHeight="1"/>
    <row r="573061" ht="16" customHeight="1"/>
    <row r="573270" ht="15" customHeight="1"/>
    <row r="573271" ht="16" customHeight="1"/>
    <row r="573480" ht="15" customHeight="1"/>
    <row r="573481" ht="16" customHeight="1"/>
    <row r="573690" ht="15" customHeight="1"/>
    <row r="573691" ht="16" customHeight="1"/>
    <row r="573900" ht="15" customHeight="1"/>
    <row r="573901" ht="16" customHeight="1"/>
    <row r="574110" ht="15" customHeight="1"/>
    <row r="574111" ht="16" customHeight="1"/>
    <row r="574320" ht="15" customHeight="1"/>
    <row r="574321" ht="16" customHeight="1"/>
    <row r="574530" ht="15" customHeight="1"/>
    <row r="574531" ht="16" customHeight="1"/>
    <row r="574740" ht="15" customHeight="1"/>
    <row r="574741" ht="16" customHeight="1"/>
    <row r="574950" ht="15" customHeight="1"/>
    <row r="574951" ht="16" customHeight="1"/>
    <row r="575160" ht="15" customHeight="1"/>
    <row r="575161" ht="16" customHeight="1"/>
    <row r="575370" ht="15" customHeight="1"/>
    <row r="575371" ht="16" customHeight="1"/>
    <row r="575580" ht="15" customHeight="1"/>
    <row r="575581" ht="16" customHeight="1"/>
    <row r="575790" ht="15" customHeight="1"/>
    <row r="575791" ht="16" customHeight="1"/>
    <row r="576000" ht="15" customHeight="1"/>
    <row r="576001" ht="16" customHeight="1"/>
    <row r="576210" ht="15" customHeight="1"/>
    <row r="576211" ht="16" customHeight="1"/>
    <row r="576420" ht="15" customHeight="1"/>
    <row r="576421" ht="16" customHeight="1"/>
    <row r="576630" ht="15" customHeight="1"/>
    <row r="576631" ht="16" customHeight="1"/>
    <row r="576840" ht="15" customHeight="1"/>
    <row r="576841" ht="16" customHeight="1"/>
    <row r="577050" ht="15" customHeight="1"/>
    <row r="577051" ht="16" customHeight="1"/>
    <row r="577260" ht="15" customHeight="1"/>
    <row r="577261" ht="16" customHeight="1"/>
    <row r="577470" ht="15" customHeight="1"/>
    <row r="577471" ht="16" customHeight="1"/>
    <row r="577680" ht="15" customHeight="1"/>
    <row r="577681" ht="16" customHeight="1"/>
    <row r="577890" ht="15" customHeight="1"/>
    <row r="577891" ht="16" customHeight="1"/>
    <row r="578100" ht="15" customHeight="1"/>
    <row r="578101" ht="16" customHeight="1"/>
    <row r="578310" ht="15" customHeight="1"/>
    <row r="578311" ht="16" customHeight="1"/>
    <row r="578520" ht="15" customHeight="1"/>
    <row r="578521" ht="16" customHeight="1"/>
    <row r="578730" ht="15" customHeight="1"/>
    <row r="578731" ht="16" customHeight="1"/>
    <row r="578940" ht="15" customHeight="1"/>
    <row r="578941" ht="16" customHeight="1"/>
    <row r="579150" ht="15" customHeight="1"/>
    <row r="579151" ht="16" customHeight="1"/>
    <row r="579360" ht="15" customHeight="1"/>
    <row r="579361" ht="16" customHeight="1"/>
    <row r="579570" ht="15" customHeight="1"/>
    <row r="579571" ht="16" customHeight="1"/>
    <row r="579780" ht="15" customHeight="1"/>
    <row r="579781" ht="16" customHeight="1"/>
    <row r="579990" ht="15" customHeight="1"/>
    <row r="579991" ht="16" customHeight="1"/>
    <row r="580200" ht="15" customHeight="1"/>
    <row r="580201" ht="16" customHeight="1"/>
    <row r="580410" ht="15" customHeight="1"/>
    <row r="580411" ht="16" customHeight="1"/>
    <row r="580620" ht="15" customHeight="1"/>
    <row r="580621" ht="16" customHeight="1"/>
    <row r="580830" ht="15" customHeight="1"/>
    <row r="580831" ht="16" customHeight="1"/>
    <row r="581040" ht="15" customHeight="1"/>
    <row r="581041" ht="16" customHeight="1"/>
    <row r="581250" ht="15" customHeight="1"/>
    <row r="581251" ht="16" customHeight="1"/>
    <row r="581460" ht="15" customHeight="1"/>
    <row r="581461" ht="16" customHeight="1"/>
    <row r="581670" ht="15" customHeight="1"/>
    <row r="581671" ht="16" customHeight="1"/>
    <row r="581880" ht="15" customHeight="1"/>
    <row r="581881" ht="16" customHeight="1"/>
    <row r="582090" ht="15" customHeight="1"/>
    <row r="582091" ht="16" customHeight="1"/>
    <row r="582300" ht="15" customHeight="1"/>
    <row r="582301" ht="16" customHeight="1"/>
    <row r="582510" ht="15" customHeight="1"/>
    <row r="582511" ht="16" customHeight="1"/>
    <row r="582720" ht="15" customHeight="1"/>
    <row r="582721" ht="16" customHeight="1"/>
    <row r="582930" ht="15" customHeight="1"/>
    <row r="582931" ht="16" customHeight="1"/>
    <row r="583140" ht="15" customHeight="1"/>
    <row r="583141" ht="16" customHeight="1"/>
    <row r="583350" ht="15" customHeight="1"/>
    <row r="583351" ht="16" customHeight="1"/>
    <row r="583560" ht="15" customHeight="1"/>
    <row r="583561" ht="16" customHeight="1"/>
    <row r="583770" ht="15" customHeight="1"/>
    <row r="583771" ht="16" customHeight="1"/>
    <row r="583980" ht="15" customHeight="1"/>
    <row r="583981" ht="16" customHeight="1"/>
    <row r="584190" ht="15" customHeight="1"/>
    <row r="584191" ht="16" customHeight="1"/>
    <row r="584400" ht="15" customHeight="1"/>
    <row r="584401" ht="16" customHeight="1"/>
    <row r="584610" ht="15" customHeight="1"/>
    <row r="584611" ht="16" customHeight="1"/>
    <row r="584820" ht="15" customHeight="1"/>
    <row r="584821" ht="16" customHeight="1"/>
    <row r="585030" ht="15" customHeight="1"/>
    <row r="585031" ht="16" customHeight="1"/>
    <row r="585240" ht="15" customHeight="1"/>
    <row r="585241" ht="16" customHeight="1"/>
    <row r="585450" ht="15" customHeight="1"/>
    <row r="585451" ht="16" customHeight="1"/>
    <row r="585660" ht="15" customHeight="1"/>
    <row r="585661" ht="16" customHeight="1"/>
    <row r="585870" ht="15" customHeight="1"/>
    <row r="585871" ht="16" customHeight="1"/>
    <row r="586080" ht="15" customHeight="1"/>
    <row r="586081" ht="16" customHeight="1"/>
    <row r="586290" ht="15" customHeight="1"/>
    <row r="586291" ht="16" customHeight="1"/>
    <row r="586500" ht="15" customHeight="1"/>
    <row r="586501" ht="16" customHeight="1"/>
    <row r="586710" ht="15" customHeight="1"/>
    <row r="586711" ht="16" customHeight="1"/>
    <row r="586920" ht="15" customHeight="1"/>
    <row r="586921" ht="16" customHeight="1"/>
    <row r="587130" ht="15" customHeight="1"/>
    <row r="587131" ht="16" customHeight="1"/>
    <row r="587340" ht="15" customHeight="1"/>
    <row r="587341" ht="16" customHeight="1"/>
    <row r="587550" ht="15" customHeight="1"/>
    <row r="587551" ht="16" customHeight="1"/>
    <row r="587760" ht="15" customHeight="1"/>
    <row r="587761" ht="16" customHeight="1"/>
    <row r="587970" ht="15" customHeight="1"/>
    <row r="587971" ht="16" customHeight="1"/>
    <row r="588180" ht="15" customHeight="1"/>
    <row r="588181" ht="16" customHeight="1"/>
    <row r="588390" ht="15" customHeight="1"/>
    <row r="588391" ht="16" customHeight="1"/>
    <row r="588600" ht="15" customHeight="1"/>
    <row r="588601" ht="16" customHeight="1"/>
    <row r="588810" ht="15" customHeight="1"/>
    <row r="588811" ht="16" customHeight="1"/>
    <row r="589020" ht="15" customHeight="1"/>
    <row r="589021" ht="16" customHeight="1"/>
    <row r="589230" ht="15" customHeight="1"/>
    <row r="589231" ht="16" customHeight="1"/>
    <row r="589440" ht="15" customHeight="1"/>
    <row r="589441" ht="16" customHeight="1"/>
    <row r="589650" ht="15" customHeight="1"/>
    <row r="589651" ht="16" customHeight="1"/>
    <row r="589860" ht="15" customHeight="1"/>
    <row r="589861" ht="16" customHeight="1"/>
    <row r="590070" ht="15" customHeight="1"/>
    <row r="590071" ht="16" customHeight="1"/>
    <row r="590280" ht="15" customHeight="1"/>
    <row r="590281" ht="16" customHeight="1"/>
    <row r="590490" ht="15" customHeight="1"/>
    <row r="590491" ht="16" customHeight="1"/>
    <row r="590700" ht="15" customHeight="1"/>
    <row r="590701" ht="16" customHeight="1"/>
    <row r="590910" ht="15" customHeight="1"/>
    <row r="590911" ht="16" customHeight="1"/>
    <row r="591120" ht="15" customHeight="1"/>
    <row r="591121" ht="16" customHeight="1"/>
    <row r="591330" ht="15" customHeight="1"/>
    <row r="591331" ht="16" customHeight="1"/>
    <row r="591540" ht="15" customHeight="1"/>
    <row r="591541" ht="16" customHeight="1"/>
    <row r="591750" ht="15" customHeight="1"/>
    <row r="591751" ht="16" customHeight="1"/>
    <row r="591960" ht="15" customHeight="1"/>
    <row r="591961" ht="16" customHeight="1"/>
    <row r="592170" ht="15" customHeight="1"/>
    <row r="592171" ht="16" customHeight="1"/>
    <row r="592380" ht="15" customHeight="1"/>
    <row r="592381" ht="16" customHeight="1"/>
    <row r="592590" ht="15" customHeight="1"/>
    <row r="592591" ht="16" customHeight="1"/>
    <row r="592800" ht="15" customHeight="1"/>
    <row r="592801" ht="16" customHeight="1"/>
    <row r="593010" ht="15" customHeight="1"/>
    <row r="593011" ht="16" customHeight="1"/>
    <row r="593220" ht="15" customHeight="1"/>
    <row r="593221" ht="16" customHeight="1"/>
    <row r="593430" ht="15" customHeight="1"/>
    <row r="593431" ht="16" customHeight="1"/>
    <row r="593640" ht="15" customHeight="1"/>
    <row r="593641" ht="16" customHeight="1"/>
    <row r="593850" ht="15" customHeight="1"/>
    <row r="593851" ht="16" customHeight="1"/>
    <row r="594060" ht="15" customHeight="1"/>
    <row r="594061" ht="16" customHeight="1"/>
    <row r="594270" ht="15" customHeight="1"/>
    <row r="594271" ht="16" customHeight="1"/>
    <row r="594480" ht="15" customHeight="1"/>
    <row r="594481" ht="16" customHeight="1"/>
    <row r="594690" ht="15" customHeight="1"/>
    <row r="594691" ht="16" customHeight="1"/>
    <row r="594900" ht="15" customHeight="1"/>
    <row r="594901" ht="16" customHeight="1"/>
    <row r="595110" ht="15" customHeight="1"/>
    <row r="595111" ht="16" customHeight="1"/>
    <row r="595320" ht="15" customHeight="1"/>
    <row r="595321" ht="16" customHeight="1"/>
    <row r="595530" ht="15" customHeight="1"/>
    <row r="595531" ht="16" customHeight="1"/>
    <row r="595740" ht="15" customHeight="1"/>
    <row r="595741" ht="16" customHeight="1"/>
    <row r="595950" ht="15" customHeight="1"/>
    <row r="595951" ht="16" customHeight="1"/>
    <row r="596160" ht="15" customHeight="1"/>
    <row r="596161" ht="16" customHeight="1"/>
    <row r="596370" ht="15" customHeight="1"/>
    <row r="596371" ht="16" customHeight="1"/>
    <row r="596580" ht="15" customHeight="1"/>
    <row r="596581" ht="16" customHeight="1"/>
    <row r="596790" ht="15" customHeight="1"/>
    <row r="596791" ht="16" customHeight="1"/>
    <row r="597000" ht="15" customHeight="1"/>
    <row r="597001" ht="16" customHeight="1"/>
    <row r="597210" ht="15" customHeight="1"/>
    <row r="597211" ht="16" customHeight="1"/>
    <row r="597420" ht="15" customHeight="1"/>
    <row r="597421" ht="16" customHeight="1"/>
    <row r="597630" ht="15" customHeight="1"/>
    <row r="597631" ht="16" customHeight="1"/>
    <row r="597840" ht="15" customHeight="1"/>
    <row r="597841" ht="16" customHeight="1"/>
    <row r="598050" ht="15" customHeight="1"/>
    <row r="598051" ht="16" customHeight="1"/>
    <row r="598260" ht="15" customHeight="1"/>
    <row r="598261" ht="16" customHeight="1"/>
    <row r="598470" ht="15" customHeight="1"/>
    <row r="598471" ht="16" customHeight="1"/>
    <row r="598680" ht="15" customHeight="1"/>
    <row r="598681" ht="16" customHeight="1"/>
    <row r="598890" ht="15" customHeight="1"/>
    <row r="598891" ht="16" customHeight="1"/>
    <row r="599100" ht="15" customHeight="1"/>
    <row r="599101" ht="16" customHeight="1"/>
    <row r="599310" ht="15" customHeight="1"/>
    <row r="599311" ht="16" customHeight="1"/>
    <row r="599520" ht="15" customHeight="1"/>
    <row r="599521" ht="16" customHeight="1"/>
    <row r="599730" ht="15" customHeight="1"/>
    <row r="599731" ht="16" customHeight="1"/>
    <row r="599940" ht="15" customHeight="1"/>
    <row r="599941" ht="16" customHeight="1"/>
    <row r="600150" ht="15" customHeight="1"/>
    <row r="600151" ht="16" customHeight="1"/>
    <row r="600360" ht="15" customHeight="1"/>
    <row r="600361" ht="16" customHeight="1"/>
    <row r="600570" ht="15" customHeight="1"/>
    <row r="600571" ht="16" customHeight="1"/>
    <row r="600780" ht="15" customHeight="1"/>
    <row r="600781" ht="16" customHeight="1"/>
    <row r="600990" ht="15" customHeight="1"/>
    <row r="600991" ht="16" customHeight="1"/>
    <row r="601200" ht="15" customHeight="1"/>
    <row r="601201" ht="16" customHeight="1"/>
    <row r="601410" ht="15" customHeight="1"/>
    <row r="601411" ht="16" customHeight="1"/>
    <row r="601620" ht="15" customHeight="1"/>
    <row r="601621" ht="16" customHeight="1"/>
    <row r="601830" ht="15" customHeight="1"/>
    <row r="601831" ht="16" customHeight="1"/>
    <row r="602040" ht="15" customHeight="1"/>
    <row r="602041" ht="16" customHeight="1"/>
    <row r="602250" ht="15" customHeight="1"/>
    <row r="602251" ht="16" customHeight="1"/>
    <row r="602460" ht="15" customHeight="1"/>
    <row r="602461" ht="16" customHeight="1"/>
    <row r="602670" ht="15" customHeight="1"/>
    <row r="602671" ht="16" customHeight="1"/>
    <row r="602880" ht="15" customHeight="1"/>
    <row r="602881" ht="16" customHeight="1"/>
    <row r="603090" ht="15" customHeight="1"/>
    <row r="603091" ht="16" customHeight="1"/>
    <row r="603300" ht="15" customHeight="1"/>
    <row r="603301" ht="16" customHeight="1"/>
    <row r="603510" ht="15" customHeight="1"/>
    <row r="603511" ht="16" customHeight="1"/>
    <row r="603720" ht="15" customHeight="1"/>
    <row r="603721" ht="16" customHeight="1"/>
    <row r="603930" ht="15" customHeight="1"/>
    <row r="603931" ht="16" customHeight="1"/>
    <row r="604140" ht="15" customHeight="1"/>
    <row r="604141" ht="16" customHeight="1"/>
    <row r="604350" ht="15" customHeight="1"/>
    <row r="604351" ht="16" customHeight="1"/>
    <row r="604560" ht="15" customHeight="1"/>
    <row r="604561" ht="16" customHeight="1"/>
    <row r="604770" ht="15" customHeight="1"/>
    <row r="604771" ht="16" customHeight="1"/>
    <row r="604980" ht="15" customHeight="1"/>
    <row r="604981" ht="16" customHeight="1"/>
    <row r="605190" ht="15" customHeight="1"/>
    <row r="605191" ht="16" customHeight="1"/>
    <row r="605400" ht="15" customHeight="1"/>
    <row r="605401" ht="16" customHeight="1"/>
    <row r="605610" ht="15" customHeight="1"/>
    <row r="605611" ht="16" customHeight="1"/>
    <row r="605820" ht="15" customHeight="1"/>
    <row r="605821" ht="16" customHeight="1"/>
    <row r="606030" ht="15" customHeight="1"/>
    <row r="606031" ht="16" customHeight="1"/>
    <row r="606240" ht="15" customHeight="1"/>
    <row r="606241" ht="16" customHeight="1"/>
    <row r="606450" ht="15" customHeight="1"/>
    <row r="606451" ht="16" customHeight="1"/>
    <row r="606660" ht="15" customHeight="1"/>
    <row r="606661" ht="16" customHeight="1"/>
    <row r="606870" ht="15" customHeight="1"/>
    <row r="606871" ht="16" customHeight="1"/>
    <row r="607080" ht="15" customHeight="1"/>
    <row r="607081" ht="16" customHeight="1"/>
    <row r="607290" ht="15" customHeight="1"/>
    <row r="607291" ht="16" customHeight="1"/>
    <row r="607500" ht="15" customHeight="1"/>
    <row r="607501" ht="16" customHeight="1"/>
    <row r="607710" ht="15" customHeight="1"/>
    <row r="607711" ht="16" customHeight="1"/>
    <row r="607920" ht="15" customHeight="1"/>
    <row r="607921" ht="16" customHeight="1"/>
    <row r="608130" ht="15" customHeight="1"/>
    <row r="608131" ht="16" customHeight="1"/>
    <row r="608340" ht="15" customHeight="1"/>
    <row r="608341" ht="16" customHeight="1"/>
    <row r="608550" ht="15" customHeight="1"/>
    <row r="608551" ht="16" customHeight="1"/>
    <row r="608760" ht="15" customHeight="1"/>
    <row r="608761" ht="16" customHeight="1"/>
    <row r="608970" ht="15" customHeight="1"/>
    <row r="608971" ht="16" customHeight="1"/>
    <row r="609180" ht="15" customHeight="1"/>
    <row r="609181" ht="16" customHeight="1"/>
    <row r="609390" ht="15" customHeight="1"/>
    <row r="609391" ht="16" customHeight="1"/>
    <row r="609600" ht="15" customHeight="1"/>
    <row r="609601" ht="16" customHeight="1"/>
    <row r="609810" ht="15" customHeight="1"/>
    <row r="609811" ht="16" customHeight="1"/>
    <row r="610020" ht="15" customHeight="1"/>
    <row r="610021" ht="16" customHeight="1"/>
    <row r="610230" ht="15" customHeight="1"/>
    <row r="610231" ht="16" customHeight="1"/>
    <row r="610440" ht="15" customHeight="1"/>
    <row r="610441" ht="16" customHeight="1"/>
    <row r="610650" ht="15" customHeight="1"/>
    <row r="610651" ht="16" customHeight="1"/>
    <row r="610860" ht="15" customHeight="1"/>
    <row r="610861" ht="16" customHeight="1"/>
    <row r="611070" ht="15" customHeight="1"/>
    <row r="611071" ht="16" customHeight="1"/>
    <row r="611280" ht="15" customHeight="1"/>
    <row r="611281" ht="16" customHeight="1"/>
    <row r="611490" ht="15" customHeight="1"/>
    <row r="611491" ht="16" customHeight="1"/>
    <row r="611700" ht="15" customHeight="1"/>
    <row r="611701" ht="16" customHeight="1"/>
    <row r="611910" ht="15" customHeight="1"/>
    <row r="611911" ht="16" customHeight="1"/>
    <row r="612120" ht="15" customHeight="1"/>
    <row r="612121" ht="16" customHeight="1"/>
    <row r="612330" ht="15" customHeight="1"/>
    <row r="612331" ht="16" customHeight="1"/>
    <row r="612540" ht="15" customHeight="1"/>
    <row r="612541" ht="16" customHeight="1"/>
    <row r="612750" ht="15" customHeight="1"/>
    <row r="612751" ht="16" customHeight="1"/>
    <row r="612960" ht="15" customHeight="1"/>
    <row r="612961" ht="16" customHeight="1"/>
    <row r="613170" ht="15" customHeight="1"/>
    <row r="613171" ht="16" customHeight="1"/>
    <row r="613380" ht="15" customHeight="1"/>
    <row r="613381" ht="16" customHeight="1"/>
    <row r="613590" ht="15" customHeight="1"/>
    <row r="613591" ht="16" customHeight="1"/>
    <row r="613800" ht="15" customHeight="1"/>
    <row r="613801" ht="16" customHeight="1"/>
    <row r="614010" ht="15" customHeight="1"/>
    <row r="614011" ht="16" customHeight="1"/>
    <row r="614220" ht="15" customHeight="1"/>
    <row r="614221" ht="16" customHeight="1"/>
    <row r="614430" ht="15" customHeight="1"/>
    <row r="614431" ht="16" customHeight="1"/>
    <row r="614640" ht="15" customHeight="1"/>
    <row r="614641" ht="16" customHeight="1"/>
    <row r="614850" ht="15" customHeight="1"/>
    <row r="614851" ht="16" customHeight="1"/>
    <row r="615060" ht="15" customHeight="1"/>
    <row r="615061" ht="16" customHeight="1"/>
    <row r="615270" ht="15" customHeight="1"/>
    <row r="615271" ht="16" customHeight="1"/>
    <row r="615480" ht="15" customHeight="1"/>
    <row r="615481" ht="16" customHeight="1"/>
    <row r="615690" ht="15" customHeight="1"/>
    <row r="615691" ht="16" customHeight="1"/>
    <row r="615900" ht="15" customHeight="1"/>
    <row r="615901" ht="16" customHeight="1"/>
    <row r="616110" ht="15" customHeight="1"/>
    <row r="616111" ht="16" customHeight="1"/>
    <row r="616320" ht="15" customHeight="1"/>
    <row r="616321" ht="16" customHeight="1"/>
    <row r="616530" ht="15" customHeight="1"/>
    <row r="616531" ht="16" customHeight="1"/>
    <row r="616740" ht="15" customHeight="1"/>
    <row r="616741" ht="16" customHeight="1"/>
    <row r="616950" ht="15" customHeight="1"/>
    <row r="616951" ht="16" customHeight="1"/>
    <row r="617160" ht="15" customHeight="1"/>
    <row r="617161" ht="16" customHeight="1"/>
    <row r="617370" ht="15" customHeight="1"/>
    <row r="617371" ht="16" customHeight="1"/>
    <row r="617580" ht="15" customHeight="1"/>
    <row r="617581" ht="16" customHeight="1"/>
    <row r="617790" ht="15" customHeight="1"/>
    <row r="617791" ht="16" customHeight="1"/>
    <row r="618000" ht="15" customHeight="1"/>
    <row r="618001" ht="16" customHeight="1"/>
    <row r="618210" ht="15" customHeight="1"/>
    <row r="618211" ht="16" customHeight="1"/>
    <row r="618420" ht="15" customHeight="1"/>
    <row r="618421" ht="16" customHeight="1"/>
    <row r="618630" ht="15" customHeight="1"/>
    <row r="618631" ht="16" customHeight="1"/>
    <row r="618840" ht="15" customHeight="1"/>
    <row r="618841" ht="16" customHeight="1"/>
    <row r="619050" ht="15" customHeight="1"/>
    <row r="619051" ht="16" customHeight="1"/>
    <row r="619260" ht="15" customHeight="1"/>
    <row r="619261" ht="16" customHeight="1"/>
    <row r="619470" ht="15" customHeight="1"/>
    <row r="619471" ht="16" customHeight="1"/>
    <row r="619680" ht="15" customHeight="1"/>
    <row r="619681" ht="16" customHeight="1"/>
    <row r="619890" ht="15" customHeight="1"/>
    <row r="619891" ht="16" customHeight="1"/>
    <row r="620100" ht="15" customHeight="1"/>
    <row r="620101" ht="16" customHeight="1"/>
    <row r="620310" ht="15" customHeight="1"/>
    <row r="620311" ht="16" customHeight="1"/>
    <row r="620520" ht="15" customHeight="1"/>
    <row r="620521" ht="16" customHeight="1"/>
    <row r="620730" ht="15" customHeight="1"/>
    <row r="620731" ht="16" customHeight="1"/>
    <row r="620940" ht="15" customHeight="1"/>
    <row r="620941" ht="16" customHeight="1"/>
    <row r="621150" ht="15" customHeight="1"/>
    <row r="621151" ht="16" customHeight="1"/>
    <row r="621360" ht="15" customHeight="1"/>
    <row r="621361" ht="16" customHeight="1"/>
    <row r="621570" ht="15" customHeight="1"/>
    <row r="621571" ht="16" customHeight="1"/>
    <row r="621780" ht="15" customHeight="1"/>
    <row r="621781" ht="16" customHeight="1"/>
    <row r="621990" ht="15" customHeight="1"/>
    <row r="621991" ht="16" customHeight="1"/>
    <row r="622200" ht="15" customHeight="1"/>
    <row r="622201" ht="16" customHeight="1"/>
    <row r="622410" ht="15" customHeight="1"/>
    <row r="622411" ht="16" customHeight="1"/>
  </sheetData>
  <mergeCells count="13">
    <mergeCell ref="F82:G82"/>
    <mergeCell ref="B121:C121"/>
    <mergeCell ref="B118:C118"/>
    <mergeCell ref="B115:C115"/>
    <mergeCell ref="B106:C106"/>
    <mergeCell ref="B102:C102"/>
    <mergeCell ref="F87:G87"/>
    <mergeCell ref="C2:G3"/>
    <mergeCell ref="F38:G38"/>
    <mergeCell ref="F21:G21"/>
    <mergeCell ref="B12:C12"/>
    <mergeCell ref="B8:C8"/>
    <mergeCell ref="F8:G8"/>
  </mergeCells>
  <phoneticPr fontId="5" type="noConversion"/>
  <conditionalFormatting sqref="H94">
    <cfRule type="containsText" dxfId="7" priority="41" operator="containsText" text="ERREUR">
      <formula>NOT(ISERROR(SEARCH("ERREUR",H94)))</formula>
    </cfRule>
    <cfRule type="containsText" dxfId="6" priority="42" operator="containsText" text="OK">
      <formula>NOT(ISERROR(SEARCH("OK",H94)))</formula>
    </cfRule>
  </conditionalFormatting>
  <conditionalFormatting sqref="H93">
    <cfRule type="containsText" dxfId="5" priority="9" operator="containsText" text="ERREUR">
      <formula>NOT(ISERROR(SEARCH("ERREUR",H93)))</formula>
    </cfRule>
    <cfRule type="containsText" dxfId="4" priority="10" operator="containsText" text="OK">
      <formula>NOT(ISERROR(SEARCH("OK",H93)))</formula>
    </cfRule>
  </conditionalFormatting>
  <conditionalFormatting sqref="H94">
    <cfRule type="containsText" dxfId="3" priority="7" operator="containsText" text="ERREUR">
      <formula>NOT(ISERROR(SEARCH("ERREUR",H94)))</formula>
    </cfRule>
    <cfRule type="containsText" dxfId="2" priority="8" operator="containsText" text="OK">
      <formula>NOT(ISERROR(SEARCH("OK",H94)))</formula>
    </cfRule>
  </conditionalFormatting>
  <pageMargins left="0.75000000000000011" right="0.75000000000000011" top="1" bottom="1" header="0.5" footer="0.5"/>
  <pageSetup paperSize="9" scale="30" fitToWidth="2" orientation="portrait" horizontalDpi="4294967292" verticalDpi="4294967292"/>
  <ignoredErrors>
    <ignoredError sqref="D101 H83 D122:D123 D105 D109 D125" emptyCellReference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C2:G3</xm:sqref>
        </x14:dataValidation>
      </x14:dataValidations>
    </ext>
    <ext xmlns:mx="http://schemas.microsoft.com/office/mac/excel/2008/main" uri="{64002731-A6B0-56B0-2670-7721B7C09600}">
      <mx:PLV Mode="0" OnePage="0" WScale="3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tabColor rgb="FFFF00FF"/>
  </sheetPr>
  <dimension ref="A1:CD87"/>
  <sheetViews>
    <sheetView zoomScale="75" zoomScaleNormal="75" zoomScalePageLayoutView="75" workbookViewId="0">
      <selection activeCell="BY13" sqref="BW13:BY13"/>
    </sheetView>
  </sheetViews>
  <sheetFormatPr baseColWidth="10" defaultColWidth="10.83203125" defaultRowHeight="15" x14ac:dyDescent="0"/>
  <cols>
    <col min="1" max="1" width="3.1640625" style="354" customWidth="1"/>
    <col min="2" max="2" width="5.83203125" style="354" customWidth="1"/>
    <col min="3" max="3" width="10.83203125" style="354"/>
    <col min="4" max="4" width="21.33203125" style="354" customWidth="1"/>
    <col min="5" max="5" width="11.6640625" style="354" bestFit="1" customWidth="1"/>
    <col min="6" max="8" width="10.83203125" style="354"/>
    <col min="9" max="9" width="13.1640625" style="354" customWidth="1"/>
    <col min="10" max="11" width="5.83203125" style="354" customWidth="1"/>
    <col min="12" max="12" width="10.83203125" style="354"/>
    <col min="13" max="13" width="21.33203125" style="354" customWidth="1"/>
    <col min="14" max="14" width="10.83203125" style="354" customWidth="1"/>
    <col min="15" max="17" width="10.83203125" style="354"/>
    <col min="18" max="18" width="13.1640625" style="354" customWidth="1"/>
    <col min="19" max="20" width="5.83203125" style="354" customWidth="1"/>
    <col min="21" max="21" width="10.83203125" style="354"/>
    <col min="22" max="22" width="21.33203125" style="354" customWidth="1"/>
    <col min="23" max="23" width="12.1640625" style="354" bestFit="1" customWidth="1"/>
    <col min="24" max="26" width="10.83203125" style="354"/>
    <col min="27" max="27" width="13.1640625" style="354" customWidth="1"/>
    <col min="28" max="29" width="5.83203125" style="354" customWidth="1"/>
    <col min="30" max="30" width="10.83203125" style="354"/>
    <col min="31" max="31" width="21.33203125" style="354" customWidth="1"/>
    <col min="32" max="35" width="10.83203125" style="354"/>
    <col min="36" max="36" width="13.1640625" style="354" customWidth="1"/>
    <col min="37" max="38" width="5.83203125" style="354" customWidth="1"/>
    <col min="39" max="39" width="10.83203125" style="354"/>
    <col min="40" max="40" width="21.33203125" style="354" customWidth="1"/>
    <col min="41" max="41" width="10.83203125" style="354" customWidth="1"/>
    <col min="42" max="44" width="10.83203125" style="354"/>
    <col min="45" max="45" width="13.1640625" style="354" customWidth="1"/>
    <col min="46" max="47" width="5.83203125" style="354" customWidth="1"/>
    <col min="48" max="48" width="10.83203125" style="354"/>
    <col min="49" max="49" width="21.33203125" style="354" customWidth="1"/>
    <col min="50" max="50" width="11.33203125" style="354" bestFit="1" customWidth="1"/>
    <col min="51" max="53" width="10.83203125" style="354"/>
    <col min="54" max="54" width="13.1640625" style="354" customWidth="1"/>
    <col min="55" max="56" width="5.83203125" style="354" customWidth="1"/>
    <col min="57" max="57" width="10.83203125" style="354"/>
    <col min="58" max="58" width="21.33203125" style="354" customWidth="1"/>
    <col min="59" max="59" width="12.1640625" style="354" bestFit="1" customWidth="1"/>
    <col min="60" max="62" width="10.83203125" style="354"/>
    <col min="63" max="63" width="13.1640625" style="354" customWidth="1"/>
    <col min="64" max="65" width="5.83203125" style="354" customWidth="1"/>
    <col min="66" max="66" width="10.83203125" style="354"/>
    <col min="67" max="67" width="21.33203125" style="354" customWidth="1"/>
    <col min="68" max="71" width="10.83203125" style="354"/>
    <col min="72" max="72" width="13.1640625" style="354" customWidth="1"/>
    <col min="73" max="73" width="10.83203125" style="354"/>
    <col min="74" max="74" width="5.83203125" style="354" customWidth="1"/>
    <col min="75" max="75" width="10.83203125" style="354"/>
    <col min="76" max="76" width="21.33203125" style="354" customWidth="1"/>
    <col min="77" max="80" width="10.83203125" style="354"/>
    <col min="81" max="81" width="13.1640625" style="354" customWidth="1"/>
    <col min="82" max="82" width="10.83203125" style="354"/>
    <col min="83" max="16384" width="10.83203125" style="250"/>
  </cols>
  <sheetData>
    <row r="1" spans="1:82" ht="16" thickBot="1">
      <c r="B1" s="252"/>
      <c r="C1" s="273"/>
      <c r="D1" s="273"/>
      <c r="E1" s="586" t="s">
        <v>312</v>
      </c>
      <c r="F1" s="587"/>
      <c r="G1" s="273"/>
      <c r="H1" s="273"/>
      <c r="I1" s="273"/>
      <c r="J1" s="274"/>
      <c r="K1" s="252"/>
      <c r="L1" s="273"/>
      <c r="M1" s="273"/>
      <c r="N1" s="588" t="s">
        <v>310</v>
      </c>
      <c r="O1" s="589"/>
      <c r="P1" s="273"/>
      <c r="Q1" s="273"/>
      <c r="R1" s="273"/>
      <c r="S1" s="274"/>
      <c r="T1" s="252"/>
      <c r="U1" s="273"/>
      <c r="V1" s="273"/>
      <c r="W1" s="590" t="s">
        <v>311</v>
      </c>
      <c r="X1" s="591"/>
      <c r="Y1" s="273"/>
      <c r="Z1" s="273"/>
      <c r="AA1" s="273"/>
      <c r="AB1" s="274"/>
      <c r="AC1" s="252"/>
      <c r="AD1" s="273"/>
      <c r="AE1" s="273"/>
      <c r="AF1" s="590" t="s">
        <v>311</v>
      </c>
      <c r="AG1" s="592"/>
      <c r="AH1" s="273"/>
      <c r="AI1" s="273"/>
      <c r="AJ1" s="273"/>
      <c r="AK1" s="274"/>
      <c r="AL1" s="252"/>
      <c r="AM1" s="273"/>
      <c r="AN1" s="273"/>
      <c r="AO1" s="588" t="s">
        <v>310</v>
      </c>
      <c r="AP1" s="589"/>
      <c r="AQ1" s="273"/>
      <c r="AR1" s="273"/>
      <c r="AS1" s="273"/>
      <c r="AT1" s="274"/>
      <c r="AU1" s="252"/>
      <c r="AV1" s="273"/>
      <c r="AW1" s="273"/>
      <c r="AX1" s="590" t="s">
        <v>311</v>
      </c>
      <c r="AY1" s="591"/>
      <c r="AZ1" s="273"/>
      <c r="BA1" s="273"/>
      <c r="BB1" s="273"/>
      <c r="BC1" s="274"/>
      <c r="BD1" s="252"/>
      <c r="BE1" s="273"/>
      <c r="BF1" s="273"/>
      <c r="BG1" s="590" t="s">
        <v>311</v>
      </c>
      <c r="BH1" s="591"/>
      <c r="BI1" s="273"/>
      <c r="BJ1" s="273"/>
      <c r="BK1" s="273"/>
      <c r="BL1" s="274"/>
      <c r="BM1" s="252"/>
      <c r="BN1" s="273"/>
      <c r="BO1" s="273"/>
      <c r="BP1" s="590" t="s">
        <v>311</v>
      </c>
      <c r="BQ1" s="591"/>
      <c r="BR1" s="273"/>
      <c r="BS1" s="273"/>
      <c r="BT1" s="273"/>
      <c r="BU1" s="274"/>
      <c r="BV1" s="252"/>
      <c r="BW1" s="273"/>
      <c r="BX1" s="273"/>
      <c r="BY1" s="590" t="s">
        <v>311</v>
      </c>
      <c r="BZ1" s="591"/>
      <c r="CA1" s="273"/>
      <c r="CB1" s="273"/>
      <c r="CC1" s="273"/>
      <c r="CD1" s="274"/>
    </row>
    <row r="2" spans="1:82" ht="16" thickBot="1">
      <c r="A2" s="261"/>
      <c r="B2" s="263"/>
      <c r="C2" s="261"/>
      <c r="D2" s="261"/>
      <c r="E2" s="261"/>
      <c r="F2" s="261"/>
      <c r="G2" s="261"/>
      <c r="H2" s="261"/>
      <c r="I2" s="261"/>
      <c r="J2" s="275"/>
      <c r="K2" s="263"/>
      <c r="L2" s="261"/>
      <c r="M2" s="261"/>
      <c r="N2" s="261"/>
      <c r="O2" s="261"/>
      <c r="P2" s="261"/>
      <c r="Q2" s="261"/>
      <c r="R2" s="261"/>
      <c r="S2" s="275"/>
      <c r="T2" s="263"/>
      <c r="U2" s="261"/>
      <c r="V2" s="261"/>
      <c r="W2" s="261"/>
      <c r="X2" s="261"/>
      <c r="Y2" s="261"/>
      <c r="Z2" s="261"/>
      <c r="AA2" s="261"/>
      <c r="AB2" s="275"/>
      <c r="AC2" s="263"/>
      <c r="AD2" s="261"/>
      <c r="AE2" s="261"/>
      <c r="AF2" s="261"/>
      <c r="AG2" s="261"/>
      <c r="AH2" s="261"/>
      <c r="AI2" s="261"/>
      <c r="AJ2" s="261"/>
      <c r="AK2" s="275"/>
      <c r="AL2" s="263"/>
      <c r="AM2" s="261"/>
      <c r="AN2" s="261"/>
      <c r="AO2" s="261"/>
      <c r="AP2" s="261"/>
      <c r="AQ2" s="261"/>
      <c r="AR2" s="261"/>
      <c r="AS2" s="261"/>
      <c r="AT2" s="275"/>
      <c r="AU2" s="263"/>
      <c r="AV2" s="261"/>
      <c r="AW2" s="261"/>
      <c r="AX2" s="261"/>
      <c r="AY2" s="261"/>
      <c r="AZ2" s="261"/>
      <c r="BA2" s="261"/>
      <c r="BB2" s="261"/>
      <c r="BC2" s="275"/>
      <c r="BD2" s="263"/>
      <c r="BE2" s="261"/>
      <c r="BF2" s="261"/>
      <c r="BG2" s="261"/>
      <c r="BH2" s="261"/>
      <c r="BI2" s="261"/>
      <c r="BJ2" s="261"/>
      <c r="BK2" s="261"/>
      <c r="BL2" s="275"/>
      <c r="BM2" s="263"/>
      <c r="BN2" s="261"/>
      <c r="BO2" s="261"/>
      <c r="BP2" s="261"/>
      <c r="BQ2" s="261"/>
      <c r="BR2" s="261"/>
      <c r="BS2" s="261"/>
      <c r="BT2" s="261"/>
      <c r="BU2" s="275"/>
      <c r="BV2" s="263"/>
      <c r="BW2" s="261"/>
      <c r="BX2" s="261"/>
      <c r="BY2" s="261"/>
      <c r="BZ2" s="261"/>
      <c r="CA2" s="261"/>
      <c r="CB2" s="261"/>
      <c r="CC2" s="261"/>
      <c r="CD2" s="275"/>
    </row>
    <row r="3" spans="1:82" s="239" customFormat="1" ht="32" customHeight="1" thickBot="1">
      <c r="A3" s="369"/>
      <c r="B3" s="263"/>
      <c r="C3" s="578" t="s">
        <v>309</v>
      </c>
      <c r="D3" s="579"/>
      <c r="E3" s="579"/>
      <c r="F3" s="579"/>
      <c r="G3" s="579"/>
      <c r="H3" s="579"/>
      <c r="I3" s="580"/>
      <c r="J3" s="275"/>
      <c r="K3" s="263"/>
      <c r="L3" s="566" t="s">
        <v>285</v>
      </c>
      <c r="M3" s="567"/>
      <c r="N3" s="567"/>
      <c r="O3" s="567"/>
      <c r="P3" s="567"/>
      <c r="Q3" s="567"/>
      <c r="R3" s="568"/>
      <c r="S3" s="275"/>
      <c r="T3" s="263"/>
      <c r="U3" s="511" t="s">
        <v>290</v>
      </c>
      <c r="V3" s="512"/>
      <c r="W3" s="512"/>
      <c r="X3" s="512"/>
      <c r="Y3" s="512"/>
      <c r="Z3" s="512"/>
      <c r="AA3" s="513"/>
      <c r="AB3" s="275"/>
      <c r="AC3" s="263"/>
      <c r="AD3" s="511" t="s">
        <v>291</v>
      </c>
      <c r="AE3" s="593"/>
      <c r="AF3" s="593"/>
      <c r="AG3" s="593"/>
      <c r="AH3" s="593"/>
      <c r="AI3" s="593"/>
      <c r="AJ3" s="594"/>
      <c r="AK3" s="275"/>
      <c r="AL3" s="263"/>
      <c r="AM3" s="566" t="s">
        <v>8</v>
      </c>
      <c r="AN3" s="567"/>
      <c r="AO3" s="567"/>
      <c r="AP3" s="567"/>
      <c r="AQ3" s="567"/>
      <c r="AR3" s="567"/>
      <c r="AS3" s="568"/>
      <c r="AT3" s="275"/>
      <c r="AU3" s="263"/>
      <c r="AV3" s="511" t="s">
        <v>202</v>
      </c>
      <c r="AW3" s="512"/>
      <c r="AX3" s="512"/>
      <c r="AY3" s="512"/>
      <c r="AZ3" s="512"/>
      <c r="BA3" s="512"/>
      <c r="BB3" s="513"/>
      <c r="BC3" s="275"/>
      <c r="BD3" s="263"/>
      <c r="BE3" s="511" t="s">
        <v>203</v>
      </c>
      <c r="BF3" s="512"/>
      <c r="BG3" s="512"/>
      <c r="BH3" s="512"/>
      <c r="BI3" s="512"/>
      <c r="BJ3" s="512"/>
      <c r="BK3" s="513"/>
      <c r="BL3" s="275"/>
      <c r="BM3" s="263"/>
      <c r="BN3" s="511" t="s">
        <v>214</v>
      </c>
      <c r="BO3" s="512"/>
      <c r="BP3" s="512"/>
      <c r="BQ3" s="512"/>
      <c r="BR3" s="512"/>
      <c r="BS3" s="512"/>
      <c r="BT3" s="513"/>
      <c r="BU3" s="275"/>
      <c r="BV3" s="263"/>
      <c r="BW3" s="511" t="s">
        <v>217</v>
      </c>
      <c r="BX3" s="512"/>
      <c r="BY3" s="512"/>
      <c r="BZ3" s="512"/>
      <c r="CA3" s="512"/>
      <c r="CB3" s="512"/>
      <c r="CC3" s="513"/>
      <c r="CD3" s="275"/>
    </row>
    <row r="4" spans="1:82" ht="16" customHeight="1">
      <c r="A4" s="370"/>
      <c r="B4" s="263"/>
      <c r="C4" s="261"/>
      <c r="D4" s="261"/>
      <c r="E4" s="261"/>
      <c r="F4" s="261"/>
      <c r="G4" s="261"/>
      <c r="H4" s="261"/>
      <c r="I4" s="261"/>
      <c r="J4" s="275"/>
      <c r="K4" s="263"/>
      <c r="L4" s="261"/>
      <c r="M4" s="261"/>
      <c r="N4" s="261"/>
      <c r="O4" s="261"/>
      <c r="P4" s="261"/>
      <c r="Q4" s="261"/>
      <c r="R4" s="261"/>
      <c r="S4" s="275"/>
      <c r="T4" s="263"/>
      <c r="U4" s="261"/>
      <c r="V4" s="261"/>
      <c r="W4" s="261"/>
      <c r="X4" s="261"/>
      <c r="Y4" s="261"/>
      <c r="Z4" s="261"/>
      <c r="AA4" s="261"/>
      <c r="AB4" s="275"/>
      <c r="AC4" s="263"/>
      <c r="AD4" s="261"/>
      <c r="AE4" s="261"/>
      <c r="AF4" s="261"/>
      <c r="AG4" s="261"/>
      <c r="AH4" s="261"/>
      <c r="AI4" s="261"/>
      <c r="AJ4" s="261"/>
      <c r="AK4" s="275"/>
      <c r="AL4" s="263"/>
      <c r="AM4" s="261"/>
      <c r="AN4" s="261"/>
      <c r="AO4" s="261"/>
      <c r="AP4" s="261"/>
      <c r="AQ4" s="261"/>
      <c r="AR4" s="261"/>
      <c r="AS4" s="261"/>
      <c r="AT4" s="275"/>
      <c r="AU4" s="263"/>
      <c r="AV4" s="261"/>
      <c r="AW4" s="261"/>
      <c r="AX4" s="261"/>
      <c r="AY4" s="261"/>
      <c r="AZ4" s="261"/>
      <c r="BA4" s="261"/>
      <c r="BB4" s="261"/>
      <c r="BC4" s="275"/>
      <c r="BD4" s="263"/>
      <c r="BE4" s="261"/>
      <c r="BF4" s="261"/>
      <c r="BG4" s="261"/>
      <c r="BH4" s="261"/>
      <c r="BI4" s="261"/>
      <c r="BJ4" s="261"/>
      <c r="BK4" s="261"/>
      <c r="BL4" s="275"/>
      <c r="BM4" s="263"/>
      <c r="BN4" s="261"/>
      <c r="BO4" s="261"/>
      <c r="BP4" s="261"/>
      <c r="BQ4" s="261"/>
      <c r="BR4" s="261"/>
      <c r="BS4" s="261"/>
      <c r="BT4" s="261"/>
      <c r="BU4" s="275"/>
      <c r="BV4" s="263"/>
      <c r="BW4" s="261"/>
      <c r="BX4" s="261"/>
      <c r="BY4" s="261"/>
      <c r="BZ4" s="261"/>
      <c r="CA4" s="261"/>
      <c r="CB4" s="261"/>
      <c r="CC4" s="261"/>
      <c r="CD4" s="275"/>
    </row>
    <row r="5" spans="1:82" ht="16" thickBot="1">
      <c r="A5" s="371"/>
      <c r="B5" s="263"/>
      <c r="C5" s="261"/>
      <c r="D5" s="261"/>
      <c r="E5" s="261"/>
      <c r="F5" s="261"/>
      <c r="G5" s="261"/>
      <c r="H5" s="261"/>
      <c r="I5" s="261"/>
      <c r="J5" s="275"/>
      <c r="K5" s="263"/>
      <c r="L5" s="261"/>
      <c r="M5" s="261"/>
      <c r="N5" s="261"/>
      <c r="O5" s="261"/>
      <c r="P5" s="261"/>
      <c r="Q5" s="261"/>
      <c r="R5" s="261"/>
      <c r="S5" s="275"/>
      <c r="T5" s="263"/>
      <c r="U5" s="261"/>
      <c r="V5" s="261"/>
      <c r="W5" s="261"/>
      <c r="X5" s="261"/>
      <c r="Y5" s="261"/>
      <c r="Z5" s="261"/>
      <c r="AA5" s="261"/>
      <c r="AB5" s="275"/>
      <c r="AC5" s="263"/>
      <c r="AD5" s="261"/>
      <c r="AE5" s="261"/>
      <c r="AF5" s="261"/>
      <c r="AG5" s="261"/>
      <c r="AH5" s="261"/>
      <c r="AI5" s="261"/>
      <c r="AJ5" s="261"/>
      <c r="AK5" s="275"/>
      <c r="AL5" s="263"/>
      <c r="AM5" s="261"/>
      <c r="AN5" s="261"/>
      <c r="AO5" s="261"/>
      <c r="AP5" s="261"/>
      <c r="AQ5" s="261"/>
      <c r="AR5" s="261"/>
      <c r="AS5" s="261"/>
      <c r="AT5" s="275"/>
      <c r="AU5" s="263"/>
      <c r="AV5" s="261"/>
      <c r="AW5" s="261"/>
      <c r="AX5" s="261"/>
      <c r="AY5" s="261"/>
      <c r="AZ5" s="261"/>
      <c r="BA5" s="261"/>
      <c r="BB5" s="261"/>
      <c r="BC5" s="275"/>
      <c r="BD5" s="263"/>
      <c r="BE5" s="261"/>
      <c r="BF5" s="261"/>
      <c r="BG5" s="261"/>
      <c r="BH5" s="261"/>
      <c r="BI5" s="261"/>
      <c r="BJ5" s="261"/>
      <c r="BK5" s="261"/>
      <c r="BL5" s="275"/>
      <c r="BM5" s="263"/>
      <c r="BN5" s="261"/>
      <c r="BO5" s="261"/>
      <c r="BP5" s="261"/>
      <c r="BQ5" s="261"/>
      <c r="BR5" s="261"/>
      <c r="BS5" s="261"/>
      <c r="BT5" s="261"/>
      <c r="BU5" s="275"/>
      <c r="BV5" s="263"/>
      <c r="BW5" s="261"/>
      <c r="BX5" s="261"/>
      <c r="BY5" s="261"/>
      <c r="BZ5" s="261"/>
      <c r="CA5" s="261"/>
      <c r="CB5" s="261"/>
      <c r="CC5" s="261"/>
      <c r="CD5" s="275"/>
    </row>
    <row r="6" spans="1:82" ht="16" thickBot="1">
      <c r="A6" s="371"/>
      <c r="B6" s="263"/>
      <c r="C6" s="449" t="s">
        <v>292</v>
      </c>
      <c r="D6" s="514"/>
      <c r="E6" s="515"/>
      <c r="F6" s="261"/>
      <c r="G6" s="261"/>
      <c r="H6" s="261"/>
      <c r="I6" s="261"/>
      <c r="J6" s="275"/>
      <c r="K6" s="263"/>
      <c r="L6" s="449" t="s">
        <v>292</v>
      </c>
      <c r="M6" s="514"/>
      <c r="N6" s="515"/>
      <c r="O6" s="261"/>
      <c r="P6" s="261"/>
      <c r="Q6" s="261"/>
      <c r="R6" s="261"/>
      <c r="S6" s="275"/>
      <c r="T6" s="263"/>
      <c r="U6" s="449" t="s">
        <v>292</v>
      </c>
      <c r="V6" s="514"/>
      <c r="W6" s="515"/>
      <c r="X6" s="261"/>
      <c r="Y6" s="261"/>
      <c r="Z6" s="261"/>
      <c r="AA6" s="261"/>
      <c r="AB6" s="275"/>
      <c r="AC6" s="263"/>
      <c r="AD6" s="449" t="s">
        <v>292</v>
      </c>
      <c r="AE6" s="514"/>
      <c r="AF6" s="595"/>
      <c r="AG6" s="261"/>
      <c r="AH6" s="261"/>
      <c r="AI6" s="261"/>
      <c r="AJ6" s="261"/>
      <c r="AK6" s="275"/>
      <c r="AL6" s="263"/>
      <c r="AM6" s="449" t="s">
        <v>292</v>
      </c>
      <c r="AN6" s="514"/>
      <c r="AO6" s="515"/>
      <c r="AP6" s="261"/>
      <c r="AQ6" s="261"/>
      <c r="AR6" s="261"/>
      <c r="AS6" s="261"/>
      <c r="AT6" s="275"/>
      <c r="AU6" s="263"/>
      <c r="AV6" s="449" t="s">
        <v>292</v>
      </c>
      <c r="AW6" s="514"/>
      <c r="AX6" s="515"/>
      <c r="AY6" s="261"/>
      <c r="AZ6" s="261"/>
      <c r="BA6" s="261"/>
      <c r="BB6" s="261"/>
      <c r="BC6" s="275"/>
      <c r="BD6" s="263"/>
      <c r="BE6" s="449" t="s">
        <v>292</v>
      </c>
      <c r="BF6" s="514"/>
      <c r="BG6" s="515"/>
      <c r="BH6" s="261"/>
      <c r="BI6" s="261"/>
      <c r="BJ6" s="261"/>
      <c r="BK6" s="261"/>
      <c r="BL6" s="275"/>
      <c r="BM6" s="263"/>
      <c r="BN6" s="449" t="s">
        <v>292</v>
      </c>
      <c r="BO6" s="514"/>
      <c r="BP6" s="515"/>
      <c r="BQ6" s="261"/>
      <c r="BR6" s="261"/>
      <c r="BS6" s="261"/>
      <c r="BT6" s="261"/>
      <c r="BU6" s="275"/>
      <c r="BV6" s="263"/>
      <c r="BW6" s="449" t="s">
        <v>292</v>
      </c>
      <c r="BX6" s="514"/>
      <c r="BY6" s="515"/>
      <c r="BZ6" s="261"/>
      <c r="CA6" s="261"/>
      <c r="CB6" s="261"/>
      <c r="CC6" s="261"/>
      <c r="CD6" s="275"/>
    </row>
    <row r="7" spans="1:82">
      <c r="A7" s="371"/>
      <c r="B7" s="263"/>
      <c r="C7" s="516" t="s">
        <v>305</v>
      </c>
      <c r="D7" s="517"/>
      <c r="E7" s="360" t="e">
        <f>#REF!</f>
        <v>#REF!</v>
      </c>
      <c r="F7" s="261"/>
      <c r="G7" s="261"/>
      <c r="H7" s="261"/>
      <c r="I7" s="261"/>
      <c r="J7" s="275"/>
      <c r="K7" s="263"/>
      <c r="L7" s="516" t="s">
        <v>305</v>
      </c>
      <c r="M7" s="517"/>
      <c r="N7" s="360" t="e">
        <f>#REF!</f>
        <v>#REF!</v>
      </c>
      <c r="O7" s="261"/>
      <c r="P7" s="261"/>
      <c r="Q7" s="261"/>
      <c r="R7" s="261"/>
      <c r="S7" s="275"/>
      <c r="T7" s="263"/>
      <c r="U7" s="516" t="s">
        <v>305</v>
      </c>
      <c r="V7" s="517"/>
      <c r="W7" s="360" t="e">
        <f>#REF!</f>
        <v>#REF!</v>
      </c>
      <c r="X7" s="261"/>
      <c r="Y7" s="261"/>
      <c r="Z7" s="261"/>
      <c r="AA7" s="261"/>
      <c r="AB7" s="275"/>
      <c r="AC7" s="263"/>
      <c r="AD7" s="569" t="s">
        <v>305</v>
      </c>
      <c r="AE7" s="570"/>
      <c r="AF7" s="360" t="e">
        <f>#REF!</f>
        <v>#REF!</v>
      </c>
      <c r="AG7" s="261"/>
      <c r="AH7" s="261"/>
      <c r="AI7" s="261"/>
      <c r="AJ7" s="261"/>
      <c r="AK7" s="275"/>
      <c r="AL7" s="263"/>
      <c r="AM7" s="516" t="s">
        <v>305</v>
      </c>
      <c r="AN7" s="517"/>
      <c r="AO7" s="360" t="e">
        <f>#REF!</f>
        <v>#REF!</v>
      </c>
      <c r="AP7" s="261"/>
      <c r="AQ7" s="261"/>
      <c r="AR7" s="261"/>
      <c r="AS7" s="261"/>
      <c r="AT7" s="275"/>
      <c r="AU7" s="263"/>
      <c r="AV7" s="516" t="s">
        <v>305</v>
      </c>
      <c r="AW7" s="517"/>
      <c r="AX7" s="360" t="e">
        <f>#REF!</f>
        <v>#REF!</v>
      </c>
      <c r="AY7" s="261"/>
      <c r="AZ7" s="261"/>
      <c r="BA7" s="261"/>
      <c r="BB7" s="261"/>
      <c r="BC7" s="275"/>
      <c r="BD7" s="263"/>
      <c r="BE7" s="516" t="s">
        <v>305</v>
      </c>
      <c r="BF7" s="517"/>
      <c r="BG7" s="360" t="e">
        <f>#REF!</f>
        <v>#REF!</v>
      </c>
      <c r="BH7" s="261"/>
      <c r="BI7" s="261"/>
      <c r="BJ7" s="261"/>
      <c r="BK7" s="261"/>
      <c r="BL7" s="275"/>
      <c r="BM7" s="263"/>
      <c r="BN7" s="516" t="s">
        <v>305</v>
      </c>
      <c r="BO7" s="517"/>
      <c r="BP7" s="360" t="e">
        <f>#REF!</f>
        <v>#REF!</v>
      </c>
      <c r="BQ7" s="261"/>
      <c r="BR7" s="261"/>
      <c r="BS7" s="261"/>
      <c r="BT7" s="261"/>
      <c r="BU7" s="275"/>
      <c r="BV7" s="263"/>
      <c r="BW7" s="516" t="s">
        <v>305</v>
      </c>
      <c r="BX7" s="517"/>
      <c r="BY7" s="360" t="e">
        <f>#REF!</f>
        <v>#REF!</v>
      </c>
      <c r="BZ7" s="261"/>
      <c r="CA7" s="261"/>
      <c r="CB7" s="261"/>
      <c r="CC7" s="261"/>
      <c r="CD7" s="275"/>
    </row>
    <row r="8" spans="1:82">
      <c r="A8" s="371"/>
      <c r="B8" s="263"/>
      <c r="C8" s="518" t="s">
        <v>306</v>
      </c>
      <c r="D8" s="519"/>
      <c r="E8" s="361"/>
      <c r="F8" s="261"/>
      <c r="G8" s="261"/>
      <c r="H8" s="261"/>
      <c r="I8" s="261"/>
      <c r="J8" s="275"/>
      <c r="K8" s="263"/>
      <c r="L8" s="518" t="s">
        <v>306</v>
      </c>
      <c r="M8" s="519"/>
      <c r="N8" s="361"/>
      <c r="O8" s="261"/>
      <c r="P8" s="261"/>
      <c r="Q8" s="261"/>
      <c r="R8" s="261"/>
      <c r="S8" s="275"/>
      <c r="T8" s="263"/>
      <c r="U8" s="518" t="s">
        <v>306</v>
      </c>
      <c r="V8" s="519"/>
      <c r="W8" s="361"/>
      <c r="X8" s="261"/>
      <c r="Y8" s="261"/>
      <c r="Z8" s="261"/>
      <c r="AA8" s="261"/>
      <c r="AB8" s="275"/>
      <c r="AC8" s="263"/>
      <c r="AD8" s="571" t="s">
        <v>306</v>
      </c>
      <c r="AE8" s="572"/>
      <c r="AF8" s="361"/>
      <c r="AG8" s="261"/>
      <c r="AH8" s="261"/>
      <c r="AI8" s="261"/>
      <c r="AJ8" s="261"/>
      <c r="AK8" s="275"/>
      <c r="AL8" s="263"/>
      <c r="AM8" s="518" t="s">
        <v>306</v>
      </c>
      <c r="AN8" s="519"/>
      <c r="AO8" s="361"/>
      <c r="AP8" s="261"/>
      <c r="AQ8" s="261"/>
      <c r="AR8" s="261"/>
      <c r="AS8" s="261"/>
      <c r="AT8" s="275"/>
      <c r="AU8" s="263"/>
      <c r="AV8" s="518" t="s">
        <v>306</v>
      </c>
      <c r="AW8" s="519"/>
      <c r="AX8" s="361"/>
      <c r="AY8" s="261"/>
      <c r="AZ8" s="261"/>
      <c r="BA8" s="261"/>
      <c r="BB8" s="261"/>
      <c r="BC8" s="275"/>
      <c r="BD8" s="263"/>
      <c r="BE8" s="518" t="s">
        <v>306</v>
      </c>
      <c r="BF8" s="519"/>
      <c r="BG8" s="361"/>
      <c r="BH8" s="261"/>
      <c r="BI8" s="261"/>
      <c r="BJ8" s="261"/>
      <c r="BK8" s="261"/>
      <c r="BL8" s="275"/>
      <c r="BM8" s="263"/>
      <c r="BN8" s="518" t="s">
        <v>306</v>
      </c>
      <c r="BO8" s="519"/>
      <c r="BP8" s="361"/>
      <c r="BQ8" s="261"/>
      <c r="BR8" s="261"/>
      <c r="BS8" s="261"/>
      <c r="BT8" s="261"/>
      <c r="BU8" s="275"/>
      <c r="BV8" s="263"/>
      <c r="BW8" s="518" t="s">
        <v>306</v>
      </c>
      <c r="BX8" s="519"/>
      <c r="BY8" s="361"/>
      <c r="BZ8" s="261"/>
      <c r="CA8" s="261"/>
      <c r="CB8" s="261"/>
      <c r="CC8" s="261"/>
      <c r="CD8" s="275"/>
    </row>
    <row r="9" spans="1:82" ht="16" thickBot="1">
      <c r="A9" s="371"/>
      <c r="B9" s="263"/>
      <c r="C9" s="520"/>
      <c r="D9" s="521"/>
      <c r="E9" s="362"/>
      <c r="F9" s="261"/>
      <c r="G9" s="261"/>
      <c r="H9" s="261"/>
      <c r="I9" s="261"/>
      <c r="J9" s="275"/>
      <c r="K9" s="263"/>
      <c r="L9" s="520"/>
      <c r="M9" s="521"/>
      <c r="N9" s="362"/>
      <c r="O9" s="261"/>
      <c r="P9" s="261"/>
      <c r="Q9" s="261"/>
      <c r="R9" s="261"/>
      <c r="S9" s="275"/>
      <c r="T9" s="263"/>
      <c r="U9" s="520"/>
      <c r="V9" s="521"/>
      <c r="W9" s="362"/>
      <c r="X9" s="261"/>
      <c r="Y9" s="261"/>
      <c r="Z9" s="261"/>
      <c r="AA9" s="261"/>
      <c r="AB9" s="275"/>
      <c r="AC9" s="263"/>
      <c r="AD9" s="573"/>
      <c r="AE9" s="574"/>
      <c r="AF9" s="362"/>
      <c r="AG9" s="261"/>
      <c r="AH9" s="261"/>
      <c r="AI9" s="261"/>
      <c r="AJ9" s="261"/>
      <c r="AK9" s="275"/>
      <c r="AL9" s="263"/>
      <c r="AM9" s="520"/>
      <c r="AN9" s="521"/>
      <c r="AO9" s="362"/>
      <c r="AP9" s="261"/>
      <c r="AQ9" s="261"/>
      <c r="AR9" s="261"/>
      <c r="AS9" s="261"/>
      <c r="AT9" s="275"/>
      <c r="AU9" s="263"/>
      <c r="AV9" s="520"/>
      <c r="AW9" s="521"/>
      <c r="AX9" s="362"/>
      <c r="AY9" s="261"/>
      <c r="AZ9" s="261"/>
      <c r="BA9" s="261"/>
      <c r="BB9" s="261"/>
      <c r="BC9" s="275"/>
      <c r="BD9" s="263"/>
      <c r="BE9" s="520"/>
      <c r="BF9" s="521"/>
      <c r="BG9" s="362"/>
      <c r="BH9" s="261"/>
      <c r="BI9" s="261"/>
      <c r="BJ9" s="261"/>
      <c r="BK9" s="261"/>
      <c r="BL9" s="275"/>
      <c r="BM9" s="263"/>
      <c r="BN9" s="520"/>
      <c r="BO9" s="521"/>
      <c r="BP9" s="362"/>
      <c r="BQ9" s="261"/>
      <c r="BR9" s="261"/>
      <c r="BS9" s="261"/>
      <c r="BT9" s="261"/>
      <c r="BU9" s="275"/>
      <c r="BV9" s="263"/>
      <c r="BW9" s="520"/>
      <c r="BX9" s="521"/>
      <c r="BY9" s="362"/>
      <c r="BZ9" s="261"/>
      <c r="CA9" s="261"/>
      <c r="CB9" s="261"/>
      <c r="CC9" s="261"/>
      <c r="CD9" s="275"/>
    </row>
    <row r="10" spans="1:82">
      <c r="A10" s="371"/>
      <c r="B10" s="263"/>
      <c r="C10" s="522"/>
      <c r="D10" s="523"/>
      <c r="E10" s="261"/>
      <c r="F10" s="261"/>
      <c r="G10" s="261"/>
      <c r="H10" s="261"/>
      <c r="I10" s="261"/>
      <c r="J10" s="275"/>
      <c r="K10" s="263"/>
      <c r="L10" s="522"/>
      <c r="M10" s="523"/>
      <c r="N10" s="261"/>
      <c r="O10" s="261"/>
      <c r="P10" s="261"/>
      <c r="Q10" s="261"/>
      <c r="R10" s="261"/>
      <c r="S10" s="275"/>
      <c r="T10" s="263"/>
      <c r="U10" s="522"/>
      <c r="V10" s="523"/>
      <c r="W10" s="261"/>
      <c r="X10" s="261"/>
      <c r="Y10" s="261"/>
      <c r="Z10" s="261"/>
      <c r="AA10" s="261"/>
      <c r="AB10" s="275"/>
      <c r="AC10" s="263"/>
      <c r="AD10" s="575"/>
      <c r="AE10" s="575"/>
      <c r="AF10" s="261"/>
      <c r="AG10" s="261"/>
      <c r="AH10" s="261"/>
      <c r="AI10" s="261"/>
      <c r="AJ10" s="261"/>
      <c r="AK10" s="275"/>
      <c r="AL10" s="263"/>
      <c r="AM10" s="522"/>
      <c r="AN10" s="523"/>
      <c r="AO10" s="261"/>
      <c r="AP10" s="261"/>
      <c r="AQ10" s="261"/>
      <c r="AR10" s="261"/>
      <c r="AS10" s="261"/>
      <c r="AT10" s="275"/>
      <c r="AU10" s="263"/>
      <c r="AV10" s="522"/>
      <c r="AW10" s="523"/>
      <c r="AX10" s="261"/>
      <c r="AY10" s="261"/>
      <c r="AZ10" s="261"/>
      <c r="BA10" s="261"/>
      <c r="BB10" s="261"/>
      <c r="BC10" s="275"/>
      <c r="BD10" s="263"/>
      <c r="BE10" s="522"/>
      <c r="BF10" s="523"/>
      <c r="BG10" s="261"/>
      <c r="BH10" s="261"/>
      <c r="BI10" s="261"/>
      <c r="BJ10" s="261"/>
      <c r="BK10" s="261"/>
      <c r="BL10" s="275"/>
      <c r="BM10" s="263"/>
      <c r="BN10" s="522"/>
      <c r="BO10" s="523"/>
      <c r="BP10" s="261"/>
      <c r="BQ10" s="261"/>
      <c r="BR10" s="261"/>
      <c r="BS10" s="261"/>
      <c r="BT10" s="261"/>
      <c r="BU10" s="275"/>
      <c r="BV10" s="263"/>
      <c r="BW10" s="522"/>
      <c r="BX10" s="523"/>
      <c r="BY10" s="261"/>
      <c r="BZ10" s="261"/>
      <c r="CA10" s="261"/>
      <c r="CB10" s="261"/>
      <c r="CC10" s="261"/>
      <c r="CD10" s="275"/>
    </row>
    <row r="11" spans="1:82" ht="16" thickBot="1">
      <c r="A11" s="371"/>
      <c r="B11" s="263"/>
      <c r="C11" s="261"/>
      <c r="D11" s="261"/>
      <c r="E11" s="261"/>
      <c r="F11" s="261"/>
      <c r="G11" s="261"/>
      <c r="H11" s="261"/>
      <c r="I11" s="261"/>
      <c r="J11" s="275"/>
      <c r="K11" s="263"/>
      <c r="L11" s="261"/>
      <c r="M11" s="261"/>
      <c r="N11" s="261"/>
      <c r="O11" s="261"/>
      <c r="P11" s="261"/>
      <c r="Q11" s="261"/>
      <c r="R11" s="261"/>
      <c r="S11" s="275"/>
      <c r="T11" s="263"/>
      <c r="U11" s="261"/>
      <c r="V11" s="261"/>
      <c r="W11" s="261"/>
      <c r="X11" s="261"/>
      <c r="Y11" s="261"/>
      <c r="Z11" s="261"/>
      <c r="AA11" s="261"/>
      <c r="AB11" s="275"/>
      <c r="AC11" s="263"/>
      <c r="AD11" s="261"/>
      <c r="AE11" s="261"/>
      <c r="AF11" s="261"/>
      <c r="AG11" s="261"/>
      <c r="AH11" s="261"/>
      <c r="AI11" s="261"/>
      <c r="AJ11" s="261"/>
      <c r="AK11" s="275"/>
      <c r="AL11" s="263"/>
      <c r="AM11" s="261"/>
      <c r="AN11" s="261"/>
      <c r="AO11" s="261"/>
      <c r="AP11" s="261"/>
      <c r="AQ11" s="261"/>
      <c r="AR11" s="261"/>
      <c r="AS11" s="261"/>
      <c r="AT11" s="275"/>
      <c r="AU11" s="263"/>
      <c r="AV11" s="261"/>
      <c r="AW11" s="261"/>
      <c r="AX11" s="261"/>
      <c r="AY11" s="261"/>
      <c r="AZ11" s="261"/>
      <c r="BA11" s="261"/>
      <c r="BB11" s="261"/>
      <c r="BC11" s="275"/>
      <c r="BD11" s="263"/>
      <c r="BE11" s="261"/>
      <c r="BF11" s="261"/>
      <c r="BG11" s="261"/>
      <c r="BH11" s="261"/>
      <c r="BI11" s="261"/>
      <c r="BJ11" s="261"/>
      <c r="BK11" s="261"/>
      <c r="BL11" s="275"/>
      <c r="BM11" s="263"/>
      <c r="BN11" s="261"/>
      <c r="BO11" s="261"/>
      <c r="BP11" s="261"/>
      <c r="BQ11" s="261"/>
      <c r="BR11" s="261"/>
      <c r="BS11" s="261"/>
      <c r="BT11" s="261"/>
      <c r="BU11" s="275"/>
      <c r="BV11" s="263"/>
      <c r="BW11" s="261"/>
      <c r="BX11" s="261"/>
      <c r="BY11" s="261"/>
      <c r="BZ11" s="261"/>
      <c r="CA11" s="261"/>
      <c r="CB11" s="261"/>
      <c r="CC11" s="261"/>
      <c r="CD11" s="275"/>
    </row>
    <row r="12" spans="1:82" ht="16" thickBot="1">
      <c r="A12" s="371"/>
      <c r="B12" s="263"/>
      <c r="C12" s="584" t="s">
        <v>144</v>
      </c>
      <c r="D12" s="585"/>
      <c r="E12" s="405" t="str">
        <f>C3</f>
        <v>P.A.D</v>
      </c>
      <c r="F12" s="581" t="s">
        <v>287</v>
      </c>
      <c r="G12" s="582"/>
      <c r="H12" s="582"/>
      <c r="I12" s="583"/>
      <c r="J12" s="275"/>
      <c r="K12" s="263"/>
      <c r="L12" s="560" t="s">
        <v>144</v>
      </c>
      <c r="M12" s="561"/>
      <c r="N12" s="366" t="str">
        <f>L3</f>
        <v>Prod P.A.D</v>
      </c>
      <c r="O12" s="562" t="s">
        <v>287</v>
      </c>
      <c r="P12" s="563"/>
      <c r="Q12" s="563"/>
      <c r="R12" s="564"/>
      <c r="S12" s="275"/>
      <c r="T12" s="263"/>
      <c r="U12" s="492" t="s">
        <v>144</v>
      </c>
      <c r="V12" s="493"/>
      <c r="W12" s="391" t="str">
        <f>U3</f>
        <v>Prod Grd Salle</v>
      </c>
      <c r="X12" s="494" t="s">
        <v>287</v>
      </c>
      <c r="Y12" s="495"/>
      <c r="Z12" s="495"/>
      <c r="AA12" s="496"/>
      <c r="AB12" s="275"/>
      <c r="AC12" s="263"/>
      <c r="AD12" s="525" t="s">
        <v>144</v>
      </c>
      <c r="AE12" s="526"/>
      <c r="AF12" s="391" t="str">
        <f>AD3</f>
        <v>Prod Club</v>
      </c>
      <c r="AG12" s="554" t="s">
        <v>287</v>
      </c>
      <c r="AH12" s="555"/>
      <c r="AI12" s="555"/>
      <c r="AJ12" s="556"/>
      <c r="AK12" s="275"/>
      <c r="AL12" s="263"/>
      <c r="AM12" s="560" t="s">
        <v>144</v>
      </c>
      <c r="AN12" s="561"/>
      <c r="AO12" s="366" t="str">
        <f>AM3</f>
        <v>M.A.D</v>
      </c>
      <c r="AP12" s="562" t="s">
        <v>287</v>
      </c>
      <c r="AQ12" s="563"/>
      <c r="AR12" s="563"/>
      <c r="AS12" s="564"/>
      <c r="AT12" s="275"/>
      <c r="AU12" s="263"/>
      <c r="AV12" s="492" t="s">
        <v>144</v>
      </c>
      <c r="AW12" s="493"/>
      <c r="AX12" s="391" t="str">
        <f>AV3</f>
        <v>M.A.D Grd Salle</v>
      </c>
      <c r="AY12" s="494" t="s">
        <v>287</v>
      </c>
      <c r="AZ12" s="495"/>
      <c r="BA12" s="495"/>
      <c r="BB12" s="496"/>
      <c r="BC12" s="275"/>
      <c r="BD12" s="263"/>
      <c r="BE12" s="492" t="s">
        <v>144</v>
      </c>
      <c r="BF12" s="493"/>
      <c r="BG12" s="391" t="str">
        <f>BE3</f>
        <v>M.A.D Club</v>
      </c>
      <c r="BH12" s="494" t="s">
        <v>287</v>
      </c>
      <c r="BI12" s="495"/>
      <c r="BJ12" s="495"/>
      <c r="BK12" s="496"/>
      <c r="BL12" s="275"/>
      <c r="BM12" s="263"/>
      <c r="BN12" s="492" t="s">
        <v>144</v>
      </c>
      <c r="BO12" s="493"/>
      <c r="BP12" s="391" t="str">
        <f>BN3</f>
        <v>M.A.D Club gratuit</v>
      </c>
      <c r="BQ12" s="494" t="s">
        <v>287</v>
      </c>
      <c r="BR12" s="495"/>
      <c r="BS12" s="495"/>
      <c r="BT12" s="496"/>
      <c r="BU12" s="275"/>
      <c r="BV12" s="263"/>
      <c r="BW12" s="492" t="s">
        <v>144</v>
      </c>
      <c r="BX12" s="493"/>
      <c r="BY12" s="391" t="str">
        <f>BW3</f>
        <v>M.A.D Salle gratuite</v>
      </c>
      <c r="BZ12" s="494" t="s">
        <v>287</v>
      </c>
      <c r="CA12" s="495"/>
      <c r="CB12" s="495"/>
      <c r="CC12" s="496"/>
      <c r="CD12" s="275"/>
    </row>
    <row r="13" spans="1:82" s="239" customFormat="1">
      <c r="A13" s="371"/>
      <c r="B13" s="263"/>
      <c r="C13" s="613" t="s">
        <v>226</v>
      </c>
      <c r="D13" s="614"/>
      <c r="E13" s="617">
        <f>IF(C13="","",SUMPRODUCT((L13:M14=C13)*(N13:N14))+SUMPRODUCT((AM13:AN14=C13)*(AO13:AO14)))</f>
        <v>660000</v>
      </c>
      <c r="F13" s="499"/>
      <c r="G13" s="498"/>
      <c r="H13" s="498"/>
      <c r="I13" s="500"/>
      <c r="J13" s="275"/>
      <c r="K13" s="263"/>
      <c r="L13" s="613" t="s">
        <v>226</v>
      </c>
      <c r="M13" s="614"/>
      <c r="N13" s="617">
        <f>IF(L13="","",SUMPRODUCT((U$13:V$29=L13)*(W$13:W$29))+SUMPRODUCT((AD$13:AE$29=L13)*(AF$13:AF$29)))</f>
        <v>550000</v>
      </c>
      <c r="O13" s="499"/>
      <c r="P13" s="498"/>
      <c r="Q13" s="498"/>
      <c r="R13" s="500"/>
      <c r="S13" s="275"/>
      <c r="T13" s="263"/>
      <c r="U13" s="613" t="s">
        <v>226</v>
      </c>
      <c r="V13" s="614"/>
      <c r="W13" s="609">
        <v>500000</v>
      </c>
      <c r="X13" s="499"/>
      <c r="Y13" s="498"/>
      <c r="Z13" s="498"/>
      <c r="AA13" s="500"/>
      <c r="AB13" s="275"/>
      <c r="AC13" s="263"/>
      <c r="AD13" s="607" t="s">
        <v>226</v>
      </c>
      <c r="AE13" s="608"/>
      <c r="AF13" s="609">
        <v>50000</v>
      </c>
      <c r="AG13" s="546"/>
      <c r="AH13" s="547"/>
      <c r="AI13" s="547"/>
      <c r="AJ13" s="548"/>
      <c r="AK13" s="275"/>
      <c r="AL13" s="263"/>
      <c r="AM13" s="613" t="s">
        <v>226</v>
      </c>
      <c r="AN13" s="614"/>
      <c r="AO13" s="617">
        <f>IF(AM13="","",SUMPRODUCT((AV$13:AW$29=AM13)*(AX$13:AX$29))+SUMPRODUCT((BE$13:BF$29=AM13)*(BG$13:BG$29)))</f>
        <v>110000</v>
      </c>
      <c r="AP13" s="499"/>
      <c r="AQ13" s="498"/>
      <c r="AR13" s="498"/>
      <c r="AS13" s="500"/>
      <c r="AT13" s="275"/>
      <c r="AU13" s="263"/>
      <c r="AV13" s="613" t="s">
        <v>226</v>
      </c>
      <c r="AW13" s="614"/>
      <c r="AX13" s="609">
        <v>100000</v>
      </c>
      <c r="AY13" s="499"/>
      <c r="AZ13" s="498"/>
      <c r="BA13" s="498"/>
      <c r="BB13" s="500"/>
      <c r="BC13" s="275"/>
      <c r="BD13" s="263"/>
      <c r="BE13" s="613" t="s">
        <v>226</v>
      </c>
      <c r="BF13" s="614"/>
      <c r="BG13" s="609">
        <v>10000</v>
      </c>
      <c r="BH13" s="499"/>
      <c r="BI13" s="498"/>
      <c r="BJ13" s="498"/>
      <c r="BK13" s="500"/>
      <c r="BL13" s="275"/>
      <c r="BM13" s="263"/>
      <c r="BN13" s="613" t="s">
        <v>226</v>
      </c>
      <c r="BO13" s="614"/>
      <c r="BP13" s="609">
        <v>100000</v>
      </c>
      <c r="BQ13" s="499"/>
      <c r="BR13" s="498"/>
      <c r="BS13" s="498"/>
      <c r="BT13" s="500"/>
      <c r="BU13" s="275"/>
      <c r="BV13" s="263"/>
      <c r="BW13" s="613" t="s">
        <v>226</v>
      </c>
      <c r="BX13" s="614"/>
      <c r="BY13" s="609">
        <v>10000</v>
      </c>
      <c r="BZ13" s="499"/>
      <c r="CA13" s="498"/>
      <c r="CB13" s="498"/>
      <c r="CC13" s="500"/>
      <c r="CD13" s="275"/>
    </row>
    <row r="14" spans="1:82" s="239" customFormat="1">
      <c r="A14" s="371"/>
      <c r="B14" s="263"/>
      <c r="C14" s="468" t="s">
        <v>56</v>
      </c>
      <c r="D14" s="501"/>
      <c r="E14" s="412" t="e">
        <f t="shared" ref="E14:E29" si="0">IF(C14="","",SUMPRODUCT((L14:M15=C14)*(N14:N15))+SUMPRODUCT((AM14:AN15=C14)*(AO14:AO15)))</f>
        <v>#VALUE!</v>
      </c>
      <c r="F14" s="485"/>
      <c r="G14" s="484"/>
      <c r="H14" s="484"/>
      <c r="I14" s="486"/>
      <c r="J14" s="275"/>
      <c r="K14" s="263"/>
      <c r="L14" s="615" t="s">
        <v>43</v>
      </c>
      <c r="M14" s="616"/>
      <c r="N14" s="618">
        <f>IF(L14="","",SUMPRODUCT((U$13:V$29=L14)*(W$13:W$29))+SUMPRODUCT((AD$13:AE$29=L14)*(AF$13:AF$29)))</f>
        <v>100000</v>
      </c>
      <c r="O14" s="485"/>
      <c r="P14" s="484"/>
      <c r="Q14" s="484"/>
      <c r="R14" s="486"/>
      <c r="S14" s="275"/>
      <c r="T14" s="263"/>
      <c r="U14" s="615" t="s">
        <v>43</v>
      </c>
      <c r="V14" s="616"/>
      <c r="W14" s="612">
        <v>50000</v>
      </c>
      <c r="X14" s="485"/>
      <c r="Y14" s="484"/>
      <c r="Z14" s="484"/>
      <c r="AA14" s="486"/>
      <c r="AB14" s="275"/>
      <c r="AC14" s="263"/>
      <c r="AD14" s="610" t="s">
        <v>43</v>
      </c>
      <c r="AE14" s="611"/>
      <c r="AF14" s="612">
        <v>50000</v>
      </c>
      <c r="AG14" s="502"/>
      <c r="AH14" s="503"/>
      <c r="AI14" s="503"/>
      <c r="AJ14" s="504"/>
      <c r="AK14" s="275"/>
      <c r="AL14" s="263"/>
      <c r="AM14" s="615" t="s">
        <v>43</v>
      </c>
      <c r="AN14" s="616"/>
      <c r="AO14" s="618">
        <f>IF(AM14="","",SUMPRODUCT((AV$13:AW$29=AM14)*(AX$13:AX$29))+SUMPRODUCT((BE$13:BF$29=AM14)*(BG$13:BG$29)))</f>
        <v>2000</v>
      </c>
      <c r="AP14" s="485"/>
      <c r="AQ14" s="484"/>
      <c r="AR14" s="484"/>
      <c r="AS14" s="486"/>
      <c r="AT14" s="275"/>
      <c r="AU14" s="263"/>
      <c r="AV14" s="615" t="s">
        <v>43</v>
      </c>
      <c r="AW14" s="616"/>
      <c r="AX14" s="612">
        <v>1000</v>
      </c>
      <c r="AY14" s="485"/>
      <c r="AZ14" s="484"/>
      <c r="BA14" s="484"/>
      <c r="BB14" s="486"/>
      <c r="BC14" s="275"/>
      <c r="BD14" s="263"/>
      <c r="BE14" s="615" t="s">
        <v>43</v>
      </c>
      <c r="BF14" s="616"/>
      <c r="BG14" s="612">
        <v>1000</v>
      </c>
      <c r="BH14" s="485"/>
      <c r="BI14" s="484"/>
      <c r="BJ14" s="484"/>
      <c r="BK14" s="486"/>
      <c r="BL14" s="275"/>
      <c r="BM14" s="263"/>
      <c r="BN14" s="468"/>
      <c r="BO14" s="501"/>
      <c r="BP14" s="409"/>
      <c r="BQ14" s="485"/>
      <c r="BR14" s="484"/>
      <c r="BS14" s="484"/>
      <c r="BT14" s="486"/>
      <c r="BU14" s="275"/>
      <c r="BV14" s="263"/>
      <c r="BW14" s="468"/>
      <c r="BX14" s="501"/>
      <c r="BY14" s="409"/>
      <c r="BZ14" s="485"/>
      <c r="CA14" s="484"/>
      <c r="CB14" s="484"/>
      <c r="CC14" s="486"/>
      <c r="CD14" s="275"/>
    </row>
    <row r="15" spans="1:82" s="239" customFormat="1">
      <c r="A15" s="371"/>
      <c r="B15" s="263"/>
      <c r="C15" s="468" t="s">
        <v>226</v>
      </c>
      <c r="D15" s="501"/>
      <c r="E15" s="412" t="e">
        <f t="shared" si="0"/>
        <v>#VALUE!</v>
      </c>
      <c r="F15" s="485"/>
      <c r="G15" s="484"/>
      <c r="H15" s="484"/>
      <c r="I15" s="486"/>
      <c r="J15" s="275"/>
      <c r="K15" s="263"/>
      <c r="L15" s="468"/>
      <c r="M15" s="501"/>
      <c r="N15" s="412" t="str">
        <f>IF(L15="","",SUMPRODUCT((U$13:V$29=L15)*(W$13:W$29))+SUMPRODUCT((AD$13:AE$29=L15)*(AF$13:AF$29)))</f>
        <v/>
      </c>
      <c r="O15" s="485"/>
      <c r="P15" s="484"/>
      <c r="Q15" s="484"/>
      <c r="R15" s="486"/>
      <c r="S15" s="275"/>
      <c r="T15" s="263"/>
      <c r="U15" s="468"/>
      <c r="V15" s="501"/>
      <c r="W15" s="409"/>
      <c r="X15" s="485"/>
      <c r="Y15" s="484"/>
      <c r="Z15" s="484"/>
      <c r="AA15" s="486"/>
      <c r="AB15" s="275"/>
      <c r="AC15" s="263"/>
      <c r="AD15" s="466"/>
      <c r="AE15" s="467"/>
      <c r="AF15" s="409"/>
      <c r="AG15" s="502"/>
      <c r="AH15" s="503"/>
      <c r="AI15" s="503"/>
      <c r="AJ15" s="504"/>
      <c r="AK15" s="275"/>
      <c r="AL15" s="263"/>
      <c r="AM15" s="468"/>
      <c r="AN15" s="501"/>
      <c r="AO15" s="412" t="str">
        <f>IF(AM15="","",SUMPRODUCT((AV$13:AW$29=AM15)*(AX$13:AX$29))+SUMPRODUCT((BE$13:BF$29=AM15)*(BG$13:BG$29)))</f>
        <v/>
      </c>
      <c r="AP15" s="485"/>
      <c r="AQ15" s="484"/>
      <c r="AR15" s="484"/>
      <c r="AS15" s="486"/>
      <c r="AT15" s="275"/>
      <c r="AU15" s="263"/>
      <c r="AV15" s="468"/>
      <c r="AW15" s="501"/>
      <c r="AX15" s="409"/>
      <c r="AY15" s="485"/>
      <c r="AZ15" s="484"/>
      <c r="BA15" s="484"/>
      <c r="BB15" s="486"/>
      <c r="BC15" s="275"/>
      <c r="BD15" s="263"/>
      <c r="BE15" s="468"/>
      <c r="BF15" s="501"/>
      <c r="BG15" s="409"/>
      <c r="BH15" s="485"/>
      <c r="BI15" s="484"/>
      <c r="BJ15" s="484"/>
      <c r="BK15" s="486"/>
      <c r="BL15" s="275"/>
      <c r="BM15" s="263"/>
      <c r="BN15" s="468"/>
      <c r="BO15" s="501"/>
      <c r="BP15" s="409"/>
      <c r="BQ15" s="485"/>
      <c r="BR15" s="484"/>
      <c r="BS15" s="484"/>
      <c r="BT15" s="486"/>
      <c r="BU15" s="275"/>
      <c r="BV15" s="263"/>
      <c r="BW15" s="468"/>
      <c r="BX15" s="501"/>
      <c r="BY15" s="409"/>
      <c r="BZ15" s="485"/>
      <c r="CA15" s="484"/>
      <c r="CB15" s="484"/>
      <c r="CC15" s="486"/>
      <c r="CD15" s="275"/>
    </row>
    <row r="16" spans="1:82" s="239" customFormat="1">
      <c r="A16" s="371"/>
      <c r="B16" s="263"/>
      <c r="C16" s="468"/>
      <c r="D16" s="501"/>
      <c r="E16" s="412" t="str">
        <f t="shared" si="0"/>
        <v/>
      </c>
      <c r="F16" s="485"/>
      <c r="G16" s="484"/>
      <c r="H16" s="484"/>
      <c r="I16" s="486"/>
      <c r="J16" s="275"/>
      <c r="K16" s="263"/>
      <c r="L16" s="468"/>
      <c r="M16" s="501"/>
      <c r="N16" s="412" t="str">
        <f t="shared" ref="N16:N28" si="1">IF(L16="","",SUMPRODUCT((U$13:V$29=L16)*(W$13:W$29))+SUMPRODUCT((AD$13:AE$29=L16)*(AF$13:AF$29)))</f>
        <v/>
      </c>
      <c r="O16" s="485"/>
      <c r="P16" s="484"/>
      <c r="Q16" s="484"/>
      <c r="R16" s="486"/>
      <c r="S16" s="275"/>
      <c r="T16" s="263"/>
      <c r="U16" s="468"/>
      <c r="V16" s="501"/>
      <c r="W16" s="409"/>
      <c r="X16" s="485"/>
      <c r="Y16" s="484"/>
      <c r="Z16" s="484"/>
      <c r="AA16" s="486"/>
      <c r="AB16" s="275"/>
      <c r="AC16" s="263"/>
      <c r="AD16" s="466"/>
      <c r="AE16" s="467"/>
      <c r="AF16" s="409"/>
      <c r="AG16" s="502"/>
      <c r="AH16" s="503"/>
      <c r="AI16" s="503"/>
      <c r="AJ16" s="504"/>
      <c r="AK16" s="275"/>
      <c r="AL16" s="263"/>
      <c r="AM16" s="468"/>
      <c r="AN16" s="501"/>
      <c r="AO16" s="412" t="str">
        <f t="shared" ref="AO16:AO18" si="2">IF(AM16="","",SUMPRODUCT((AV$13:AW$29=AM16)*(AX$13:AX$29))+SUMPRODUCT((BE$13:BF$29=AM16)*(BG$13:BG$29)))</f>
        <v/>
      </c>
      <c r="AP16" s="485"/>
      <c r="AQ16" s="484"/>
      <c r="AR16" s="484"/>
      <c r="AS16" s="486"/>
      <c r="AT16" s="275"/>
      <c r="AU16" s="263"/>
      <c r="AV16" s="468"/>
      <c r="AW16" s="501"/>
      <c r="AX16" s="409"/>
      <c r="AY16" s="485"/>
      <c r="AZ16" s="484"/>
      <c r="BA16" s="484"/>
      <c r="BB16" s="486"/>
      <c r="BC16" s="275"/>
      <c r="BD16" s="263"/>
      <c r="BE16" s="468"/>
      <c r="BF16" s="501"/>
      <c r="BG16" s="409"/>
      <c r="BH16" s="485"/>
      <c r="BI16" s="484"/>
      <c r="BJ16" s="484"/>
      <c r="BK16" s="486"/>
      <c r="BL16" s="275"/>
      <c r="BM16" s="263"/>
      <c r="BN16" s="468"/>
      <c r="BO16" s="501"/>
      <c r="BP16" s="409"/>
      <c r="BQ16" s="485"/>
      <c r="BR16" s="484"/>
      <c r="BS16" s="484"/>
      <c r="BT16" s="486"/>
      <c r="BU16" s="275"/>
      <c r="BV16" s="263"/>
      <c r="BW16" s="468"/>
      <c r="BX16" s="501"/>
      <c r="BY16" s="409"/>
      <c r="BZ16" s="485"/>
      <c r="CA16" s="484"/>
      <c r="CB16" s="484"/>
      <c r="CC16" s="486"/>
      <c r="CD16" s="275"/>
    </row>
    <row r="17" spans="1:82" s="239" customFormat="1">
      <c r="A17" s="371"/>
      <c r="B17" s="263"/>
      <c r="C17" s="468"/>
      <c r="D17" s="501"/>
      <c r="E17" s="412" t="str">
        <f t="shared" si="0"/>
        <v/>
      </c>
      <c r="F17" s="485"/>
      <c r="G17" s="484"/>
      <c r="H17" s="484"/>
      <c r="I17" s="486"/>
      <c r="J17" s="275"/>
      <c r="K17" s="263"/>
      <c r="L17" s="468"/>
      <c r="M17" s="501"/>
      <c r="N17" s="412" t="str">
        <f t="shared" si="1"/>
        <v/>
      </c>
      <c r="O17" s="485"/>
      <c r="P17" s="484"/>
      <c r="Q17" s="484"/>
      <c r="R17" s="486"/>
      <c r="S17" s="275"/>
      <c r="T17" s="263"/>
      <c r="U17" s="468"/>
      <c r="V17" s="501"/>
      <c r="W17" s="409"/>
      <c r="X17" s="485"/>
      <c r="Y17" s="484"/>
      <c r="Z17" s="484"/>
      <c r="AA17" s="486"/>
      <c r="AB17" s="275"/>
      <c r="AC17" s="263"/>
      <c r="AD17" s="466"/>
      <c r="AE17" s="467"/>
      <c r="AF17" s="409"/>
      <c r="AG17" s="502"/>
      <c r="AH17" s="503"/>
      <c r="AI17" s="503"/>
      <c r="AJ17" s="504"/>
      <c r="AK17" s="275"/>
      <c r="AL17" s="263"/>
      <c r="AM17" s="468"/>
      <c r="AN17" s="501"/>
      <c r="AO17" s="412" t="str">
        <f t="shared" si="2"/>
        <v/>
      </c>
      <c r="AP17" s="485"/>
      <c r="AQ17" s="484"/>
      <c r="AR17" s="484"/>
      <c r="AS17" s="486"/>
      <c r="AT17" s="275"/>
      <c r="AU17" s="263"/>
      <c r="AV17" s="468"/>
      <c r="AW17" s="501"/>
      <c r="AX17" s="409"/>
      <c r="AY17" s="485"/>
      <c r="AZ17" s="484"/>
      <c r="BA17" s="484"/>
      <c r="BB17" s="486"/>
      <c r="BC17" s="275"/>
      <c r="BD17" s="263"/>
      <c r="BE17" s="468"/>
      <c r="BF17" s="501"/>
      <c r="BG17" s="409"/>
      <c r="BH17" s="485"/>
      <c r="BI17" s="484"/>
      <c r="BJ17" s="484"/>
      <c r="BK17" s="486"/>
      <c r="BL17" s="275"/>
      <c r="BM17" s="263"/>
      <c r="BN17" s="468"/>
      <c r="BO17" s="501"/>
      <c r="BP17" s="409"/>
      <c r="BQ17" s="485"/>
      <c r="BR17" s="484"/>
      <c r="BS17" s="484"/>
      <c r="BT17" s="486"/>
      <c r="BU17" s="275"/>
      <c r="BV17" s="263"/>
      <c r="BW17" s="468"/>
      <c r="BX17" s="501"/>
      <c r="BY17" s="409"/>
      <c r="BZ17" s="485"/>
      <c r="CA17" s="484"/>
      <c r="CB17" s="484"/>
      <c r="CC17" s="486"/>
      <c r="CD17" s="275"/>
    </row>
    <row r="18" spans="1:82" s="239" customFormat="1">
      <c r="A18" s="371"/>
      <c r="B18" s="263"/>
      <c r="C18" s="468"/>
      <c r="D18" s="501"/>
      <c r="E18" s="412" t="str">
        <f t="shared" si="0"/>
        <v/>
      </c>
      <c r="F18" s="485"/>
      <c r="G18" s="484"/>
      <c r="H18" s="484"/>
      <c r="I18" s="486"/>
      <c r="J18" s="275"/>
      <c r="K18" s="263"/>
      <c r="L18" s="468"/>
      <c r="M18" s="501"/>
      <c r="N18" s="412" t="str">
        <f t="shared" si="1"/>
        <v/>
      </c>
      <c r="O18" s="485"/>
      <c r="P18" s="484"/>
      <c r="Q18" s="484"/>
      <c r="R18" s="486"/>
      <c r="S18" s="275"/>
      <c r="T18" s="263"/>
      <c r="U18" s="468"/>
      <c r="V18" s="501"/>
      <c r="W18" s="409"/>
      <c r="X18" s="485"/>
      <c r="Y18" s="484"/>
      <c r="Z18" s="484"/>
      <c r="AA18" s="486"/>
      <c r="AB18" s="275"/>
      <c r="AC18" s="263"/>
      <c r="AD18" s="466"/>
      <c r="AE18" s="467"/>
      <c r="AF18" s="409"/>
      <c r="AG18" s="502"/>
      <c r="AH18" s="503"/>
      <c r="AI18" s="503"/>
      <c r="AJ18" s="504"/>
      <c r="AK18" s="275"/>
      <c r="AL18" s="263"/>
      <c r="AM18" s="468"/>
      <c r="AN18" s="501"/>
      <c r="AO18" s="412" t="str">
        <f t="shared" si="2"/>
        <v/>
      </c>
      <c r="AP18" s="485"/>
      <c r="AQ18" s="484"/>
      <c r="AR18" s="484"/>
      <c r="AS18" s="486"/>
      <c r="AT18" s="275"/>
      <c r="AU18" s="263"/>
      <c r="AV18" s="468"/>
      <c r="AW18" s="501"/>
      <c r="AX18" s="409"/>
      <c r="AY18" s="485"/>
      <c r="AZ18" s="484"/>
      <c r="BA18" s="484"/>
      <c r="BB18" s="486"/>
      <c r="BC18" s="275"/>
      <c r="BD18" s="263"/>
      <c r="BE18" s="468"/>
      <c r="BF18" s="501"/>
      <c r="BG18" s="409"/>
      <c r="BH18" s="485"/>
      <c r="BI18" s="484"/>
      <c r="BJ18" s="484"/>
      <c r="BK18" s="486"/>
      <c r="BL18" s="275"/>
      <c r="BM18" s="263"/>
      <c r="BN18" s="468"/>
      <c r="BO18" s="501"/>
      <c r="BP18" s="409"/>
      <c r="BQ18" s="485"/>
      <c r="BR18" s="484"/>
      <c r="BS18" s="484"/>
      <c r="BT18" s="486"/>
      <c r="BU18" s="275"/>
      <c r="BV18" s="263"/>
      <c r="BW18" s="468"/>
      <c r="BX18" s="501"/>
      <c r="BY18" s="409"/>
      <c r="BZ18" s="485"/>
      <c r="CA18" s="484"/>
      <c r="CB18" s="484"/>
      <c r="CC18" s="486"/>
      <c r="CD18" s="275"/>
    </row>
    <row r="19" spans="1:82" s="239" customFormat="1">
      <c r="A19" s="371"/>
      <c r="B19" s="263"/>
      <c r="C19" s="468"/>
      <c r="D19" s="501"/>
      <c r="E19" s="412" t="str">
        <f t="shared" si="0"/>
        <v/>
      </c>
      <c r="F19" s="485"/>
      <c r="G19" s="484"/>
      <c r="H19" s="484"/>
      <c r="I19" s="486"/>
      <c r="J19" s="275"/>
      <c r="K19" s="263"/>
      <c r="L19" s="468"/>
      <c r="M19" s="501"/>
      <c r="N19" s="412" t="str">
        <f>IF(L19="","",SUMPRODUCT((U$13:V$29=L19)*(W$13:W$29))+SUMPRODUCT((AD$13:AE$29=L19)*(AF$13:AF$29)))</f>
        <v/>
      </c>
      <c r="O19" s="485"/>
      <c r="P19" s="484"/>
      <c r="Q19" s="484"/>
      <c r="R19" s="486"/>
      <c r="S19" s="275"/>
      <c r="T19" s="263"/>
      <c r="U19" s="468"/>
      <c r="V19" s="501"/>
      <c r="W19" s="409"/>
      <c r="X19" s="485"/>
      <c r="Y19" s="484"/>
      <c r="Z19" s="484"/>
      <c r="AA19" s="486"/>
      <c r="AB19" s="275"/>
      <c r="AC19" s="263"/>
      <c r="AD19" s="466"/>
      <c r="AE19" s="467"/>
      <c r="AF19" s="409"/>
      <c r="AG19" s="502"/>
      <c r="AH19" s="503"/>
      <c r="AI19" s="503"/>
      <c r="AJ19" s="504"/>
      <c r="AK19" s="275"/>
      <c r="AL19" s="263"/>
      <c r="AM19" s="468"/>
      <c r="AN19" s="501"/>
      <c r="AO19" s="412" t="str">
        <f>IF(AM19="","",SUMPRODUCT((AV$13:AW$29=AM19)*(AX$13:AX$29))+SUMPRODUCT((BE$13:BF$29=AM19)*(BG$13:BG$29)))</f>
        <v/>
      </c>
      <c r="AP19" s="485"/>
      <c r="AQ19" s="484"/>
      <c r="AR19" s="484"/>
      <c r="AS19" s="486"/>
      <c r="AT19" s="275"/>
      <c r="AU19" s="263"/>
      <c r="AV19" s="468"/>
      <c r="AW19" s="501"/>
      <c r="AX19" s="409"/>
      <c r="AY19" s="485"/>
      <c r="AZ19" s="484"/>
      <c r="BA19" s="484"/>
      <c r="BB19" s="486"/>
      <c r="BC19" s="275"/>
      <c r="BD19" s="263"/>
      <c r="BE19" s="468"/>
      <c r="BF19" s="501"/>
      <c r="BG19" s="409"/>
      <c r="BH19" s="485"/>
      <c r="BI19" s="484"/>
      <c r="BJ19" s="484"/>
      <c r="BK19" s="486"/>
      <c r="BL19" s="275"/>
      <c r="BM19" s="263"/>
      <c r="BN19" s="468"/>
      <c r="BO19" s="501"/>
      <c r="BP19" s="409"/>
      <c r="BQ19" s="485"/>
      <c r="BR19" s="484"/>
      <c r="BS19" s="484"/>
      <c r="BT19" s="486"/>
      <c r="BU19" s="275"/>
      <c r="BV19" s="263"/>
      <c r="BW19" s="468"/>
      <c r="BX19" s="501"/>
      <c r="BY19" s="409"/>
      <c r="BZ19" s="485"/>
      <c r="CA19" s="484"/>
      <c r="CB19" s="484"/>
      <c r="CC19" s="486"/>
      <c r="CD19" s="275"/>
    </row>
    <row r="20" spans="1:82" s="239" customFormat="1">
      <c r="A20" s="371"/>
      <c r="B20" s="263"/>
      <c r="C20" s="468"/>
      <c r="D20" s="501"/>
      <c r="E20" s="412" t="str">
        <f t="shared" si="0"/>
        <v/>
      </c>
      <c r="F20" s="485"/>
      <c r="G20" s="484"/>
      <c r="H20" s="484"/>
      <c r="I20" s="486"/>
      <c r="J20" s="275"/>
      <c r="K20" s="263"/>
      <c r="L20" s="468"/>
      <c r="M20" s="501"/>
      <c r="N20" s="412" t="str">
        <f t="shared" si="1"/>
        <v/>
      </c>
      <c r="O20" s="485"/>
      <c r="P20" s="484"/>
      <c r="Q20" s="484"/>
      <c r="R20" s="486"/>
      <c r="S20" s="275"/>
      <c r="T20" s="263"/>
      <c r="U20" s="468"/>
      <c r="V20" s="501"/>
      <c r="W20" s="409"/>
      <c r="X20" s="485"/>
      <c r="Y20" s="484"/>
      <c r="Z20" s="484"/>
      <c r="AA20" s="486"/>
      <c r="AB20" s="275"/>
      <c r="AC20" s="263"/>
      <c r="AD20" s="466"/>
      <c r="AE20" s="467"/>
      <c r="AF20" s="409"/>
      <c r="AG20" s="502"/>
      <c r="AH20" s="503"/>
      <c r="AI20" s="503"/>
      <c r="AJ20" s="504"/>
      <c r="AK20" s="275"/>
      <c r="AL20" s="263"/>
      <c r="AM20" s="468"/>
      <c r="AN20" s="501"/>
      <c r="AO20" s="412" t="str">
        <f t="shared" ref="AO20:AO28" si="3">IF(AM20="","",SUMPRODUCT((AV$13:AW$29=AM20)*(AX$13:AX$29))+SUMPRODUCT((BE$13:BF$29=AM20)*(BG$13:BG$29)))</f>
        <v/>
      </c>
      <c r="AP20" s="485"/>
      <c r="AQ20" s="484"/>
      <c r="AR20" s="484"/>
      <c r="AS20" s="486"/>
      <c r="AT20" s="275"/>
      <c r="AU20" s="263"/>
      <c r="AV20" s="468"/>
      <c r="AW20" s="501"/>
      <c r="AX20" s="409"/>
      <c r="AY20" s="485"/>
      <c r="AZ20" s="484"/>
      <c r="BA20" s="484"/>
      <c r="BB20" s="486"/>
      <c r="BC20" s="275"/>
      <c r="BD20" s="263"/>
      <c r="BE20" s="468"/>
      <c r="BF20" s="501"/>
      <c r="BG20" s="409"/>
      <c r="BH20" s="485"/>
      <c r="BI20" s="484"/>
      <c r="BJ20" s="484"/>
      <c r="BK20" s="486"/>
      <c r="BL20" s="275"/>
      <c r="BM20" s="263"/>
      <c r="BN20" s="468"/>
      <c r="BO20" s="501"/>
      <c r="BP20" s="409"/>
      <c r="BQ20" s="485"/>
      <c r="BR20" s="484"/>
      <c r="BS20" s="484"/>
      <c r="BT20" s="486"/>
      <c r="BU20" s="275"/>
      <c r="BV20" s="263"/>
      <c r="BW20" s="468"/>
      <c r="BX20" s="501"/>
      <c r="BY20" s="409"/>
      <c r="BZ20" s="485"/>
      <c r="CA20" s="484"/>
      <c r="CB20" s="484"/>
      <c r="CC20" s="486"/>
      <c r="CD20" s="275"/>
    </row>
    <row r="21" spans="1:82" s="239" customFormat="1">
      <c r="A21" s="371"/>
      <c r="B21" s="263"/>
      <c r="C21" s="468"/>
      <c r="D21" s="501"/>
      <c r="E21" s="412" t="str">
        <f t="shared" si="0"/>
        <v/>
      </c>
      <c r="F21" s="485"/>
      <c r="G21" s="484"/>
      <c r="H21" s="484"/>
      <c r="I21" s="486"/>
      <c r="J21" s="275"/>
      <c r="K21" s="263"/>
      <c r="L21" s="468"/>
      <c r="M21" s="501"/>
      <c r="N21" s="412" t="str">
        <f t="shared" si="1"/>
        <v/>
      </c>
      <c r="O21" s="485"/>
      <c r="P21" s="484"/>
      <c r="Q21" s="484"/>
      <c r="R21" s="486"/>
      <c r="S21" s="275"/>
      <c r="T21" s="263"/>
      <c r="U21" s="468"/>
      <c r="V21" s="501"/>
      <c r="W21" s="409"/>
      <c r="X21" s="485"/>
      <c r="Y21" s="484"/>
      <c r="Z21" s="484"/>
      <c r="AA21" s="486"/>
      <c r="AB21" s="275"/>
      <c r="AC21" s="263"/>
      <c r="AD21" s="466"/>
      <c r="AE21" s="467"/>
      <c r="AF21" s="409"/>
      <c r="AG21" s="502"/>
      <c r="AH21" s="503"/>
      <c r="AI21" s="503"/>
      <c r="AJ21" s="504"/>
      <c r="AK21" s="275"/>
      <c r="AL21" s="263"/>
      <c r="AM21" s="468"/>
      <c r="AN21" s="501"/>
      <c r="AO21" s="412" t="str">
        <f t="shared" si="3"/>
        <v/>
      </c>
      <c r="AP21" s="485"/>
      <c r="AQ21" s="484"/>
      <c r="AR21" s="484"/>
      <c r="AS21" s="486"/>
      <c r="AT21" s="275"/>
      <c r="AU21" s="263"/>
      <c r="AV21" s="468"/>
      <c r="AW21" s="501"/>
      <c r="AX21" s="409"/>
      <c r="AY21" s="485"/>
      <c r="AZ21" s="484"/>
      <c r="BA21" s="484"/>
      <c r="BB21" s="486"/>
      <c r="BC21" s="275"/>
      <c r="BD21" s="263"/>
      <c r="BE21" s="468"/>
      <c r="BF21" s="501"/>
      <c r="BG21" s="409"/>
      <c r="BH21" s="485"/>
      <c r="BI21" s="484"/>
      <c r="BJ21" s="484"/>
      <c r="BK21" s="486"/>
      <c r="BL21" s="275"/>
      <c r="BM21" s="263"/>
      <c r="BN21" s="468"/>
      <c r="BO21" s="501"/>
      <c r="BP21" s="409"/>
      <c r="BQ21" s="485"/>
      <c r="BR21" s="484"/>
      <c r="BS21" s="484"/>
      <c r="BT21" s="486"/>
      <c r="BU21" s="275"/>
      <c r="BV21" s="263"/>
      <c r="BW21" s="468"/>
      <c r="BX21" s="501"/>
      <c r="BY21" s="409"/>
      <c r="BZ21" s="485"/>
      <c r="CA21" s="484"/>
      <c r="CB21" s="484"/>
      <c r="CC21" s="486"/>
      <c r="CD21" s="275"/>
    </row>
    <row r="22" spans="1:82" s="239" customFormat="1">
      <c r="A22" s="371"/>
      <c r="B22" s="263"/>
      <c r="C22" s="468"/>
      <c r="D22" s="501"/>
      <c r="E22" s="412" t="str">
        <f t="shared" si="0"/>
        <v/>
      </c>
      <c r="F22" s="485"/>
      <c r="G22" s="484"/>
      <c r="H22" s="484"/>
      <c r="I22" s="486"/>
      <c r="J22" s="275"/>
      <c r="K22" s="263"/>
      <c r="L22" s="468"/>
      <c r="M22" s="501"/>
      <c r="N22" s="412" t="str">
        <f t="shared" si="1"/>
        <v/>
      </c>
      <c r="O22" s="485"/>
      <c r="P22" s="484"/>
      <c r="Q22" s="484"/>
      <c r="R22" s="486"/>
      <c r="S22" s="275"/>
      <c r="T22" s="263"/>
      <c r="U22" s="468"/>
      <c r="V22" s="501"/>
      <c r="W22" s="409"/>
      <c r="X22" s="485"/>
      <c r="Y22" s="484"/>
      <c r="Z22" s="484"/>
      <c r="AA22" s="486"/>
      <c r="AB22" s="275"/>
      <c r="AC22" s="263"/>
      <c r="AD22" s="466"/>
      <c r="AE22" s="467"/>
      <c r="AF22" s="409"/>
      <c r="AG22" s="502"/>
      <c r="AH22" s="503"/>
      <c r="AI22" s="503"/>
      <c r="AJ22" s="504"/>
      <c r="AK22" s="275"/>
      <c r="AL22" s="263"/>
      <c r="AM22" s="468"/>
      <c r="AN22" s="501"/>
      <c r="AO22" s="412" t="str">
        <f t="shared" si="3"/>
        <v/>
      </c>
      <c r="AP22" s="485"/>
      <c r="AQ22" s="484"/>
      <c r="AR22" s="484"/>
      <c r="AS22" s="486"/>
      <c r="AT22" s="275"/>
      <c r="AU22" s="263"/>
      <c r="AV22" s="468"/>
      <c r="AW22" s="501"/>
      <c r="AX22" s="409"/>
      <c r="AY22" s="485"/>
      <c r="AZ22" s="484"/>
      <c r="BA22" s="484"/>
      <c r="BB22" s="486"/>
      <c r="BC22" s="275"/>
      <c r="BD22" s="263"/>
      <c r="BE22" s="468"/>
      <c r="BF22" s="501"/>
      <c r="BG22" s="409"/>
      <c r="BH22" s="485"/>
      <c r="BI22" s="484"/>
      <c r="BJ22" s="484"/>
      <c r="BK22" s="486"/>
      <c r="BL22" s="275"/>
      <c r="BM22" s="263"/>
      <c r="BN22" s="468"/>
      <c r="BO22" s="501"/>
      <c r="BP22" s="409"/>
      <c r="BQ22" s="485"/>
      <c r="BR22" s="484"/>
      <c r="BS22" s="484"/>
      <c r="BT22" s="486"/>
      <c r="BU22" s="275"/>
      <c r="BV22" s="263"/>
      <c r="BW22" s="468"/>
      <c r="BX22" s="501"/>
      <c r="BY22" s="409"/>
      <c r="BZ22" s="485"/>
      <c r="CA22" s="484"/>
      <c r="CB22" s="484"/>
      <c r="CC22" s="486"/>
      <c r="CD22" s="275"/>
    </row>
    <row r="23" spans="1:82" s="239" customFormat="1">
      <c r="A23" s="371"/>
      <c r="B23" s="263"/>
      <c r="C23" s="468"/>
      <c r="D23" s="501"/>
      <c r="E23" s="412" t="str">
        <f t="shared" si="0"/>
        <v/>
      </c>
      <c r="F23" s="485"/>
      <c r="G23" s="484"/>
      <c r="H23" s="484"/>
      <c r="I23" s="486"/>
      <c r="J23" s="275"/>
      <c r="K23" s="263"/>
      <c r="L23" s="468"/>
      <c r="M23" s="501"/>
      <c r="N23" s="412" t="str">
        <f t="shared" si="1"/>
        <v/>
      </c>
      <c r="O23" s="485"/>
      <c r="P23" s="484"/>
      <c r="Q23" s="484"/>
      <c r="R23" s="486"/>
      <c r="S23" s="275"/>
      <c r="T23" s="263"/>
      <c r="U23" s="468"/>
      <c r="V23" s="501"/>
      <c r="W23" s="409"/>
      <c r="X23" s="485"/>
      <c r="Y23" s="484"/>
      <c r="Z23" s="484"/>
      <c r="AA23" s="486"/>
      <c r="AB23" s="275"/>
      <c r="AC23" s="263"/>
      <c r="AD23" s="466"/>
      <c r="AE23" s="467"/>
      <c r="AF23" s="409"/>
      <c r="AG23" s="502"/>
      <c r="AH23" s="503"/>
      <c r="AI23" s="503"/>
      <c r="AJ23" s="504"/>
      <c r="AK23" s="275"/>
      <c r="AL23" s="263"/>
      <c r="AM23" s="468"/>
      <c r="AN23" s="501"/>
      <c r="AO23" s="412" t="str">
        <f t="shared" si="3"/>
        <v/>
      </c>
      <c r="AP23" s="485"/>
      <c r="AQ23" s="484"/>
      <c r="AR23" s="484"/>
      <c r="AS23" s="486"/>
      <c r="AT23" s="275"/>
      <c r="AU23" s="263"/>
      <c r="AV23" s="468"/>
      <c r="AW23" s="501"/>
      <c r="AX23" s="409"/>
      <c r="AY23" s="485"/>
      <c r="AZ23" s="484"/>
      <c r="BA23" s="484"/>
      <c r="BB23" s="486"/>
      <c r="BC23" s="275"/>
      <c r="BD23" s="263"/>
      <c r="BE23" s="468"/>
      <c r="BF23" s="501"/>
      <c r="BG23" s="409"/>
      <c r="BH23" s="485"/>
      <c r="BI23" s="484"/>
      <c r="BJ23" s="484"/>
      <c r="BK23" s="486"/>
      <c r="BL23" s="275"/>
      <c r="BM23" s="263"/>
      <c r="BN23" s="468"/>
      <c r="BO23" s="501"/>
      <c r="BP23" s="409"/>
      <c r="BQ23" s="485"/>
      <c r="BR23" s="484"/>
      <c r="BS23" s="484"/>
      <c r="BT23" s="486"/>
      <c r="BU23" s="275"/>
      <c r="BV23" s="263"/>
      <c r="BW23" s="468"/>
      <c r="BX23" s="501"/>
      <c r="BY23" s="409"/>
      <c r="BZ23" s="485"/>
      <c r="CA23" s="484"/>
      <c r="CB23" s="484"/>
      <c r="CC23" s="486"/>
      <c r="CD23" s="275"/>
    </row>
    <row r="24" spans="1:82" s="239" customFormat="1">
      <c r="A24" s="371"/>
      <c r="B24" s="263"/>
      <c r="C24" s="468"/>
      <c r="D24" s="501"/>
      <c r="E24" s="412" t="str">
        <f t="shared" si="0"/>
        <v/>
      </c>
      <c r="F24" s="485"/>
      <c r="G24" s="485"/>
      <c r="H24" s="485"/>
      <c r="I24" s="565"/>
      <c r="J24" s="275"/>
      <c r="K24" s="263"/>
      <c r="L24" s="468"/>
      <c r="M24" s="501"/>
      <c r="N24" s="412" t="str">
        <f t="shared" si="1"/>
        <v/>
      </c>
      <c r="O24" s="485"/>
      <c r="P24" s="485"/>
      <c r="Q24" s="485"/>
      <c r="R24" s="565"/>
      <c r="S24" s="275"/>
      <c r="T24" s="263"/>
      <c r="U24" s="468"/>
      <c r="V24" s="501"/>
      <c r="W24" s="409"/>
      <c r="X24" s="502"/>
      <c r="Y24" s="503"/>
      <c r="Z24" s="503"/>
      <c r="AA24" s="504"/>
      <c r="AB24" s="275"/>
      <c r="AC24" s="263"/>
      <c r="AD24" s="466"/>
      <c r="AE24" s="467"/>
      <c r="AF24" s="409"/>
      <c r="AG24" s="502"/>
      <c r="AH24" s="503"/>
      <c r="AI24" s="503"/>
      <c r="AJ24" s="504"/>
      <c r="AK24" s="275"/>
      <c r="AL24" s="263"/>
      <c r="AM24" s="468"/>
      <c r="AN24" s="501"/>
      <c r="AO24" s="412" t="str">
        <f t="shared" si="3"/>
        <v/>
      </c>
      <c r="AP24" s="485"/>
      <c r="AQ24" s="485"/>
      <c r="AR24" s="485"/>
      <c r="AS24" s="565"/>
      <c r="AT24" s="275"/>
      <c r="AU24" s="263"/>
      <c r="AV24" s="468"/>
      <c r="AW24" s="501"/>
      <c r="AX24" s="409"/>
      <c r="AY24" s="502"/>
      <c r="AZ24" s="503"/>
      <c r="BA24" s="503"/>
      <c r="BB24" s="504"/>
      <c r="BC24" s="275"/>
      <c r="BD24" s="263"/>
      <c r="BE24" s="468"/>
      <c r="BF24" s="501"/>
      <c r="BG24" s="409"/>
      <c r="BH24" s="502"/>
      <c r="BI24" s="503"/>
      <c r="BJ24" s="503"/>
      <c r="BK24" s="504"/>
      <c r="BL24" s="275"/>
      <c r="BM24" s="263"/>
      <c r="BN24" s="468"/>
      <c r="BO24" s="501"/>
      <c r="BP24" s="409"/>
      <c r="BQ24" s="502"/>
      <c r="BR24" s="503"/>
      <c r="BS24" s="503"/>
      <c r="BT24" s="504"/>
      <c r="BU24" s="275"/>
      <c r="BV24" s="263"/>
      <c r="BW24" s="468"/>
      <c r="BX24" s="501"/>
      <c r="BY24" s="409"/>
      <c r="BZ24" s="502"/>
      <c r="CA24" s="503"/>
      <c r="CB24" s="503"/>
      <c r="CC24" s="504"/>
      <c r="CD24" s="275"/>
    </row>
    <row r="25" spans="1:82" s="239" customFormat="1">
      <c r="A25" s="371"/>
      <c r="B25" s="263"/>
      <c r="C25" s="468"/>
      <c r="D25" s="501"/>
      <c r="E25" s="412" t="str">
        <f t="shared" si="0"/>
        <v/>
      </c>
      <c r="F25" s="485"/>
      <c r="G25" s="484"/>
      <c r="H25" s="484"/>
      <c r="I25" s="486"/>
      <c r="J25" s="275"/>
      <c r="K25" s="263"/>
      <c r="L25" s="468"/>
      <c r="M25" s="501"/>
      <c r="N25" s="412" t="str">
        <f t="shared" si="1"/>
        <v/>
      </c>
      <c r="O25" s="485"/>
      <c r="P25" s="484"/>
      <c r="Q25" s="484"/>
      <c r="R25" s="486"/>
      <c r="S25" s="275"/>
      <c r="T25" s="263"/>
      <c r="U25" s="468"/>
      <c r="V25" s="501"/>
      <c r="W25" s="409"/>
      <c r="X25" s="485"/>
      <c r="Y25" s="484"/>
      <c r="Z25" s="484"/>
      <c r="AA25" s="486"/>
      <c r="AB25" s="275"/>
      <c r="AC25" s="263"/>
      <c r="AD25" s="466"/>
      <c r="AE25" s="467"/>
      <c r="AF25" s="409"/>
      <c r="AG25" s="502"/>
      <c r="AH25" s="503"/>
      <c r="AI25" s="503"/>
      <c r="AJ25" s="504"/>
      <c r="AK25" s="275"/>
      <c r="AL25" s="263"/>
      <c r="AM25" s="468"/>
      <c r="AN25" s="501"/>
      <c r="AO25" s="412" t="str">
        <f t="shared" si="3"/>
        <v/>
      </c>
      <c r="AP25" s="485"/>
      <c r="AQ25" s="484"/>
      <c r="AR25" s="484"/>
      <c r="AS25" s="486"/>
      <c r="AT25" s="275"/>
      <c r="AU25" s="263"/>
      <c r="AV25" s="468"/>
      <c r="AW25" s="501"/>
      <c r="AX25" s="409"/>
      <c r="AY25" s="485"/>
      <c r="AZ25" s="484"/>
      <c r="BA25" s="484"/>
      <c r="BB25" s="486"/>
      <c r="BC25" s="275"/>
      <c r="BD25" s="263"/>
      <c r="BE25" s="468"/>
      <c r="BF25" s="501"/>
      <c r="BG25" s="409"/>
      <c r="BH25" s="485"/>
      <c r="BI25" s="484"/>
      <c r="BJ25" s="484"/>
      <c r="BK25" s="486"/>
      <c r="BL25" s="275"/>
      <c r="BM25" s="263"/>
      <c r="BN25" s="468"/>
      <c r="BO25" s="501"/>
      <c r="BP25" s="409"/>
      <c r="BQ25" s="485"/>
      <c r="BR25" s="484"/>
      <c r="BS25" s="484"/>
      <c r="BT25" s="486"/>
      <c r="BU25" s="275"/>
      <c r="BV25" s="263"/>
      <c r="BW25" s="468"/>
      <c r="BX25" s="501"/>
      <c r="BY25" s="409"/>
      <c r="BZ25" s="485"/>
      <c r="CA25" s="484"/>
      <c r="CB25" s="484"/>
      <c r="CC25" s="486"/>
      <c r="CD25" s="275"/>
    </row>
    <row r="26" spans="1:82" s="239" customFormat="1">
      <c r="A26" s="371"/>
      <c r="B26" s="263"/>
      <c r="C26" s="468"/>
      <c r="D26" s="501"/>
      <c r="E26" s="412" t="str">
        <f t="shared" si="0"/>
        <v/>
      </c>
      <c r="F26" s="485"/>
      <c r="G26" s="484"/>
      <c r="H26" s="484"/>
      <c r="I26" s="486"/>
      <c r="J26" s="275"/>
      <c r="K26" s="263"/>
      <c r="L26" s="468"/>
      <c r="M26" s="501"/>
      <c r="N26" s="412" t="str">
        <f t="shared" si="1"/>
        <v/>
      </c>
      <c r="O26" s="485"/>
      <c r="P26" s="484"/>
      <c r="Q26" s="484"/>
      <c r="R26" s="486"/>
      <c r="S26" s="275"/>
      <c r="T26" s="263"/>
      <c r="U26" s="468"/>
      <c r="V26" s="501"/>
      <c r="W26" s="409"/>
      <c r="X26" s="485"/>
      <c r="Y26" s="484"/>
      <c r="Z26" s="484"/>
      <c r="AA26" s="486"/>
      <c r="AB26" s="275"/>
      <c r="AC26" s="263"/>
      <c r="AD26" s="466"/>
      <c r="AE26" s="467"/>
      <c r="AF26" s="409"/>
      <c r="AG26" s="502"/>
      <c r="AH26" s="503"/>
      <c r="AI26" s="503"/>
      <c r="AJ26" s="504"/>
      <c r="AK26" s="275"/>
      <c r="AL26" s="263"/>
      <c r="AM26" s="468"/>
      <c r="AN26" s="501"/>
      <c r="AO26" s="412" t="str">
        <f t="shared" si="3"/>
        <v/>
      </c>
      <c r="AP26" s="485"/>
      <c r="AQ26" s="484"/>
      <c r="AR26" s="484"/>
      <c r="AS26" s="486"/>
      <c r="AT26" s="275"/>
      <c r="AU26" s="263"/>
      <c r="AV26" s="468"/>
      <c r="AW26" s="501"/>
      <c r="AX26" s="409"/>
      <c r="AY26" s="485"/>
      <c r="AZ26" s="484"/>
      <c r="BA26" s="484"/>
      <c r="BB26" s="486"/>
      <c r="BC26" s="275"/>
      <c r="BD26" s="263"/>
      <c r="BE26" s="468"/>
      <c r="BF26" s="501"/>
      <c r="BG26" s="409"/>
      <c r="BH26" s="485"/>
      <c r="BI26" s="484"/>
      <c r="BJ26" s="484"/>
      <c r="BK26" s="486"/>
      <c r="BL26" s="275"/>
      <c r="BM26" s="263"/>
      <c r="BN26" s="468"/>
      <c r="BO26" s="501"/>
      <c r="BP26" s="409"/>
      <c r="BQ26" s="485"/>
      <c r="BR26" s="484"/>
      <c r="BS26" s="484"/>
      <c r="BT26" s="486"/>
      <c r="BU26" s="275"/>
      <c r="BV26" s="263"/>
      <c r="BW26" s="468"/>
      <c r="BX26" s="501"/>
      <c r="BY26" s="409"/>
      <c r="BZ26" s="485"/>
      <c r="CA26" s="484"/>
      <c r="CB26" s="484"/>
      <c r="CC26" s="486"/>
      <c r="CD26" s="275"/>
    </row>
    <row r="27" spans="1:82" s="239" customFormat="1">
      <c r="A27" s="371"/>
      <c r="B27" s="263"/>
      <c r="C27" s="468"/>
      <c r="D27" s="501"/>
      <c r="E27" s="412" t="str">
        <f t="shared" si="0"/>
        <v/>
      </c>
      <c r="F27" s="485"/>
      <c r="G27" s="485"/>
      <c r="H27" s="485"/>
      <c r="I27" s="565"/>
      <c r="J27" s="275"/>
      <c r="K27" s="263"/>
      <c r="L27" s="468"/>
      <c r="M27" s="501"/>
      <c r="N27" s="412" t="str">
        <f t="shared" si="1"/>
        <v/>
      </c>
      <c r="O27" s="485"/>
      <c r="P27" s="485"/>
      <c r="Q27" s="485"/>
      <c r="R27" s="565"/>
      <c r="S27" s="275"/>
      <c r="T27" s="263"/>
      <c r="U27" s="468"/>
      <c r="V27" s="501"/>
      <c r="W27" s="409"/>
      <c r="X27" s="502"/>
      <c r="Y27" s="503"/>
      <c r="Z27" s="503"/>
      <c r="AA27" s="504"/>
      <c r="AB27" s="275"/>
      <c r="AC27" s="263"/>
      <c r="AD27" s="466"/>
      <c r="AE27" s="467"/>
      <c r="AF27" s="409"/>
      <c r="AG27" s="502"/>
      <c r="AH27" s="503"/>
      <c r="AI27" s="503"/>
      <c r="AJ27" s="504"/>
      <c r="AK27" s="275"/>
      <c r="AL27" s="263"/>
      <c r="AM27" s="468"/>
      <c r="AN27" s="501"/>
      <c r="AO27" s="412" t="str">
        <f t="shared" si="3"/>
        <v/>
      </c>
      <c r="AP27" s="485"/>
      <c r="AQ27" s="485"/>
      <c r="AR27" s="485"/>
      <c r="AS27" s="565"/>
      <c r="AT27" s="275"/>
      <c r="AU27" s="263"/>
      <c r="AV27" s="468"/>
      <c r="AW27" s="501"/>
      <c r="AX27" s="409"/>
      <c r="AY27" s="502"/>
      <c r="AZ27" s="503"/>
      <c r="BA27" s="503"/>
      <c r="BB27" s="504"/>
      <c r="BC27" s="275"/>
      <c r="BD27" s="263"/>
      <c r="BE27" s="468"/>
      <c r="BF27" s="501"/>
      <c r="BG27" s="409"/>
      <c r="BH27" s="502"/>
      <c r="BI27" s="503"/>
      <c r="BJ27" s="503"/>
      <c r="BK27" s="504"/>
      <c r="BL27" s="275"/>
      <c r="BM27" s="263"/>
      <c r="BN27" s="468"/>
      <c r="BO27" s="501"/>
      <c r="BP27" s="409"/>
      <c r="BQ27" s="502"/>
      <c r="BR27" s="503"/>
      <c r="BS27" s="503"/>
      <c r="BT27" s="504"/>
      <c r="BU27" s="275"/>
      <c r="BV27" s="263"/>
      <c r="BW27" s="468"/>
      <c r="BX27" s="501"/>
      <c r="BY27" s="409"/>
      <c r="BZ27" s="502"/>
      <c r="CA27" s="503"/>
      <c r="CB27" s="503"/>
      <c r="CC27" s="504"/>
      <c r="CD27" s="275"/>
    </row>
    <row r="28" spans="1:82" s="239" customFormat="1">
      <c r="A28" s="371"/>
      <c r="B28" s="263"/>
      <c r="C28" s="468"/>
      <c r="D28" s="501"/>
      <c r="E28" s="412" t="str">
        <f t="shared" si="0"/>
        <v/>
      </c>
      <c r="F28" s="485"/>
      <c r="G28" s="484"/>
      <c r="H28" s="484"/>
      <c r="I28" s="486"/>
      <c r="J28" s="275"/>
      <c r="K28" s="263"/>
      <c r="L28" s="468"/>
      <c r="M28" s="501"/>
      <c r="N28" s="412" t="str">
        <f t="shared" si="1"/>
        <v/>
      </c>
      <c r="O28" s="485"/>
      <c r="P28" s="484"/>
      <c r="Q28" s="484"/>
      <c r="R28" s="486"/>
      <c r="S28" s="275"/>
      <c r="T28" s="263"/>
      <c r="U28" s="468"/>
      <c r="V28" s="501"/>
      <c r="W28" s="409"/>
      <c r="X28" s="485"/>
      <c r="Y28" s="484"/>
      <c r="Z28" s="484"/>
      <c r="AA28" s="486"/>
      <c r="AB28" s="275"/>
      <c r="AC28" s="263"/>
      <c r="AD28" s="466"/>
      <c r="AE28" s="467"/>
      <c r="AF28" s="409"/>
      <c r="AG28" s="502"/>
      <c r="AH28" s="503"/>
      <c r="AI28" s="503"/>
      <c r="AJ28" s="504"/>
      <c r="AK28" s="275"/>
      <c r="AL28" s="263"/>
      <c r="AM28" s="468"/>
      <c r="AN28" s="501"/>
      <c r="AO28" s="412" t="str">
        <f t="shared" si="3"/>
        <v/>
      </c>
      <c r="AP28" s="485"/>
      <c r="AQ28" s="484"/>
      <c r="AR28" s="484"/>
      <c r="AS28" s="486"/>
      <c r="AT28" s="275"/>
      <c r="AU28" s="263"/>
      <c r="AV28" s="468"/>
      <c r="AW28" s="501"/>
      <c r="AX28" s="409"/>
      <c r="AY28" s="485"/>
      <c r="AZ28" s="484"/>
      <c r="BA28" s="484"/>
      <c r="BB28" s="486"/>
      <c r="BC28" s="275"/>
      <c r="BD28" s="263"/>
      <c r="BE28" s="468"/>
      <c r="BF28" s="501"/>
      <c r="BG28" s="409"/>
      <c r="BH28" s="485"/>
      <c r="BI28" s="484"/>
      <c r="BJ28" s="484"/>
      <c r="BK28" s="486"/>
      <c r="BL28" s="275"/>
      <c r="BM28" s="263"/>
      <c r="BN28" s="468"/>
      <c r="BO28" s="501"/>
      <c r="BP28" s="409"/>
      <c r="BQ28" s="485"/>
      <c r="BR28" s="484"/>
      <c r="BS28" s="484"/>
      <c r="BT28" s="486"/>
      <c r="BU28" s="275"/>
      <c r="BV28" s="263"/>
      <c r="BW28" s="468"/>
      <c r="BX28" s="501"/>
      <c r="BY28" s="409"/>
      <c r="BZ28" s="485"/>
      <c r="CA28" s="484"/>
      <c r="CB28" s="484"/>
      <c r="CC28" s="486"/>
      <c r="CD28" s="275"/>
    </row>
    <row r="29" spans="1:82" s="239" customFormat="1" ht="16" thickBot="1">
      <c r="A29" s="371"/>
      <c r="B29" s="263"/>
      <c r="C29" s="470"/>
      <c r="D29" s="491"/>
      <c r="E29" s="421" t="str">
        <f t="shared" si="0"/>
        <v/>
      </c>
      <c r="F29" s="489"/>
      <c r="G29" s="488"/>
      <c r="H29" s="488"/>
      <c r="I29" s="490"/>
      <c r="J29" s="275"/>
      <c r="K29" s="263"/>
      <c r="L29" s="549"/>
      <c r="M29" s="550"/>
      <c r="N29" s="422" t="str">
        <f>IF(L29="","",SUMPRODUCT((U$13:V$29=L29)*(W$13:W$29))+SUMPRODUCT((AD$13:AE$29=L29)*(AF$13:AF$29)))</f>
        <v/>
      </c>
      <c r="O29" s="551"/>
      <c r="P29" s="552"/>
      <c r="Q29" s="552"/>
      <c r="R29" s="553"/>
      <c r="S29" s="275"/>
      <c r="T29" s="263"/>
      <c r="U29" s="470"/>
      <c r="V29" s="491"/>
      <c r="W29" s="410"/>
      <c r="X29" s="489"/>
      <c r="Y29" s="488"/>
      <c r="Z29" s="488"/>
      <c r="AA29" s="490"/>
      <c r="AB29" s="275"/>
      <c r="AC29" s="263"/>
      <c r="AD29" s="531"/>
      <c r="AE29" s="532"/>
      <c r="AF29" s="410"/>
      <c r="AG29" s="538"/>
      <c r="AH29" s="539"/>
      <c r="AI29" s="539"/>
      <c r="AJ29" s="540"/>
      <c r="AK29" s="275"/>
      <c r="AL29" s="263"/>
      <c r="AM29" s="549"/>
      <c r="AN29" s="550"/>
      <c r="AO29" s="422" t="str">
        <f>IF(AM29="","",SUMPRODUCT((AV$13:AW$29=AM29)*(AX$13:AX$29))+SUMPRODUCT((BE$13:BF$29=AM29)*(BG$13:BG$29)))</f>
        <v/>
      </c>
      <c r="AP29" s="551"/>
      <c r="AQ29" s="552"/>
      <c r="AR29" s="552"/>
      <c r="AS29" s="553"/>
      <c r="AT29" s="275"/>
      <c r="AU29" s="263"/>
      <c r="AV29" s="470"/>
      <c r="AW29" s="491"/>
      <c r="AX29" s="410"/>
      <c r="AY29" s="489"/>
      <c r="AZ29" s="488"/>
      <c r="BA29" s="488"/>
      <c r="BB29" s="490"/>
      <c r="BC29" s="275"/>
      <c r="BD29" s="263"/>
      <c r="BE29" s="470"/>
      <c r="BF29" s="491"/>
      <c r="BG29" s="410"/>
      <c r="BH29" s="489"/>
      <c r="BI29" s="488"/>
      <c r="BJ29" s="488"/>
      <c r="BK29" s="490"/>
      <c r="BL29" s="275"/>
      <c r="BM29" s="263"/>
      <c r="BN29" s="470"/>
      <c r="BO29" s="491"/>
      <c r="BP29" s="410"/>
      <c r="BQ29" s="489"/>
      <c r="BR29" s="488"/>
      <c r="BS29" s="488"/>
      <c r="BT29" s="490"/>
      <c r="BU29" s="275"/>
      <c r="BV29" s="263"/>
      <c r="BW29" s="470"/>
      <c r="BX29" s="491"/>
      <c r="BY29" s="410"/>
      <c r="BZ29" s="489"/>
      <c r="CA29" s="488"/>
      <c r="CB29" s="488"/>
      <c r="CC29" s="490"/>
      <c r="CD29" s="275"/>
    </row>
    <row r="30" spans="1:82" ht="16" thickBot="1">
      <c r="A30" s="371"/>
      <c r="B30" s="263"/>
      <c r="C30" s="464" t="s">
        <v>301</v>
      </c>
      <c r="D30" s="465"/>
      <c r="E30" s="376" t="e">
        <f>SUM(E13:E29)</f>
        <v>#VALUE!</v>
      </c>
      <c r="F30" s="478"/>
      <c r="G30" s="479"/>
      <c r="H30" s="479"/>
      <c r="I30" s="480"/>
      <c r="J30" s="275"/>
      <c r="K30" s="263"/>
      <c r="L30" s="509" t="s">
        <v>301</v>
      </c>
      <c r="M30" s="557"/>
      <c r="N30" s="423">
        <f>SUM(N13:N29)</f>
        <v>650000</v>
      </c>
      <c r="O30" s="541"/>
      <c r="P30" s="558"/>
      <c r="Q30" s="558"/>
      <c r="R30" s="559"/>
      <c r="S30" s="275"/>
      <c r="T30" s="263"/>
      <c r="U30" s="464" t="s">
        <v>301</v>
      </c>
      <c r="V30" s="465"/>
      <c r="W30" s="376">
        <f>SUM(W13:W29)</f>
        <v>550000</v>
      </c>
      <c r="X30" s="478"/>
      <c r="Y30" s="479"/>
      <c r="Z30" s="479"/>
      <c r="AA30" s="480"/>
      <c r="AB30" s="275"/>
      <c r="AC30" s="263"/>
      <c r="AD30" s="509" t="s">
        <v>301</v>
      </c>
      <c r="AE30" s="510"/>
      <c r="AF30" s="376">
        <f>SUM(AF13:AF29)</f>
        <v>100000</v>
      </c>
      <c r="AG30" s="541"/>
      <c r="AH30" s="542"/>
      <c r="AI30" s="542"/>
      <c r="AJ30" s="543"/>
      <c r="AK30" s="275"/>
      <c r="AL30" s="263"/>
      <c r="AM30" s="509" t="s">
        <v>301</v>
      </c>
      <c r="AN30" s="557"/>
      <c r="AO30" s="423">
        <f>SUM(AO13:AO29)</f>
        <v>112000</v>
      </c>
      <c r="AP30" s="541"/>
      <c r="AQ30" s="558"/>
      <c r="AR30" s="558"/>
      <c r="AS30" s="559"/>
      <c r="AT30" s="275"/>
      <c r="AU30" s="263"/>
      <c r="AV30" s="464" t="s">
        <v>301</v>
      </c>
      <c r="AW30" s="465"/>
      <c r="AX30" s="376">
        <f>SUM(AX13:AX29)</f>
        <v>101000</v>
      </c>
      <c r="AY30" s="478"/>
      <c r="AZ30" s="479"/>
      <c r="BA30" s="479"/>
      <c r="BB30" s="480"/>
      <c r="BC30" s="275"/>
      <c r="BD30" s="263"/>
      <c r="BE30" s="464" t="s">
        <v>301</v>
      </c>
      <c r="BF30" s="465"/>
      <c r="BG30" s="376">
        <f>SUM(BG13:BG29)</f>
        <v>11000</v>
      </c>
      <c r="BH30" s="478"/>
      <c r="BI30" s="479"/>
      <c r="BJ30" s="479"/>
      <c r="BK30" s="480"/>
      <c r="BL30" s="275"/>
      <c r="BM30" s="263"/>
      <c r="BN30" s="464" t="s">
        <v>301</v>
      </c>
      <c r="BO30" s="465"/>
      <c r="BP30" s="376">
        <f>SUM(BP13:BP29)</f>
        <v>100000</v>
      </c>
      <c r="BQ30" s="478"/>
      <c r="BR30" s="479"/>
      <c r="BS30" s="479"/>
      <c r="BT30" s="480"/>
      <c r="BU30" s="275"/>
      <c r="BV30" s="263"/>
      <c r="BW30" s="464" t="s">
        <v>301</v>
      </c>
      <c r="BX30" s="465"/>
      <c r="BY30" s="376">
        <f>SUM(BY13:BY29)</f>
        <v>10000</v>
      </c>
      <c r="BZ30" s="478"/>
      <c r="CA30" s="479"/>
      <c r="CB30" s="479"/>
      <c r="CC30" s="480"/>
      <c r="CD30" s="275"/>
    </row>
    <row r="31" spans="1:82" ht="16" thickBot="1">
      <c r="A31" s="371"/>
      <c r="B31" s="263"/>
      <c r="C31" s="261"/>
      <c r="D31" s="261"/>
      <c r="E31" s="358"/>
      <c r="F31" s="261"/>
      <c r="G31" s="261"/>
      <c r="H31" s="261"/>
      <c r="I31" s="261"/>
      <c r="J31" s="275"/>
      <c r="K31" s="263"/>
      <c r="L31" s="261"/>
      <c r="M31" s="261"/>
      <c r="N31" s="358"/>
      <c r="O31" s="261"/>
      <c r="P31" s="261"/>
      <c r="Q31" s="261"/>
      <c r="R31" s="261"/>
      <c r="S31" s="275"/>
      <c r="T31" s="263"/>
      <c r="U31" s="261"/>
      <c r="V31" s="261"/>
      <c r="W31" s="358"/>
      <c r="X31" s="261"/>
      <c r="Y31" s="261"/>
      <c r="Z31" s="261"/>
      <c r="AA31" s="261"/>
      <c r="AB31" s="275"/>
      <c r="AC31" s="263"/>
      <c r="AD31" s="261"/>
      <c r="AE31" s="261"/>
      <c r="AF31" s="358"/>
      <c r="AG31" s="261"/>
      <c r="AH31" s="261"/>
      <c r="AI31" s="261"/>
      <c r="AJ31" s="261"/>
      <c r="AK31" s="275"/>
      <c r="AL31" s="263"/>
      <c r="AM31" s="261"/>
      <c r="AN31" s="261"/>
      <c r="AO31" s="358"/>
      <c r="AP31" s="261"/>
      <c r="AQ31" s="261"/>
      <c r="AR31" s="261"/>
      <c r="AS31" s="261"/>
      <c r="AT31" s="275"/>
      <c r="AU31" s="263"/>
      <c r="AV31" s="261"/>
      <c r="AW31" s="261"/>
      <c r="AX31" s="358"/>
      <c r="AY31" s="261"/>
      <c r="AZ31" s="261"/>
      <c r="BA31" s="261"/>
      <c r="BB31" s="261"/>
      <c r="BC31" s="275"/>
      <c r="BD31" s="263"/>
      <c r="BE31" s="261"/>
      <c r="BF31" s="261"/>
      <c r="BG31" s="358"/>
      <c r="BH31" s="261"/>
      <c r="BI31" s="261"/>
      <c r="BJ31" s="261"/>
      <c r="BK31" s="261"/>
      <c r="BL31" s="275"/>
      <c r="BM31" s="263"/>
      <c r="BN31" s="261"/>
      <c r="BO31" s="261"/>
      <c r="BP31" s="358"/>
      <c r="BQ31" s="261"/>
      <c r="BR31" s="261"/>
      <c r="BS31" s="261"/>
      <c r="BT31" s="261"/>
      <c r="BU31" s="275"/>
      <c r="BV31" s="263"/>
      <c r="BW31" s="261"/>
      <c r="BX31" s="261"/>
      <c r="BY31" s="358"/>
      <c r="BZ31" s="261"/>
      <c r="CA31" s="261"/>
      <c r="CB31" s="261"/>
      <c r="CC31" s="261"/>
      <c r="CD31" s="275"/>
    </row>
    <row r="32" spans="1:82" ht="16" thickBot="1">
      <c r="A32" s="371"/>
      <c r="B32" s="263"/>
      <c r="C32" s="584" t="s">
        <v>143</v>
      </c>
      <c r="D32" s="585"/>
      <c r="E32" s="406" t="str">
        <f>E12</f>
        <v>P.A.D</v>
      </c>
      <c r="F32" s="581" t="s">
        <v>287</v>
      </c>
      <c r="G32" s="582"/>
      <c r="H32" s="582"/>
      <c r="I32" s="583"/>
      <c r="J32" s="275"/>
      <c r="K32" s="263"/>
      <c r="L32" s="560" t="s">
        <v>143</v>
      </c>
      <c r="M32" s="561"/>
      <c r="N32" s="377" t="str">
        <f>N12</f>
        <v>Prod P.A.D</v>
      </c>
      <c r="O32" s="562" t="s">
        <v>287</v>
      </c>
      <c r="P32" s="563"/>
      <c r="Q32" s="563"/>
      <c r="R32" s="564"/>
      <c r="S32" s="275"/>
      <c r="T32" s="263"/>
      <c r="U32" s="492" t="s">
        <v>143</v>
      </c>
      <c r="V32" s="493"/>
      <c r="W32" s="392" t="str">
        <f>W12</f>
        <v>Prod Grd Salle</v>
      </c>
      <c r="X32" s="494" t="s">
        <v>287</v>
      </c>
      <c r="Y32" s="495"/>
      <c r="Z32" s="495"/>
      <c r="AA32" s="496"/>
      <c r="AB32" s="275"/>
      <c r="AC32" s="263"/>
      <c r="AD32" s="525" t="s">
        <v>143</v>
      </c>
      <c r="AE32" s="526"/>
      <c r="AF32" s="392" t="str">
        <f>AF12</f>
        <v>Prod Club</v>
      </c>
      <c r="AG32" s="554" t="s">
        <v>287</v>
      </c>
      <c r="AH32" s="555"/>
      <c r="AI32" s="555"/>
      <c r="AJ32" s="556"/>
      <c r="AK32" s="275"/>
      <c r="AL32" s="263"/>
      <c r="AM32" s="560" t="s">
        <v>143</v>
      </c>
      <c r="AN32" s="561"/>
      <c r="AO32" s="377" t="str">
        <f>AO12</f>
        <v>M.A.D</v>
      </c>
      <c r="AP32" s="562" t="s">
        <v>287</v>
      </c>
      <c r="AQ32" s="563"/>
      <c r="AR32" s="563"/>
      <c r="AS32" s="564"/>
      <c r="AT32" s="275"/>
      <c r="AU32" s="263"/>
      <c r="AV32" s="492" t="s">
        <v>143</v>
      </c>
      <c r="AW32" s="493"/>
      <c r="AX32" s="392" t="str">
        <f>AX12</f>
        <v>M.A.D Grd Salle</v>
      </c>
      <c r="AY32" s="494" t="s">
        <v>287</v>
      </c>
      <c r="AZ32" s="495"/>
      <c r="BA32" s="495"/>
      <c r="BB32" s="496"/>
      <c r="BC32" s="275"/>
      <c r="BD32" s="263"/>
      <c r="BE32" s="492" t="s">
        <v>143</v>
      </c>
      <c r="BF32" s="493"/>
      <c r="BG32" s="392" t="str">
        <f>BG12</f>
        <v>M.A.D Club</v>
      </c>
      <c r="BH32" s="494" t="s">
        <v>287</v>
      </c>
      <c r="BI32" s="495"/>
      <c r="BJ32" s="495"/>
      <c r="BK32" s="496"/>
      <c r="BL32" s="275"/>
      <c r="BM32" s="263"/>
      <c r="BN32" s="492" t="s">
        <v>143</v>
      </c>
      <c r="BO32" s="493"/>
      <c r="BP32" s="392" t="str">
        <f>BP12</f>
        <v>M.A.D Club gratuit</v>
      </c>
      <c r="BQ32" s="494" t="s">
        <v>287</v>
      </c>
      <c r="BR32" s="495"/>
      <c r="BS32" s="495"/>
      <c r="BT32" s="496"/>
      <c r="BU32" s="275"/>
      <c r="BV32" s="263"/>
      <c r="BW32" s="492" t="s">
        <v>143</v>
      </c>
      <c r="BX32" s="493"/>
      <c r="BY32" s="392" t="str">
        <f>BY12</f>
        <v>M.A.D Salle gratuite</v>
      </c>
      <c r="BZ32" s="494" t="s">
        <v>287</v>
      </c>
      <c r="CA32" s="495"/>
      <c r="CB32" s="495"/>
      <c r="CC32" s="496"/>
      <c r="CD32" s="275"/>
    </row>
    <row r="33" spans="1:82" s="239" customFormat="1">
      <c r="A33" s="371"/>
      <c r="B33" s="263"/>
      <c r="C33" s="497" t="s">
        <v>20</v>
      </c>
      <c r="D33" s="498"/>
      <c r="E33" s="411">
        <f>IF(C33="","",SUMPRODUCT((L33=C33)*(N33))+SUMPRODUCT((AM33=C33)*(AO33)))</f>
        <v>300000</v>
      </c>
      <c r="F33" s="499"/>
      <c r="G33" s="498"/>
      <c r="H33" s="498"/>
      <c r="I33" s="500"/>
      <c r="J33" s="275"/>
      <c r="K33" s="263"/>
      <c r="L33" s="497" t="s">
        <v>20</v>
      </c>
      <c r="M33" s="498"/>
      <c r="N33" s="411">
        <f>IF(L33="","",SUMPRODUCT((U$33:V$49=L33)*(W$33:W$49))+SUMPRODUCT((AD$33:AE$49=L33)*(AF$33:AF$49)))</f>
        <v>100000</v>
      </c>
      <c r="O33" s="499"/>
      <c r="P33" s="498"/>
      <c r="Q33" s="498"/>
      <c r="R33" s="500"/>
      <c r="S33" s="275"/>
      <c r="T33" s="263"/>
      <c r="U33" s="497" t="s">
        <v>22</v>
      </c>
      <c r="V33" s="498"/>
      <c r="W33" s="411">
        <v>1000000</v>
      </c>
      <c r="X33" s="499"/>
      <c r="Y33" s="498"/>
      <c r="Z33" s="498"/>
      <c r="AA33" s="500"/>
      <c r="AB33" s="275"/>
      <c r="AC33" s="263"/>
      <c r="AD33" s="544" t="s">
        <v>20</v>
      </c>
      <c r="AE33" s="545"/>
      <c r="AF33" s="411">
        <v>100000</v>
      </c>
      <c r="AG33" s="546"/>
      <c r="AH33" s="547"/>
      <c r="AI33" s="547"/>
      <c r="AJ33" s="548"/>
      <c r="AK33" s="275"/>
      <c r="AL33" s="263"/>
      <c r="AM33" s="497" t="s">
        <v>20</v>
      </c>
      <c r="AN33" s="498"/>
      <c r="AO33" s="411">
        <f>IF(AM33="","",SUMPRODUCT((AV$33:AW$49=AM33)*(AX$33:AX$49))+SUMPRODUCT((BE$33:BF$49=AM33)*(BG$33:BG$49)))</f>
        <v>200000</v>
      </c>
      <c r="AP33" s="499"/>
      <c r="AQ33" s="498"/>
      <c r="AR33" s="498"/>
      <c r="AS33" s="500"/>
      <c r="AT33" s="275"/>
      <c r="AU33" s="263"/>
      <c r="AV33" s="497" t="s">
        <v>20</v>
      </c>
      <c r="AW33" s="498"/>
      <c r="AX33" s="411">
        <v>100000</v>
      </c>
      <c r="AY33" s="499"/>
      <c r="AZ33" s="498"/>
      <c r="BA33" s="498"/>
      <c r="BB33" s="500"/>
      <c r="BC33" s="275"/>
      <c r="BD33" s="263"/>
      <c r="BE33" s="497" t="s">
        <v>20</v>
      </c>
      <c r="BF33" s="498"/>
      <c r="BG33" s="411">
        <v>100000</v>
      </c>
      <c r="BH33" s="499"/>
      <c r="BI33" s="498"/>
      <c r="BJ33" s="498"/>
      <c r="BK33" s="500"/>
      <c r="BL33" s="275"/>
      <c r="BM33" s="263"/>
      <c r="BN33" s="497" t="s">
        <v>20</v>
      </c>
      <c r="BO33" s="498"/>
      <c r="BP33" s="411">
        <v>100000</v>
      </c>
      <c r="BQ33" s="499"/>
      <c r="BR33" s="498"/>
      <c r="BS33" s="498"/>
      <c r="BT33" s="500"/>
      <c r="BU33" s="275"/>
      <c r="BV33" s="263"/>
      <c r="BW33" s="497" t="s">
        <v>20</v>
      </c>
      <c r="BX33" s="498"/>
      <c r="BY33" s="411">
        <v>100000</v>
      </c>
      <c r="BZ33" s="499"/>
      <c r="CA33" s="498"/>
      <c r="CB33" s="498"/>
      <c r="CC33" s="500"/>
      <c r="CD33" s="275"/>
    </row>
    <row r="34" spans="1:82" s="239" customFormat="1">
      <c r="A34" s="371"/>
      <c r="B34" s="263"/>
      <c r="C34" s="483"/>
      <c r="D34" s="484"/>
      <c r="E34" s="412"/>
      <c r="F34" s="485"/>
      <c r="G34" s="484"/>
      <c r="H34" s="484"/>
      <c r="I34" s="486"/>
      <c r="J34" s="275"/>
      <c r="K34" s="263"/>
      <c r="L34" s="483" t="s">
        <v>22</v>
      </c>
      <c r="M34" s="485"/>
      <c r="N34" s="412">
        <f t="shared" ref="N34:N49" si="4">IF(L34="","",SUMPRODUCT((U$33:V$49=L34)*(W$33:W$49))+SUMPRODUCT((AD$33:AE$49=L34)*(AF$33:AF$49)))</f>
        <v>1000000</v>
      </c>
      <c r="O34" s="485"/>
      <c r="P34" s="484"/>
      <c r="Q34" s="484"/>
      <c r="R34" s="486"/>
      <c r="S34" s="275"/>
      <c r="T34" s="263"/>
      <c r="U34" s="483"/>
      <c r="V34" s="484"/>
      <c r="W34" s="412"/>
      <c r="X34" s="485"/>
      <c r="Y34" s="484"/>
      <c r="Z34" s="484"/>
      <c r="AA34" s="486"/>
      <c r="AB34" s="275"/>
      <c r="AC34" s="263"/>
      <c r="AD34" s="534"/>
      <c r="AE34" s="535"/>
      <c r="AF34" s="412"/>
      <c r="AG34" s="502"/>
      <c r="AH34" s="503"/>
      <c r="AI34" s="503"/>
      <c r="AJ34" s="504"/>
      <c r="AK34" s="275"/>
      <c r="AL34" s="263"/>
      <c r="AM34" s="483"/>
      <c r="AN34" s="485"/>
      <c r="AO34" s="412" t="str">
        <f t="shared" ref="AO34:AO49" si="5">IF(AM34="","",SUMPRODUCT((AV$33:AW$49=AM34)*(AX$33:AX$49))+SUMPRODUCT((BE$33:BF$49=AM34)*(BG$33:BG$49)))</f>
        <v/>
      </c>
      <c r="AP34" s="485"/>
      <c r="AQ34" s="484"/>
      <c r="AR34" s="484"/>
      <c r="AS34" s="486"/>
      <c r="AT34" s="275"/>
      <c r="AU34" s="263"/>
      <c r="AV34" s="483"/>
      <c r="AW34" s="484"/>
      <c r="AX34" s="412"/>
      <c r="AY34" s="485"/>
      <c r="AZ34" s="484"/>
      <c r="BA34" s="484"/>
      <c r="BB34" s="486"/>
      <c r="BC34" s="275"/>
      <c r="BD34" s="263"/>
      <c r="BE34" s="483"/>
      <c r="BF34" s="484"/>
      <c r="BG34" s="412"/>
      <c r="BH34" s="485"/>
      <c r="BI34" s="484"/>
      <c r="BJ34" s="484"/>
      <c r="BK34" s="486"/>
      <c r="BL34" s="275"/>
      <c r="BM34" s="263"/>
      <c r="BN34" s="483"/>
      <c r="BO34" s="484"/>
      <c r="BP34" s="412"/>
      <c r="BQ34" s="485"/>
      <c r="BR34" s="484"/>
      <c r="BS34" s="484"/>
      <c r="BT34" s="486"/>
      <c r="BU34" s="275"/>
      <c r="BV34" s="263"/>
      <c r="BW34" s="483"/>
      <c r="BX34" s="484"/>
      <c r="BY34" s="412"/>
      <c r="BZ34" s="485"/>
      <c r="CA34" s="484"/>
      <c r="CB34" s="484"/>
      <c r="CC34" s="486"/>
      <c r="CD34" s="275"/>
    </row>
    <row r="35" spans="1:82" s="239" customFormat="1">
      <c r="A35" s="371"/>
      <c r="B35" s="263"/>
      <c r="C35" s="483"/>
      <c r="D35" s="484"/>
      <c r="E35" s="412"/>
      <c r="F35" s="485"/>
      <c r="G35" s="484"/>
      <c r="H35" s="484"/>
      <c r="I35" s="486"/>
      <c r="J35" s="275"/>
      <c r="K35" s="263"/>
      <c r="L35" s="483"/>
      <c r="M35" s="485"/>
      <c r="N35" s="412" t="str">
        <f t="shared" si="4"/>
        <v/>
      </c>
      <c r="O35" s="485"/>
      <c r="P35" s="484"/>
      <c r="Q35" s="484"/>
      <c r="R35" s="486"/>
      <c r="S35" s="275"/>
      <c r="T35" s="263"/>
      <c r="U35" s="483"/>
      <c r="V35" s="484"/>
      <c r="W35" s="412"/>
      <c r="X35" s="485"/>
      <c r="Y35" s="484"/>
      <c r="Z35" s="484"/>
      <c r="AA35" s="486"/>
      <c r="AB35" s="275"/>
      <c r="AC35" s="263"/>
      <c r="AD35" s="534"/>
      <c r="AE35" s="535"/>
      <c r="AF35" s="412"/>
      <c r="AG35" s="502"/>
      <c r="AH35" s="503"/>
      <c r="AI35" s="503"/>
      <c r="AJ35" s="504"/>
      <c r="AK35" s="275"/>
      <c r="AL35" s="263"/>
      <c r="AM35" s="483"/>
      <c r="AN35" s="485"/>
      <c r="AO35" s="412" t="str">
        <f t="shared" si="5"/>
        <v/>
      </c>
      <c r="AP35" s="485"/>
      <c r="AQ35" s="484"/>
      <c r="AR35" s="484"/>
      <c r="AS35" s="486"/>
      <c r="AT35" s="275"/>
      <c r="AU35" s="263"/>
      <c r="AV35" s="483"/>
      <c r="AW35" s="484"/>
      <c r="AX35" s="412"/>
      <c r="AY35" s="485"/>
      <c r="AZ35" s="484"/>
      <c r="BA35" s="484"/>
      <c r="BB35" s="486"/>
      <c r="BC35" s="275"/>
      <c r="BD35" s="263"/>
      <c r="BE35" s="483"/>
      <c r="BF35" s="484"/>
      <c r="BG35" s="412"/>
      <c r="BH35" s="485"/>
      <c r="BI35" s="484"/>
      <c r="BJ35" s="484"/>
      <c r="BK35" s="486"/>
      <c r="BL35" s="275"/>
      <c r="BM35" s="263"/>
      <c r="BN35" s="483"/>
      <c r="BO35" s="484"/>
      <c r="BP35" s="412"/>
      <c r="BQ35" s="485"/>
      <c r="BR35" s="484"/>
      <c r="BS35" s="484"/>
      <c r="BT35" s="486"/>
      <c r="BU35" s="275"/>
      <c r="BV35" s="263"/>
      <c r="BW35" s="483"/>
      <c r="BX35" s="484"/>
      <c r="BY35" s="412"/>
      <c r="BZ35" s="485"/>
      <c r="CA35" s="484"/>
      <c r="CB35" s="484"/>
      <c r="CC35" s="486"/>
      <c r="CD35" s="275"/>
    </row>
    <row r="36" spans="1:82" s="239" customFormat="1">
      <c r="A36" s="371"/>
      <c r="B36" s="263"/>
      <c r="C36" s="483"/>
      <c r="D36" s="484"/>
      <c r="E36" s="412"/>
      <c r="F36" s="485"/>
      <c r="G36" s="484"/>
      <c r="H36" s="484"/>
      <c r="I36" s="486"/>
      <c r="J36" s="275"/>
      <c r="K36" s="263"/>
      <c r="L36" s="483"/>
      <c r="M36" s="485"/>
      <c r="N36" s="412" t="str">
        <f t="shared" si="4"/>
        <v/>
      </c>
      <c r="O36" s="485"/>
      <c r="P36" s="484"/>
      <c r="Q36" s="484"/>
      <c r="R36" s="486"/>
      <c r="S36" s="275"/>
      <c r="T36" s="263"/>
      <c r="U36" s="483"/>
      <c r="V36" s="484"/>
      <c r="W36" s="412"/>
      <c r="X36" s="485"/>
      <c r="Y36" s="484"/>
      <c r="Z36" s="484"/>
      <c r="AA36" s="486"/>
      <c r="AB36" s="275"/>
      <c r="AC36" s="263"/>
      <c r="AD36" s="534"/>
      <c r="AE36" s="535"/>
      <c r="AF36" s="412"/>
      <c r="AG36" s="502"/>
      <c r="AH36" s="503"/>
      <c r="AI36" s="503"/>
      <c r="AJ36" s="504"/>
      <c r="AK36" s="275"/>
      <c r="AL36" s="263"/>
      <c r="AM36" s="483"/>
      <c r="AN36" s="485"/>
      <c r="AO36" s="412" t="str">
        <f t="shared" si="5"/>
        <v/>
      </c>
      <c r="AP36" s="485"/>
      <c r="AQ36" s="484"/>
      <c r="AR36" s="484"/>
      <c r="AS36" s="486"/>
      <c r="AT36" s="275"/>
      <c r="AU36" s="263"/>
      <c r="AV36" s="483"/>
      <c r="AW36" s="484"/>
      <c r="AX36" s="412"/>
      <c r="AY36" s="485"/>
      <c r="AZ36" s="484"/>
      <c r="BA36" s="484"/>
      <c r="BB36" s="486"/>
      <c r="BC36" s="275"/>
      <c r="BD36" s="263"/>
      <c r="BE36" s="483"/>
      <c r="BF36" s="484"/>
      <c r="BG36" s="412"/>
      <c r="BH36" s="485"/>
      <c r="BI36" s="484"/>
      <c r="BJ36" s="484"/>
      <c r="BK36" s="486"/>
      <c r="BL36" s="275"/>
      <c r="BM36" s="263"/>
      <c r="BN36" s="483"/>
      <c r="BO36" s="484"/>
      <c r="BP36" s="412"/>
      <c r="BQ36" s="485"/>
      <c r="BR36" s="484"/>
      <c r="BS36" s="484"/>
      <c r="BT36" s="486"/>
      <c r="BU36" s="275"/>
      <c r="BV36" s="263"/>
      <c r="BW36" s="483"/>
      <c r="BX36" s="484"/>
      <c r="BY36" s="412"/>
      <c r="BZ36" s="485"/>
      <c r="CA36" s="484"/>
      <c r="CB36" s="484"/>
      <c r="CC36" s="486"/>
      <c r="CD36" s="275"/>
    </row>
    <row r="37" spans="1:82" s="239" customFormat="1">
      <c r="A37" s="371"/>
      <c r="B37" s="263"/>
      <c r="C37" s="483"/>
      <c r="D37" s="484"/>
      <c r="E37" s="412"/>
      <c r="F37" s="485"/>
      <c r="G37" s="484"/>
      <c r="H37" s="484"/>
      <c r="I37" s="486"/>
      <c r="J37" s="275"/>
      <c r="K37" s="263"/>
      <c r="L37" s="483"/>
      <c r="M37" s="485"/>
      <c r="N37" s="412" t="str">
        <f t="shared" si="4"/>
        <v/>
      </c>
      <c r="O37" s="485"/>
      <c r="P37" s="484"/>
      <c r="Q37" s="484"/>
      <c r="R37" s="486"/>
      <c r="S37" s="275"/>
      <c r="T37" s="263"/>
      <c r="U37" s="483"/>
      <c r="V37" s="484"/>
      <c r="W37" s="412"/>
      <c r="X37" s="485"/>
      <c r="Y37" s="484"/>
      <c r="Z37" s="484"/>
      <c r="AA37" s="486"/>
      <c r="AB37" s="275"/>
      <c r="AC37" s="263"/>
      <c r="AD37" s="534"/>
      <c r="AE37" s="535"/>
      <c r="AF37" s="412"/>
      <c r="AG37" s="502"/>
      <c r="AH37" s="503"/>
      <c r="AI37" s="503"/>
      <c r="AJ37" s="504"/>
      <c r="AK37" s="275"/>
      <c r="AL37" s="263"/>
      <c r="AM37" s="483"/>
      <c r="AN37" s="485"/>
      <c r="AO37" s="412" t="str">
        <f t="shared" si="5"/>
        <v/>
      </c>
      <c r="AP37" s="485"/>
      <c r="AQ37" s="484"/>
      <c r="AR37" s="484"/>
      <c r="AS37" s="486"/>
      <c r="AT37" s="275"/>
      <c r="AU37" s="263"/>
      <c r="AV37" s="483"/>
      <c r="AW37" s="484"/>
      <c r="AX37" s="412"/>
      <c r="AY37" s="485"/>
      <c r="AZ37" s="484"/>
      <c r="BA37" s="484"/>
      <c r="BB37" s="486"/>
      <c r="BC37" s="275"/>
      <c r="BD37" s="263"/>
      <c r="BE37" s="483"/>
      <c r="BF37" s="484"/>
      <c r="BG37" s="412"/>
      <c r="BH37" s="485"/>
      <c r="BI37" s="484"/>
      <c r="BJ37" s="484"/>
      <c r="BK37" s="486"/>
      <c r="BL37" s="275"/>
      <c r="BM37" s="263"/>
      <c r="BN37" s="483"/>
      <c r="BO37" s="484"/>
      <c r="BP37" s="412"/>
      <c r="BQ37" s="485"/>
      <c r="BR37" s="484"/>
      <c r="BS37" s="484"/>
      <c r="BT37" s="486"/>
      <c r="BU37" s="275"/>
      <c r="BV37" s="263"/>
      <c r="BW37" s="483"/>
      <c r="BX37" s="484"/>
      <c r="BY37" s="412"/>
      <c r="BZ37" s="485"/>
      <c r="CA37" s="484"/>
      <c r="CB37" s="484"/>
      <c r="CC37" s="486"/>
      <c r="CD37" s="275"/>
    </row>
    <row r="38" spans="1:82" s="239" customFormat="1">
      <c r="A38" s="371"/>
      <c r="B38" s="263"/>
      <c r="C38" s="483"/>
      <c r="D38" s="484"/>
      <c r="E38" s="412"/>
      <c r="F38" s="485"/>
      <c r="G38" s="484"/>
      <c r="H38" s="484"/>
      <c r="I38" s="486"/>
      <c r="J38" s="275"/>
      <c r="K38" s="263"/>
      <c r="L38" s="483"/>
      <c r="M38" s="485"/>
      <c r="N38" s="412" t="str">
        <f t="shared" si="4"/>
        <v/>
      </c>
      <c r="O38" s="485"/>
      <c r="P38" s="484"/>
      <c r="Q38" s="484"/>
      <c r="R38" s="486"/>
      <c r="S38" s="275"/>
      <c r="T38" s="263"/>
      <c r="U38" s="483"/>
      <c r="V38" s="484"/>
      <c r="W38" s="412"/>
      <c r="X38" s="485"/>
      <c r="Y38" s="484"/>
      <c r="Z38" s="484"/>
      <c r="AA38" s="486"/>
      <c r="AB38" s="275"/>
      <c r="AC38" s="263"/>
      <c r="AD38" s="534"/>
      <c r="AE38" s="535"/>
      <c r="AF38" s="412"/>
      <c r="AG38" s="502"/>
      <c r="AH38" s="503"/>
      <c r="AI38" s="503"/>
      <c r="AJ38" s="504"/>
      <c r="AK38" s="275"/>
      <c r="AL38" s="263"/>
      <c r="AM38" s="483"/>
      <c r="AN38" s="485"/>
      <c r="AO38" s="412" t="str">
        <f t="shared" si="5"/>
        <v/>
      </c>
      <c r="AP38" s="485"/>
      <c r="AQ38" s="484"/>
      <c r="AR38" s="484"/>
      <c r="AS38" s="486"/>
      <c r="AT38" s="275"/>
      <c r="AU38" s="263"/>
      <c r="AV38" s="483"/>
      <c r="AW38" s="484"/>
      <c r="AX38" s="412"/>
      <c r="AY38" s="485"/>
      <c r="AZ38" s="484"/>
      <c r="BA38" s="484"/>
      <c r="BB38" s="486"/>
      <c r="BC38" s="275"/>
      <c r="BD38" s="263"/>
      <c r="BE38" s="483"/>
      <c r="BF38" s="484"/>
      <c r="BG38" s="412"/>
      <c r="BH38" s="485"/>
      <c r="BI38" s="484"/>
      <c r="BJ38" s="484"/>
      <c r="BK38" s="486"/>
      <c r="BL38" s="275"/>
      <c r="BM38" s="263"/>
      <c r="BN38" s="483"/>
      <c r="BO38" s="484"/>
      <c r="BP38" s="412"/>
      <c r="BQ38" s="485"/>
      <c r="BR38" s="484"/>
      <c r="BS38" s="484"/>
      <c r="BT38" s="486"/>
      <c r="BU38" s="275"/>
      <c r="BV38" s="263"/>
      <c r="BW38" s="483"/>
      <c r="BX38" s="484"/>
      <c r="BY38" s="412"/>
      <c r="BZ38" s="485"/>
      <c r="CA38" s="484"/>
      <c r="CB38" s="484"/>
      <c r="CC38" s="486"/>
      <c r="CD38" s="275"/>
    </row>
    <row r="39" spans="1:82" s="239" customFormat="1">
      <c r="A39" s="371"/>
      <c r="B39" s="263"/>
      <c r="C39" s="483"/>
      <c r="D39" s="484"/>
      <c r="E39" s="412"/>
      <c r="F39" s="485"/>
      <c r="G39" s="484"/>
      <c r="H39" s="484"/>
      <c r="I39" s="486"/>
      <c r="J39" s="275"/>
      <c r="K39" s="263"/>
      <c r="L39" s="483"/>
      <c r="M39" s="485"/>
      <c r="N39" s="412" t="str">
        <f t="shared" si="4"/>
        <v/>
      </c>
      <c r="O39" s="485"/>
      <c r="P39" s="484"/>
      <c r="Q39" s="484"/>
      <c r="R39" s="486"/>
      <c r="S39" s="275"/>
      <c r="T39" s="263"/>
      <c r="U39" s="483"/>
      <c r="V39" s="484"/>
      <c r="W39" s="412"/>
      <c r="X39" s="485"/>
      <c r="Y39" s="484"/>
      <c r="Z39" s="484"/>
      <c r="AA39" s="486"/>
      <c r="AB39" s="275"/>
      <c r="AC39" s="263"/>
      <c r="AD39" s="534"/>
      <c r="AE39" s="535"/>
      <c r="AF39" s="412"/>
      <c r="AG39" s="502"/>
      <c r="AH39" s="503"/>
      <c r="AI39" s="503"/>
      <c r="AJ39" s="504"/>
      <c r="AK39" s="275"/>
      <c r="AL39" s="263"/>
      <c r="AM39" s="483"/>
      <c r="AN39" s="485"/>
      <c r="AO39" s="412" t="str">
        <f t="shared" si="5"/>
        <v/>
      </c>
      <c r="AP39" s="485"/>
      <c r="AQ39" s="484"/>
      <c r="AR39" s="484"/>
      <c r="AS39" s="486"/>
      <c r="AT39" s="275"/>
      <c r="AU39" s="263"/>
      <c r="AV39" s="483"/>
      <c r="AW39" s="484"/>
      <c r="AX39" s="412"/>
      <c r="AY39" s="485"/>
      <c r="AZ39" s="484"/>
      <c r="BA39" s="484"/>
      <c r="BB39" s="486"/>
      <c r="BC39" s="275"/>
      <c r="BD39" s="263"/>
      <c r="BE39" s="483"/>
      <c r="BF39" s="484"/>
      <c r="BG39" s="412"/>
      <c r="BH39" s="485"/>
      <c r="BI39" s="484"/>
      <c r="BJ39" s="484"/>
      <c r="BK39" s="486"/>
      <c r="BL39" s="275"/>
      <c r="BM39" s="263"/>
      <c r="BN39" s="483"/>
      <c r="BO39" s="484"/>
      <c r="BP39" s="412"/>
      <c r="BQ39" s="485"/>
      <c r="BR39" s="484"/>
      <c r="BS39" s="484"/>
      <c r="BT39" s="486"/>
      <c r="BU39" s="275"/>
      <c r="BV39" s="263"/>
      <c r="BW39" s="483"/>
      <c r="BX39" s="484"/>
      <c r="BY39" s="412"/>
      <c r="BZ39" s="485"/>
      <c r="CA39" s="484"/>
      <c r="CB39" s="484"/>
      <c r="CC39" s="486"/>
      <c r="CD39" s="275"/>
    </row>
    <row r="40" spans="1:82" s="239" customFormat="1">
      <c r="A40" s="371"/>
      <c r="B40" s="263"/>
      <c r="C40" s="483"/>
      <c r="D40" s="484"/>
      <c r="E40" s="412"/>
      <c r="F40" s="485"/>
      <c r="G40" s="484"/>
      <c r="H40" s="484"/>
      <c r="I40" s="486"/>
      <c r="J40" s="275"/>
      <c r="K40" s="263"/>
      <c r="L40" s="483"/>
      <c r="M40" s="485"/>
      <c r="N40" s="412" t="str">
        <f t="shared" si="4"/>
        <v/>
      </c>
      <c r="O40" s="485"/>
      <c r="P40" s="484"/>
      <c r="Q40" s="484"/>
      <c r="R40" s="486"/>
      <c r="S40" s="275"/>
      <c r="T40" s="263"/>
      <c r="U40" s="483"/>
      <c r="V40" s="484"/>
      <c r="W40" s="412"/>
      <c r="X40" s="485"/>
      <c r="Y40" s="484"/>
      <c r="Z40" s="484"/>
      <c r="AA40" s="486"/>
      <c r="AB40" s="275"/>
      <c r="AC40" s="263"/>
      <c r="AD40" s="534"/>
      <c r="AE40" s="535"/>
      <c r="AF40" s="412"/>
      <c r="AG40" s="502"/>
      <c r="AH40" s="503"/>
      <c r="AI40" s="503"/>
      <c r="AJ40" s="504"/>
      <c r="AK40" s="275"/>
      <c r="AL40" s="263"/>
      <c r="AM40" s="483"/>
      <c r="AN40" s="485"/>
      <c r="AO40" s="412" t="str">
        <f t="shared" si="5"/>
        <v/>
      </c>
      <c r="AP40" s="485"/>
      <c r="AQ40" s="484"/>
      <c r="AR40" s="484"/>
      <c r="AS40" s="486"/>
      <c r="AT40" s="275"/>
      <c r="AU40" s="263"/>
      <c r="AV40" s="483"/>
      <c r="AW40" s="484"/>
      <c r="AX40" s="412"/>
      <c r="AY40" s="485"/>
      <c r="AZ40" s="484"/>
      <c r="BA40" s="484"/>
      <c r="BB40" s="486"/>
      <c r="BC40" s="275"/>
      <c r="BD40" s="263"/>
      <c r="BE40" s="483"/>
      <c r="BF40" s="484"/>
      <c r="BG40" s="412"/>
      <c r="BH40" s="485"/>
      <c r="BI40" s="484"/>
      <c r="BJ40" s="484"/>
      <c r="BK40" s="486"/>
      <c r="BL40" s="275"/>
      <c r="BM40" s="263"/>
      <c r="BN40" s="483"/>
      <c r="BO40" s="484"/>
      <c r="BP40" s="412"/>
      <c r="BQ40" s="485"/>
      <c r="BR40" s="484"/>
      <c r="BS40" s="484"/>
      <c r="BT40" s="486"/>
      <c r="BU40" s="275"/>
      <c r="BV40" s="263"/>
      <c r="BW40" s="483"/>
      <c r="BX40" s="484"/>
      <c r="BY40" s="412"/>
      <c r="BZ40" s="485"/>
      <c r="CA40" s="484"/>
      <c r="CB40" s="484"/>
      <c r="CC40" s="486"/>
      <c r="CD40" s="275"/>
    </row>
    <row r="41" spans="1:82" s="239" customFormat="1">
      <c r="A41" s="371"/>
      <c r="B41" s="263"/>
      <c r="C41" s="483"/>
      <c r="D41" s="484"/>
      <c r="E41" s="381"/>
      <c r="F41" s="485"/>
      <c r="G41" s="484"/>
      <c r="H41" s="484"/>
      <c r="I41" s="486"/>
      <c r="J41" s="275"/>
      <c r="K41" s="263"/>
      <c r="L41" s="483"/>
      <c r="M41" s="485"/>
      <c r="N41" s="412" t="str">
        <f t="shared" si="4"/>
        <v/>
      </c>
      <c r="O41" s="485"/>
      <c r="P41" s="484"/>
      <c r="Q41" s="484"/>
      <c r="R41" s="486"/>
      <c r="S41" s="275"/>
      <c r="T41" s="263"/>
      <c r="U41" s="483"/>
      <c r="V41" s="484"/>
      <c r="W41" s="381"/>
      <c r="X41" s="485"/>
      <c r="Y41" s="484"/>
      <c r="Z41" s="484"/>
      <c r="AA41" s="486"/>
      <c r="AB41" s="275"/>
      <c r="AC41" s="263"/>
      <c r="AD41" s="534"/>
      <c r="AE41" s="535"/>
      <c r="AF41" s="426"/>
      <c r="AG41" s="502"/>
      <c r="AH41" s="503"/>
      <c r="AI41" s="503"/>
      <c r="AJ41" s="504"/>
      <c r="AK41" s="275"/>
      <c r="AL41" s="263"/>
      <c r="AM41" s="483"/>
      <c r="AN41" s="485"/>
      <c r="AO41" s="412" t="str">
        <f t="shared" si="5"/>
        <v/>
      </c>
      <c r="AP41" s="485"/>
      <c r="AQ41" s="484"/>
      <c r="AR41" s="484"/>
      <c r="AS41" s="486"/>
      <c r="AT41" s="275"/>
      <c r="AU41" s="263"/>
      <c r="AV41" s="483"/>
      <c r="AW41" s="484"/>
      <c r="AX41" s="426"/>
      <c r="AY41" s="485"/>
      <c r="AZ41" s="484"/>
      <c r="BA41" s="484"/>
      <c r="BB41" s="486"/>
      <c r="BC41" s="275"/>
      <c r="BD41" s="263"/>
      <c r="BE41" s="483"/>
      <c r="BF41" s="484"/>
      <c r="BG41" s="426"/>
      <c r="BH41" s="485"/>
      <c r="BI41" s="484"/>
      <c r="BJ41" s="484"/>
      <c r="BK41" s="486"/>
      <c r="BL41" s="275"/>
      <c r="BM41" s="263"/>
      <c r="BN41" s="483"/>
      <c r="BO41" s="484"/>
      <c r="BP41" s="381"/>
      <c r="BQ41" s="485"/>
      <c r="BR41" s="484"/>
      <c r="BS41" s="484"/>
      <c r="BT41" s="486"/>
      <c r="BU41" s="275"/>
      <c r="BV41" s="263"/>
      <c r="BW41" s="483"/>
      <c r="BX41" s="484"/>
      <c r="BY41" s="381"/>
      <c r="BZ41" s="485"/>
      <c r="CA41" s="484"/>
      <c r="CB41" s="484"/>
      <c r="CC41" s="486"/>
      <c r="CD41" s="275"/>
    </row>
    <row r="42" spans="1:82" s="239" customFormat="1">
      <c r="A42" s="371"/>
      <c r="B42" s="263"/>
      <c r="C42" s="483"/>
      <c r="D42" s="484"/>
      <c r="E42" s="381"/>
      <c r="F42" s="485"/>
      <c r="G42" s="484"/>
      <c r="H42" s="484"/>
      <c r="I42" s="486"/>
      <c r="J42" s="275" t="s">
        <v>315</v>
      </c>
      <c r="K42" s="263"/>
      <c r="L42" s="483"/>
      <c r="M42" s="485"/>
      <c r="N42" s="412" t="str">
        <f t="shared" si="4"/>
        <v/>
      </c>
      <c r="O42" s="485"/>
      <c r="P42" s="484"/>
      <c r="Q42" s="484"/>
      <c r="R42" s="486"/>
      <c r="S42" s="275"/>
      <c r="T42" s="263"/>
      <c r="U42" s="483"/>
      <c r="V42" s="484"/>
      <c r="W42" s="381"/>
      <c r="X42" s="485"/>
      <c r="Y42" s="484"/>
      <c r="Z42" s="484"/>
      <c r="AA42" s="486"/>
      <c r="AB42" s="275"/>
      <c r="AC42" s="263"/>
      <c r="AD42" s="534"/>
      <c r="AE42" s="535"/>
      <c r="AF42" s="426"/>
      <c r="AG42" s="502"/>
      <c r="AH42" s="503"/>
      <c r="AI42" s="503"/>
      <c r="AJ42" s="504"/>
      <c r="AK42" s="275"/>
      <c r="AL42" s="263"/>
      <c r="AM42" s="483"/>
      <c r="AN42" s="485"/>
      <c r="AO42" s="412" t="str">
        <f t="shared" si="5"/>
        <v/>
      </c>
      <c r="AP42" s="485"/>
      <c r="AQ42" s="484"/>
      <c r="AR42" s="484"/>
      <c r="AS42" s="486"/>
      <c r="AT42" s="275"/>
      <c r="AU42" s="263"/>
      <c r="AV42" s="483"/>
      <c r="AW42" s="484"/>
      <c r="AX42" s="426"/>
      <c r="AY42" s="485"/>
      <c r="AZ42" s="484"/>
      <c r="BA42" s="484"/>
      <c r="BB42" s="486"/>
      <c r="BC42" s="275"/>
      <c r="BD42" s="263"/>
      <c r="BE42" s="483"/>
      <c r="BF42" s="484"/>
      <c r="BG42" s="426"/>
      <c r="BH42" s="485"/>
      <c r="BI42" s="484"/>
      <c r="BJ42" s="484"/>
      <c r="BK42" s="486"/>
      <c r="BL42" s="275"/>
      <c r="BM42" s="263"/>
      <c r="BN42" s="483"/>
      <c r="BO42" s="484"/>
      <c r="BP42" s="381"/>
      <c r="BQ42" s="485"/>
      <c r="BR42" s="484"/>
      <c r="BS42" s="484"/>
      <c r="BT42" s="486"/>
      <c r="BU42" s="275"/>
      <c r="BV42" s="263"/>
      <c r="BW42" s="483"/>
      <c r="BX42" s="484"/>
      <c r="BY42" s="381"/>
      <c r="BZ42" s="485"/>
      <c r="CA42" s="484"/>
      <c r="CB42" s="484"/>
      <c r="CC42" s="486"/>
      <c r="CD42" s="275"/>
    </row>
    <row r="43" spans="1:82" s="239" customFormat="1">
      <c r="A43" s="371"/>
      <c r="B43" s="263"/>
      <c r="C43" s="483"/>
      <c r="D43" s="484"/>
      <c r="E43" s="381"/>
      <c r="F43" s="485"/>
      <c r="G43" s="484"/>
      <c r="H43" s="484"/>
      <c r="I43" s="486"/>
      <c r="J43" s="275"/>
      <c r="K43" s="263"/>
      <c r="L43" s="483"/>
      <c r="M43" s="485"/>
      <c r="N43" s="412" t="str">
        <f t="shared" si="4"/>
        <v/>
      </c>
      <c r="O43" s="485"/>
      <c r="P43" s="484"/>
      <c r="Q43" s="484"/>
      <c r="R43" s="486"/>
      <c r="S43" s="275"/>
      <c r="T43" s="263"/>
      <c r="U43" s="483"/>
      <c r="V43" s="484"/>
      <c r="W43" s="381"/>
      <c r="X43" s="485"/>
      <c r="Y43" s="484"/>
      <c r="Z43" s="484"/>
      <c r="AA43" s="486"/>
      <c r="AB43" s="275"/>
      <c r="AC43" s="263"/>
      <c r="AD43" s="534"/>
      <c r="AE43" s="535"/>
      <c r="AF43" s="426"/>
      <c r="AG43" s="502"/>
      <c r="AH43" s="503"/>
      <c r="AI43" s="503"/>
      <c r="AJ43" s="504"/>
      <c r="AK43" s="275"/>
      <c r="AL43" s="263"/>
      <c r="AM43" s="483"/>
      <c r="AN43" s="485"/>
      <c r="AO43" s="412" t="str">
        <f t="shared" si="5"/>
        <v/>
      </c>
      <c r="AP43" s="485"/>
      <c r="AQ43" s="484"/>
      <c r="AR43" s="484"/>
      <c r="AS43" s="486"/>
      <c r="AT43" s="275"/>
      <c r="AU43" s="263"/>
      <c r="AV43" s="483"/>
      <c r="AW43" s="484"/>
      <c r="AX43" s="426"/>
      <c r="AY43" s="485"/>
      <c r="AZ43" s="484"/>
      <c r="BA43" s="484"/>
      <c r="BB43" s="486"/>
      <c r="BC43" s="275"/>
      <c r="BD43" s="263"/>
      <c r="BE43" s="483"/>
      <c r="BF43" s="484"/>
      <c r="BG43" s="426"/>
      <c r="BH43" s="485"/>
      <c r="BI43" s="484"/>
      <c r="BJ43" s="484"/>
      <c r="BK43" s="486"/>
      <c r="BL43" s="275"/>
      <c r="BM43" s="263"/>
      <c r="BN43" s="483"/>
      <c r="BO43" s="484"/>
      <c r="BP43" s="381"/>
      <c r="BQ43" s="485"/>
      <c r="BR43" s="484"/>
      <c r="BS43" s="484"/>
      <c r="BT43" s="486"/>
      <c r="BU43" s="275"/>
      <c r="BV43" s="263"/>
      <c r="BW43" s="483"/>
      <c r="BX43" s="484"/>
      <c r="BY43" s="381"/>
      <c r="BZ43" s="485"/>
      <c r="CA43" s="484"/>
      <c r="CB43" s="484"/>
      <c r="CC43" s="486"/>
      <c r="CD43" s="275"/>
    </row>
    <row r="44" spans="1:82" s="239" customFormat="1">
      <c r="A44" s="371"/>
      <c r="B44" s="263"/>
      <c r="C44" s="483"/>
      <c r="D44" s="484"/>
      <c r="E44" s="381"/>
      <c r="F44" s="485"/>
      <c r="G44" s="484"/>
      <c r="H44" s="484"/>
      <c r="I44" s="486"/>
      <c r="J44" s="275"/>
      <c r="K44" s="263"/>
      <c r="L44" s="483"/>
      <c r="M44" s="485"/>
      <c r="N44" s="412" t="str">
        <f t="shared" si="4"/>
        <v/>
      </c>
      <c r="O44" s="485"/>
      <c r="P44" s="484"/>
      <c r="Q44" s="484"/>
      <c r="R44" s="486"/>
      <c r="S44" s="275"/>
      <c r="T44" s="263"/>
      <c r="U44" s="483"/>
      <c r="V44" s="484"/>
      <c r="W44" s="381"/>
      <c r="X44" s="485"/>
      <c r="Y44" s="484"/>
      <c r="Z44" s="484"/>
      <c r="AA44" s="486"/>
      <c r="AB44" s="275"/>
      <c r="AC44" s="263"/>
      <c r="AD44" s="534"/>
      <c r="AE44" s="535"/>
      <c r="AF44" s="426"/>
      <c r="AG44" s="502"/>
      <c r="AH44" s="503"/>
      <c r="AI44" s="503"/>
      <c r="AJ44" s="504"/>
      <c r="AK44" s="275"/>
      <c r="AL44" s="263"/>
      <c r="AM44" s="483"/>
      <c r="AN44" s="485"/>
      <c r="AO44" s="412" t="str">
        <f t="shared" si="5"/>
        <v/>
      </c>
      <c r="AP44" s="485"/>
      <c r="AQ44" s="484"/>
      <c r="AR44" s="484"/>
      <c r="AS44" s="486"/>
      <c r="AT44" s="275"/>
      <c r="AU44" s="263"/>
      <c r="AV44" s="483"/>
      <c r="AW44" s="484"/>
      <c r="AX44" s="426"/>
      <c r="AY44" s="485"/>
      <c r="AZ44" s="484"/>
      <c r="BA44" s="484"/>
      <c r="BB44" s="486"/>
      <c r="BC44" s="275"/>
      <c r="BD44" s="263"/>
      <c r="BE44" s="483"/>
      <c r="BF44" s="484"/>
      <c r="BG44" s="426"/>
      <c r="BH44" s="485"/>
      <c r="BI44" s="484"/>
      <c r="BJ44" s="484"/>
      <c r="BK44" s="486"/>
      <c r="BL44" s="275"/>
      <c r="BM44" s="263"/>
      <c r="BN44" s="483"/>
      <c r="BO44" s="484"/>
      <c r="BP44" s="381"/>
      <c r="BQ44" s="485"/>
      <c r="BR44" s="484"/>
      <c r="BS44" s="484"/>
      <c r="BT44" s="486"/>
      <c r="BU44" s="275"/>
      <c r="BV44" s="263"/>
      <c r="BW44" s="483"/>
      <c r="BX44" s="484"/>
      <c r="BY44" s="381"/>
      <c r="BZ44" s="485"/>
      <c r="CA44" s="484"/>
      <c r="CB44" s="484"/>
      <c r="CC44" s="486"/>
      <c r="CD44" s="275"/>
    </row>
    <row r="45" spans="1:82" s="239" customFormat="1">
      <c r="A45" s="371"/>
      <c r="B45" s="263"/>
      <c r="C45" s="483"/>
      <c r="D45" s="484"/>
      <c r="E45" s="381"/>
      <c r="F45" s="485"/>
      <c r="G45" s="484"/>
      <c r="H45" s="484"/>
      <c r="I45" s="486"/>
      <c r="J45" s="275"/>
      <c r="K45" s="263"/>
      <c r="L45" s="483"/>
      <c r="M45" s="485"/>
      <c r="N45" s="412" t="str">
        <f t="shared" si="4"/>
        <v/>
      </c>
      <c r="O45" s="485"/>
      <c r="P45" s="484"/>
      <c r="Q45" s="484"/>
      <c r="R45" s="486"/>
      <c r="S45" s="275"/>
      <c r="T45" s="263"/>
      <c r="U45" s="483"/>
      <c r="V45" s="484"/>
      <c r="W45" s="381"/>
      <c r="X45" s="485"/>
      <c r="Y45" s="484"/>
      <c r="Z45" s="484"/>
      <c r="AA45" s="486"/>
      <c r="AB45" s="275"/>
      <c r="AC45" s="263"/>
      <c r="AD45" s="534"/>
      <c r="AE45" s="535"/>
      <c r="AF45" s="426"/>
      <c r="AG45" s="502"/>
      <c r="AH45" s="503"/>
      <c r="AI45" s="503"/>
      <c r="AJ45" s="504"/>
      <c r="AK45" s="275"/>
      <c r="AL45" s="263"/>
      <c r="AM45" s="483"/>
      <c r="AN45" s="485"/>
      <c r="AO45" s="412" t="str">
        <f t="shared" si="5"/>
        <v/>
      </c>
      <c r="AP45" s="485"/>
      <c r="AQ45" s="484"/>
      <c r="AR45" s="484"/>
      <c r="AS45" s="486"/>
      <c r="AT45" s="275"/>
      <c r="AU45" s="263"/>
      <c r="AV45" s="483"/>
      <c r="AW45" s="484"/>
      <c r="AX45" s="426"/>
      <c r="AY45" s="485"/>
      <c r="AZ45" s="484"/>
      <c r="BA45" s="484"/>
      <c r="BB45" s="486"/>
      <c r="BC45" s="275"/>
      <c r="BD45" s="263"/>
      <c r="BE45" s="483"/>
      <c r="BF45" s="484"/>
      <c r="BG45" s="426"/>
      <c r="BH45" s="485"/>
      <c r="BI45" s="484"/>
      <c r="BJ45" s="484"/>
      <c r="BK45" s="486"/>
      <c r="BL45" s="275"/>
      <c r="BM45" s="263"/>
      <c r="BN45" s="483"/>
      <c r="BO45" s="484"/>
      <c r="BP45" s="381"/>
      <c r="BQ45" s="485"/>
      <c r="BR45" s="484"/>
      <c r="BS45" s="484"/>
      <c r="BT45" s="486"/>
      <c r="BU45" s="275"/>
      <c r="BV45" s="263"/>
      <c r="BW45" s="483"/>
      <c r="BX45" s="484"/>
      <c r="BY45" s="381"/>
      <c r="BZ45" s="485"/>
      <c r="CA45" s="484"/>
      <c r="CB45" s="484"/>
      <c r="CC45" s="486"/>
      <c r="CD45" s="275"/>
    </row>
    <row r="46" spans="1:82" s="239" customFormat="1">
      <c r="A46" s="371"/>
      <c r="B46" s="263"/>
      <c r="C46" s="483"/>
      <c r="D46" s="484"/>
      <c r="E46" s="381"/>
      <c r="F46" s="485"/>
      <c r="G46" s="484"/>
      <c r="H46" s="484"/>
      <c r="I46" s="486"/>
      <c r="J46" s="275"/>
      <c r="K46" s="263"/>
      <c r="L46" s="483"/>
      <c r="M46" s="485"/>
      <c r="N46" s="412" t="str">
        <f t="shared" si="4"/>
        <v/>
      </c>
      <c r="O46" s="485"/>
      <c r="P46" s="484"/>
      <c r="Q46" s="484"/>
      <c r="R46" s="486"/>
      <c r="S46" s="275"/>
      <c r="T46" s="263"/>
      <c r="U46" s="483"/>
      <c r="V46" s="484"/>
      <c r="W46" s="381"/>
      <c r="X46" s="485"/>
      <c r="Y46" s="484"/>
      <c r="Z46" s="484"/>
      <c r="AA46" s="486"/>
      <c r="AB46" s="275"/>
      <c r="AC46" s="263"/>
      <c r="AD46" s="534"/>
      <c r="AE46" s="535"/>
      <c r="AF46" s="426"/>
      <c r="AG46" s="502"/>
      <c r="AH46" s="503"/>
      <c r="AI46" s="503"/>
      <c r="AJ46" s="504"/>
      <c r="AK46" s="275"/>
      <c r="AL46" s="263"/>
      <c r="AM46" s="483"/>
      <c r="AN46" s="485"/>
      <c r="AO46" s="412" t="str">
        <f t="shared" si="5"/>
        <v/>
      </c>
      <c r="AP46" s="485"/>
      <c r="AQ46" s="484"/>
      <c r="AR46" s="484"/>
      <c r="AS46" s="486"/>
      <c r="AT46" s="275"/>
      <c r="AU46" s="263"/>
      <c r="AV46" s="483"/>
      <c r="AW46" s="484"/>
      <c r="AX46" s="426"/>
      <c r="AY46" s="485"/>
      <c r="AZ46" s="484"/>
      <c r="BA46" s="484"/>
      <c r="BB46" s="486"/>
      <c r="BC46" s="275"/>
      <c r="BD46" s="263"/>
      <c r="BE46" s="483"/>
      <c r="BF46" s="484"/>
      <c r="BG46" s="426"/>
      <c r="BH46" s="485"/>
      <c r="BI46" s="484"/>
      <c r="BJ46" s="484"/>
      <c r="BK46" s="486"/>
      <c r="BL46" s="275"/>
      <c r="BM46" s="263"/>
      <c r="BN46" s="483"/>
      <c r="BO46" s="484"/>
      <c r="BP46" s="381"/>
      <c r="BQ46" s="485"/>
      <c r="BR46" s="484"/>
      <c r="BS46" s="484"/>
      <c r="BT46" s="486"/>
      <c r="BU46" s="275"/>
      <c r="BV46" s="263"/>
      <c r="BW46" s="483"/>
      <c r="BX46" s="484"/>
      <c r="BY46" s="381"/>
      <c r="BZ46" s="485"/>
      <c r="CA46" s="484"/>
      <c r="CB46" s="484"/>
      <c r="CC46" s="486"/>
      <c r="CD46" s="275"/>
    </row>
    <row r="47" spans="1:82" s="239" customFormat="1">
      <c r="A47" s="371"/>
      <c r="B47" s="263"/>
      <c r="C47" s="483"/>
      <c r="D47" s="484"/>
      <c r="E47" s="381"/>
      <c r="F47" s="485"/>
      <c r="G47" s="484"/>
      <c r="H47" s="484"/>
      <c r="I47" s="486"/>
      <c r="J47" s="275"/>
      <c r="K47" s="263"/>
      <c r="L47" s="483"/>
      <c r="M47" s="485"/>
      <c r="N47" s="412" t="str">
        <f t="shared" si="4"/>
        <v/>
      </c>
      <c r="O47" s="485"/>
      <c r="P47" s="484"/>
      <c r="Q47" s="484"/>
      <c r="R47" s="486"/>
      <c r="S47" s="275"/>
      <c r="T47" s="263"/>
      <c r="U47" s="483"/>
      <c r="V47" s="484"/>
      <c r="W47" s="381"/>
      <c r="X47" s="485"/>
      <c r="Y47" s="484"/>
      <c r="Z47" s="484"/>
      <c r="AA47" s="486"/>
      <c r="AB47" s="275"/>
      <c r="AC47" s="263"/>
      <c r="AD47" s="534"/>
      <c r="AE47" s="535"/>
      <c r="AF47" s="426"/>
      <c r="AG47" s="502"/>
      <c r="AH47" s="503"/>
      <c r="AI47" s="503"/>
      <c r="AJ47" s="504"/>
      <c r="AK47" s="275"/>
      <c r="AL47" s="263"/>
      <c r="AM47" s="483"/>
      <c r="AN47" s="485"/>
      <c r="AO47" s="412" t="str">
        <f t="shared" si="5"/>
        <v/>
      </c>
      <c r="AP47" s="485"/>
      <c r="AQ47" s="484"/>
      <c r="AR47" s="484"/>
      <c r="AS47" s="486"/>
      <c r="AT47" s="275"/>
      <c r="AU47" s="263"/>
      <c r="AV47" s="483"/>
      <c r="AW47" s="484"/>
      <c r="AX47" s="426"/>
      <c r="AY47" s="485"/>
      <c r="AZ47" s="484"/>
      <c r="BA47" s="484"/>
      <c r="BB47" s="486"/>
      <c r="BC47" s="275"/>
      <c r="BD47" s="263"/>
      <c r="BE47" s="483"/>
      <c r="BF47" s="484"/>
      <c r="BG47" s="426"/>
      <c r="BH47" s="485"/>
      <c r="BI47" s="484"/>
      <c r="BJ47" s="484"/>
      <c r="BK47" s="486"/>
      <c r="BL47" s="275"/>
      <c r="BM47" s="263"/>
      <c r="BN47" s="483"/>
      <c r="BO47" s="484"/>
      <c r="BP47" s="381"/>
      <c r="BQ47" s="485"/>
      <c r="BR47" s="484"/>
      <c r="BS47" s="484"/>
      <c r="BT47" s="486"/>
      <c r="BU47" s="275"/>
      <c r="BV47" s="263"/>
      <c r="BW47" s="483"/>
      <c r="BX47" s="484"/>
      <c r="BY47" s="381"/>
      <c r="BZ47" s="485"/>
      <c r="CA47" s="484"/>
      <c r="CB47" s="484"/>
      <c r="CC47" s="486"/>
      <c r="CD47" s="275"/>
    </row>
    <row r="48" spans="1:82" s="239" customFormat="1">
      <c r="A48" s="371"/>
      <c r="B48" s="263"/>
      <c r="C48" s="483"/>
      <c r="D48" s="484"/>
      <c r="E48" s="381"/>
      <c r="F48" s="485"/>
      <c r="G48" s="484"/>
      <c r="H48" s="484"/>
      <c r="I48" s="486"/>
      <c r="J48" s="275"/>
      <c r="K48" s="263"/>
      <c r="L48" s="483"/>
      <c r="M48" s="485"/>
      <c r="N48" s="412" t="str">
        <f t="shared" si="4"/>
        <v/>
      </c>
      <c r="O48" s="485"/>
      <c r="P48" s="484"/>
      <c r="Q48" s="484"/>
      <c r="R48" s="486"/>
      <c r="S48" s="275"/>
      <c r="T48" s="263"/>
      <c r="U48" s="483"/>
      <c r="V48" s="484"/>
      <c r="W48" s="381"/>
      <c r="X48" s="485"/>
      <c r="Y48" s="484"/>
      <c r="Z48" s="484"/>
      <c r="AA48" s="486"/>
      <c r="AB48" s="275"/>
      <c r="AC48" s="263"/>
      <c r="AD48" s="534"/>
      <c r="AE48" s="535"/>
      <c r="AF48" s="426"/>
      <c r="AG48" s="502"/>
      <c r="AH48" s="503"/>
      <c r="AI48" s="503"/>
      <c r="AJ48" s="504"/>
      <c r="AK48" s="275"/>
      <c r="AL48" s="263"/>
      <c r="AM48" s="483"/>
      <c r="AN48" s="485"/>
      <c r="AO48" s="412" t="str">
        <f t="shared" si="5"/>
        <v/>
      </c>
      <c r="AP48" s="485"/>
      <c r="AQ48" s="484"/>
      <c r="AR48" s="484"/>
      <c r="AS48" s="486"/>
      <c r="AT48" s="275"/>
      <c r="AU48" s="263"/>
      <c r="AV48" s="483"/>
      <c r="AW48" s="484"/>
      <c r="AX48" s="426"/>
      <c r="AY48" s="485"/>
      <c r="AZ48" s="484"/>
      <c r="BA48" s="484"/>
      <c r="BB48" s="486"/>
      <c r="BC48" s="275"/>
      <c r="BD48" s="263"/>
      <c r="BE48" s="483"/>
      <c r="BF48" s="484"/>
      <c r="BG48" s="426"/>
      <c r="BH48" s="485"/>
      <c r="BI48" s="484"/>
      <c r="BJ48" s="484"/>
      <c r="BK48" s="486"/>
      <c r="BL48" s="275"/>
      <c r="BM48" s="263"/>
      <c r="BN48" s="483"/>
      <c r="BO48" s="484"/>
      <c r="BP48" s="381"/>
      <c r="BQ48" s="485"/>
      <c r="BR48" s="484"/>
      <c r="BS48" s="484"/>
      <c r="BT48" s="486"/>
      <c r="BU48" s="275"/>
      <c r="BV48" s="263"/>
      <c r="BW48" s="483"/>
      <c r="BX48" s="484"/>
      <c r="BY48" s="381"/>
      <c r="BZ48" s="485"/>
      <c r="CA48" s="484"/>
      <c r="CB48" s="484"/>
      <c r="CC48" s="486"/>
      <c r="CD48" s="275"/>
    </row>
    <row r="49" spans="1:82" s="239" customFormat="1" ht="16" thickBot="1">
      <c r="A49" s="371"/>
      <c r="B49" s="263"/>
      <c r="C49" s="487"/>
      <c r="D49" s="488"/>
      <c r="E49" s="382"/>
      <c r="F49" s="489"/>
      <c r="G49" s="488"/>
      <c r="H49" s="488"/>
      <c r="I49" s="490"/>
      <c r="J49" s="275"/>
      <c r="K49" s="263"/>
      <c r="L49" s="487"/>
      <c r="M49" s="489"/>
      <c r="N49" s="421" t="str">
        <f t="shared" si="4"/>
        <v/>
      </c>
      <c r="O49" s="489"/>
      <c r="P49" s="488"/>
      <c r="Q49" s="488"/>
      <c r="R49" s="490"/>
      <c r="S49" s="275"/>
      <c r="T49" s="263"/>
      <c r="U49" s="487"/>
      <c r="V49" s="488"/>
      <c r="W49" s="382"/>
      <c r="X49" s="489"/>
      <c r="Y49" s="488"/>
      <c r="Z49" s="488"/>
      <c r="AA49" s="490"/>
      <c r="AB49" s="275"/>
      <c r="AC49" s="263"/>
      <c r="AD49" s="536"/>
      <c r="AE49" s="537"/>
      <c r="AF49" s="427"/>
      <c r="AG49" s="538"/>
      <c r="AH49" s="539"/>
      <c r="AI49" s="539"/>
      <c r="AJ49" s="540"/>
      <c r="AK49" s="275"/>
      <c r="AL49" s="263"/>
      <c r="AM49" s="487"/>
      <c r="AN49" s="489"/>
      <c r="AO49" s="421" t="str">
        <f t="shared" si="5"/>
        <v/>
      </c>
      <c r="AP49" s="489"/>
      <c r="AQ49" s="488"/>
      <c r="AR49" s="488"/>
      <c r="AS49" s="490"/>
      <c r="AT49" s="275"/>
      <c r="AU49" s="263"/>
      <c r="AV49" s="487"/>
      <c r="AW49" s="488"/>
      <c r="AX49" s="427"/>
      <c r="AY49" s="489"/>
      <c r="AZ49" s="488"/>
      <c r="BA49" s="488"/>
      <c r="BB49" s="490"/>
      <c r="BC49" s="275"/>
      <c r="BD49" s="263"/>
      <c r="BE49" s="487"/>
      <c r="BF49" s="488"/>
      <c r="BG49" s="427"/>
      <c r="BH49" s="489"/>
      <c r="BI49" s="488"/>
      <c r="BJ49" s="488"/>
      <c r="BK49" s="490"/>
      <c r="BL49" s="275"/>
      <c r="BM49" s="263"/>
      <c r="BN49" s="487"/>
      <c r="BO49" s="488"/>
      <c r="BP49" s="382"/>
      <c r="BQ49" s="489"/>
      <c r="BR49" s="488"/>
      <c r="BS49" s="488"/>
      <c r="BT49" s="490"/>
      <c r="BU49" s="275"/>
      <c r="BV49" s="263"/>
      <c r="BW49" s="487"/>
      <c r="BX49" s="488"/>
      <c r="BY49" s="382"/>
      <c r="BZ49" s="489"/>
      <c r="CA49" s="488"/>
      <c r="CB49" s="488"/>
      <c r="CC49" s="490"/>
      <c r="CD49" s="275"/>
    </row>
    <row r="50" spans="1:82" ht="16" thickBot="1">
      <c r="A50" s="371"/>
      <c r="B50" s="263"/>
      <c r="C50" s="464" t="s">
        <v>303</v>
      </c>
      <c r="D50" s="465"/>
      <c r="E50" s="380">
        <f>SUM(E33:E49)</f>
        <v>300000</v>
      </c>
      <c r="F50" s="478"/>
      <c r="G50" s="479"/>
      <c r="H50" s="479"/>
      <c r="I50" s="480"/>
      <c r="J50" s="275"/>
      <c r="K50" s="263"/>
      <c r="L50" s="464" t="s">
        <v>303</v>
      </c>
      <c r="M50" s="465"/>
      <c r="N50" s="380">
        <f>SUM(N33:N49)</f>
        <v>1100000</v>
      </c>
      <c r="O50" s="478"/>
      <c r="P50" s="479"/>
      <c r="Q50" s="479"/>
      <c r="R50" s="480"/>
      <c r="S50" s="275"/>
      <c r="T50" s="263"/>
      <c r="U50" s="464" t="s">
        <v>303</v>
      </c>
      <c r="V50" s="465"/>
      <c r="W50" s="380">
        <f>SUM(W33:W49)</f>
        <v>1000000</v>
      </c>
      <c r="X50" s="478"/>
      <c r="Y50" s="479"/>
      <c r="Z50" s="479"/>
      <c r="AA50" s="480"/>
      <c r="AB50" s="275"/>
      <c r="AC50" s="263"/>
      <c r="AD50" s="464" t="s">
        <v>303</v>
      </c>
      <c r="AE50" s="510"/>
      <c r="AF50" s="380">
        <f>SUM(AF33:AF49)</f>
        <v>100000</v>
      </c>
      <c r="AG50" s="541"/>
      <c r="AH50" s="542"/>
      <c r="AI50" s="542"/>
      <c r="AJ50" s="543"/>
      <c r="AK50" s="275"/>
      <c r="AL50" s="263"/>
      <c r="AM50" s="464" t="s">
        <v>303</v>
      </c>
      <c r="AN50" s="465"/>
      <c r="AO50" s="380">
        <f>SUM(AO33:AO49)</f>
        <v>200000</v>
      </c>
      <c r="AP50" s="478"/>
      <c r="AQ50" s="479"/>
      <c r="AR50" s="479"/>
      <c r="AS50" s="480"/>
      <c r="AT50" s="275"/>
      <c r="AU50" s="263"/>
      <c r="AV50" s="464" t="s">
        <v>303</v>
      </c>
      <c r="AW50" s="465"/>
      <c r="AX50" s="380">
        <f>SUM(AX33:AX49)</f>
        <v>100000</v>
      </c>
      <c r="AY50" s="478"/>
      <c r="AZ50" s="479"/>
      <c r="BA50" s="479"/>
      <c r="BB50" s="480"/>
      <c r="BC50" s="275"/>
      <c r="BD50" s="263"/>
      <c r="BE50" s="464" t="s">
        <v>303</v>
      </c>
      <c r="BF50" s="465"/>
      <c r="BG50" s="380">
        <f>SUM(BG33:BG49)</f>
        <v>100000</v>
      </c>
      <c r="BH50" s="478"/>
      <c r="BI50" s="479"/>
      <c r="BJ50" s="479"/>
      <c r="BK50" s="480"/>
      <c r="BL50" s="275"/>
      <c r="BM50" s="263"/>
      <c r="BN50" s="464" t="s">
        <v>303</v>
      </c>
      <c r="BO50" s="465"/>
      <c r="BP50" s="380">
        <f>SUM(BP33:BP49)</f>
        <v>100000</v>
      </c>
      <c r="BQ50" s="478"/>
      <c r="BR50" s="479"/>
      <c r="BS50" s="479"/>
      <c r="BT50" s="480"/>
      <c r="BU50" s="275"/>
      <c r="BV50" s="263"/>
      <c r="BW50" s="464" t="s">
        <v>303</v>
      </c>
      <c r="BX50" s="465"/>
      <c r="BY50" s="380">
        <f>SUM(BY33:BY49)</f>
        <v>100000</v>
      </c>
      <c r="BZ50" s="478"/>
      <c r="CA50" s="479"/>
      <c r="CB50" s="479"/>
      <c r="CC50" s="480"/>
      <c r="CD50" s="275"/>
    </row>
    <row r="51" spans="1:82" s="239" customFormat="1" ht="16" thickBot="1">
      <c r="A51" s="371"/>
      <c r="B51" s="263"/>
      <c r="C51" s="261"/>
      <c r="D51" s="261"/>
      <c r="E51" s="261"/>
      <c r="F51" s="261"/>
      <c r="G51" s="261"/>
      <c r="H51" s="261"/>
      <c r="I51" s="261"/>
      <c r="J51" s="275"/>
      <c r="K51" s="263"/>
      <c r="L51" s="261"/>
      <c r="M51" s="261"/>
      <c r="N51" s="261"/>
      <c r="O51" s="261"/>
      <c r="P51" s="261"/>
      <c r="Q51" s="261"/>
      <c r="R51" s="261"/>
      <c r="S51" s="275"/>
      <c r="T51" s="263"/>
      <c r="U51" s="261"/>
      <c r="V51" s="261"/>
      <c r="W51" s="261"/>
      <c r="X51" s="261"/>
      <c r="Y51" s="261"/>
      <c r="Z51" s="261"/>
      <c r="AA51" s="261"/>
      <c r="AB51" s="275"/>
      <c r="AC51" s="263"/>
      <c r="AD51" s="261"/>
      <c r="AE51" s="261"/>
      <c r="AF51" s="261"/>
      <c r="AG51" s="261"/>
      <c r="AH51" s="261"/>
      <c r="AI51" s="261"/>
      <c r="AJ51" s="261"/>
      <c r="AK51" s="275"/>
      <c r="AL51" s="263"/>
      <c r="AM51" s="261"/>
      <c r="AN51" s="261"/>
      <c r="AO51" s="261"/>
      <c r="AP51" s="261"/>
      <c r="AQ51" s="261"/>
      <c r="AR51" s="261"/>
      <c r="AS51" s="261"/>
      <c r="AT51" s="275"/>
      <c r="AU51" s="263"/>
      <c r="AV51" s="261"/>
      <c r="AW51" s="261"/>
      <c r="AX51" s="261"/>
      <c r="AY51" s="261"/>
      <c r="AZ51" s="261"/>
      <c r="BA51" s="261"/>
      <c r="BB51" s="261"/>
      <c r="BC51" s="275"/>
      <c r="BD51" s="263"/>
      <c r="BE51" s="261"/>
      <c r="BF51" s="261"/>
      <c r="BG51" s="261"/>
      <c r="BH51" s="261"/>
      <c r="BI51" s="261"/>
      <c r="BJ51" s="261"/>
      <c r="BK51" s="261"/>
      <c r="BL51" s="275"/>
      <c r="BM51" s="263"/>
      <c r="BN51" s="261"/>
      <c r="BO51" s="261"/>
      <c r="BP51" s="261"/>
      <c r="BQ51" s="261"/>
      <c r="BR51" s="261"/>
      <c r="BS51" s="261"/>
      <c r="BT51" s="261"/>
      <c r="BU51" s="275"/>
      <c r="BV51" s="263"/>
      <c r="BW51" s="261"/>
      <c r="BX51" s="261"/>
      <c r="BY51" s="261"/>
      <c r="BZ51" s="261"/>
      <c r="CA51" s="261"/>
      <c r="CB51" s="261"/>
      <c r="CC51" s="261"/>
      <c r="CD51" s="275"/>
    </row>
    <row r="52" spans="1:82" s="239" customFormat="1" ht="16" thickBot="1">
      <c r="A52" s="371"/>
      <c r="B52" s="263"/>
      <c r="C52" s="576" t="s">
        <v>313</v>
      </c>
      <c r="D52" s="577"/>
      <c r="E52" s="407" t="str">
        <f>E32</f>
        <v>P.A.D</v>
      </c>
      <c r="F52" s="407" t="s">
        <v>3</v>
      </c>
      <c r="G52" s="407" t="s">
        <v>302</v>
      </c>
      <c r="H52" s="407" t="s">
        <v>5</v>
      </c>
      <c r="I52" s="408" t="s">
        <v>304</v>
      </c>
      <c r="J52" s="275"/>
      <c r="K52" s="263"/>
      <c r="L52" s="529" t="s">
        <v>313</v>
      </c>
      <c r="M52" s="530"/>
      <c r="N52" s="355" t="str">
        <f>N32</f>
        <v>Prod P.A.D</v>
      </c>
      <c r="O52" s="355" t="s">
        <v>3</v>
      </c>
      <c r="P52" s="355" t="s">
        <v>302</v>
      </c>
      <c r="Q52" s="355" t="s">
        <v>5</v>
      </c>
      <c r="R52" s="356" t="s">
        <v>304</v>
      </c>
      <c r="S52" s="275"/>
      <c r="T52" s="263"/>
      <c r="U52" s="474" t="s">
        <v>313</v>
      </c>
      <c r="V52" s="475"/>
      <c r="W52" s="237" t="str">
        <f>W32</f>
        <v>Prod Grd Salle</v>
      </c>
      <c r="X52" s="237" t="s">
        <v>3</v>
      </c>
      <c r="Y52" s="237" t="s">
        <v>302</v>
      </c>
      <c r="Z52" s="237" t="s">
        <v>5</v>
      </c>
      <c r="AA52" s="238" t="s">
        <v>304</v>
      </c>
      <c r="AB52" s="275"/>
      <c r="AC52" s="263"/>
      <c r="AD52" s="525" t="s">
        <v>286</v>
      </c>
      <c r="AE52" s="526"/>
      <c r="AF52" s="237" t="str">
        <f>AF32</f>
        <v>Prod Club</v>
      </c>
      <c r="AG52" s="237" t="s">
        <v>3</v>
      </c>
      <c r="AH52" s="237" t="s">
        <v>302</v>
      </c>
      <c r="AI52" s="237" t="s">
        <v>5</v>
      </c>
      <c r="AJ52" s="238" t="s">
        <v>304</v>
      </c>
      <c r="AK52" s="275"/>
      <c r="AL52" s="263"/>
      <c r="AM52" s="529" t="s">
        <v>313</v>
      </c>
      <c r="AN52" s="530"/>
      <c r="AO52" s="355" t="str">
        <f>AO32</f>
        <v>M.A.D</v>
      </c>
      <c r="AP52" s="355" t="s">
        <v>3</v>
      </c>
      <c r="AQ52" s="355" t="s">
        <v>302</v>
      </c>
      <c r="AR52" s="355" t="s">
        <v>5</v>
      </c>
      <c r="AS52" s="356" t="s">
        <v>304</v>
      </c>
      <c r="AT52" s="275"/>
      <c r="AU52" s="263"/>
      <c r="AV52" s="474" t="s">
        <v>313</v>
      </c>
      <c r="AW52" s="475"/>
      <c r="AX52" s="237" t="str">
        <f>AX32</f>
        <v>M.A.D Grd Salle</v>
      </c>
      <c r="AY52" s="237" t="s">
        <v>3</v>
      </c>
      <c r="AZ52" s="237" t="s">
        <v>302</v>
      </c>
      <c r="BA52" s="237" t="s">
        <v>5</v>
      </c>
      <c r="BB52" s="238" t="s">
        <v>304</v>
      </c>
      <c r="BC52" s="275"/>
      <c r="BD52" s="263"/>
      <c r="BE52" s="474" t="s">
        <v>286</v>
      </c>
      <c r="BF52" s="475"/>
      <c r="BG52" s="237" t="str">
        <f>BG32</f>
        <v>M.A.D Club</v>
      </c>
      <c r="BH52" s="237" t="s">
        <v>3</v>
      </c>
      <c r="BI52" s="237" t="s">
        <v>302</v>
      </c>
      <c r="BJ52" s="237" t="s">
        <v>5</v>
      </c>
      <c r="BK52" s="238" t="s">
        <v>304</v>
      </c>
      <c r="BL52" s="275"/>
      <c r="BM52" s="263"/>
      <c r="BN52" s="474"/>
      <c r="BO52" s="475"/>
      <c r="BP52" s="237" t="str">
        <f>BP32</f>
        <v>M.A.D Club gratuit</v>
      </c>
      <c r="BQ52" s="237" t="s">
        <v>3</v>
      </c>
      <c r="BR52" s="237" t="s">
        <v>302</v>
      </c>
      <c r="BS52" s="237" t="s">
        <v>5</v>
      </c>
      <c r="BT52" s="238" t="s">
        <v>304</v>
      </c>
      <c r="BU52" s="275"/>
      <c r="BV52" s="263"/>
      <c r="BW52" s="474"/>
      <c r="BX52" s="475"/>
      <c r="BY52" s="237" t="str">
        <f>BY32</f>
        <v>M.A.D Salle gratuite</v>
      </c>
      <c r="BZ52" s="237" t="s">
        <v>3</v>
      </c>
      <c r="CA52" s="237" t="s">
        <v>302</v>
      </c>
      <c r="CB52" s="237" t="s">
        <v>5</v>
      </c>
      <c r="CC52" s="238" t="s">
        <v>304</v>
      </c>
      <c r="CD52" s="275"/>
    </row>
    <row r="53" spans="1:82" s="239" customFormat="1">
      <c r="A53" s="371"/>
      <c r="B53" s="263"/>
      <c r="C53" s="476" t="s">
        <v>178</v>
      </c>
      <c r="D53" s="533"/>
      <c r="E53" s="431">
        <f t="shared" ref="E53:E63" si="6">IF(C53="","",SUMPRODUCT((L$53:M$55=C53)*(N$53:N$55))+SUMPRODUCT((AM$53:AN$55=C53)*(AO$53:AO$55)))</f>
        <v>40</v>
      </c>
      <c r="F53" s="413" t="e">
        <f t="shared" ref="F53:F63" si="7">IF(ISNA(VLOOKUP(C53,Intermittents,2,FALSE)*E53),"",VLOOKUP(C53,Intermittents,2,FALSE)*E53)</f>
        <v>#REF!</v>
      </c>
      <c r="G53" s="413" t="e">
        <f t="shared" ref="G53:G63" si="8">IF(ISNA(VLOOKUP(C53,Intermittents,4,FALSE)*F53),"",VLOOKUP(C53,Intermittents,4,FALSE)*E53)</f>
        <v>#REF!</v>
      </c>
      <c r="H53" s="413" t="e">
        <f t="shared" ref="H53:H63" si="9">IF(ISNA(VLOOKUP(C53,Intermittents,5,FALSE)*E53),"",VLOOKUP(C53,Intermittents,5,FALSE)*E53)</f>
        <v>#REF!</v>
      </c>
      <c r="I53" s="414" t="e">
        <f t="shared" ref="I53:I63" si="10">IF(ISNA(VLOOKUP(C53,Intermittents,6,FALSE)*E53),"",VLOOKUP(C53,Intermittents,6,FALSE)*E53)</f>
        <v>#REF!</v>
      </c>
      <c r="J53" s="434"/>
      <c r="K53" s="263"/>
      <c r="L53" s="476" t="s">
        <v>178</v>
      </c>
      <c r="M53" s="533"/>
      <c r="N53" s="334">
        <f>IF(L53="","",SUMPRODUCT((U$53:V$63=L53)*(W$53:W$63))+SUMPRODUCT((AD$53:AE$63=L53)*(AF$53:AF$63)))</f>
        <v>20</v>
      </c>
      <c r="O53" s="413" t="e">
        <f t="shared" ref="O53:O63" si="11">IF(ISNA(VLOOKUP(L53,Intermittents,2,FALSE)*N53),"",VLOOKUP(L53,Intermittents,2,FALSE)*N53)</f>
        <v>#REF!</v>
      </c>
      <c r="P53" s="413" t="e">
        <f t="shared" ref="P53:P63" si="12">IF(ISNA(VLOOKUP(L53,Intermittents,4,FALSE)*O53),"",VLOOKUP(L53,Intermittents,4,FALSE)*N53)</f>
        <v>#REF!</v>
      </c>
      <c r="Q53" s="413" t="e">
        <f t="shared" ref="Q53:Q63" si="13">IF(ISNA(VLOOKUP(L53,Intermittents,5,FALSE)*N53),"",VLOOKUP(L53,Intermittents,5,FALSE)*N53)</f>
        <v>#REF!</v>
      </c>
      <c r="R53" s="414" t="e">
        <f t="shared" ref="R53:R63" si="14">IF(ISNA(VLOOKUP(L53,Intermittents,6,FALSE)*N53),"",VLOOKUP(L53,Intermittents,6,FALSE)*N53)</f>
        <v>#REF!</v>
      </c>
      <c r="S53" s="434"/>
      <c r="T53" s="263"/>
      <c r="U53" s="481" t="s">
        <v>178</v>
      </c>
      <c r="V53" s="482"/>
      <c r="W53" s="334">
        <v>10</v>
      </c>
      <c r="X53" s="413" t="e">
        <f t="shared" ref="X53:X63" si="15">IF(ISNA(VLOOKUP(U53,Intermittents,2,FALSE)*W53),"",VLOOKUP(U53,Intermittents,2,FALSE)*W53)</f>
        <v>#REF!</v>
      </c>
      <c r="Y53" s="413" t="e">
        <f t="shared" ref="Y53:Y63" si="16">IF(ISNA(VLOOKUP(U53,Intermittents,4,FALSE)*X53),"",VLOOKUP(U53,Intermittents,4,FALSE)*W53)</f>
        <v>#REF!</v>
      </c>
      <c r="Z53" s="413" t="e">
        <f t="shared" ref="Z53:Z63" si="17">IF(ISNA(VLOOKUP(U53,Intermittents,5,FALSE)*W53),"",VLOOKUP(U53,Intermittents,5,FALSE)*W53)</f>
        <v>#REF!</v>
      </c>
      <c r="AA53" s="414" t="e">
        <f t="shared" ref="AA53:AA63" si="18">IF(ISNA(VLOOKUP(U53,Intermittents,6,FALSE)*W53),"",VLOOKUP(U53,Intermittents,6,FALSE)*W53)</f>
        <v>#REF!</v>
      </c>
      <c r="AB53" s="434"/>
      <c r="AC53" s="263"/>
      <c r="AD53" s="481" t="s">
        <v>178</v>
      </c>
      <c r="AE53" s="482"/>
      <c r="AF53" s="334">
        <v>10</v>
      </c>
      <c r="AG53" s="413" t="e">
        <f t="shared" ref="AG53:AG63" si="19">IF(ISNA(VLOOKUP(AD53,Intermittents,2,FALSE)*AF53),"",VLOOKUP(AD53,Intermittents,2,FALSE)*AF53)</f>
        <v>#REF!</v>
      </c>
      <c r="AH53" s="413" t="e">
        <f t="shared" ref="AH53:AH63" si="20">IF(ISNA(VLOOKUP(AD53,Intermittents,4,FALSE)*AG53),"",VLOOKUP(AD53,Intermittents,4,FALSE)*AF53)</f>
        <v>#REF!</v>
      </c>
      <c r="AI53" s="413" t="e">
        <f t="shared" ref="AI53:AI63" si="21">IF(ISNA(VLOOKUP(AD53,Intermittents,5,FALSE)*AF53),"",VLOOKUP(AD53,Intermittents,5,FALSE)*AF53)</f>
        <v>#REF!</v>
      </c>
      <c r="AJ53" s="414" t="e">
        <f t="shared" ref="AJ53:AJ63" si="22">IF(ISNA(VLOOKUP(AD53,Intermittents,6,FALSE)*AF53),"",VLOOKUP(AD53,Intermittents,6,FALSE)*AF53)</f>
        <v>#REF!</v>
      </c>
      <c r="AK53" s="434"/>
      <c r="AL53" s="263"/>
      <c r="AM53" s="476" t="s">
        <v>178</v>
      </c>
      <c r="AN53" s="533"/>
      <c r="AO53" s="431">
        <f t="shared" ref="AO53:AO63" si="23">IF(AM53="","",SUMPRODUCT((AV$53:AW$63=AM53)*(AX$53:AX$63))+SUMPRODUCT((BE$53:BF$63=AM53)*(BG$53:BG$63))+SUMPRODUCT((BN$53:BO$63=AM53)*(BP$53:BP$63))+SUMPRODUCT((BW$53:BX$63=AM$53)*(BY$53:BY$63)))</f>
        <v>20</v>
      </c>
      <c r="AP53" s="413" t="e">
        <f t="shared" ref="AP53:AP63" si="24">IF(ISNA(VLOOKUP(AM53,Intermittents,2,FALSE)*AO53),"",VLOOKUP(AM53,Intermittents,2,FALSE)*AO53)</f>
        <v>#REF!</v>
      </c>
      <c r="AQ53" s="413" t="e">
        <f t="shared" ref="AQ53:AQ63" si="25">IF(ISNA(VLOOKUP(AM53,Intermittents,4,FALSE)*AP53),"",VLOOKUP(AM53,Intermittents,4,FALSE)*AO53)</f>
        <v>#REF!</v>
      </c>
      <c r="AR53" s="413" t="e">
        <f t="shared" ref="AR53:AR63" si="26">IF(ISNA(VLOOKUP(AM53,Intermittents,5,FALSE)*AO53),"",VLOOKUP(AM53,Intermittents,5,FALSE)*AO53)</f>
        <v>#REF!</v>
      </c>
      <c r="AS53" s="414" t="e">
        <f t="shared" ref="AS53:AS63" si="27">IF(ISNA(VLOOKUP(AM53,Intermittents,6,FALSE)*AO53),"",VLOOKUP(AM53,Intermittents,6,FALSE)*AO53)</f>
        <v>#REF!</v>
      </c>
      <c r="AT53" s="434"/>
      <c r="AU53" s="263"/>
      <c r="AV53" s="481" t="s">
        <v>178</v>
      </c>
      <c r="AW53" s="482"/>
      <c r="AX53" s="431">
        <v>5</v>
      </c>
      <c r="AY53" s="413" t="e">
        <f t="shared" ref="AY53:AY55" si="28">IF(ISNA(VLOOKUP(AV53,Intermittents,2,FALSE)*AX53),"",VLOOKUP(AV53,Intermittents,2,FALSE)*AX53)</f>
        <v>#REF!</v>
      </c>
      <c r="AZ53" s="413" t="e">
        <f t="shared" ref="AZ53:AZ55" si="29">IF(ISNA(VLOOKUP(AV53,Intermittents,4,FALSE)*AY53),"",VLOOKUP(AV53,Intermittents,4,FALSE)*AX53)</f>
        <v>#REF!</v>
      </c>
      <c r="BA53" s="413" t="e">
        <f t="shared" ref="BA53:BA55" si="30">IF(ISNA(VLOOKUP(AV53,Intermittents,5,FALSE)*AX53),"",VLOOKUP(AV53,Intermittents,5,FALSE)*AX53)</f>
        <v>#REF!</v>
      </c>
      <c r="BB53" s="414" t="e">
        <f t="shared" ref="BB53:BB55" si="31">IF(ISNA(VLOOKUP(AV53,Intermittents,6,FALSE)*AX53),"",VLOOKUP(AV53,Intermittents,6,FALSE)*AX53)</f>
        <v>#REF!</v>
      </c>
      <c r="BC53" s="434"/>
      <c r="BD53" s="263"/>
      <c r="BE53" s="481" t="s">
        <v>178</v>
      </c>
      <c r="BF53" s="482"/>
      <c r="BG53" s="431">
        <v>5</v>
      </c>
      <c r="BH53" s="413" t="e">
        <f t="shared" ref="BH53:BH63" si="32">IF(ISNA(VLOOKUP(BE53,Intermittents,2,FALSE)*BG53),"",VLOOKUP(BE53,Intermittents,2,FALSE)*BG53)</f>
        <v>#REF!</v>
      </c>
      <c r="BI53" s="413" t="e">
        <f t="shared" ref="BI53:BI63" si="33">IF(ISNA(VLOOKUP(BE53,Intermittents,4,FALSE)*BH53),"",VLOOKUP(BE53,Intermittents,4,FALSE)*BG53)</f>
        <v>#REF!</v>
      </c>
      <c r="BJ53" s="413" t="e">
        <f t="shared" ref="BJ53:BJ63" si="34">IF(ISNA(VLOOKUP(BE53,Intermittents,5,FALSE)*BG53),"",VLOOKUP(BE53,Intermittents,5,FALSE)*BG53)</f>
        <v>#REF!</v>
      </c>
      <c r="BK53" s="414" t="e">
        <f t="shared" ref="BK53:BK63" si="35">IF(ISNA(VLOOKUP(BE53,Intermittents,6,FALSE)*BG53),"",VLOOKUP(BE53,Intermittents,6,FALSE)*BG53)</f>
        <v>#REF!</v>
      </c>
      <c r="BL53" s="434"/>
      <c r="BM53" s="263"/>
      <c r="BN53" s="481" t="s">
        <v>178</v>
      </c>
      <c r="BO53" s="482"/>
      <c r="BP53" s="334">
        <v>5</v>
      </c>
      <c r="BQ53" s="413" t="e">
        <f t="shared" ref="BQ53:BQ63" si="36">IF(ISNA(VLOOKUP(BN53,Intermittents,2,FALSE)*BP53),"",VLOOKUP(BN53,Intermittents,2,FALSE)*BP53)</f>
        <v>#REF!</v>
      </c>
      <c r="BR53" s="413" t="e">
        <f t="shared" ref="BR53:BR63" si="37">IF(ISNA(VLOOKUP(BN53,Intermittents,4,FALSE)*BQ53),"",VLOOKUP(BN53,Intermittents,4,FALSE)*BP53)</f>
        <v>#REF!</v>
      </c>
      <c r="BS53" s="413" t="e">
        <f t="shared" ref="BS53:BS63" si="38">IF(ISNA(VLOOKUP(BN53,Intermittents,5,FALSE)*BP53),"",VLOOKUP(BN53,Intermittents,5,FALSE)*BP53)</f>
        <v>#REF!</v>
      </c>
      <c r="BT53" s="414" t="e">
        <f t="shared" ref="BT53:BT63" si="39">IF(ISNA(VLOOKUP(BN53,Intermittents,6,FALSE)*BP53),"",VLOOKUP(BN53,Intermittents,6,FALSE)*BP53)</f>
        <v>#REF!</v>
      </c>
      <c r="BU53" s="434"/>
      <c r="BV53" s="263"/>
      <c r="BW53" s="481" t="s">
        <v>178</v>
      </c>
      <c r="BX53" s="482"/>
      <c r="BY53" s="334">
        <v>5</v>
      </c>
      <c r="BZ53" s="413" t="e">
        <f t="shared" ref="BZ53:BZ63" si="40">IF(ISNA(VLOOKUP(BW53,Intermittents,2,FALSE)*BY53),"",VLOOKUP(BW53,Intermittents,2,FALSE)*BY53)</f>
        <v>#REF!</v>
      </c>
      <c r="CA53" s="413" t="e">
        <f t="shared" ref="CA53:CA63" si="41">IF(ISNA(VLOOKUP(BW53,Intermittents,4,FALSE)*BZ53),"",VLOOKUP(BW53,Intermittents,4,FALSE)*BY53)</f>
        <v>#REF!</v>
      </c>
      <c r="CB53" s="413" t="e">
        <f t="shared" ref="CB53:CB63" si="42">IF(ISNA(VLOOKUP(BW53,Intermittents,5,FALSE)*BY53),"",VLOOKUP(BW53,Intermittents,5,FALSE)*BY53)</f>
        <v>#REF!</v>
      </c>
      <c r="CC53" s="414" t="e">
        <f t="shared" ref="CC53:CC63" si="43">IF(ISNA(VLOOKUP(BW53,Intermittents,6,FALSE)*BY53),"",VLOOKUP(BW53,Intermittents,6,FALSE)*BY53)</f>
        <v>#REF!</v>
      </c>
      <c r="CD53" s="434"/>
    </row>
    <row r="54" spans="1:82" s="239" customFormat="1">
      <c r="A54" s="371"/>
      <c r="B54" s="263"/>
      <c r="C54" s="468" t="s">
        <v>179</v>
      </c>
      <c r="D54" s="501"/>
      <c r="E54" s="304">
        <f t="shared" si="6"/>
        <v>40</v>
      </c>
      <c r="F54" s="430" t="e">
        <f t="shared" si="7"/>
        <v>#REF!</v>
      </c>
      <c r="G54" s="430" t="e">
        <f t="shared" si="8"/>
        <v>#REF!</v>
      </c>
      <c r="H54" s="430" t="e">
        <f t="shared" si="9"/>
        <v>#REF!</v>
      </c>
      <c r="I54" s="419" t="e">
        <f t="shared" si="10"/>
        <v>#REF!</v>
      </c>
      <c r="J54" s="275"/>
      <c r="K54" s="263"/>
      <c r="L54" s="468" t="s">
        <v>179</v>
      </c>
      <c r="M54" s="501"/>
      <c r="N54" s="304">
        <f t="shared" ref="N54:N63" si="44">IF(L54="","",SUMPRODUCT((U$53:V$63=L54)*(W$53:W$63))+SUMPRODUCT((AD$53:AE$63=L54)*(AF$53:AF$63)))</f>
        <v>20</v>
      </c>
      <c r="O54" s="430" t="e">
        <f t="shared" si="11"/>
        <v>#REF!</v>
      </c>
      <c r="P54" s="430" t="e">
        <f t="shared" si="12"/>
        <v>#REF!</v>
      </c>
      <c r="Q54" s="430" t="e">
        <f t="shared" si="13"/>
        <v>#REF!</v>
      </c>
      <c r="R54" s="419" t="e">
        <f t="shared" si="14"/>
        <v>#REF!</v>
      </c>
      <c r="S54" s="275"/>
      <c r="T54" s="263"/>
      <c r="U54" s="466" t="s">
        <v>179</v>
      </c>
      <c r="V54" s="467"/>
      <c r="W54" s="425">
        <v>10</v>
      </c>
      <c r="X54" s="415" t="e">
        <f t="shared" si="15"/>
        <v>#REF!</v>
      </c>
      <c r="Y54" s="415" t="e">
        <f t="shared" si="16"/>
        <v>#REF!</v>
      </c>
      <c r="Z54" s="415" t="e">
        <f t="shared" si="17"/>
        <v>#REF!</v>
      </c>
      <c r="AA54" s="416" t="e">
        <f t="shared" si="18"/>
        <v>#REF!</v>
      </c>
      <c r="AB54" s="275"/>
      <c r="AC54" s="263"/>
      <c r="AD54" s="466" t="s">
        <v>179</v>
      </c>
      <c r="AE54" s="467"/>
      <c r="AF54" s="425">
        <v>10</v>
      </c>
      <c r="AG54" s="415" t="e">
        <f t="shared" si="19"/>
        <v>#REF!</v>
      </c>
      <c r="AH54" s="415" t="e">
        <f t="shared" si="20"/>
        <v>#REF!</v>
      </c>
      <c r="AI54" s="415" t="e">
        <f t="shared" si="21"/>
        <v>#REF!</v>
      </c>
      <c r="AJ54" s="416" t="e">
        <f t="shared" si="22"/>
        <v>#REF!</v>
      </c>
      <c r="AK54" s="275"/>
      <c r="AL54" s="263"/>
      <c r="AM54" s="468" t="s">
        <v>179</v>
      </c>
      <c r="AN54" s="501"/>
      <c r="AO54" s="304">
        <f t="shared" si="23"/>
        <v>20</v>
      </c>
      <c r="AP54" s="430" t="e">
        <f t="shared" si="24"/>
        <v>#REF!</v>
      </c>
      <c r="AQ54" s="430" t="e">
        <f t="shared" si="25"/>
        <v>#REF!</v>
      </c>
      <c r="AR54" s="430" t="e">
        <f t="shared" si="26"/>
        <v>#REF!</v>
      </c>
      <c r="AS54" s="419" t="e">
        <f t="shared" si="27"/>
        <v>#REF!</v>
      </c>
      <c r="AT54" s="275"/>
      <c r="AU54" s="263"/>
      <c r="AV54" s="466" t="s">
        <v>179</v>
      </c>
      <c r="AW54" s="467"/>
      <c r="AX54" s="426">
        <v>5</v>
      </c>
      <c r="AY54" s="415" t="e">
        <f t="shared" si="28"/>
        <v>#REF!</v>
      </c>
      <c r="AZ54" s="415" t="e">
        <f t="shared" si="29"/>
        <v>#REF!</v>
      </c>
      <c r="BA54" s="415" t="e">
        <f t="shared" si="30"/>
        <v>#REF!</v>
      </c>
      <c r="BB54" s="416" t="e">
        <f t="shared" si="31"/>
        <v>#REF!</v>
      </c>
      <c r="BC54" s="275"/>
      <c r="BD54" s="263"/>
      <c r="BE54" s="466" t="s">
        <v>179</v>
      </c>
      <c r="BF54" s="467"/>
      <c r="BG54" s="426">
        <v>5</v>
      </c>
      <c r="BH54" s="415" t="e">
        <f t="shared" si="32"/>
        <v>#REF!</v>
      </c>
      <c r="BI54" s="415" t="e">
        <f t="shared" si="33"/>
        <v>#REF!</v>
      </c>
      <c r="BJ54" s="415" t="e">
        <f t="shared" si="34"/>
        <v>#REF!</v>
      </c>
      <c r="BK54" s="416" t="e">
        <f t="shared" si="35"/>
        <v>#REF!</v>
      </c>
      <c r="BL54" s="275"/>
      <c r="BM54" s="263"/>
      <c r="BN54" s="466" t="s">
        <v>179</v>
      </c>
      <c r="BO54" s="467"/>
      <c r="BP54" s="425">
        <v>5</v>
      </c>
      <c r="BQ54" s="415" t="e">
        <f t="shared" si="36"/>
        <v>#REF!</v>
      </c>
      <c r="BR54" s="415" t="e">
        <f t="shared" si="37"/>
        <v>#REF!</v>
      </c>
      <c r="BS54" s="415" t="e">
        <f t="shared" si="38"/>
        <v>#REF!</v>
      </c>
      <c r="BT54" s="416" t="e">
        <f t="shared" si="39"/>
        <v>#REF!</v>
      </c>
      <c r="BU54" s="275"/>
      <c r="BV54" s="263"/>
      <c r="BW54" s="466" t="s">
        <v>179</v>
      </c>
      <c r="BX54" s="467"/>
      <c r="BY54" s="425">
        <v>5</v>
      </c>
      <c r="BZ54" s="415" t="e">
        <f t="shared" si="40"/>
        <v>#REF!</v>
      </c>
      <c r="CA54" s="415" t="e">
        <f t="shared" si="41"/>
        <v>#REF!</v>
      </c>
      <c r="CB54" s="415" t="e">
        <f t="shared" si="42"/>
        <v>#REF!</v>
      </c>
      <c r="CC54" s="416" t="e">
        <f t="shared" si="43"/>
        <v>#REF!</v>
      </c>
      <c r="CD54" s="275"/>
    </row>
    <row r="55" spans="1:82" s="239" customFormat="1">
      <c r="A55" s="371"/>
      <c r="B55" s="263"/>
      <c r="C55" s="468" t="s">
        <v>183</v>
      </c>
      <c r="D55" s="501"/>
      <c r="E55" s="304">
        <f t="shared" si="6"/>
        <v>40</v>
      </c>
      <c r="F55" s="430" t="e">
        <f t="shared" si="7"/>
        <v>#REF!</v>
      </c>
      <c r="G55" s="430" t="e">
        <f t="shared" si="8"/>
        <v>#REF!</v>
      </c>
      <c r="H55" s="430" t="e">
        <f t="shared" si="9"/>
        <v>#REF!</v>
      </c>
      <c r="I55" s="419" t="e">
        <f t="shared" si="10"/>
        <v>#REF!</v>
      </c>
      <c r="J55" s="275"/>
      <c r="K55" s="263"/>
      <c r="L55" s="468" t="s">
        <v>183</v>
      </c>
      <c r="M55" s="501"/>
      <c r="N55" s="304">
        <f t="shared" si="44"/>
        <v>20</v>
      </c>
      <c r="O55" s="430" t="e">
        <f t="shared" si="11"/>
        <v>#REF!</v>
      </c>
      <c r="P55" s="430" t="e">
        <f t="shared" si="12"/>
        <v>#REF!</v>
      </c>
      <c r="Q55" s="430" t="e">
        <f t="shared" si="13"/>
        <v>#REF!</v>
      </c>
      <c r="R55" s="419" t="e">
        <f t="shared" si="14"/>
        <v>#REF!</v>
      </c>
      <c r="S55" s="275"/>
      <c r="T55" s="263"/>
      <c r="U55" s="466" t="s">
        <v>183</v>
      </c>
      <c r="V55" s="467"/>
      <c r="W55" s="425">
        <v>10</v>
      </c>
      <c r="X55" s="415" t="e">
        <f t="shared" si="15"/>
        <v>#REF!</v>
      </c>
      <c r="Y55" s="415" t="e">
        <f t="shared" si="16"/>
        <v>#REF!</v>
      </c>
      <c r="Z55" s="415" t="e">
        <f t="shared" si="17"/>
        <v>#REF!</v>
      </c>
      <c r="AA55" s="416" t="e">
        <f t="shared" si="18"/>
        <v>#REF!</v>
      </c>
      <c r="AB55" s="275"/>
      <c r="AC55" s="263"/>
      <c r="AD55" s="466" t="s">
        <v>183</v>
      </c>
      <c r="AE55" s="467"/>
      <c r="AF55" s="425">
        <v>10</v>
      </c>
      <c r="AG55" s="415" t="e">
        <f t="shared" si="19"/>
        <v>#REF!</v>
      </c>
      <c r="AH55" s="415" t="e">
        <f t="shared" si="20"/>
        <v>#REF!</v>
      </c>
      <c r="AI55" s="415" t="e">
        <f t="shared" si="21"/>
        <v>#REF!</v>
      </c>
      <c r="AJ55" s="416" t="e">
        <f t="shared" si="22"/>
        <v>#REF!</v>
      </c>
      <c r="AK55" s="275"/>
      <c r="AL55" s="263"/>
      <c r="AM55" s="468" t="s">
        <v>183</v>
      </c>
      <c r="AN55" s="501"/>
      <c r="AO55" s="304">
        <f t="shared" si="23"/>
        <v>20</v>
      </c>
      <c r="AP55" s="430" t="e">
        <f t="shared" si="24"/>
        <v>#REF!</v>
      </c>
      <c r="AQ55" s="430" t="e">
        <f t="shared" si="25"/>
        <v>#REF!</v>
      </c>
      <c r="AR55" s="430" t="e">
        <f t="shared" si="26"/>
        <v>#REF!</v>
      </c>
      <c r="AS55" s="419" t="e">
        <f t="shared" si="27"/>
        <v>#REF!</v>
      </c>
      <c r="AT55" s="275"/>
      <c r="AU55" s="263"/>
      <c r="AV55" s="466" t="s">
        <v>183</v>
      </c>
      <c r="AW55" s="467"/>
      <c r="AX55" s="426">
        <v>5</v>
      </c>
      <c r="AY55" s="415" t="e">
        <f t="shared" si="28"/>
        <v>#REF!</v>
      </c>
      <c r="AZ55" s="415" t="e">
        <f t="shared" si="29"/>
        <v>#REF!</v>
      </c>
      <c r="BA55" s="415" t="e">
        <f t="shared" si="30"/>
        <v>#REF!</v>
      </c>
      <c r="BB55" s="416" t="e">
        <f t="shared" si="31"/>
        <v>#REF!</v>
      </c>
      <c r="BC55" s="275"/>
      <c r="BD55" s="263"/>
      <c r="BE55" s="466" t="s">
        <v>183</v>
      </c>
      <c r="BF55" s="467"/>
      <c r="BG55" s="426">
        <v>5</v>
      </c>
      <c r="BH55" s="415" t="e">
        <f t="shared" si="32"/>
        <v>#REF!</v>
      </c>
      <c r="BI55" s="415" t="e">
        <f t="shared" si="33"/>
        <v>#REF!</v>
      </c>
      <c r="BJ55" s="415" t="e">
        <f t="shared" si="34"/>
        <v>#REF!</v>
      </c>
      <c r="BK55" s="416" t="e">
        <f t="shared" si="35"/>
        <v>#REF!</v>
      </c>
      <c r="BL55" s="275"/>
      <c r="BM55" s="263"/>
      <c r="BN55" s="466" t="s">
        <v>183</v>
      </c>
      <c r="BO55" s="467"/>
      <c r="BP55" s="425">
        <v>5</v>
      </c>
      <c r="BQ55" s="415" t="e">
        <f t="shared" si="36"/>
        <v>#REF!</v>
      </c>
      <c r="BR55" s="415" t="e">
        <f t="shared" si="37"/>
        <v>#REF!</v>
      </c>
      <c r="BS55" s="415" t="e">
        <f t="shared" si="38"/>
        <v>#REF!</v>
      </c>
      <c r="BT55" s="416" t="e">
        <f t="shared" si="39"/>
        <v>#REF!</v>
      </c>
      <c r="BU55" s="275"/>
      <c r="BV55" s="263"/>
      <c r="BW55" s="466" t="s">
        <v>183</v>
      </c>
      <c r="BX55" s="467"/>
      <c r="BY55" s="425">
        <v>5</v>
      </c>
      <c r="BZ55" s="415" t="e">
        <f t="shared" si="40"/>
        <v>#REF!</v>
      </c>
      <c r="CA55" s="415" t="e">
        <f t="shared" si="41"/>
        <v>#REF!</v>
      </c>
      <c r="CB55" s="415" t="e">
        <f t="shared" si="42"/>
        <v>#REF!</v>
      </c>
      <c r="CC55" s="416" t="e">
        <f t="shared" si="43"/>
        <v>#REF!</v>
      </c>
      <c r="CD55" s="275"/>
    </row>
    <row r="56" spans="1:82" s="239" customFormat="1">
      <c r="A56" s="371"/>
      <c r="B56" s="263"/>
      <c r="C56" s="468"/>
      <c r="D56" s="501"/>
      <c r="E56" s="304" t="str">
        <f t="shared" si="6"/>
        <v/>
      </c>
      <c r="F56" s="430" t="e">
        <f t="shared" si="7"/>
        <v>#REF!</v>
      </c>
      <c r="G56" s="430" t="e">
        <f t="shared" si="8"/>
        <v>#REF!</v>
      </c>
      <c r="H56" s="430" t="e">
        <f t="shared" si="9"/>
        <v>#REF!</v>
      </c>
      <c r="I56" s="419" t="e">
        <f t="shared" si="10"/>
        <v>#REF!</v>
      </c>
      <c r="J56" s="275"/>
      <c r="K56" s="263"/>
      <c r="L56" s="468"/>
      <c r="M56" s="501"/>
      <c r="N56" s="304" t="str">
        <f t="shared" si="44"/>
        <v/>
      </c>
      <c r="O56" s="430" t="e">
        <f t="shared" si="11"/>
        <v>#REF!</v>
      </c>
      <c r="P56" s="430" t="e">
        <f t="shared" si="12"/>
        <v>#REF!</v>
      </c>
      <c r="Q56" s="430" t="e">
        <f t="shared" si="13"/>
        <v>#REF!</v>
      </c>
      <c r="R56" s="419" t="e">
        <f t="shared" si="14"/>
        <v>#REF!</v>
      </c>
      <c r="S56" s="275"/>
      <c r="T56" s="263"/>
      <c r="U56" s="466"/>
      <c r="V56" s="467"/>
      <c r="W56" s="425"/>
      <c r="X56" s="415" t="e">
        <f t="shared" si="15"/>
        <v>#REF!</v>
      </c>
      <c r="Y56" s="415" t="e">
        <f t="shared" si="16"/>
        <v>#REF!</v>
      </c>
      <c r="Z56" s="415" t="e">
        <f t="shared" si="17"/>
        <v>#REF!</v>
      </c>
      <c r="AA56" s="416" t="e">
        <f t="shared" si="18"/>
        <v>#REF!</v>
      </c>
      <c r="AB56" s="275"/>
      <c r="AC56" s="263"/>
      <c r="AD56" s="466"/>
      <c r="AE56" s="467"/>
      <c r="AF56" s="426"/>
      <c r="AG56" s="415" t="e">
        <f t="shared" si="19"/>
        <v>#REF!</v>
      </c>
      <c r="AH56" s="415" t="e">
        <f t="shared" si="20"/>
        <v>#REF!</v>
      </c>
      <c r="AI56" s="415" t="e">
        <f t="shared" si="21"/>
        <v>#REF!</v>
      </c>
      <c r="AJ56" s="416" t="e">
        <f t="shared" si="22"/>
        <v>#REF!</v>
      </c>
      <c r="AK56" s="275"/>
      <c r="AL56" s="263"/>
      <c r="AM56" s="468"/>
      <c r="AN56" s="501"/>
      <c r="AO56" s="304" t="str">
        <f t="shared" si="23"/>
        <v/>
      </c>
      <c r="AP56" s="430" t="e">
        <f t="shared" si="24"/>
        <v>#REF!</v>
      </c>
      <c r="AQ56" s="430" t="e">
        <f t="shared" si="25"/>
        <v>#REF!</v>
      </c>
      <c r="AR56" s="430" t="e">
        <f t="shared" si="26"/>
        <v>#REF!</v>
      </c>
      <c r="AS56" s="419" t="e">
        <f t="shared" si="27"/>
        <v>#REF!</v>
      </c>
      <c r="AT56" s="275"/>
      <c r="AU56" s="263"/>
      <c r="AV56" s="466"/>
      <c r="AW56" s="467"/>
      <c r="AX56" s="426"/>
      <c r="AY56" s="415" t="e">
        <f t="shared" ref="AY56:AY63" si="45">IF(ISNA(VLOOKUP(AV56,Intermittents,2,FALSE)*AX56),"",VLOOKUP(AV56,Intermittents,2,FALSE)*AX56)</f>
        <v>#REF!</v>
      </c>
      <c r="AZ56" s="415" t="e">
        <f t="shared" ref="AZ56:AZ63" si="46">IF(ISNA(VLOOKUP(AV56,Intermittents,4,FALSE)*AY56),"",VLOOKUP(AV56,Intermittents,4,FALSE)*AX56)</f>
        <v>#REF!</v>
      </c>
      <c r="BA56" s="415" t="e">
        <f t="shared" ref="BA56:BA63" si="47">IF(ISNA(VLOOKUP(AV56,Intermittents,5,FALSE)*AX56),"",VLOOKUP(AV56,Intermittents,5,FALSE)*AX56)</f>
        <v>#REF!</v>
      </c>
      <c r="BB56" s="416" t="e">
        <f t="shared" ref="BB56:BB63" si="48">IF(ISNA(VLOOKUP(AV56,Intermittents,6,FALSE)*AX56),"",VLOOKUP(AV56,Intermittents,6,FALSE)*AX56)</f>
        <v>#REF!</v>
      </c>
      <c r="BC56" s="275"/>
      <c r="BD56" s="263"/>
      <c r="BE56" s="466"/>
      <c r="BF56" s="467"/>
      <c r="BG56" s="426"/>
      <c r="BH56" s="415" t="e">
        <f t="shared" si="32"/>
        <v>#REF!</v>
      </c>
      <c r="BI56" s="415" t="e">
        <f t="shared" si="33"/>
        <v>#REF!</v>
      </c>
      <c r="BJ56" s="415" t="e">
        <f t="shared" si="34"/>
        <v>#REF!</v>
      </c>
      <c r="BK56" s="416" t="e">
        <f t="shared" si="35"/>
        <v>#REF!</v>
      </c>
      <c r="BL56" s="275"/>
      <c r="BM56" s="263"/>
      <c r="BN56" s="466"/>
      <c r="BO56" s="467"/>
      <c r="BP56" s="425"/>
      <c r="BQ56" s="415" t="e">
        <f t="shared" si="36"/>
        <v>#REF!</v>
      </c>
      <c r="BR56" s="415" t="e">
        <f t="shared" si="37"/>
        <v>#REF!</v>
      </c>
      <c r="BS56" s="415" t="e">
        <f t="shared" si="38"/>
        <v>#REF!</v>
      </c>
      <c r="BT56" s="416" t="e">
        <f t="shared" si="39"/>
        <v>#REF!</v>
      </c>
      <c r="BU56" s="275"/>
      <c r="BV56" s="263"/>
      <c r="BW56" s="466"/>
      <c r="BX56" s="467"/>
      <c r="BY56" s="425"/>
      <c r="BZ56" s="415" t="e">
        <f t="shared" si="40"/>
        <v>#REF!</v>
      </c>
      <c r="CA56" s="415" t="e">
        <f t="shared" si="41"/>
        <v>#REF!</v>
      </c>
      <c r="CB56" s="415" t="e">
        <f t="shared" si="42"/>
        <v>#REF!</v>
      </c>
      <c r="CC56" s="416" t="e">
        <f t="shared" si="43"/>
        <v>#REF!</v>
      </c>
      <c r="CD56" s="275"/>
    </row>
    <row r="57" spans="1:82" s="239" customFormat="1">
      <c r="A57" s="371"/>
      <c r="B57" s="263"/>
      <c r="C57" s="468"/>
      <c r="D57" s="501"/>
      <c r="E57" s="304" t="str">
        <f t="shared" si="6"/>
        <v/>
      </c>
      <c r="F57" s="430" t="e">
        <f t="shared" si="7"/>
        <v>#REF!</v>
      </c>
      <c r="G57" s="430" t="e">
        <f t="shared" si="8"/>
        <v>#REF!</v>
      </c>
      <c r="H57" s="430" t="e">
        <f t="shared" si="9"/>
        <v>#REF!</v>
      </c>
      <c r="I57" s="419" t="e">
        <f t="shared" si="10"/>
        <v>#REF!</v>
      </c>
      <c r="J57" s="275"/>
      <c r="K57" s="263"/>
      <c r="L57" s="468"/>
      <c r="M57" s="501"/>
      <c r="N57" s="304" t="str">
        <f t="shared" si="44"/>
        <v/>
      </c>
      <c r="O57" s="430" t="e">
        <f t="shared" si="11"/>
        <v>#REF!</v>
      </c>
      <c r="P57" s="430" t="e">
        <f t="shared" si="12"/>
        <v>#REF!</v>
      </c>
      <c r="Q57" s="430" t="e">
        <f t="shared" si="13"/>
        <v>#REF!</v>
      </c>
      <c r="R57" s="419" t="e">
        <f t="shared" si="14"/>
        <v>#REF!</v>
      </c>
      <c r="S57" s="275"/>
      <c r="T57" s="263"/>
      <c r="U57" s="466"/>
      <c r="V57" s="467"/>
      <c r="W57" s="425"/>
      <c r="X57" s="415" t="e">
        <f t="shared" si="15"/>
        <v>#REF!</v>
      </c>
      <c r="Y57" s="415" t="e">
        <f t="shared" si="16"/>
        <v>#REF!</v>
      </c>
      <c r="Z57" s="415" t="e">
        <f t="shared" si="17"/>
        <v>#REF!</v>
      </c>
      <c r="AA57" s="416" t="e">
        <f t="shared" si="18"/>
        <v>#REF!</v>
      </c>
      <c r="AB57" s="275"/>
      <c r="AC57" s="263"/>
      <c r="AD57" s="466"/>
      <c r="AE57" s="467"/>
      <c r="AF57" s="426"/>
      <c r="AG57" s="415" t="e">
        <f t="shared" si="19"/>
        <v>#REF!</v>
      </c>
      <c r="AH57" s="415" t="e">
        <f t="shared" si="20"/>
        <v>#REF!</v>
      </c>
      <c r="AI57" s="415" t="e">
        <f t="shared" si="21"/>
        <v>#REF!</v>
      </c>
      <c r="AJ57" s="416" t="e">
        <f t="shared" si="22"/>
        <v>#REF!</v>
      </c>
      <c r="AK57" s="275"/>
      <c r="AL57" s="263"/>
      <c r="AM57" s="468"/>
      <c r="AN57" s="501"/>
      <c r="AO57" s="304" t="str">
        <f t="shared" si="23"/>
        <v/>
      </c>
      <c r="AP57" s="430" t="e">
        <f t="shared" si="24"/>
        <v>#REF!</v>
      </c>
      <c r="AQ57" s="430" t="e">
        <f t="shared" si="25"/>
        <v>#REF!</v>
      </c>
      <c r="AR57" s="430" t="e">
        <f t="shared" si="26"/>
        <v>#REF!</v>
      </c>
      <c r="AS57" s="419" t="e">
        <f t="shared" si="27"/>
        <v>#REF!</v>
      </c>
      <c r="AT57" s="275"/>
      <c r="AU57" s="263"/>
      <c r="AV57" s="466"/>
      <c r="AW57" s="467"/>
      <c r="AX57" s="426"/>
      <c r="AY57" s="415" t="e">
        <f t="shared" si="45"/>
        <v>#REF!</v>
      </c>
      <c r="AZ57" s="415" t="e">
        <f t="shared" si="46"/>
        <v>#REF!</v>
      </c>
      <c r="BA57" s="415" t="e">
        <f t="shared" si="47"/>
        <v>#REF!</v>
      </c>
      <c r="BB57" s="416" t="e">
        <f t="shared" si="48"/>
        <v>#REF!</v>
      </c>
      <c r="BC57" s="275"/>
      <c r="BD57" s="263"/>
      <c r="BE57" s="466"/>
      <c r="BF57" s="467"/>
      <c r="BG57" s="426"/>
      <c r="BH57" s="415" t="e">
        <f t="shared" si="32"/>
        <v>#REF!</v>
      </c>
      <c r="BI57" s="415" t="e">
        <f t="shared" si="33"/>
        <v>#REF!</v>
      </c>
      <c r="BJ57" s="415" t="e">
        <f t="shared" si="34"/>
        <v>#REF!</v>
      </c>
      <c r="BK57" s="416" t="e">
        <f t="shared" si="35"/>
        <v>#REF!</v>
      </c>
      <c r="BL57" s="275"/>
      <c r="BM57" s="263"/>
      <c r="BN57" s="466"/>
      <c r="BO57" s="467"/>
      <c r="BP57" s="425"/>
      <c r="BQ57" s="415" t="e">
        <f t="shared" si="36"/>
        <v>#REF!</v>
      </c>
      <c r="BR57" s="415" t="e">
        <f t="shared" si="37"/>
        <v>#REF!</v>
      </c>
      <c r="BS57" s="415" t="e">
        <f t="shared" si="38"/>
        <v>#REF!</v>
      </c>
      <c r="BT57" s="416" t="e">
        <f t="shared" si="39"/>
        <v>#REF!</v>
      </c>
      <c r="BU57" s="275"/>
      <c r="BV57" s="263"/>
      <c r="BW57" s="466"/>
      <c r="BX57" s="467"/>
      <c r="BY57" s="425"/>
      <c r="BZ57" s="415" t="e">
        <f t="shared" si="40"/>
        <v>#REF!</v>
      </c>
      <c r="CA57" s="415" t="e">
        <f t="shared" si="41"/>
        <v>#REF!</v>
      </c>
      <c r="CB57" s="415" t="e">
        <f t="shared" si="42"/>
        <v>#REF!</v>
      </c>
      <c r="CC57" s="416" t="e">
        <f t="shared" si="43"/>
        <v>#REF!</v>
      </c>
      <c r="CD57" s="275"/>
    </row>
    <row r="58" spans="1:82" s="239" customFormat="1">
      <c r="A58" s="371"/>
      <c r="B58" s="263"/>
      <c r="C58" s="468"/>
      <c r="D58" s="501"/>
      <c r="E58" s="304" t="str">
        <f t="shared" si="6"/>
        <v/>
      </c>
      <c r="F58" s="430" t="e">
        <f t="shared" si="7"/>
        <v>#REF!</v>
      </c>
      <c r="G58" s="430" t="e">
        <f t="shared" si="8"/>
        <v>#REF!</v>
      </c>
      <c r="H58" s="430" t="e">
        <f t="shared" si="9"/>
        <v>#REF!</v>
      </c>
      <c r="I58" s="419" t="e">
        <f t="shared" si="10"/>
        <v>#REF!</v>
      </c>
      <c r="J58" s="275"/>
      <c r="K58" s="263"/>
      <c r="L58" s="468"/>
      <c r="M58" s="501"/>
      <c r="N58" s="304" t="str">
        <f t="shared" si="44"/>
        <v/>
      </c>
      <c r="O58" s="430" t="e">
        <f t="shared" si="11"/>
        <v>#REF!</v>
      </c>
      <c r="P58" s="430" t="e">
        <f t="shared" si="12"/>
        <v>#REF!</v>
      </c>
      <c r="Q58" s="430" t="e">
        <f t="shared" si="13"/>
        <v>#REF!</v>
      </c>
      <c r="R58" s="419" t="e">
        <f t="shared" si="14"/>
        <v>#REF!</v>
      </c>
      <c r="S58" s="275"/>
      <c r="T58" s="263"/>
      <c r="U58" s="466"/>
      <c r="V58" s="467"/>
      <c r="W58" s="425"/>
      <c r="X58" s="415" t="e">
        <f t="shared" si="15"/>
        <v>#REF!</v>
      </c>
      <c r="Y58" s="415" t="e">
        <f t="shared" si="16"/>
        <v>#REF!</v>
      </c>
      <c r="Z58" s="415" t="e">
        <f t="shared" si="17"/>
        <v>#REF!</v>
      </c>
      <c r="AA58" s="416" t="e">
        <f t="shared" si="18"/>
        <v>#REF!</v>
      </c>
      <c r="AB58" s="275"/>
      <c r="AC58" s="263"/>
      <c r="AD58" s="466"/>
      <c r="AE58" s="467"/>
      <c r="AF58" s="426"/>
      <c r="AG58" s="415" t="e">
        <f t="shared" si="19"/>
        <v>#REF!</v>
      </c>
      <c r="AH58" s="415" t="e">
        <f t="shared" si="20"/>
        <v>#REF!</v>
      </c>
      <c r="AI58" s="415" t="e">
        <f t="shared" si="21"/>
        <v>#REF!</v>
      </c>
      <c r="AJ58" s="416" t="e">
        <f t="shared" si="22"/>
        <v>#REF!</v>
      </c>
      <c r="AK58" s="275"/>
      <c r="AL58" s="263"/>
      <c r="AM58" s="468"/>
      <c r="AN58" s="501"/>
      <c r="AO58" s="304" t="str">
        <f t="shared" si="23"/>
        <v/>
      </c>
      <c r="AP58" s="430" t="e">
        <f t="shared" si="24"/>
        <v>#REF!</v>
      </c>
      <c r="AQ58" s="430" t="e">
        <f t="shared" si="25"/>
        <v>#REF!</v>
      </c>
      <c r="AR58" s="430" t="e">
        <f t="shared" si="26"/>
        <v>#REF!</v>
      </c>
      <c r="AS58" s="419" t="e">
        <f t="shared" si="27"/>
        <v>#REF!</v>
      </c>
      <c r="AT58" s="275"/>
      <c r="AU58" s="263"/>
      <c r="AV58" s="466"/>
      <c r="AW58" s="467"/>
      <c r="AX58" s="426"/>
      <c r="AY58" s="415" t="e">
        <f t="shared" si="45"/>
        <v>#REF!</v>
      </c>
      <c r="AZ58" s="415" t="e">
        <f t="shared" si="46"/>
        <v>#REF!</v>
      </c>
      <c r="BA58" s="415" t="e">
        <f t="shared" si="47"/>
        <v>#REF!</v>
      </c>
      <c r="BB58" s="416" t="e">
        <f t="shared" si="48"/>
        <v>#REF!</v>
      </c>
      <c r="BC58" s="275"/>
      <c r="BD58" s="263"/>
      <c r="BE58" s="466"/>
      <c r="BF58" s="467"/>
      <c r="BG58" s="426"/>
      <c r="BH58" s="415" t="e">
        <f t="shared" si="32"/>
        <v>#REF!</v>
      </c>
      <c r="BI58" s="415" t="e">
        <f t="shared" si="33"/>
        <v>#REF!</v>
      </c>
      <c r="BJ58" s="415" t="e">
        <f t="shared" si="34"/>
        <v>#REF!</v>
      </c>
      <c r="BK58" s="416" t="e">
        <f t="shared" si="35"/>
        <v>#REF!</v>
      </c>
      <c r="BL58" s="275"/>
      <c r="BM58" s="263"/>
      <c r="BN58" s="466"/>
      <c r="BO58" s="467"/>
      <c r="BP58" s="425"/>
      <c r="BQ58" s="415" t="e">
        <f t="shared" si="36"/>
        <v>#REF!</v>
      </c>
      <c r="BR58" s="415" t="e">
        <f t="shared" si="37"/>
        <v>#REF!</v>
      </c>
      <c r="BS58" s="415" t="e">
        <f t="shared" si="38"/>
        <v>#REF!</v>
      </c>
      <c r="BT58" s="416" t="e">
        <f t="shared" si="39"/>
        <v>#REF!</v>
      </c>
      <c r="BU58" s="275"/>
      <c r="BV58" s="263"/>
      <c r="BW58" s="466"/>
      <c r="BX58" s="467"/>
      <c r="BY58" s="425"/>
      <c r="BZ58" s="415" t="e">
        <f t="shared" si="40"/>
        <v>#REF!</v>
      </c>
      <c r="CA58" s="415" t="e">
        <f t="shared" si="41"/>
        <v>#REF!</v>
      </c>
      <c r="CB58" s="415" t="e">
        <f t="shared" si="42"/>
        <v>#REF!</v>
      </c>
      <c r="CC58" s="416" t="e">
        <f t="shared" si="43"/>
        <v>#REF!</v>
      </c>
      <c r="CD58" s="275"/>
    </row>
    <row r="59" spans="1:82" s="239" customFormat="1">
      <c r="A59" s="371"/>
      <c r="B59" s="263"/>
      <c r="C59" s="468"/>
      <c r="D59" s="501"/>
      <c r="E59" s="304" t="str">
        <f t="shared" si="6"/>
        <v/>
      </c>
      <c r="F59" s="430" t="e">
        <f t="shared" si="7"/>
        <v>#REF!</v>
      </c>
      <c r="G59" s="430" t="e">
        <f t="shared" si="8"/>
        <v>#REF!</v>
      </c>
      <c r="H59" s="430" t="e">
        <f t="shared" si="9"/>
        <v>#REF!</v>
      </c>
      <c r="I59" s="419" t="e">
        <f t="shared" si="10"/>
        <v>#REF!</v>
      </c>
      <c r="J59" s="275"/>
      <c r="K59" s="263"/>
      <c r="L59" s="468"/>
      <c r="M59" s="501"/>
      <c r="N59" s="304" t="str">
        <f t="shared" si="44"/>
        <v/>
      </c>
      <c r="O59" s="430" t="e">
        <f t="shared" si="11"/>
        <v>#REF!</v>
      </c>
      <c r="P59" s="430" t="e">
        <f t="shared" si="12"/>
        <v>#REF!</v>
      </c>
      <c r="Q59" s="430" t="e">
        <f t="shared" si="13"/>
        <v>#REF!</v>
      </c>
      <c r="R59" s="419" t="e">
        <f t="shared" si="14"/>
        <v>#REF!</v>
      </c>
      <c r="S59" s="275"/>
      <c r="T59" s="263"/>
      <c r="U59" s="466"/>
      <c r="V59" s="467"/>
      <c r="W59" s="425"/>
      <c r="X59" s="415" t="e">
        <f t="shared" si="15"/>
        <v>#REF!</v>
      </c>
      <c r="Y59" s="415" t="e">
        <f t="shared" si="16"/>
        <v>#REF!</v>
      </c>
      <c r="Z59" s="415" t="e">
        <f t="shared" si="17"/>
        <v>#REF!</v>
      </c>
      <c r="AA59" s="416" t="e">
        <f t="shared" si="18"/>
        <v>#REF!</v>
      </c>
      <c r="AB59" s="275"/>
      <c r="AC59" s="263"/>
      <c r="AD59" s="466"/>
      <c r="AE59" s="467"/>
      <c r="AF59" s="426"/>
      <c r="AG59" s="415" t="e">
        <f t="shared" si="19"/>
        <v>#REF!</v>
      </c>
      <c r="AH59" s="415" t="e">
        <f t="shared" si="20"/>
        <v>#REF!</v>
      </c>
      <c r="AI59" s="415" t="e">
        <f t="shared" si="21"/>
        <v>#REF!</v>
      </c>
      <c r="AJ59" s="416" t="e">
        <f t="shared" si="22"/>
        <v>#REF!</v>
      </c>
      <c r="AK59" s="275"/>
      <c r="AL59" s="263"/>
      <c r="AM59" s="468"/>
      <c r="AN59" s="501"/>
      <c r="AO59" s="304" t="str">
        <f t="shared" si="23"/>
        <v/>
      </c>
      <c r="AP59" s="430" t="e">
        <f t="shared" si="24"/>
        <v>#REF!</v>
      </c>
      <c r="AQ59" s="430" t="e">
        <f t="shared" si="25"/>
        <v>#REF!</v>
      </c>
      <c r="AR59" s="430" t="e">
        <f t="shared" si="26"/>
        <v>#REF!</v>
      </c>
      <c r="AS59" s="419" t="e">
        <f t="shared" si="27"/>
        <v>#REF!</v>
      </c>
      <c r="AT59" s="275"/>
      <c r="AU59" s="263"/>
      <c r="AV59" s="466"/>
      <c r="AW59" s="467"/>
      <c r="AX59" s="426"/>
      <c r="AY59" s="415" t="e">
        <f t="shared" si="45"/>
        <v>#REF!</v>
      </c>
      <c r="AZ59" s="415" t="e">
        <f t="shared" si="46"/>
        <v>#REF!</v>
      </c>
      <c r="BA59" s="415" t="e">
        <f t="shared" si="47"/>
        <v>#REF!</v>
      </c>
      <c r="BB59" s="416" t="e">
        <f t="shared" si="48"/>
        <v>#REF!</v>
      </c>
      <c r="BC59" s="275"/>
      <c r="BD59" s="263"/>
      <c r="BE59" s="466"/>
      <c r="BF59" s="467"/>
      <c r="BG59" s="426"/>
      <c r="BH59" s="415" t="e">
        <f t="shared" si="32"/>
        <v>#REF!</v>
      </c>
      <c r="BI59" s="415" t="e">
        <f t="shared" si="33"/>
        <v>#REF!</v>
      </c>
      <c r="BJ59" s="415" t="e">
        <f t="shared" si="34"/>
        <v>#REF!</v>
      </c>
      <c r="BK59" s="416" t="e">
        <f t="shared" si="35"/>
        <v>#REF!</v>
      </c>
      <c r="BL59" s="275"/>
      <c r="BM59" s="263"/>
      <c r="BN59" s="466"/>
      <c r="BO59" s="467"/>
      <c r="BP59" s="425"/>
      <c r="BQ59" s="415" t="e">
        <f t="shared" si="36"/>
        <v>#REF!</v>
      </c>
      <c r="BR59" s="415" t="e">
        <f t="shared" si="37"/>
        <v>#REF!</v>
      </c>
      <c r="BS59" s="415" t="e">
        <f t="shared" si="38"/>
        <v>#REF!</v>
      </c>
      <c r="BT59" s="416" t="e">
        <f t="shared" si="39"/>
        <v>#REF!</v>
      </c>
      <c r="BU59" s="275"/>
      <c r="BV59" s="263"/>
      <c r="BW59" s="466"/>
      <c r="BX59" s="467"/>
      <c r="BY59" s="425"/>
      <c r="BZ59" s="415" t="e">
        <f t="shared" si="40"/>
        <v>#REF!</v>
      </c>
      <c r="CA59" s="415" t="e">
        <f t="shared" si="41"/>
        <v>#REF!</v>
      </c>
      <c r="CB59" s="415" t="e">
        <f t="shared" si="42"/>
        <v>#REF!</v>
      </c>
      <c r="CC59" s="416" t="e">
        <f t="shared" si="43"/>
        <v>#REF!</v>
      </c>
      <c r="CD59" s="275"/>
    </row>
    <row r="60" spans="1:82" s="239" customFormat="1">
      <c r="A60" s="371"/>
      <c r="B60" s="263"/>
      <c r="C60" s="468"/>
      <c r="D60" s="469"/>
      <c r="E60" s="304" t="str">
        <f t="shared" si="6"/>
        <v/>
      </c>
      <c r="F60" s="430" t="e">
        <f t="shared" si="7"/>
        <v>#REF!</v>
      </c>
      <c r="G60" s="430" t="e">
        <f t="shared" si="8"/>
        <v>#REF!</v>
      </c>
      <c r="H60" s="430" t="e">
        <f t="shared" si="9"/>
        <v>#REF!</v>
      </c>
      <c r="I60" s="419" t="e">
        <f t="shared" si="10"/>
        <v>#REF!</v>
      </c>
      <c r="J60" s="275"/>
      <c r="K60" s="263"/>
      <c r="L60" s="468"/>
      <c r="M60" s="469"/>
      <c r="N60" s="304" t="str">
        <f t="shared" si="44"/>
        <v/>
      </c>
      <c r="O60" s="430" t="e">
        <f t="shared" si="11"/>
        <v>#REF!</v>
      </c>
      <c r="P60" s="430" t="e">
        <f t="shared" si="12"/>
        <v>#REF!</v>
      </c>
      <c r="Q60" s="430" t="e">
        <f t="shared" si="13"/>
        <v>#REF!</v>
      </c>
      <c r="R60" s="419" t="e">
        <f t="shared" si="14"/>
        <v>#REF!</v>
      </c>
      <c r="S60" s="275"/>
      <c r="T60" s="263"/>
      <c r="U60" s="468"/>
      <c r="V60" s="469"/>
      <c r="W60" s="425"/>
      <c r="X60" s="415" t="e">
        <f t="shared" si="15"/>
        <v>#REF!</v>
      </c>
      <c r="Y60" s="415" t="e">
        <f t="shared" si="16"/>
        <v>#REF!</v>
      </c>
      <c r="Z60" s="415" t="e">
        <f t="shared" si="17"/>
        <v>#REF!</v>
      </c>
      <c r="AA60" s="416" t="e">
        <f t="shared" si="18"/>
        <v>#REF!</v>
      </c>
      <c r="AB60" s="275"/>
      <c r="AC60" s="263"/>
      <c r="AD60" s="466"/>
      <c r="AE60" s="467"/>
      <c r="AF60" s="426"/>
      <c r="AG60" s="415" t="e">
        <f t="shared" si="19"/>
        <v>#REF!</v>
      </c>
      <c r="AH60" s="415" t="e">
        <f t="shared" si="20"/>
        <v>#REF!</v>
      </c>
      <c r="AI60" s="415" t="e">
        <f t="shared" si="21"/>
        <v>#REF!</v>
      </c>
      <c r="AJ60" s="416" t="e">
        <f t="shared" si="22"/>
        <v>#REF!</v>
      </c>
      <c r="AK60" s="275"/>
      <c r="AL60" s="263"/>
      <c r="AM60" s="468"/>
      <c r="AN60" s="469"/>
      <c r="AO60" s="304" t="str">
        <f t="shared" si="23"/>
        <v/>
      </c>
      <c r="AP60" s="430" t="e">
        <f t="shared" si="24"/>
        <v>#REF!</v>
      </c>
      <c r="AQ60" s="430" t="e">
        <f t="shared" si="25"/>
        <v>#REF!</v>
      </c>
      <c r="AR60" s="430" t="e">
        <f t="shared" si="26"/>
        <v>#REF!</v>
      </c>
      <c r="AS60" s="419" t="e">
        <f t="shared" si="27"/>
        <v>#REF!</v>
      </c>
      <c r="AT60" s="275"/>
      <c r="AU60" s="263"/>
      <c r="AV60" s="468"/>
      <c r="AW60" s="469"/>
      <c r="AX60" s="426"/>
      <c r="AY60" s="415" t="e">
        <f t="shared" si="45"/>
        <v>#REF!</v>
      </c>
      <c r="AZ60" s="415" t="e">
        <f t="shared" si="46"/>
        <v>#REF!</v>
      </c>
      <c r="BA60" s="415" t="e">
        <f t="shared" si="47"/>
        <v>#REF!</v>
      </c>
      <c r="BB60" s="416" t="e">
        <f t="shared" si="48"/>
        <v>#REF!</v>
      </c>
      <c r="BC60" s="275"/>
      <c r="BD60" s="263"/>
      <c r="BE60" s="468"/>
      <c r="BF60" s="469"/>
      <c r="BG60" s="426"/>
      <c r="BH60" s="415" t="e">
        <f t="shared" si="32"/>
        <v>#REF!</v>
      </c>
      <c r="BI60" s="415" t="e">
        <f t="shared" si="33"/>
        <v>#REF!</v>
      </c>
      <c r="BJ60" s="415" t="e">
        <f t="shared" si="34"/>
        <v>#REF!</v>
      </c>
      <c r="BK60" s="416" t="e">
        <f t="shared" si="35"/>
        <v>#REF!</v>
      </c>
      <c r="BL60" s="275"/>
      <c r="BM60" s="263"/>
      <c r="BN60" s="468"/>
      <c r="BO60" s="469"/>
      <c r="BP60" s="425"/>
      <c r="BQ60" s="415" t="e">
        <f t="shared" si="36"/>
        <v>#REF!</v>
      </c>
      <c r="BR60" s="415" t="e">
        <f t="shared" si="37"/>
        <v>#REF!</v>
      </c>
      <c r="BS60" s="415" t="e">
        <f t="shared" si="38"/>
        <v>#REF!</v>
      </c>
      <c r="BT60" s="416" t="e">
        <f t="shared" si="39"/>
        <v>#REF!</v>
      </c>
      <c r="BU60" s="275"/>
      <c r="BV60" s="263"/>
      <c r="BW60" s="468"/>
      <c r="BX60" s="469"/>
      <c r="BY60" s="425"/>
      <c r="BZ60" s="415" t="e">
        <f t="shared" si="40"/>
        <v>#REF!</v>
      </c>
      <c r="CA60" s="415" t="e">
        <f t="shared" si="41"/>
        <v>#REF!</v>
      </c>
      <c r="CB60" s="415" t="e">
        <f t="shared" si="42"/>
        <v>#REF!</v>
      </c>
      <c r="CC60" s="416" t="e">
        <f t="shared" si="43"/>
        <v>#REF!</v>
      </c>
      <c r="CD60" s="275"/>
    </row>
    <row r="61" spans="1:82" s="239" customFormat="1">
      <c r="A61" s="371"/>
      <c r="B61" s="263"/>
      <c r="C61" s="468"/>
      <c r="D61" s="469"/>
      <c r="E61" s="304" t="str">
        <f t="shared" si="6"/>
        <v/>
      </c>
      <c r="F61" s="430" t="e">
        <f t="shared" si="7"/>
        <v>#REF!</v>
      </c>
      <c r="G61" s="430" t="e">
        <f t="shared" si="8"/>
        <v>#REF!</v>
      </c>
      <c r="H61" s="430" t="e">
        <f t="shared" si="9"/>
        <v>#REF!</v>
      </c>
      <c r="I61" s="419" t="e">
        <f t="shared" si="10"/>
        <v>#REF!</v>
      </c>
      <c r="J61" s="275"/>
      <c r="K61" s="263"/>
      <c r="L61" s="468"/>
      <c r="M61" s="469"/>
      <c r="N61" s="304" t="str">
        <f t="shared" si="44"/>
        <v/>
      </c>
      <c r="O61" s="430" t="e">
        <f t="shared" si="11"/>
        <v>#REF!</v>
      </c>
      <c r="P61" s="430" t="e">
        <f t="shared" si="12"/>
        <v>#REF!</v>
      </c>
      <c r="Q61" s="430" t="e">
        <f t="shared" si="13"/>
        <v>#REF!</v>
      </c>
      <c r="R61" s="419" t="e">
        <f t="shared" si="14"/>
        <v>#REF!</v>
      </c>
      <c r="S61" s="275"/>
      <c r="T61" s="263"/>
      <c r="U61" s="468"/>
      <c r="V61" s="469"/>
      <c r="W61" s="425"/>
      <c r="X61" s="415" t="e">
        <f t="shared" si="15"/>
        <v>#REF!</v>
      </c>
      <c r="Y61" s="415" t="e">
        <f t="shared" si="16"/>
        <v>#REF!</v>
      </c>
      <c r="Z61" s="415" t="e">
        <f t="shared" si="17"/>
        <v>#REF!</v>
      </c>
      <c r="AA61" s="416" t="e">
        <f t="shared" si="18"/>
        <v>#REF!</v>
      </c>
      <c r="AB61" s="275"/>
      <c r="AC61" s="263"/>
      <c r="AD61" s="466"/>
      <c r="AE61" s="467"/>
      <c r="AF61" s="426"/>
      <c r="AG61" s="415" t="e">
        <f t="shared" si="19"/>
        <v>#REF!</v>
      </c>
      <c r="AH61" s="415" t="e">
        <f t="shared" si="20"/>
        <v>#REF!</v>
      </c>
      <c r="AI61" s="415" t="e">
        <f t="shared" si="21"/>
        <v>#REF!</v>
      </c>
      <c r="AJ61" s="416" t="e">
        <f t="shared" si="22"/>
        <v>#REF!</v>
      </c>
      <c r="AK61" s="275"/>
      <c r="AL61" s="263"/>
      <c r="AM61" s="468"/>
      <c r="AN61" s="469"/>
      <c r="AO61" s="304" t="str">
        <f t="shared" si="23"/>
        <v/>
      </c>
      <c r="AP61" s="430" t="e">
        <f t="shared" si="24"/>
        <v>#REF!</v>
      </c>
      <c r="AQ61" s="430" t="e">
        <f t="shared" si="25"/>
        <v>#REF!</v>
      </c>
      <c r="AR61" s="430" t="e">
        <f t="shared" si="26"/>
        <v>#REF!</v>
      </c>
      <c r="AS61" s="419" t="e">
        <f t="shared" si="27"/>
        <v>#REF!</v>
      </c>
      <c r="AT61" s="275"/>
      <c r="AU61" s="263"/>
      <c r="AV61" s="468"/>
      <c r="AW61" s="469"/>
      <c r="AX61" s="426"/>
      <c r="AY61" s="415" t="e">
        <f t="shared" si="45"/>
        <v>#REF!</v>
      </c>
      <c r="AZ61" s="415" t="e">
        <f t="shared" si="46"/>
        <v>#REF!</v>
      </c>
      <c r="BA61" s="415" t="e">
        <f t="shared" si="47"/>
        <v>#REF!</v>
      </c>
      <c r="BB61" s="416" t="e">
        <f t="shared" si="48"/>
        <v>#REF!</v>
      </c>
      <c r="BC61" s="275"/>
      <c r="BD61" s="263"/>
      <c r="BE61" s="468"/>
      <c r="BF61" s="469"/>
      <c r="BG61" s="426"/>
      <c r="BH61" s="415" t="e">
        <f t="shared" si="32"/>
        <v>#REF!</v>
      </c>
      <c r="BI61" s="415" t="e">
        <f t="shared" si="33"/>
        <v>#REF!</v>
      </c>
      <c r="BJ61" s="415" t="e">
        <f t="shared" si="34"/>
        <v>#REF!</v>
      </c>
      <c r="BK61" s="416" t="e">
        <f t="shared" si="35"/>
        <v>#REF!</v>
      </c>
      <c r="BL61" s="275"/>
      <c r="BM61" s="263"/>
      <c r="BN61" s="468"/>
      <c r="BO61" s="469"/>
      <c r="BP61" s="425"/>
      <c r="BQ61" s="415" t="e">
        <f t="shared" si="36"/>
        <v>#REF!</v>
      </c>
      <c r="BR61" s="415" t="e">
        <f t="shared" si="37"/>
        <v>#REF!</v>
      </c>
      <c r="BS61" s="415" t="e">
        <f t="shared" si="38"/>
        <v>#REF!</v>
      </c>
      <c r="BT61" s="416" t="e">
        <f t="shared" si="39"/>
        <v>#REF!</v>
      </c>
      <c r="BU61" s="275"/>
      <c r="BV61" s="263"/>
      <c r="BW61" s="468"/>
      <c r="BX61" s="469"/>
      <c r="BY61" s="425"/>
      <c r="BZ61" s="415" t="e">
        <f t="shared" si="40"/>
        <v>#REF!</v>
      </c>
      <c r="CA61" s="415" t="e">
        <f t="shared" si="41"/>
        <v>#REF!</v>
      </c>
      <c r="CB61" s="415" t="e">
        <f t="shared" si="42"/>
        <v>#REF!</v>
      </c>
      <c r="CC61" s="416" t="e">
        <f t="shared" si="43"/>
        <v>#REF!</v>
      </c>
      <c r="CD61" s="275"/>
    </row>
    <row r="62" spans="1:82" s="239" customFormat="1">
      <c r="A62" s="371"/>
      <c r="B62" s="263"/>
      <c r="C62" s="468"/>
      <c r="D62" s="469"/>
      <c r="E62" s="304" t="str">
        <f t="shared" si="6"/>
        <v/>
      </c>
      <c r="F62" s="430" t="e">
        <f t="shared" si="7"/>
        <v>#REF!</v>
      </c>
      <c r="G62" s="430" t="e">
        <f t="shared" si="8"/>
        <v>#REF!</v>
      </c>
      <c r="H62" s="430" t="e">
        <f t="shared" si="9"/>
        <v>#REF!</v>
      </c>
      <c r="I62" s="419" t="e">
        <f t="shared" si="10"/>
        <v>#REF!</v>
      </c>
      <c r="J62" s="275"/>
      <c r="K62" s="263"/>
      <c r="L62" s="468"/>
      <c r="M62" s="469"/>
      <c r="N62" s="304" t="str">
        <f t="shared" si="44"/>
        <v/>
      </c>
      <c r="O62" s="430" t="e">
        <f t="shared" si="11"/>
        <v>#REF!</v>
      </c>
      <c r="P62" s="430" t="e">
        <f t="shared" si="12"/>
        <v>#REF!</v>
      </c>
      <c r="Q62" s="430" t="e">
        <f t="shared" si="13"/>
        <v>#REF!</v>
      </c>
      <c r="R62" s="419" t="e">
        <f t="shared" si="14"/>
        <v>#REF!</v>
      </c>
      <c r="S62" s="275"/>
      <c r="T62" s="263"/>
      <c r="U62" s="468"/>
      <c r="V62" s="469"/>
      <c r="W62" s="425"/>
      <c r="X62" s="415" t="e">
        <f t="shared" si="15"/>
        <v>#REF!</v>
      </c>
      <c r="Y62" s="415" t="e">
        <f t="shared" si="16"/>
        <v>#REF!</v>
      </c>
      <c r="Z62" s="415" t="e">
        <f t="shared" si="17"/>
        <v>#REF!</v>
      </c>
      <c r="AA62" s="416" t="e">
        <f t="shared" si="18"/>
        <v>#REF!</v>
      </c>
      <c r="AB62" s="275"/>
      <c r="AC62" s="263"/>
      <c r="AD62" s="466"/>
      <c r="AE62" s="467"/>
      <c r="AF62" s="426"/>
      <c r="AG62" s="415" t="e">
        <f t="shared" si="19"/>
        <v>#REF!</v>
      </c>
      <c r="AH62" s="415" t="e">
        <f t="shared" si="20"/>
        <v>#REF!</v>
      </c>
      <c r="AI62" s="415" t="e">
        <f t="shared" si="21"/>
        <v>#REF!</v>
      </c>
      <c r="AJ62" s="416" t="e">
        <f t="shared" si="22"/>
        <v>#REF!</v>
      </c>
      <c r="AK62" s="275"/>
      <c r="AL62" s="263"/>
      <c r="AM62" s="468"/>
      <c r="AN62" s="469"/>
      <c r="AO62" s="304" t="str">
        <f t="shared" si="23"/>
        <v/>
      </c>
      <c r="AP62" s="430" t="e">
        <f t="shared" si="24"/>
        <v>#REF!</v>
      </c>
      <c r="AQ62" s="430" t="e">
        <f t="shared" si="25"/>
        <v>#REF!</v>
      </c>
      <c r="AR62" s="430" t="e">
        <f t="shared" si="26"/>
        <v>#REF!</v>
      </c>
      <c r="AS62" s="419" t="e">
        <f t="shared" si="27"/>
        <v>#REF!</v>
      </c>
      <c r="AT62" s="275"/>
      <c r="AU62" s="263"/>
      <c r="AV62" s="468"/>
      <c r="AW62" s="469"/>
      <c r="AX62" s="426"/>
      <c r="AY62" s="415" t="e">
        <f t="shared" si="45"/>
        <v>#REF!</v>
      </c>
      <c r="AZ62" s="415" t="e">
        <f t="shared" si="46"/>
        <v>#REF!</v>
      </c>
      <c r="BA62" s="415" t="e">
        <f t="shared" si="47"/>
        <v>#REF!</v>
      </c>
      <c r="BB62" s="416" t="e">
        <f t="shared" si="48"/>
        <v>#REF!</v>
      </c>
      <c r="BC62" s="275"/>
      <c r="BD62" s="263"/>
      <c r="BE62" s="468"/>
      <c r="BF62" s="469"/>
      <c r="BG62" s="426"/>
      <c r="BH62" s="415" t="e">
        <f t="shared" si="32"/>
        <v>#REF!</v>
      </c>
      <c r="BI62" s="415" t="e">
        <f t="shared" si="33"/>
        <v>#REF!</v>
      </c>
      <c r="BJ62" s="415" t="e">
        <f t="shared" si="34"/>
        <v>#REF!</v>
      </c>
      <c r="BK62" s="416" t="e">
        <f t="shared" si="35"/>
        <v>#REF!</v>
      </c>
      <c r="BL62" s="275"/>
      <c r="BM62" s="263"/>
      <c r="BN62" s="468"/>
      <c r="BO62" s="469"/>
      <c r="BP62" s="425"/>
      <c r="BQ62" s="415" t="e">
        <f t="shared" si="36"/>
        <v>#REF!</v>
      </c>
      <c r="BR62" s="415" t="e">
        <f t="shared" si="37"/>
        <v>#REF!</v>
      </c>
      <c r="BS62" s="415" t="e">
        <f t="shared" si="38"/>
        <v>#REF!</v>
      </c>
      <c r="BT62" s="416" t="e">
        <f t="shared" si="39"/>
        <v>#REF!</v>
      </c>
      <c r="BU62" s="275"/>
      <c r="BV62" s="263"/>
      <c r="BW62" s="468"/>
      <c r="BX62" s="469"/>
      <c r="BY62" s="425"/>
      <c r="BZ62" s="415" t="e">
        <f t="shared" si="40"/>
        <v>#REF!</v>
      </c>
      <c r="CA62" s="415" t="e">
        <f t="shared" si="41"/>
        <v>#REF!</v>
      </c>
      <c r="CB62" s="415" t="e">
        <f t="shared" si="42"/>
        <v>#REF!</v>
      </c>
      <c r="CC62" s="416" t="e">
        <f t="shared" si="43"/>
        <v>#REF!</v>
      </c>
      <c r="CD62" s="275"/>
    </row>
    <row r="63" spans="1:82" s="239" customFormat="1" ht="16" thickBot="1">
      <c r="A63" s="371"/>
      <c r="B63" s="263"/>
      <c r="C63" s="470"/>
      <c r="D63" s="471"/>
      <c r="E63" s="335" t="str">
        <f t="shared" si="6"/>
        <v/>
      </c>
      <c r="F63" s="432" t="e">
        <f t="shared" si="7"/>
        <v>#REF!</v>
      </c>
      <c r="G63" s="432" t="e">
        <f t="shared" si="8"/>
        <v>#REF!</v>
      </c>
      <c r="H63" s="432" t="e">
        <f t="shared" si="9"/>
        <v>#REF!</v>
      </c>
      <c r="I63" s="420" t="e">
        <f t="shared" si="10"/>
        <v>#REF!</v>
      </c>
      <c r="J63" s="275"/>
      <c r="K63" s="263"/>
      <c r="L63" s="470"/>
      <c r="M63" s="471"/>
      <c r="N63" s="335" t="str">
        <f t="shared" si="44"/>
        <v/>
      </c>
      <c r="O63" s="432" t="e">
        <f t="shared" si="11"/>
        <v>#REF!</v>
      </c>
      <c r="P63" s="432" t="e">
        <f t="shared" si="12"/>
        <v>#REF!</v>
      </c>
      <c r="Q63" s="432" t="e">
        <f t="shared" si="13"/>
        <v>#REF!</v>
      </c>
      <c r="R63" s="420" t="e">
        <f t="shared" si="14"/>
        <v>#REF!</v>
      </c>
      <c r="S63" s="275"/>
      <c r="T63" s="263"/>
      <c r="U63" s="470"/>
      <c r="V63" s="471"/>
      <c r="W63" s="424"/>
      <c r="X63" s="417" t="e">
        <f t="shared" si="15"/>
        <v>#REF!</v>
      </c>
      <c r="Y63" s="417" t="e">
        <f t="shared" si="16"/>
        <v>#REF!</v>
      </c>
      <c r="Z63" s="417" t="e">
        <f t="shared" si="17"/>
        <v>#REF!</v>
      </c>
      <c r="AA63" s="418" t="e">
        <f t="shared" si="18"/>
        <v>#REF!</v>
      </c>
      <c r="AB63" s="275"/>
      <c r="AC63" s="263"/>
      <c r="AD63" s="531"/>
      <c r="AE63" s="532"/>
      <c r="AF63" s="427"/>
      <c r="AG63" s="417" t="e">
        <f t="shared" si="19"/>
        <v>#REF!</v>
      </c>
      <c r="AH63" s="417" t="e">
        <f t="shared" si="20"/>
        <v>#REF!</v>
      </c>
      <c r="AI63" s="417" t="e">
        <f t="shared" si="21"/>
        <v>#REF!</v>
      </c>
      <c r="AJ63" s="418" t="e">
        <f t="shared" si="22"/>
        <v>#REF!</v>
      </c>
      <c r="AK63" s="275"/>
      <c r="AL63" s="263"/>
      <c r="AM63" s="470"/>
      <c r="AN63" s="471"/>
      <c r="AO63" s="335" t="str">
        <f t="shared" si="23"/>
        <v/>
      </c>
      <c r="AP63" s="432" t="e">
        <f t="shared" si="24"/>
        <v>#REF!</v>
      </c>
      <c r="AQ63" s="432" t="e">
        <f t="shared" si="25"/>
        <v>#REF!</v>
      </c>
      <c r="AR63" s="432" t="e">
        <f t="shared" si="26"/>
        <v>#REF!</v>
      </c>
      <c r="AS63" s="420" t="e">
        <f t="shared" si="27"/>
        <v>#REF!</v>
      </c>
      <c r="AT63" s="275"/>
      <c r="AU63" s="263"/>
      <c r="AV63" s="470"/>
      <c r="AW63" s="471"/>
      <c r="AX63" s="427"/>
      <c r="AY63" s="417" t="e">
        <f t="shared" si="45"/>
        <v>#REF!</v>
      </c>
      <c r="AZ63" s="417" t="e">
        <f t="shared" si="46"/>
        <v>#REF!</v>
      </c>
      <c r="BA63" s="417" t="e">
        <f t="shared" si="47"/>
        <v>#REF!</v>
      </c>
      <c r="BB63" s="418" t="e">
        <f t="shared" si="48"/>
        <v>#REF!</v>
      </c>
      <c r="BC63" s="275"/>
      <c r="BD63" s="263"/>
      <c r="BE63" s="470"/>
      <c r="BF63" s="471"/>
      <c r="BG63" s="427"/>
      <c r="BH63" s="417" t="e">
        <f t="shared" si="32"/>
        <v>#REF!</v>
      </c>
      <c r="BI63" s="417" t="e">
        <f t="shared" si="33"/>
        <v>#REF!</v>
      </c>
      <c r="BJ63" s="417" t="e">
        <f t="shared" si="34"/>
        <v>#REF!</v>
      </c>
      <c r="BK63" s="418" t="e">
        <f t="shared" si="35"/>
        <v>#REF!</v>
      </c>
      <c r="BL63" s="275"/>
      <c r="BM63" s="263"/>
      <c r="BN63" s="470"/>
      <c r="BO63" s="471"/>
      <c r="BP63" s="424"/>
      <c r="BQ63" s="417" t="e">
        <f t="shared" si="36"/>
        <v>#REF!</v>
      </c>
      <c r="BR63" s="417" t="e">
        <f t="shared" si="37"/>
        <v>#REF!</v>
      </c>
      <c r="BS63" s="417" t="e">
        <f t="shared" si="38"/>
        <v>#REF!</v>
      </c>
      <c r="BT63" s="418" t="e">
        <f t="shared" si="39"/>
        <v>#REF!</v>
      </c>
      <c r="BU63" s="275"/>
      <c r="BV63" s="263"/>
      <c r="BW63" s="470"/>
      <c r="BX63" s="471"/>
      <c r="BY63" s="424"/>
      <c r="BZ63" s="417" t="e">
        <f t="shared" si="40"/>
        <v>#REF!</v>
      </c>
      <c r="CA63" s="417" t="e">
        <f t="shared" si="41"/>
        <v>#REF!</v>
      </c>
      <c r="CB63" s="417" t="e">
        <f t="shared" si="42"/>
        <v>#REF!</v>
      </c>
      <c r="CC63" s="418" t="e">
        <f t="shared" si="43"/>
        <v>#REF!</v>
      </c>
      <c r="CD63" s="275"/>
    </row>
    <row r="64" spans="1:82" s="239" customFormat="1" ht="16" thickBot="1">
      <c r="A64" s="371"/>
      <c r="B64" s="263"/>
      <c r="C64" s="527" t="s">
        <v>307</v>
      </c>
      <c r="D64" s="528"/>
      <c r="E64" s="428">
        <f>SUM(E53:E63)</f>
        <v>120</v>
      </c>
      <c r="F64" s="429" t="e">
        <f>SUM(F53:F63)</f>
        <v>#REF!</v>
      </c>
      <c r="G64" s="429" t="e">
        <f>SUM(G53:G63)</f>
        <v>#REF!</v>
      </c>
      <c r="H64" s="429" t="e">
        <f>SUM(H53:H63)</f>
        <v>#REF!</v>
      </c>
      <c r="I64" s="418" t="e">
        <f>SUM(I53:I63)</f>
        <v>#REF!</v>
      </c>
      <c r="J64" s="275"/>
      <c r="K64" s="263"/>
      <c r="L64" s="527" t="s">
        <v>307</v>
      </c>
      <c r="M64" s="528"/>
      <c r="N64" s="428">
        <f>SUM(N53:N63)</f>
        <v>60</v>
      </c>
      <c r="O64" s="429" t="e">
        <f>SUM(O53:O63)</f>
        <v>#REF!</v>
      </c>
      <c r="P64" s="429" t="e">
        <f>SUM(P53:P63)</f>
        <v>#REF!</v>
      </c>
      <c r="Q64" s="429" t="e">
        <f>SUM(Q53:Q63)</f>
        <v>#REF!</v>
      </c>
      <c r="R64" s="418" t="e">
        <f>SUM(R53:R63)</f>
        <v>#REF!</v>
      </c>
      <c r="S64" s="275"/>
      <c r="T64" s="263"/>
      <c r="U64" s="472" t="s">
        <v>307</v>
      </c>
      <c r="V64" s="473"/>
      <c r="W64" s="383">
        <f>SUM(W53:W63)</f>
        <v>30</v>
      </c>
      <c r="X64" s="384" t="e">
        <f>SUM(X53:X63)</f>
        <v>#REF!</v>
      </c>
      <c r="Y64" s="384" t="e">
        <f>SUM(Y53:Y63)</f>
        <v>#REF!</v>
      </c>
      <c r="Z64" s="384" t="e">
        <f>SUM(Z53:Z63)</f>
        <v>#REF!</v>
      </c>
      <c r="AA64" s="389" t="e">
        <f>SUM(AA53:AA63)</f>
        <v>#REF!</v>
      </c>
      <c r="AB64" s="275"/>
      <c r="AC64" s="263"/>
      <c r="AD64" s="472" t="s">
        <v>307</v>
      </c>
      <c r="AE64" s="524"/>
      <c r="AF64" s="383">
        <f>SUM(AF53:AF63)</f>
        <v>30</v>
      </c>
      <c r="AG64" s="384" t="e">
        <f>SUM(AG53:AG63)</f>
        <v>#REF!</v>
      </c>
      <c r="AH64" s="384" t="e">
        <f>SUM(AH53:AH63)</f>
        <v>#REF!</v>
      </c>
      <c r="AI64" s="384" t="e">
        <f>SUM(AI53:AI63)</f>
        <v>#REF!</v>
      </c>
      <c r="AJ64" s="389" t="e">
        <f>SUM(AJ53:AJ63)</f>
        <v>#REF!</v>
      </c>
      <c r="AK64" s="275"/>
      <c r="AL64" s="263"/>
      <c r="AM64" s="527" t="s">
        <v>307</v>
      </c>
      <c r="AN64" s="528"/>
      <c r="AO64" s="428">
        <f>SUM(AO53:AO63)</f>
        <v>60</v>
      </c>
      <c r="AP64" s="429" t="e">
        <f>SUM(AP53:AP63)</f>
        <v>#REF!</v>
      </c>
      <c r="AQ64" s="429" t="e">
        <f>SUM(AQ53:AQ63)</f>
        <v>#REF!</v>
      </c>
      <c r="AR64" s="429" t="e">
        <f>SUM(AR53:AR63)</f>
        <v>#REF!</v>
      </c>
      <c r="AS64" s="418" t="e">
        <f>SUM(AS53:AS63)</f>
        <v>#REF!</v>
      </c>
      <c r="AT64" s="275"/>
      <c r="AU64" s="263"/>
      <c r="AV64" s="472" t="s">
        <v>307</v>
      </c>
      <c r="AW64" s="473"/>
      <c r="AX64" s="383">
        <f>SUM(AX53:AX63)</f>
        <v>15</v>
      </c>
      <c r="AY64" s="384" t="e">
        <f>SUM(AY53:AY63)</f>
        <v>#REF!</v>
      </c>
      <c r="AZ64" s="384" t="e">
        <f>SUM(AZ53:AZ63)</f>
        <v>#REF!</v>
      </c>
      <c r="BA64" s="384" t="e">
        <f>SUM(BA53:BA63)</f>
        <v>#REF!</v>
      </c>
      <c r="BB64" s="389" t="e">
        <f>SUM(BB53:BB63)</f>
        <v>#REF!</v>
      </c>
      <c r="BC64" s="275"/>
      <c r="BD64" s="263"/>
      <c r="BE64" s="472" t="s">
        <v>307</v>
      </c>
      <c r="BF64" s="473"/>
      <c r="BG64" s="383">
        <f>SUM(BG53:BG63)</f>
        <v>15</v>
      </c>
      <c r="BH64" s="384" t="e">
        <f>SUM(BH53:BH63)</f>
        <v>#REF!</v>
      </c>
      <c r="BI64" s="384" t="e">
        <f>SUM(BI53:BI63)</f>
        <v>#REF!</v>
      </c>
      <c r="BJ64" s="384" t="e">
        <f>SUM(BJ53:BJ63)</f>
        <v>#REF!</v>
      </c>
      <c r="BK64" s="389" t="e">
        <f>SUM(BK53:BK63)</f>
        <v>#REF!</v>
      </c>
      <c r="BL64" s="275"/>
      <c r="BM64" s="263"/>
      <c r="BN64" s="472" t="s">
        <v>307</v>
      </c>
      <c r="BO64" s="473"/>
      <c r="BP64" s="383">
        <f>SUM(BP53:BP63)</f>
        <v>15</v>
      </c>
      <c r="BQ64" s="384" t="e">
        <f>SUM(BQ53:BQ63)</f>
        <v>#REF!</v>
      </c>
      <c r="BR64" s="384" t="e">
        <f>SUM(BR53:BR63)</f>
        <v>#REF!</v>
      </c>
      <c r="BS64" s="384" t="e">
        <f>SUM(BS53:BS63)</f>
        <v>#REF!</v>
      </c>
      <c r="BT64" s="389" t="e">
        <f>SUM(BT53:BT63)</f>
        <v>#REF!</v>
      </c>
      <c r="BU64" s="275"/>
      <c r="BV64" s="263"/>
      <c r="BW64" s="472" t="s">
        <v>307</v>
      </c>
      <c r="BX64" s="473"/>
      <c r="BY64" s="383">
        <f>SUM(BY53:BY63)</f>
        <v>15</v>
      </c>
      <c r="BZ64" s="384" t="e">
        <f>SUM(BZ53:BZ63)</f>
        <v>#REF!</v>
      </c>
      <c r="CA64" s="384" t="e">
        <f>SUM(CA53:CA63)</f>
        <v>#REF!</v>
      </c>
      <c r="CB64" s="384" t="e">
        <f>SUM(CB53:CB63)</f>
        <v>#REF!</v>
      </c>
      <c r="CC64" s="389" t="e">
        <f>SUM(CC53:CC63)</f>
        <v>#REF!</v>
      </c>
      <c r="CD64" s="275"/>
    </row>
    <row r="65" spans="1:82" s="239" customFormat="1" ht="16" thickBot="1">
      <c r="A65" s="371"/>
      <c r="B65" s="263"/>
      <c r="C65" s="261"/>
      <c r="D65" s="261"/>
      <c r="E65" s="261"/>
      <c r="F65" s="261"/>
      <c r="G65" s="261"/>
      <c r="H65" s="261"/>
      <c r="I65" s="261"/>
      <c r="J65" s="275"/>
      <c r="K65" s="263"/>
      <c r="L65" s="261"/>
      <c r="M65" s="261"/>
      <c r="N65" s="261"/>
      <c r="O65" s="261"/>
      <c r="P65" s="261"/>
      <c r="Q65" s="261"/>
      <c r="R65" s="261"/>
      <c r="S65" s="275"/>
      <c r="T65" s="263"/>
      <c r="U65" s="261"/>
      <c r="V65" s="261"/>
      <c r="W65" s="261"/>
      <c r="X65" s="261"/>
      <c r="Y65" s="261"/>
      <c r="Z65" s="261"/>
      <c r="AA65" s="261"/>
      <c r="AB65" s="275"/>
      <c r="AC65" s="263"/>
      <c r="AD65" s="261"/>
      <c r="AE65" s="261"/>
      <c r="AF65" s="261"/>
      <c r="AG65" s="261"/>
      <c r="AH65" s="261"/>
      <c r="AI65" s="261"/>
      <c r="AJ65" s="261"/>
      <c r="AK65" s="275"/>
      <c r="AL65" s="263"/>
      <c r="AM65" s="261"/>
      <c r="AN65" s="261"/>
      <c r="AO65" s="261"/>
      <c r="AP65" s="261"/>
      <c r="AQ65" s="261"/>
      <c r="AR65" s="261"/>
      <c r="AS65" s="261"/>
      <c r="AT65" s="275"/>
      <c r="AU65" s="263"/>
      <c r="AV65" s="261"/>
      <c r="AW65" s="261"/>
      <c r="AX65" s="261"/>
      <c r="AY65" s="261"/>
      <c r="AZ65" s="261"/>
      <c r="BA65" s="261"/>
      <c r="BB65" s="261"/>
      <c r="BC65" s="275"/>
      <c r="BD65" s="263"/>
      <c r="BE65" s="261"/>
      <c r="BF65" s="261"/>
      <c r="BG65" s="261"/>
      <c r="BH65" s="261"/>
      <c r="BI65" s="261"/>
      <c r="BJ65" s="261"/>
      <c r="BK65" s="261"/>
      <c r="BL65" s="275"/>
      <c r="BM65" s="263"/>
      <c r="BN65" s="261"/>
      <c r="BO65" s="261"/>
      <c r="BP65" s="261"/>
      <c r="BQ65" s="261"/>
      <c r="BR65" s="261"/>
      <c r="BS65" s="261"/>
      <c r="BT65" s="261"/>
      <c r="BU65" s="275"/>
      <c r="BV65" s="263"/>
      <c r="BW65" s="261"/>
      <c r="BX65" s="261"/>
      <c r="BY65" s="261"/>
      <c r="BZ65" s="261"/>
      <c r="CA65" s="261"/>
      <c r="CB65" s="261"/>
      <c r="CC65" s="261"/>
      <c r="CD65" s="275"/>
    </row>
    <row r="66" spans="1:82" s="239" customFormat="1" ht="16" thickBot="1">
      <c r="A66" s="371"/>
      <c r="B66" s="263"/>
      <c r="C66" s="576" t="s">
        <v>314</v>
      </c>
      <c r="D66" s="577"/>
      <c r="E66" s="407" t="str">
        <f>E52</f>
        <v>P.A.D</v>
      </c>
      <c r="F66" s="407" t="s">
        <v>3</v>
      </c>
      <c r="G66" s="407" t="s">
        <v>302</v>
      </c>
      <c r="H66" s="407" t="s">
        <v>5</v>
      </c>
      <c r="I66" s="408" t="s">
        <v>304</v>
      </c>
      <c r="J66" s="275"/>
      <c r="K66" s="263"/>
      <c r="L66" s="529" t="s">
        <v>314</v>
      </c>
      <c r="M66" s="530"/>
      <c r="N66" s="355" t="str">
        <f>N52</f>
        <v>Prod P.A.D</v>
      </c>
      <c r="O66" s="355" t="s">
        <v>3</v>
      </c>
      <c r="P66" s="355" t="s">
        <v>302</v>
      </c>
      <c r="Q66" s="355" t="s">
        <v>5</v>
      </c>
      <c r="R66" s="356" t="s">
        <v>304</v>
      </c>
      <c r="S66" s="275"/>
      <c r="T66" s="263"/>
      <c r="U66" s="474" t="s">
        <v>314</v>
      </c>
      <c r="V66" s="475"/>
      <c r="W66" s="357" t="str">
        <f>W52</f>
        <v>Prod Grd Salle</v>
      </c>
      <c r="X66" s="357" t="s">
        <v>3</v>
      </c>
      <c r="Y66" s="357" t="s">
        <v>302</v>
      </c>
      <c r="Z66" s="357" t="s">
        <v>5</v>
      </c>
      <c r="AA66" s="305" t="s">
        <v>304</v>
      </c>
      <c r="AB66" s="275"/>
      <c r="AC66" s="263"/>
      <c r="AD66" s="525" t="s">
        <v>314</v>
      </c>
      <c r="AE66" s="526"/>
      <c r="AF66" s="357" t="str">
        <f>AF52</f>
        <v>Prod Club</v>
      </c>
      <c r="AG66" s="357" t="s">
        <v>3</v>
      </c>
      <c r="AH66" s="357" t="s">
        <v>302</v>
      </c>
      <c r="AI66" s="357" t="s">
        <v>5</v>
      </c>
      <c r="AJ66" s="305" t="s">
        <v>304</v>
      </c>
      <c r="AK66" s="275"/>
      <c r="AL66" s="263"/>
      <c r="AM66" s="529" t="s">
        <v>314</v>
      </c>
      <c r="AN66" s="530"/>
      <c r="AO66" s="355" t="str">
        <f>AO52</f>
        <v>M.A.D</v>
      </c>
      <c r="AP66" s="355" t="s">
        <v>3</v>
      </c>
      <c r="AQ66" s="355" t="s">
        <v>302</v>
      </c>
      <c r="AR66" s="355" t="s">
        <v>5</v>
      </c>
      <c r="AS66" s="356" t="s">
        <v>304</v>
      </c>
      <c r="AT66" s="275"/>
      <c r="AU66" s="263"/>
      <c r="AV66" s="474" t="s">
        <v>314</v>
      </c>
      <c r="AW66" s="475"/>
      <c r="AX66" s="357" t="str">
        <f>AX52</f>
        <v>M.A.D Grd Salle</v>
      </c>
      <c r="AY66" s="357" t="s">
        <v>3</v>
      </c>
      <c r="AZ66" s="357" t="s">
        <v>302</v>
      </c>
      <c r="BA66" s="357" t="s">
        <v>5</v>
      </c>
      <c r="BB66" s="305" t="s">
        <v>304</v>
      </c>
      <c r="BC66" s="275"/>
      <c r="BD66" s="263"/>
      <c r="BE66" s="474" t="s">
        <v>314</v>
      </c>
      <c r="BF66" s="475"/>
      <c r="BG66" s="357" t="str">
        <f>BG52</f>
        <v>M.A.D Club</v>
      </c>
      <c r="BH66" s="357" t="s">
        <v>3</v>
      </c>
      <c r="BI66" s="357" t="s">
        <v>302</v>
      </c>
      <c r="BJ66" s="357" t="s">
        <v>5</v>
      </c>
      <c r="BK66" s="305" t="s">
        <v>304</v>
      </c>
      <c r="BL66" s="275"/>
      <c r="BM66" s="263"/>
      <c r="BN66" s="474"/>
      <c r="BO66" s="475"/>
      <c r="BP66" s="357" t="str">
        <f>BP52</f>
        <v>M.A.D Club gratuit</v>
      </c>
      <c r="BQ66" s="357" t="s">
        <v>3</v>
      </c>
      <c r="BR66" s="357" t="s">
        <v>302</v>
      </c>
      <c r="BS66" s="357" t="s">
        <v>5</v>
      </c>
      <c r="BT66" s="305" t="s">
        <v>304</v>
      </c>
      <c r="BU66" s="275"/>
      <c r="BV66" s="263"/>
      <c r="BW66" s="474"/>
      <c r="BX66" s="475"/>
      <c r="BY66" s="357" t="str">
        <f>BY52</f>
        <v>M.A.D Salle gratuite</v>
      </c>
      <c r="BZ66" s="357" t="s">
        <v>3</v>
      </c>
      <c r="CA66" s="357" t="s">
        <v>302</v>
      </c>
      <c r="CB66" s="357" t="s">
        <v>5</v>
      </c>
      <c r="CC66" s="305" t="s">
        <v>304</v>
      </c>
      <c r="CD66" s="275"/>
    </row>
    <row r="67" spans="1:82" s="239" customFormat="1">
      <c r="A67" s="371"/>
      <c r="B67" s="263"/>
      <c r="C67" s="476" t="s">
        <v>152</v>
      </c>
      <c r="D67" s="477"/>
      <c r="E67" s="334">
        <f>IF(C67="","",SUMPRODUCT((L67:M68=C67)*(N67:N68))+SUMPRODUCT((AM67:AN68=C67)*(AO67:AO68)))</f>
        <v>40</v>
      </c>
      <c r="F67" s="413" t="e">
        <f t="shared" ref="F67:F84" si="49">IF(ISNA(VLOOKUP(C67,Professeurs,7,FALSE)*E67),"",VLOOKUP(C67,Professeurs,7,FALSE)*E67)</f>
        <v>#REF!</v>
      </c>
      <c r="G67" s="413" t="e">
        <f t="shared" ref="G67:G84" si="50">IF(ISNA(VLOOKUP(C67,Professeurs,12,FALSE)*E67),"",VLOOKUP(C67,Professeurs,12,FALSE)*E67)</f>
        <v>#REF!</v>
      </c>
      <c r="H67" s="413" t="e">
        <f t="shared" ref="H67:H84" si="51">IF(ISNA(VLOOKUP(C67,Professeurs,18,FALSE)*E67),"",VLOOKUP(C67,Professeurs,18,FALSE)*E67)</f>
        <v>#REF!</v>
      </c>
      <c r="I67" s="414" t="e">
        <f t="shared" ref="I67:I84" si="52">IF(ISNA(VLOOKUP(C67,Professeurs,20,FALSE)*E67),"",VLOOKUP(C67,Professeurs,20,FALSE)*E67)</f>
        <v>#REF!</v>
      </c>
      <c r="J67" s="434"/>
      <c r="K67" s="263"/>
      <c r="L67" s="476" t="s">
        <v>152</v>
      </c>
      <c r="M67" s="477"/>
      <c r="N67" s="334">
        <f>IF(L67="","",SUMPRODUCT((U$67:V$84=L67)*(W$67:W$84))+SUMPRODUCT((AD$67:AE$84=L67)*(AF$67:AF$84)))</f>
        <v>20</v>
      </c>
      <c r="O67" s="413" t="e">
        <f t="shared" ref="O67:O84" si="53">IF(ISNA(VLOOKUP(L67,Professeurs,7,FALSE)*N67),"",VLOOKUP(L67,Professeurs,7,FALSE)*N67)</f>
        <v>#REF!</v>
      </c>
      <c r="P67" s="413" t="e">
        <f t="shared" ref="P67:P84" si="54">IF(ISNA(VLOOKUP(L67,Professeurs,12,FALSE)*N67),"",VLOOKUP(L67,Professeurs,12,FALSE)*N67)</f>
        <v>#REF!</v>
      </c>
      <c r="Q67" s="413" t="e">
        <f t="shared" ref="Q67:Q84" si="55">IF(ISNA(VLOOKUP(L67,Professeurs,18,FALSE)*N67),"",VLOOKUP(L67,Professeurs,18,FALSE)*N67)</f>
        <v>#REF!</v>
      </c>
      <c r="R67" s="414" t="e">
        <f t="shared" ref="R67:R84" si="56">IF(ISNA(VLOOKUP(L67,Professeurs,20,FALSE)*N67),"",VLOOKUP(L67,Professeurs,20,FALSE)*N67)</f>
        <v>#REF!</v>
      </c>
      <c r="S67" s="434"/>
      <c r="T67" s="263"/>
      <c r="U67" s="476" t="s">
        <v>152</v>
      </c>
      <c r="V67" s="477"/>
      <c r="W67" s="334">
        <v>10</v>
      </c>
      <c r="X67" s="413" t="e">
        <f t="shared" ref="X67:X84" si="57">IF(ISNA(VLOOKUP(U67,Professeurs,7,FALSE)*W67),"",VLOOKUP(U67,Professeurs,7,FALSE)*W67)</f>
        <v>#REF!</v>
      </c>
      <c r="Y67" s="413" t="e">
        <f t="shared" ref="Y67:Y84" si="58">IF(ISNA(VLOOKUP(U67,Professeurs,12,FALSE)*W67),"",VLOOKUP(U67,Professeurs,12,FALSE)*W67)</f>
        <v>#REF!</v>
      </c>
      <c r="Z67" s="413" t="e">
        <f t="shared" ref="Z67:Z84" si="59">IF(ISNA(VLOOKUP(U67,Professeurs,18,FALSE)*W67),"",VLOOKUP(U67,Professeurs,18,FALSE)*W67)</f>
        <v>#REF!</v>
      </c>
      <c r="AA67" s="414" t="e">
        <f t="shared" ref="AA67:AA84" si="60">IF(ISNA(VLOOKUP(U67,Professeurs,20,FALSE)*W67),"",VLOOKUP(U67,Professeurs,20,FALSE)*W67)</f>
        <v>#REF!</v>
      </c>
      <c r="AB67" s="434"/>
      <c r="AC67" s="263"/>
      <c r="AD67" s="481" t="s">
        <v>152</v>
      </c>
      <c r="AE67" s="482"/>
      <c r="AF67" s="334">
        <v>10</v>
      </c>
      <c r="AG67" s="413" t="e">
        <f t="shared" ref="AG67:AG84" si="61">IF(ISNA(VLOOKUP(AD67,Professeurs,7,FALSE)*AF67),"",VLOOKUP(AD67,Professeurs,7,FALSE)*AF67)</f>
        <v>#REF!</v>
      </c>
      <c r="AH67" s="413" t="e">
        <f t="shared" ref="AH67:AH84" si="62">IF(ISNA(VLOOKUP(AD67,Professeurs,12,FALSE)*AF67),"",VLOOKUP(AD67,Professeurs,12,FALSE)*AF67)</f>
        <v>#REF!</v>
      </c>
      <c r="AI67" s="413" t="e">
        <f t="shared" ref="AI67:AI84" si="63">IF(ISNA(VLOOKUP(AD67,Professeurs,18,FALSE)*AF67),"",VLOOKUP(AD67,Professeurs,18,FALSE)*AF67)</f>
        <v>#REF!</v>
      </c>
      <c r="AJ67" s="414" t="e">
        <f t="shared" ref="AJ67:AJ84" si="64">IF(ISNA(VLOOKUP(AD67,Professeurs,20,FALSE)*AF67),"",VLOOKUP(AD67,Professeurs,20,FALSE)*AF67)</f>
        <v>#REF!</v>
      </c>
      <c r="AK67" s="434"/>
      <c r="AL67" s="263"/>
      <c r="AM67" s="476" t="s">
        <v>152</v>
      </c>
      <c r="AN67" s="477"/>
      <c r="AO67" s="431">
        <f t="shared" ref="AO67:AO84" si="65">IF(AM67="","",SUMPRODUCT((AV$67:AW$84=AM67)*(AX$67:AX$84))+SUMPRODUCT((BE$67:BF$84=AM67)*(BG$67:BG$84))+SUMPRODUCT((BN$67:BO$84=AM67)*(BP$67:BP$84))+SUMPRODUCT((BW$67:BX$84=AM67)*(BY$67:BY$84)))</f>
        <v>20</v>
      </c>
      <c r="AP67" s="413" t="e">
        <f t="shared" ref="AP67:AP84" si="66">IF(ISNA(VLOOKUP(AM67,Professeurs,7,FALSE)*AO67),"",VLOOKUP(AM67,Professeurs,7,FALSE)*AO67)</f>
        <v>#REF!</v>
      </c>
      <c r="AQ67" s="413" t="e">
        <f t="shared" ref="AQ67:AQ84" si="67">IF(ISNA(VLOOKUP(AM67,Professeurs,12,FALSE)*AO67),"",VLOOKUP(AM67,Professeurs,12,FALSE)*AO67)</f>
        <v>#REF!</v>
      </c>
      <c r="AR67" s="413" t="e">
        <f t="shared" ref="AR67:AR84" si="68">IF(ISNA(VLOOKUP(AM67,Professeurs,18,FALSE)*AO67),"",VLOOKUP(AM67,Professeurs,18,FALSE)*AO67)</f>
        <v>#REF!</v>
      </c>
      <c r="AS67" s="414" t="e">
        <f t="shared" ref="AS67:AS84" si="69">IF(ISNA(VLOOKUP(AM67,Professeurs,20,FALSE)*AO67),"",VLOOKUP(AM67,Professeurs,20,FALSE)*AO67)</f>
        <v>#REF!</v>
      </c>
      <c r="AT67" s="434"/>
      <c r="AU67" s="263"/>
      <c r="AV67" s="476" t="s">
        <v>152</v>
      </c>
      <c r="AW67" s="477"/>
      <c r="AX67" s="431">
        <v>5</v>
      </c>
      <c r="AY67" s="413" t="e">
        <f t="shared" ref="AY67:AY84" si="70">IF(ISNA(VLOOKUP(AV67,Professeurs,7,FALSE)*AX67),"",VLOOKUP(AV67,Professeurs,7,FALSE)*AX67)</f>
        <v>#REF!</v>
      </c>
      <c r="AZ67" s="413" t="e">
        <f t="shared" ref="AZ67:AZ84" si="71">IF(ISNA(VLOOKUP(AV67,Professeurs,12,FALSE)*AX67),"",VLOOKUP(AV67,Professeurs,12,FALSE)*AX67)</f>
        <v>#REF!</v>
      </c>
      <c r="BA67" s="413" t="e">
        <f t="shared" ref="BA67:BA84" si="72">IF(ISNA(VLOOKUP(AV67,Professeurs,18,FALSE)*AX67),"",VLOOKUP(AV67,Professeurs,18,FALSE)*AX67)</f>
        <v>#REF!</v>
      </c>
      <c r="BB67" s="414" t="e">
        <f t="shared" ref="BB67:BB84" si="73">IF(ISNA(VLOOKUP(AV67,Professeurs,20,FALSE)*AX67),"",VLOOKUP(AV67,Professeurs,20,FALSE)*AX67)</f>
        <v>#REF!</v>
      </c>
      <c r="BC67" s="434"/>
      <c r="BD67" s="263"/>
      <c r="BE67" s="476" t="s">
        <v>152</v>
      </c>
      <c r="BF67" s="477"/>
      <c r="BG67" s="431">
        <v>5</v>
      </c>
      <c r="BH67" s="413" t="e">
        <f t="shared" ref="BH67:BH84" si="74">IF(ISNA(VLOOKUP(BE67,Professeurs,7,FALSE)*BG67),"",VLOOKUP(BE67,Professeurs,7,FALSE)*BG67)</f>
        <v>#REF!</v>
      </c>
      <c r="BI67" s="413" t="e">
        <f t="shared" ref="BI67:BI84" si="75">IF(ISNA(VLOOKUP(BE67,Professeurs,12,FALSE)*BG67),"",VLOOKUP(BE67,Professeurs,12,FALSE)*BG67)</f>
        <v>#REF!</v>
      </c>
      <c r="BJ67" s="413" t="e">
        <f t="shared" ref="BJ67:BJ84" si="76">IF(ISNA(VLOOKUP(BE67,Professeurs,18,FALSE)*BG67),"",VLOOKUP(BE67,Professeurs,18,FALSE)*BG67)</f>
        <v>#REF!</v>
      </c>
      <c r="BK67" s="414" t="e">
        <f t="shared" ref="BK67:BK84" si="77">IF(ISNA(VLOOKUP(BE67,Professeurs,20,FALSE)*BG67),"",VLOOKUP(BE67,Professeurs,20,FALSE)*BG67)</f>
        <v>#REF!</v>
      </c>
      <c r="BL67" s="434"/>
      <c r="BM67" s="263"/>
      <c r="BN67" s="476" t="s">
        <v>152</v>
      </c>
      <c r="BO67" s="477"/>
      <c r="BP67" s="334">
        <v>5</v>
      </c>
      <c r="BQ67" s="413" t="e">
        <f t="shared" ref="BQ67:BQ84" si="78">IF(ISNA(VLOOKUP(BN67,Professeurs,7,FALSE)*BP67),"",VLOOKUP(BN67,Professeurs,7,FALSE)*BP67)</f>
        <v>#REF!</v>
      </c>
      <c r="BR67" s="413" t="e">
        <f t="shared" ref="BR67:BR84" si="79">IF(ISNA(VLOOKUP(BN67,Professeurs,12,FALSE)*BP67),"",VLOOKUP(BN67,Professeurs,12,FALSE)*BP67)</f>
        <v>#REF!</v>
      </c>
      <c r="BS67" s="413" t="e">
        <f t="shared" ref="BS67:BS84" si="80">IF(ISNA(VLOOKUP(BN67,Professeurs,18,FALSE)*BP67),"",VLOOKUP(BN67,Professeurs,18,FALSE)*BP67)</f>
        <v>#REF!</v>
      </c>
      <c r="BT67" s="414" t="e">
        <f t="shared" ref="BT67:BT84" si="81">IF(ISNA(VLOOKUP(BN67,Professeurs,20,FALSE)*BP67),"",VLOOKUP(BN67,Professeurs,20,FALSE)*BP67)</f>
        <v>#REF!</v>
      </c>
      <c r="BU67" s="434"/>
      <c r="BV67" s="263"/>
      <c r="BW67" s="476" t="s">
        <v>152</v>
      </c>
      <c r="BX67" s="477"/>
      <c r="BY67" s="334">
        <v>5</v>
      </c>
      <c r="BZ67" s="413" t="e">
        <f t="shared" ref="BZ67:BZ84" si="82">IF(ISNA(VLOOKUP(BW67,Professeurs,7,FALSE)*BY67),"",VLOOKUP(BW67,Professeurs,7,FALSE)*BY67)</f>
        <v>#REF!</v>
      </c>
      <c r="CA67" s="413" t="e">
        <f t="shared" ref="CA67:CA84" si="83">IF(ISNA(VLOOKUP(BW67,Professeurs,12,FALSE)*BY67),"",VLOOKUP(BW67,Professeurs,12,FALSE)*BY67)</f>
        <v>#REF!</v>
      </c>
      <c r="CB67" s="413" t="e">
        <f t="shared" ref="CB67:CB84" si="84">IF(ISNA(VLOOKUP(BW67,Professeurs,18,FALSE)*BY67),"",VLOOKUP(BW67,Professeurs,18,FALSE)*BY67)</f>
        <v>#REF!</v>
      </c>
      <c r="CC67" s="414" t="e">
        <f t="shared" ref="CC67:CC84" si="85">IF(ISNA(VLOOKUP(BW67,Professeurs,20,FALSE)*BY67),"",VLOOKUP(BW67,Professeurs,20,FALSE)*BY67)</f>
        <v>#REF!</v>
      </c>
      <c r="CD67" s="434"/>
    </row>
    <row r="68" spans="1:82" s="239" customFormat="1">
      <c r="A68" s="371"/>
      <c r="B68" s="263"/>
      <c r="C68" s="460" t="s">
        <v>153</v>
      </c>
      <c r="D68" s="461"/>
      <c r="E68" s="304">
        <v>40</v>
      </c>
      <c r="F68" s="415" t="e">
        <f t="shared" si="49"/>
        <v>#REF!</v>
      </c>
      <c r="G68" s="415" t="e">
        <f t="shared" si="50"/>
        <v>#REF!</v>
      </c>
      <c r="H68" s="415" t="e">
        <f t="shared" si="51"/>
        <v>#REF!</v>
      </c>
      <c r="I68" s="419" t="e">
        <f t="shared" si="52"/>
        <v>#REF!</v>
      </c>
      <c r="J68" s="434"/>
      <c r="K68" s="263"/>
      <c r="L68" s="460" t="s">
        <v>153</v>
      </c>
      <c r="M68" s="461"/>
      <c r="N68" s="304">
        <f t="shared" ref="N68:N84" si="86">IF(L68="","",SUMPRODUCT((U$67:V$84=L68)*(W$67:W$84))+SUMPRODUCT((AD$67:AE$84=L68)*(AF$67:AF$84)))</f>
        <v>20</v>
      </c>
      <c r="O68" s="430" t="e">
        <f>IF(ISNA(VLOOKUP(L68,Professeurs,7,FALSE)*N68),"",VLOOKUP(L68,Professeurs,7,FALSE)*N68)</f>
        <v>#REF!</v>
      </c>
      <c r="P68" s="430" t="e">
        <f t="shared" si="54"/>
        <v>#REF!</v>
      </c>
      <c r="Q68" s="430" t="e">
        <f t="shared" si="55"/>
        <v>#REF!</v>
      </c>
      <c r="R68" s="419" t="e">
        <f t="shared" si="56"/>
        <v>#REF!</v>
      </c>
      <c r="S68" s="434"/>
      <c r="T68" s="263"/>
      <c r="U68" s="460" t="s">
        <v>153</v>
      </c>
      <c r="V68" s="461"/>
      <c r="W68" s="304">
        <v>10</v>
      </c>
      <c r="X68" s="415" t="e">
        <f t="shared" si="57"/>
        <v>#REF!</v>
      </c>
      <c r="Y68" s="415" t="e">
        <f t="shared" si="58"/>
        <v>#REF!</v>
      </c>
      <c r="Z68" s="415" t="e">
        <f t="shared" si="59"/>
        <v>#REF!</v>
      </c>
      <c r="AA68" s="419" t="e">
        <f t="shared" si="60"/>
        <v>#REF!</v>
      </c>
      <c r="AB68" s="434"/>
      <c r="AC68" s="263"/>
      <c r="AD68" s="505" t="s">
        <v>153</v>
      </c>
      <c r="AE68" s="506"/>
      <c r="AF68" s="304">
        <v>10</v>
      </c>
      <c r="AG68" s="415" t="e">
        <f t="shared" si="61"/>
        <v>#REF!</v>
      </c>
      <c r="AH68" s="415" t="e">
        <f t="shared" si="62"/>
        <v>#REF!</v>
      </c>
      <c r="AI68" s="415" t="e">
        <f t="shared" si="63"/>
        <v>#REF!</v>
      </c>
      <c r="AJ68" s="419" t="e">
        <f t="shared" si="64"/>
        <v>#REF!</v>
      </c>
      <c r="AK68" s="434"/>
      <c r="AL68" s="263"/>
      <c r="AM68" s="460" t="s">
        <v>153</v>
      </c>
      <c r="AN68" s="461"/>
      <c r="AO68" s="304">
        <f t="shared" si="65"/>
        <v>20</v>
      </c>
      <c r="AP68" s="430" t="e">
        <f t="shared" si="66"/>
        <v>#REF!</v>
      </c>
      <c r="AQ68" s="430" t="e">
        <f t="shared" si="67"/>
        <v>#REF!</v>
      </c>
      <c r="AR68" s="430" t="e">
        <f t="shared" si="68"/>
        <v>#REF!</v>
      </c>
      <c r="AS68" s="419" t="e">
        <f t="shared" si="69"/>
        <v>#REF!</v>
      </c>
      <c r="AT68" s="434"/>
      <c r="AU68" s="263"/>
      <c r="AV68" s="460" t="s">
        <v>153</v>
      </c>
      <c r="AW68" s="461"/>
      <c r="AX68" s="304">
        <v>5</v>
      </c>
      <c r="AY68" s="415" t="e">
        <f t="shared" si="70"/>
        <v>#REF!</v>
      </c>
      <c r="AZ68" s="415" t="e">
        <f t="shared" si="71"/>
        <v>#REF!</v>
      </c>
      <c r="BA68" s="415" t="e">
        <f t="shared" si="72"/>
        <v>#REF!</v>
      </c>
      <c r="BB68" s="419" t="e">
        <f t="shared" si="73"/>
        <v>#REF!</v>
      </c>
      <c r="BC68" s="434"/>
      <c r="BD68" s="263"/>
      <c r="BE68" s="460" t="s">
        <v>153</v>
      </c>
      <c r="BF68" s="461"/>
      <c r="BG68" s="304">
        <v>5</v>
      </c>
      <c r="BH68" s="415" t="e">
        <f t="shared" si="74"/>
        <v>#REF!</v>
      </c>
      <c r="BI68" s="415" t="e">
        <f t="shared" si="75"/>
        <v>#REF!</v>
      </c>
      <c r="BJ68" s="415" t="e">
        <f t="shared" si="76"/>
        <v>#REF!</v>
      </c>
      <c r="BK68" s="419" t="e">
        <f t="shared" si="77"/>
        <v>#REF!</v>
      </c>
      <c r="BL68" s="434"/>
      <c r="BM68" s="263"/>
      <c r="BN68" s="460" t="s">
        <v>153</v>
      </c>
      <c r="BO68" s="461"/>
      <c r="BP68" s="304">
        <v>5</v>
      </c>
      <c r="BQ68" s="415" t="e">
        <f t="shared" si="78"/>
        <v>#REF!</v>
      </c>
      <c r="BR68" s="415" t="e">
        <f t="shared" si="79"/>
        <v>#REF!</v>
      </c>
      <c r="BS68" s="415" t="e">
        <f t="shared" si="80"/>
        <v>#REF!</v>
      </c>
      <c r="BT68" s="419" t="e">
        <f t="shared" si="81"/>
        <v>#REF!</v>
      </c>
      <c r="BU68" s="434"/>
      <c r="BV68" s="263"/>
      <c r="BW68" s="460" t="s">
        <v>153</v>
      </c>
      <c r="BX68" s="461"/>
      <c r="BY68" s="304">
        <v>5</v>
      </c>
      <c r="BZ68" s="415" t="e">
        <f t="shared" si="82"/>
        <v>#REF!</v>
      </c>
      <c r="CA68" s="415" t="e">
        <f t="shared" si="83"/>
        <v>#REF!</v>
      </c>
      <c r="CB68" s="415" t="e">
        <f t="shared" si="84"/>
        <v>#REF!</v>
      </c>
      <c r="CC68" s="419" t="e">
        <f t="shared" si="85"/>
        <v>#REF!</v>
      </c>
      <c r="CD68" s="434"/>
    </row>
    <row r="69" spans="1:82" s="239" customFormat="1">
      <c r="A69" s="371"/>
      <c r="B69" s="263"/>
      <c r="C69" s="460"/>
      <c r="D69" s="461"/>
      <c r="E69" s="304"/>
      <c r="F69" s="415" t="e">
        <f t="shared" si="49"/>
        <v>#REF!</v>
      </c>
      <c r="G69" s="415" t="e">
        <f t="shared" si="50"/>
        <v>#REF!</v>
      </c>
      <c r="H69" s="415" t="e">
        <f t="shared" si="51"/>
        <v>#REF!</v>
      </c>
      <c r="I69" s="419" t="e">
        <f t="shared" si="52"/>
        <v>#REF!</v>
      </c>
      <c r="J69" s="275"/>
      <c r="K69" s="263"/>
      <c r="L69" s="460"/>
      <c r="M69" s="461"/>
      <c r="N69" s="304" t="str">
        <f t="shared" si="86"/>
        <v/>
      </c>
      <c r="O69" s="430" t="e">
        <f t="shared" si="53"/>
        <v>#REF!</v>
      </c>
      <c r="P69" s="430" t="e">
        <f t="shared" si="54"/>
        <v>#REF!</v>
      </c>
      <c r="Q69" s="430" t="e">
        <f t="shared" si="55"/>
        <v>#REF!</v>
      </c>
      <c r="R69" s="419" t="e">
        <f t="shared" si="56"/>
        <v>#REF!</v>
      </c>
      <c r="S69" s="275"/>
      <c r="T69" s="263"/>
      <c r="U69" s="460"/>
      <c r="V69" s="461"/>
      <c r="W69" s="304"/>
      <c r="X69" s="415" t="e">
        <f t="shared" si="57"/>
        <v>#REF!</v>
      </c>
      <c r="Y69" s="415" t="e">
        <f t="shared" si="58"/>
        <v>#REF!</v>
      </c>
      <c r="Z69" s="415" t="e">
        <f t="shared" si="59"/>
        <v>#REF!</v>
      </c>
      <c r="AA69" s="419" t="e">
        <f t="shared" si="60"/>
        <v>#REF!</v>
      </c>
      <c r="AB69" s="275"/>
      <c r="AC69" s="263"/>
      <c r="AD69" s="505"/>
      <c r="AE69" s="506"/>
      <c r="AF69" s="304"/>
      <c r="AG69" s="415" t="e">
        <f t="shared" si="61"/>
        <v>#REF!</v>
      </c>
      <c r="AH69" s="415" t="e">
        <f t="shared" si="62"/>
        <v>#REF!</v>
      </c>
      <c r="AI69" s="415" t="e">
        <f t="shared" si="63"/>
        <v>#REF!</v>
      </c>
      <c r="AJ69" s="419" t="e">
        <f t="shared" si="64"/>
        <v>#REF!</v>
      </c>
      <c r="AK69" s="275"/>
      <c r="AL69" s="263"/>
      <c r="AM69" s="460"/>
      <c r="AN69" s="461"/>
      <c r="AO69" s="304" t="str">
        <f t="shared" si="65"/>
        <v/>
      </c>
      <c r="AP69" s="430" t="e">
        <f t="shared" si="66"/>
        <v>#REF!</v>
      </c>
      <c r="AQ69" s="430" t="e">
        <f t="shared" si="67"/>
        <v>#REF!</v>
      </c>
      <c r="AR69" s="430" t="e">
        <f t="shared" si="68"/>
        <v>#REF!</v>
      </c>
      <c r="AS69" s="419" t="e">
        <f t="shared" si="69"/>
        <v>#REF!</v>
      </c>
      <c r="AT69" s="275"/>
      <c r="AU69" s="263"/>
      <c r="AV69" s="460"/>
      <c r="AW69" s="461"/>
      <c r="AX69" s="304"/>
      <c r="AY69" s="415" t="e">
        <f t="shared" si="70"/>
        <v>#REF!</v>
      </c>
      <c r="AZ69" s="415" t="e">
        <f t="shared" si="71"/>
        <v>#REF!</v>
      </c>
      <c r="BA69" s="415" t="e">
        <f t="shared" si="72"/>
        <v>#REF!</v>
      </c>
      <c r="BB69" s="419" t="e">
        <f t="shared" si="73"/>
        <v>#REF!</v>
      </c>
      <c r="BC69" s="275"/>
      <c r="BD69" s="263"/>
      <c r="BE69" s="460"/>
      <c r="BF69" s="461"/>
      <c r="BG69" s="304"/>
      <c r="BH69" s="415" t="e">
        <f t="shared" si="74"/>
        <v>#REF!</v>
      </c>
      <c r="BI69" s="415" t="e">
        <f t="shared" si="75"/>
        <v>#REF!</v>
      </c>
      <c r="BJ69" s="415" t="e">
        <f t="shared" si="76"/>
        <v>#REF!</v>
      </c>
      <c r="BK69" s="419" t="e">
        <f t="shared" si="77"/>
        <v>#REF!</v>
      </c>
      <c r="BL69" s="275"/>
      <c r="BM69" s="263"/>
      <c r="BN69" s="460"/>
      <c r="BO69" s="461"/>
      <c r="BP69" s="304"/>
      <c r="BQ69" s="415" t="e">
        <f t="shared" si="78"/>
        <v>#REF!</v>
      </c>
      <c r="BR69" s="415" t="e">
        <f t="shared" si="79"/>
        <v>#REF!</v>
      </c>
      <c r="BS69" s="415" t="e">
        <f t="shared" si="80"/>
        <v>#REF!</v>
      </c>
      <c r="BT69" s="419" t="e">
        <f t="shared" si="81"/>
        <v>#REF!</v>
      </c>
      <c r="BU69" s="275"/>
      <c r="BV69" s="263"/>
      <c r="BW69" s="460"/>
      <c r="BX69" s="461"/>
      <c r="BY69" s="304"/>
      <c r="BZ69" s="415" t="e">
        <f t="shared" si="82"/>
        <v>#REF!</v>
      </c>
      <c r="CA69" s="415" t="e">
        <f t="shared" si="83"/>
        <v>#REF!</v>
      </c>
      <c r="CB69" s="415" t="e">
        <f t="shared" si="84"/>
        <v>#REF!</v>
      </c>
      <c r="CC69" s="419" t="e">
        <f t="shared" si="85"/>
        <v>#REF!</v>
      </c>
      <c r="CD69" s="275"/>
    </row>
    <row r="70" spans="1:82" s="239" customFormat="1">
      <c r="A70" s="371"/>
      <c r="B70" s="263"/>
      <c r="C70" s="460"/>
      <c r="D70" s="461"/>
      <c r="E70" s="304"/>
      <c r="F70" s="415" t="e">
        <f t="shared" si="49"/>
        <v>#REF!</v>
      </c>
      <c r="G70" s="415" t="e">
        <f t="shared" si="50"/>
        <v>#REF!</v>
      </c>
      <c r="H70" s="415" t="e">
        <f t="shared" si="51"/>
        <v>#REF!</v>
      </c>
      <c r="I70" s="419" t="e">
        <f t="shared" si="52"/>
        <v>#REF!</v>
      </c>
      <c r="J70" s="275"/>
      <c r="K70" s="263"/>
      <c r="L70" s="460"/>
      <c r="M70" s="461"/>
      <c r="N70" s="304" t="str">
        <f t="shared" si="86"/>
        <v/>
      </c>
      <c r="O70" s="430" t="e">
        <f t="shared" si="53"/>
        <v>#REF!</v>
      </c>
      <c r="P70" s="430" t="e">
        <f t="shared" si="54"/>
        <v>#REF!</v>
      </c>
      <c r="Q70" s="430" t="e">
        <f t="shared" si="55"/>
        <v>#REF!</v>
      </c>
      <c r="R70" s="419" t="e">
        <f t="shared" si="56"/>
        <v>#REF!</v>
      </c>
      <c r="S70" s="275"/>
      <c r="T70" s="263"/>
      <c r="U70" s="460"/>
      <c r="V70" s="461"/>
      <c r="W70" s="304"/>
      <c r="X70" s="415" t="e">
        <f t="shared" si="57"/>
        <v>#REF!</v>
      </c>
      <c r="Y70" s="415" t="e">
        <f t="shared" si="58"/>
        <v>#REF!</v>
      </c>
      <c r="Z70" s="415" t="e">
        <f t="shared" si="59"/>
        <v>#REF!</v>
      </c>
      <c r="AA70" s="419" t="e">
        <f t="shared" si="60"/>
        <v>#REF!</v>
      </c>
      <c r="AB70" s="275"/>
      <c r="AC70" s="263"/>
      <c r="AD70" s="505"/>
      <c r="AE70" s="506"/>
      <c r="AF70" s="304"/>
      <c r="AG70" s="415" t="e">
        <f t="shared" si="61"/>
        <v>#REF!</v>
      </c>
      <c r="AH70" s="415" t="e">
        <f t="shared" si="62"/>
        <v>#REF!</v>
      </c>
      <c r="AI70" s="415" t="e">
        <f t="shared" si="63"/>
        <v>#REF!</v>
      </c>
      <c r="AJ70" s="419" t="e">
        <f t="shared" si="64"/>
        <v>#REF!</v>
      </c>
      <c r="AK70" s="275"/>
      <c r="AL70" s="263"/>
      <c r="AM70" s="460"/>
      <c r="AN70" s="461"/>
      <c r="AO70" s="304" t="str">
        <f t="shared" si="65"/>
        <v/>
      </c>
      <c r="AP70" s="430" t="e">
        <f t="shared" si="66"/>
        <v>#REF!</v>
      </c>
      <c r="AQ70" s="430" t="e">
        <f t="shared" si="67"/>
        <v>#REF!</v>
      </c>
      <c r="AR70" s="430" t="e">
        <f t="shared" si="68"/>
        <v>#REF!</v>
      </c>
      <c r="AS70" s="419" t="e">
        <f t="shared" si="69"/>
        <v>#REF!</v>
      </c>
      <c r="AT70" s="275"/>
      <c r="AU70" s="263"/>
      <c r="AV70" s="460"/>
      <c r="AW70" s="461"/>
      <c r="AX70" s="304"/>
      <c r="AY70" s="415" t="e">
        <f t="shared" si="70"/>
        <v>#REF!</v>
      </c>
      <c r="AZ70" s="415" t="e">
        <f t="shared" si="71"/>
        <v>#REF!</v>
      </c>
      <c r="BA70" s="415" t="e">
        <f t="shared" si="72"/>
        <v>#REF!</v>
      </c>
      <c r="BB70" s="419" t="e">
        <f t="shared" si="73"/>
        <v>#REF!</v>
      </c>
      <c r="BC70" s="275"/>
      <c r="BD70" s="263"/>
      <c r="BE70" s="460"/>
      <c r="BF70" s="461"/>
      <c r="BG70" s="304"/>
      <c r="BH70" s="415" t="e">
        <f t="shared" si="74"/>
        <v>#REF!</v>
      </c>
      <c r="BI70" s="415" t="e">
        <f t="shared" si="75"/>
        <v>#REF!</v>
      </c>
      <c r="BJ70" s="415" t="e">
        <f t="shared" si="76"/>
        <v>#REF!</v>
      </c>
      <c r="BK70" s="419" t="e">
        <f t="shared" si="77"/>
        <v>#REF!</v>
      </c>
      <c r="BL70" s="275"/>
      <c r="BM70" s="263"/>
      <c r="BN70" s="460"/>
      <c r="BO70" s="461"/>
      <c r="BP70" s="304"/>
      <c r="BQ70" s="415" t="e">
        <f t="shared" si="78"/>
        <v>#REF!</v>
      </c>
      <c r="BR70" s="415" t="e">
        <f t="shared" si="79"/>
        <v>#REF!</v>
      </c>
      <c r="BS70" s="415" t="e">
        <f t="shared" si="80"/>
        <v>#REF!</v>
      </c>
      <c r="BT70" s="419" t="e">
        <f t="shared" si="81"/>
        <v>#REF!</v>
      </c>
      <c r="BU70" s="275"/>
      <c r="BV70" s="263"/>
      <c r="BW70" s="460"/>
      <c r="BX70" s="461"/>
      <c r="BY70" s="304"/>
      <c r="BZ70" s="415" t="e">
        <f t="shared" si="82"/>
        <v>#REF!</v>
      </c>
      <c r="CA70" s="415" t="e">
        <f t="shared" si="83"/>
        <v>#REF!</v>
      </c>
      <c r="CB70" s="415" t="e">
        <f t="shared" si="84"/>
        <v>#REF!</v>
      </c>
      <c r="CC70" s="419" t="e">
        <f t="shared" si="85"/>
        <v>#REF!</v>
      </c>
      <c r="CD70" s="275"/>
    </row>
    <row r="71" spans="1:82" s="239" customFormat="1">
      <c r="A71" s="371"/>
      <c r="B71" s="263"/>
      <c r="C71" s="460"/>
      <c r="D71" s="461"/>
      <c r="E71" s="304"/>
      <c r="F71" s="415" t="e">
        <f t="shared" si="49"/>
        <v>#REF!</v>
      </c>
      <c r="G71" s="415" t="e">
        <f t="shared" si="50"/>
        <v>#REF!</v>
      </c>
      <c r="H71" s="415" t="e">
        <f t="shared" si="51"/>
        <v>#REF!</v>
      </c>
      <c r="I71" s="419" t="e">
        <f t="shared" si="52"/>
        <v>#REF!</v>
      </c>
      <c r="J71" s="275"/>
      <c r="K71" s="263"/>
      <c r="L71" s="460"/>
      <c r="M71" s="461"/>
      <c r="N71" s="304" t="str">
        <f t="shared" si="86"/>
        <v/>
      </c>
      <c r="O71" s="430" t="e">
        <f t="shared" si="53"/>
        <v>#REF!</v>
      </c>
      <c r="P71" s="430" t="e">
        <f t="shared" si="54"/>
        <v>#REF!</v>
      </c>
      <c r="Q71" s="430" t="e">
        <f t="shared" si="55"/>
        <v>#REF!</v>
      </c>
      <c r="R71" s="419" t="e">
        <f t="shared" si="56"/>
        <v>#REF!</v>
      </c>
      <c r="S71" s="275"/>
      <c r="T71" s="263"/>
      <c r="U71" s="460"/>
      <c r="V71" s="461"/>
      <c r="W71" s="304"/>
      <c r="X71" s="415" t="e">
        <f t="shared" si="57"/>
        <v>#REF!</v>
      </c>
      <c r="Y71" s="415" t="e">
        <f t="shared" si="58"/>
        <v>#REF!</v>
      </c>
      <c r="Z71" s="415" t="e">
        <f t="shared" si="59"/>
        <v>#REF!</v>
      </c>
      <c r="AA71" s="419" t="e">
        <f t="shared" si="60"/>
        <v>#REF!</v>
      </c>
      <c r="AB71" s="275"/>
      <c r="AC71" s="263"/>
      <c r="AD71" s="505"/>
      <c r="AE71" s="506"/>
      <c r="AF71" s="304"/>
      <c r="AG71" s="415" t="e">
        <f t="shared" si="61"/>
        <v>#REF!</v>
      </c>
      <c r="AH71" s="415" t="e">
        <f t="shared" si="62"/>
        <v>#REF!</v>
      </c>
      <c r="AI71" s="415" t="e">
        <f t="shared" si="63"/>
        <v>#REF!</v>
      </c>
      <c r="AJ71" s="419" t="e">
        <f t="shared" si="64"/>
        <v>#REF!</v>
      </c>
      <c r="AK71" s="275"/>
      <c r="AL71" s="263"/>
      <c r="AM71" s="460"/>
      <c r="AN71" s="461"/>
      <c r="AO71" s="304" t="str">
        <f t="shared" si="65"/>
        <v/>
      </c>
      <c r="AP71" s="430" t="e">
        <f t="shared" si="66"/>
        <v>#REF!</v>
      </c>
      <c r="AQ71" s="430" t="e">
        <f t="shared" si="67"/>
        <v>#REF!</v>
      </c>
      <c r="AR71" s="430" t="e">
        <f t="shared" si="68"/>
        <v>#REF!</v>
      </c>
      <c r="AS71" s="419" t="e">
        <f t="shared" si="69"/>
        <v>#REF!</v>
      </c>
      <c r="AT71" s="275"/>
      <c r="AU71" s="263"/>
      <c r="AV71" s="460"/>
      <c r="AW71" s="461"/>
      <c r="AX71" s="304"/>
      <c r="AY71" s="415" t="e">
        <f t="shared" si="70"/>
        <v>#REF!</v>
      </c>
      <c r="AZ71" s="415" t="e">
        <f t="shared" si="71"/>
        <v>#REF!</v>
      </c>
      <c r="BA71" s="415" t="e">
        <f t="shared" si="72"/>
        <v>#REF!</v>
      </c>
      <c r="BB71" s="419" t="e">
        <f t="shared" si="73"/>
        <v>#REF!</v>
      </c>
      <c r="BC71" s="275"/>
      <c r="BD71" s="263"/>
      <c r="BE71" s="460"/>
      <c r="BF71" s="461"/>
      <c r="BG71" s="304"/>
      <c r="BH71" s="415" t="e">
        <f t="shared" si="74"/>
        <v>#REF!</v>
      </c>
      <c r="BI71" s="415" t="e">
        <f t="shared" si="75"/>
        <v>#REF!</v>
      </c>
      <c r="BJ71" s="415" t="e">
        <f t="shared" si="76"/>
        <v>#REF!</v>
      </c>
      <c r="BK71" s="419" t="e">
        <f t="shared" si="77"/>
        <v>#REF!</v>
      </c>
      <c r="BL71" s="275"/>
      <c r="BM71" s="263"/>
      <c r="BN71" s="460"/>
      <c r="BO71" s="461"/>
      <c r="BP71" s="304"/>
      <c r="BQ71" s="415" t="e">
        <f t="shared" si="78"/>
        <v>#REF!</v>
      </c>
      <c r="BR71" s="415" t="e">
        <f t="shared" si="79"/>
        <v>#REF!</v>
      </c>
      <c r="BS71" s="415" t="e">
        <f t="shared" si="80"/>
        <v>#REF!</v>
      </c>
      <c r="BT71" s="419" t="e">
        <f t="shared" si="81"/>
        <v>#REF!</v>
      </c>
      <c r="BU71" s="275"/>
      <c r="BV71" s="263"/>
      <c r="BW71" s="460"/>
      <c r="BX71" s="461"/>
      <c r="BY71" s="304"/>
      <c r="BZ71" s="415" t="e">
        <f t="shared" si="82"/>
        <v>#REF!</v>
      </c>
      <c r="CA71" s="415" t="e">
        <f t="shared" si="83"/>
        <v>#REF!</v>
      </c>
      <c r="CB71" s="415" t="e">
        <f t="shared" si="84"/>
        <v>#REF!</v>
      </c>
      <c r="CC71" s="419" t="e">
        <f t="shared" si="85"/>
        <v>#REF!</v>
      </c>
      <c r="CD71" s="275"/>
    </row>
    <row r="72" spans="1:82" s="239" customFormat="1">
      <c r="A72" s="371"/>
      <c r="B72" s="263"/>
      <c r="C72" s="460"/>
      <c r="D72" s="461"/>
      <c r="E72" s="304"/>
      <c r="F72" s="415" t="e">
        <f t="shared" si="49"/>
        <v>#REF!</v>
      </c>
      <c r="G72" s="415" t="e">
        <f t="shared" si="50"/>
        <v>#REF!</v>
      </c>
      <c r="H72" s="415" t="e">
        <f t="shared" si="51"/>
        <v>#REF!</v>
      </c>
      <c r="I72" s="419" t="e">
        <f t="shared" si="52"/>
        <v>#REF!</v>
      </c>
      <c r="J72" s="275"/>
      <c r="K72" s="263"/>
      <c r="L72" s="460"/>
      <c r="M72" s="461"/>
      <c r="N72" s="304" t="str">
        <f t="shared" si="86"/>
        <v/>
      </c>
      <c r="O72" s="430" t="e">
        <f t="shared" si="53"/>
        <v>#REF!</v>
      </c>
      <c r="P72" s="430" t="e">
        <f t="shared" si="54"/>
        <v>#REF!</v>
      </c>
      <c r="Q72" s="430" t="e">
        <f t="shared" si="55"/>
        <v>#REF!</v>
      </c>
      <c r="R72" s="419" t="e">
        <f t="shared" si="56"/>
        <v>#REF!</v>
      </c>
      <c r="S72" s="275"/>
      <c r="T72" s="263"/>
      <c r="U72" s="460"/>
      <c r="V72" s="461"/>
      <c r="W72" s="304"/>
      <c r="X72" s="415" t="e">
        <f t="shared" si="57"/>
        <v>#REF!</v>
      </c>
      <c r="Y72" s="415" t="e">
        <f t="shared" si="58"/>
        <v>#REF!</v>
      </c>
      <c r="Z72" s="415" t="e">
        <f t="shared" si="59"/>
        <v>#REF!</v>
      </c>
      <c r="AA72" s="419" t="e">
        <f t="shared" si="60"/>
        <v>#REF!</v>
      </c>
      <c r="AB72" s="275"/>
      <c r="AC72" s="263"/>
      <c r="AD72" s="505"/>
      <c r="AE72" s="506"/>
      <c r="AF72" s="304"/>
      <c r="AG72" s="415" t="e">
        <f t="shared" si="61"/>
        <v>#REF!</v>
      </c>
      <c r="AH72" s="415" t="e">
        <f t="shared" si="62"/>
        <v>#REF!</v>
      </c>
      <c r="AI72" s="415" t="e">
        <f t="shared" si="63"/>
        <v>#REF!</v>
      </c>
      <c r="AJ72" s="419" t="e">
        <f t="shared" si="64"/>
        <v>#REF!</v>
      </c>
      <c r="AK72" s="275"/>
      <c r="AL72" s="263"/>
      <c r="AM72" s="460"/>
      <c r="AN72" s="461"/>
      <c r="AO72" s="304" t="str">
        <f t="shared" si="65"/>
        <v/>
      </c>
      <c r="AP72" s="430" t="e">
        <f t="shared" si="66"/>
        <v>#REF!</v>
      </c>
      <c r="AQ72" s="430" t="e">
        <f t="shared" si="67"/>
        <v>#REF!</v>
      </c>
      <c r="AR72" s="430" t="e">
        <f t="shared" si="68"/>
        <v>#REF!</v>
      </c>
      <c r="AS72" s="419" t="e">
        <f t="shared" si="69"/>
        <v>#REF!</v>
      </c>
      <c r="AT72" s="275"/>
      <c r="AU72" s="263"/>
      <c r="AV72" s="460"/>
      <c r="AW72" s="461"/>
      <c r="AX72" s="304"/>
      <c r="AY72" s="415" t="e">
        <f t="shared" si="70"/>
        <v>#REF!</v>
      </c>
      <c r="AZ72" s="415" t="e">
        <f t="shared" si="71"/>
        <v>#REF!</v>
      </c>
      <c r="BA72" s="415" t="e">
        <f t="shared" si="72"/>
        <v>#REF!</v>
      </c>
      <c r="BB72" s="419" t="e">
        <f t="shared" si="73"/>
        <v>#REF!</v>
      </c>
      <c r="BC72" s="275"/>
      <c r="BD72" s="263"/>
      <c r="BE72" s="460"/>
      <c r="BF72" s="461"/>
      <c r="BG72" s="304"/>
      <c r="BH72" s="415" t="e">
        <f t="shared" si="74"/>
        <v>#REF!</v>
      </c>
      <c r="BI72" s="415" t="e">
        <f t="shared" si="75"/>
        <v>#REF!</v>
      </c>
      <c r="BJ72" s="415" t="e">
        <f t="shared" si="76"/>
        <v>#REF!</v>
      </c>
      <c r="BK72" s="419" t="e">
        <f t="shared" si="77"/>
        <v>#REF!</v>
      </c>
      <c r="BL72" s="275"/>
      <c r="BM72" s="263"/>
      <c r="BN72" s="460"/>
      <c r="BO72" s="461"/>
      <c r="BP72" s="304"/>
      <c r="BQ72" s="415" t="e">
        <f t="shared" si="78"/>
        <v>#REF!</v>
      </c>
      <c r="BR72" s="415" t="e">
        <f t="shared" si="79"/>
        <v>#REF!</v>
      </c>
      <c r="BS72" s="415" t="e">
        <f t="shared" si="80"/>
        <v>#REF!</v>
      </c>
      <c r="BT72" s="419" t="e">
        <f t="shared" si="81"/>
        <v>#REF!</v>
      </c>
      <c r="BU72" s="275"/>
      <c r="BV72" s="263"/>
      <c r="BW72" s="460"/>
      <c r="BX72" s="461"/>
      <c r="BY72" s="304"/>
      <c r="BZ72" s="415" t="e">
        <f t="shared" si="82"/>
        <v>#REF!</v>
      </c>
      <c r="CA72" s="415" t="e">
        <f t="shared" si="83"/>
        <v>#REF!</v>
      </c>
      <c r="CB72" s="415" t="e">
        <f t="shared" si="84"/>
        <v>#REF!</v>
      </c>
      <c r="CC72" s="419" t="e">
        <f t="shared" si="85"/>
        <v>#REF!</v>
      </c>
      <c r="CD72" s="275"/>
    </row>
    <row r="73" spans="1:82" s="239" customFormat="1">
      <c r="A73" s="371"/>
      <c r="B73" s="263"/>
      <c r="C73" s="460"/>
      <c r="D73" s="461"/>
      <c r="E73" s="304"/>
      <c r="F73" s="415" t="e">
        <f t="shared" si="49"/>
        <v>#REF!</v>
      </c>
      <c r="G73" s="415" t="e">
        <f t="shared" si="50"/>
        <v>#REF!</v>
      </c>
      <c r="H73" s="415" t="e">
        <f t="shared" si="51"/>
        <v>#REF!</v>
      </c>
      <c r="I73" s="419" t="e">
        <f t="shared" si="52"/>
        <v>#REF!</v>
      </c>
      <c r="J73" s="275"/>
      <c r="K73" s="263"/>
      <c r="L73" s="460"/>
      <c r="M73" s="461"/>
      <c r="N73" s="304" t="str">
        <f t="shared" si="86"/>
        <v/>
      </c>
      <c r="O73" s="430" t="e">
        <f t="shared" si="53"/>
        <v>#REF!</v>
      </c>
      <c r="P73" s="430" t="e">
        <f t="shared" si="54"/>
        <v>#REF!</v>
      </c>
      <c r="Q73" s="430" t="e">
        <f t="shared" si="55"/>
        <v>#REF!</v>
      </c>
      <c r="R73" s="419" t="e">
        <f t="shared" si="56"/>
        <v>#REF!</v>
      </c>
      <c r="S73" s="275"/>
      <c r="T73" s="263"/>
      <c r="U73" s="460"/>
      <c r="V73" s="461"/>
      <c r="W73" s="304"/>
      <c r="X73" s="415" t="e">
        <f t="shared" si="57"/>
        <v>#REF!</v>
      </c>
      <c r="Y73" s="415" t="e">
        <f t="shared" si="58"/>
        <v>#REF!</v>
      </c>
      <c r="Z73" s="415" t="e">
        <f t="shared" si="59"/>
        <v>#REF!</v>
      </c>
      <c r="AA73" s="419" t="e">
        <f t="shared" si="60"/>
        <v>#REF!</v>
      </c>
      <c r="AB73" s="275"/>
      <c r="AC73" s="263"/>
      <c r="AD73" s="505"/>
      <c r="AE73" s="506"/>
      <c r="AF73" s="304"/>
      <c r="AG73" s="415" t="e">
        <f t="shared" si="61"/>
        <v>#REF!</v>
      </c>
      <c r="AH73" s="415" t="e">
        <f t="shared" si="62"/>
        <v>#REF!</v>
      </c>
      <c r="AI73" s="415" t="e">
        <f t="shared" si="63"/>
        <v>#REF!</v>
      </c>
      <c r="AJ73" s="419" t="e">
        <f t="shared" si="64"/>
        <v>#REF!</v>
      </c>
      <c r="AK73" s="275"/>
      <c r="AL73" s="263"/>
      <c r="AM73" s="460"/>
      <c r="AN73" s="461"/>
      <c r="AO73" s="304" t="str">
        <f t="shared" si="65"/>
        <v/>
      </c>
      <c r="AP73" s="430" t="e">
        <f t="shared" si="66"/>
        <v>#REF!</v>
      </c>
      <c r="AQ73" s="430" t="e">
        <f t="shared" si="67"/>
        <v>#REF!</v>
      </c>
      <c r="AR73" s="430" t="e">
        <f t="shared" si="68"/>
        <v>#REF!</v>
      </c>
      <c r="AS73" s="419" t="e">
        <f t="shared" si="69"/>
        <v>#REF!</v>
      </c>
      <c r="AT73" s="275"/>
      <c r="AU73" s="263"/>
      <c r="AV73" s="460"/>
      <c r="AW73" s="461"/>
      <c r="AX73" s="304"/>
      <c r="AY73" s="415" t="e">
        <f t="shared" si="70"/>
        <v>#REF!</v>
      </c>
      <c r="AZ73" s="415" t="e">
        <f t="shared" si="71"/>
        <v>#REF!</v>
      </c>
      <c r="BA73" s="415" t="e">
        <f t="shared" si="72"/>
        <v>#REF!</v>
      </c>
      <c r="BB73" s="419" t="e">
        <f t="shared" si="73"/>
        <v>#REF!</v>
      </c>
      <c r="BC73" s="275"/>
      <c r="BD73" s="263"/>
      <c r="BE73" s="460"/>
      <c r="BF73" s="461"/>
      <c r="BG73" s="304"/>
      <c r="BH73" s="415" t="e">
        <f t="shared" si="74"/>
        <v>#REF!</v>
      </c>
      <c r="BI73" s="415" t="e">
        <f t="shared" si="75"/>
        <v>#REF!</v>
      </c>
      <c r="BJ73" s="415" t="e">
        <f t="shared" si="76"/>
        <v>#REF!</v>
      </c>
      <c r="BK73" s="419" t="e">
        <f t="shared" si="77"/>
        <v>#REF!</v>
      </c>
      <c r="BL73" s="275"/>
      <c r="BM73" s="263"/>
      <c r="BN73" s="460"/>
      <c r="BO73" s="461"/>
      <c r="BP73" s="304"/>
      <c r="BQ73" s="415" t="e">
        <f t="shared" si="78"/>
        <v>#REF!</v>
      </c>
      <c r="BR73" s="415" t="e">
        <f t="shared" si="79"/>
        <v>#REF!</v>
      </c>
      <c r="BS73" s="415" t="e">
        <f t="shared" si="80"/>
        <v>#REF!</v>
      </c>
      <c r="BT73" s="419" t="e">
        <f t="shared" si="81"/>
        <v>#REF!</v>
      </c>
      <c r="BU73" s="275"/>
      <c r="BV73" s="263"/>
      <c r="BW73" s="460"/>
      <c r="BX73" s="461"/>
      <c r="BY73" s="304"/>
      <c r="BZ73" s="415" t="e">
        <f t="shared" si="82"/>
        <v>#REF!</v>
      </c>
      <c r="CA73" s="415" t="e">
        <f t="shared" si="83"/>
        <v>#REF!</v>
      </c>
      <c r="CB73" s="415" t="e">
        <f t="shared" si="84"/>
        <v>#REF!</v>
      </c>
      <c r="CC73" s="419" t="e">
        <f t="shared" si="85"/>
        <v>#REF!</v>
      </c>
      <c r="CD73" s="275"/>
    </row>
    <row r="74" spans="1:82" s="239" customFormat="1">
      <c r="A74" s="371"/>
      <c r="B74" s="263"/>
      <c r="C74" s="460"/>
      <c r="D74" s="461"/>
      <c r="E74" s="304"/>
      <c r="F74" s="415" t="e">
        <f t="shared" si="49"/>
        <v>#REF!</v>
      </c>
      <c r="G74" s="415" t="e">
        <f t="shared" si="50"/>
        <v>#REF!</v>
      </c>
      <c r="H74" s="415" t="e">
        <f t="shared" si="51"/>
        <v>#REF!</v>
      </c>
      <c r="I74" s="419" t="e">
        <f t="shared" si="52"/>
        <v>#REF!</v>
      </c>
      <c r="J74" s="275"/>
      <c r="K74" s="263"/>
      <c r="L74" s="460"/>
      <c r="M74" s="461"/>
      <c r="N74" s="304" t="str">
        <f t="shared" si="86"/>
        <v/>
      </c>
      <c r="O74" s="430" t="e">
        <f t="shared" si="53"/>
        <v>#REF!</v>
      </c>
      <c r="P74" s="430" t="e">
        <f t="shared" si="54"/>
        <v>#REF!</v>
      </c>
      <c r="Q74" s="430" t="e">
        <f t="shared" si="55"/>
        <v>#REF!</v>
      </c>
      <c r="R74" s="419" t="e">
        <f t="shared" si="56"/>
        <v>#REF!</v>
      </c>
      <c r="S74" s="275"/>
      <c r="T74" s="263"/>
      <c r="U74" s="460"/>
      <c r="V74" s="461"/>
      <c r="W74" s="304"/>
      <c r="X74" s="415" t="e">
        <f t="shared" si="57"/>
        <v>#REF!</v>
      </c>
      <c r="Y74" s="415" t="e">
        <f t="shared" si="58"/>
        <v>#REF!</v>
      </c>
      <c r="Z74" s="415" t="e">
        <f t="shared" si="59"/>
        <v>#REF!</v>
      </c>
      <c r="AA74" s="419" t="e">
        <f t="shared" si="60"/>
        <v>#REF!</v>
      </c>
      <c r="AB74" s="275"/>
      <c r="AC74" s="263"/>
      <c r="AD74" s="505"/>
      <c r="AE74" s="506"/>
      <c r="AF74" s="304"/>
      <c r="AG74" s="415" t="e">
        <f t="shared" si="61"/>
        <v>#REF!</v>
      </c>
      <c r="AH74" s="415" t="e">
        <f t="shared" si="62"/>
        <v>#REF!</v>
      </c>
      <c r="AI74" s="415" t="e">
        <f t="shared" si="63"/>
        <v>#REF!</v>
      </c>
      <c r="AJ74" s="419" t="e">
        <f t="shared" si="64"/>
        <v>#REF!</v>
      </c>
      <c r="AK74" s="275"/>
      <c r="AL74" s="263"/>
      <c r="AM74" s="460"/>
      <c r="AN74" s="461"/>
      <c r="AO74" s="304" t="str">
        <f t="shared" si="65"/>
        <v/>
      </c>
      <c r="AP74" s="430" t="e">
        <f t="shared" si="66"/>
        <v>#REF!</v>
      </c>
      <c r="AQ74" s="430" t="e">
        <f t="shared" si="67"/>
        <v>#REF!</v>
      </c>
      <c r="AR74" s="430" t="e">
        <f t="shared" si="68"/>
        <v>#REF!</v>
      </c>
      <c r="AS74" s="419" t="e">
        <f t="shared" si="69"/>
        <v>#REF!</v>
      </c>
      <c r="AT74" s="275"/>
      <c r="AU74" s="263"/>
      <c r="AV74" s="460"/>
      <c r="AW74" s="461"/>
      <c r="AX74" s="304"/>
      <c r="AY74" s="415" t="e">
        <f t="shared" si="70"/>
        <v>#REF!</v>
      </c>
      <c r="AZ74" s="415" t="e">
        <f t="shared" si="71"/>
        <v>#REF!</v>
      </c>
      <c r="BA74" s="415" t="e">
        <f t="shared" si="72"/>
        <v>#REF!</v>
      </c>
      <c r="BB74" s="419" t="e">
        <f t="shared" si="73"/>
        <v>#REF!</v>
      </c>
      <c r="BC74" s="275"/>
      <c r="BD74" s="263"/>
      <c r="BE74" s="460"/>
      <c r="BF74" s="461"/>
      <c r="BG74" s="304"/>
      <c r="BH74" s="415" t="e">
        <f t="shared" si="74"/>
        <v>#REF!</v>
      </c>
      <c r="BI74" s="415" t="e">
        <f t="shared" si="75"/>
        <v>#REF!</v>
      </c>
      <c r="BJ74" s="415" t="e">
        <f t="shared" si="76"/>
        <v>#REF!</v>
      </c>
      <c r="BK74" s="419" t="e">
        <f t="shared" si="77"/>
        <v>#REF!</v>
      </c>
      <c r="BL74" s="275"/>
      <c r="BM74" s="263"/>
      <c r="BN74" s="460"/>
      <c r="BO74" s="461"/>
      <c r="BP74" s="304"/>
      <c r="BQ74" s="415" t="e">
        <f t="shared" si="78"/>
        <v>#REF!</v>
      </c>
      <c r="BR74" s="415" t="e">
        <f t="shared" si="79"/>
        <v>#REF!</v>
      </c>
      <c r="BS74" s="415" t="e">
        <f t="shared" si="80"/>
        <v>#REF!</v>
      </c>
      <c r="BT74" s="419" t="e">
        <f t="shared" si="81"/>
        <v>#REF!</v>
      </c>
      <c r="BU74" s="275"/>
      <c r="BV74" s="263"/>
      <c r="BW74" s="460"/>
      <c r="BX74" s="461"/>
      <c r="BY74" s="304"/>
      <c r="BZ74" s="415" t="e">
        <f t="shared" si="82"/>
        <v>#REF!</v>
      </c>
      <c r="CA74" s="415" t="e">
        <f t="shared" si="83"/>
        <v>#REF!</v>
      </c>
      <c r="CB74" s="415" t="e">
        <f t="shared" si="84"/>
        <v>#REF!</v>
      </c>
      <c r="CC74" s="419" t="e">
        <f t="shared" si="85"/>
        <v>#REF!</v>
      </c>
      <c r="CD74" s="275"/>
    </row>
    <row r="75" spans="1:82" s="239" customFormat="1">
      <c r="A75" s="371"/>
      <c r="B75" s="263"/>
      <c r="C75" s="460"/>
      <c r="D75" s="461"/>
      <c r="E75" s="304"/>
      <c r="F75" s="415" t="e">
        <f t="shared" si="49"/>
        <v>#REF!</v>
      </c>
      <c r="G75" s="415" t="e">
        <f t="shared" si="50"/>
        <v>#REF!</v>
      </c>
      <c r="H75" s="415" t="e">
        <f t="shared" si="51"/>
        <v>#REF!</v>
      </c>
      <c r="I75" s="419" t="e">
        <f t="shared" si="52"/>
        <v>#REF!</v>
      </c>
      <c r="J75" s="275"/>
      <c r="K75" s="263"/>
      <c r="L75" s="460"/>
      <c r="M75" s="461"/>
      <c r="N75" s="304" t="str">
        <f t="shared" si="86"/>
        <v/>
      </c>
      <c r="O75" s="430" t="e">
        <f t="shared" si="53"/>
        <v>#REF!</v>
      </c>
      <c r="P75" s="430" t="e">
        <f t="shared" si="54"/>
        <v>#REF!</v>
      </c>
      <c r="Q75" s="430" t="e">
        <f t="shared" si="55"/>
        <v>#REF!</v>
      </c>
      <c r="R75" s="419" t="e">
        <f t="shared" si="56"/>
        <v>#REF!</v>
      </c>
      <c r="S75" s="275"/>
      <c r="T75" s="263"/>
      <c r="U75" s="460"/>
      <c r="V75" s="461"/>
      <c r="W75" s="304"/>
      <c r="X75" s="415" t="e">
        <f t="shared" si="57"/>
        <v>#REF!</v>
      </c>
      <c r="Y75" s="415" t="e">
        <f t="shared" si="58"/>
        <v>#REF!</v>
      </c>
      <c r="Z75" s="415" t="e">
        <f t="shared" si="59"/>
        <v>#REF!</v>
      </c>
      <c r="AA75" s="419" t="e">
        <f t="shared" si="60"/>
        <v>#REF!</v>
      </c>
      <c r="AB75" s="275"/>
      <c r="AC75" s="263"/>
      <c r="AD75" s="505"/>
      <c r="AE75" s="506"/>
      <c r="AF75" s="304"/>
      <c r="AG75" s="415" t="e">
        <f t="shared" si="61"/>
        <v>#REF!</v>
      </c>
      <c r="AH75" s="415" t="e">
        <f t="shared" si="62"/>
        <v>#REF!</v>
      </c>
      <c r="AI75" s="415" t="e">
        <f t="shared" si="63"/>
        <v>#REF!</v>
      </c>
      <c r="AJ75" s="419" t="e">
        <f t="shared" si="64"/>
        <v>#REF!</v>
      </c>
      <c r="AK75" s="275"/>
      <c r="AL75" s="263"/>
      <c r="AM75" s="460"/>
      <c r="AN75" s="461"/>
      <c r="AO75" s="304" t="str">
        <f t="shared" si="65"/>
        <v/>
      </c>
      <c r="AP75" s="430" t="e">
        <f t="shared" si="66"/>
        <v>#REF!</v>
      </c>
      <c r="AQ75" s="430" t="e">
        <f t="shared" si="67"/>
        <v>#REF!</v>
      </c>
      <c r="AR75" s="430" t="e">
        <f t="shared" si="68"/>
        <v>#REF!</v>
      </c>
      <c r="AS75" s="419" t="e">
        <f t="shared" si="69"/>
        <v>#REF!</v>
      </c>
      <c r="AT75" s="275"/>
      <c r="AU75" s="263"/>
      <c r="AV75" s="460"/>
      <c r="AW75" s="461"/>
      <c r="AX75" s="304"/>
      <c r="AY75" s="415" t="e">
        <f t="shared" si="70"/>
        <v>#REF!</v>
      </c>
      <c r="AZ75" s="415" t="e">
        <f t="shared" si="71"/>
        <v>#REF!</v>
      </c>
      <c r="BA75" s="415" t="e">
        <f t="shared" si="72"/>
        <v>#REF!</v>
      </c>
      <c r="BB75" s="419" t="e">
        <f t="shared" si="73"/>
        <v>#REF!</v>
      </c>
      <c r="BC75" s="275"/>
      <c r="BD75" s="263"/>
      <c r="BE75" s="460"/>
      <c r="BF75" s="461"/>
      <c r="BG75" s="304"/>
      <c r="BH75" s="415" t="e">
        <f t="shared" si="74"/>
        <v>#REF!</v>
      </c>
      <c r="BI75" s="415" t="e">
        <f t="shared" si="75"/>
        <v>#REF!</v>
      </c>
      <c r="BJ75" s="415" t="e">
        <f t="shared" si="76"/>
        <v>#REF!</v>
      </c>
      <c r="BK75" s="419" t="e">
        <f t="shared" si="77"/>
        <v>#REF!</v>
      </c>
      <c r="BL75" s="275"/>
      <c r="BM75" s="263"/>
      <c r="BN75" s="460"/>
      <c r="BO75" s="461"/>
      <c r="BP75" s="304"/>
      <c r="BQ75" s="415" t="e">
        <f t="shared" si="78"/>
        <v>#REF!</v>
      </c>
      <c r="BR75" s="415" t="e">
        <f t="shared" si="79"/>
        <v>#REF!</v>
      </c>
      <c r="BS75" s="415" t="e">
        <f t="shared" si="80"/>
        <v>#REF!</v>
      </c>
      <c r="BT75" s="419" t="e">
        <f t="shared" si="81"/>
        <v>#REF!</v>
      </c>
      <c r="BU75" s="275"/>
      <c r="BV75" s="263"/>
      <c r="BW75" s="460"/>
      <c r="BX75" s="461"/>
      <c r="BY75" s="304"/>
      <c r="BZ75" s="415" t="e">
        <f t="shared" si="82"/>
        <v>#REF!</v>
      </c>
      <c r="CA75" s="415" t="e">
        <f t="shared" si="83"/>
        <v>#REF!</v>
      </c>
      <c r="CB75" s="415" t="e">
        <f t="shared" si="84"/>
        <v>#REF!</v>
      </c>
      <c r="CC75" s="419" t="e">
        <f t="shared" si="85"/>
        <v>#REF!</v>
      </c>
      <c r="CD75" s="275"/>
    </row>
    <row r="76" spans="1:82" s="239" customFormat="1">
      <c r="A76" s="371"/>
      <c r="B76" s="263"/>
      <c r="C76" s="460"/>
      <c r="D76" s="461"/>
      <c r="E76" s="304"/>
      <c r="F76" s="415" t="e">
        <f t="shared" si="49"/>
        <v>#REF!</v>
      </c>
      <c r="G76" s="415" t="e">
        <f t="shared" si="50"/>
        <v>#REF!</v>
      </c>
      <c r="H76" s="415" t="e">
        <f t="shared" si="51"/>
        <v>#REF!</v>
      </c>
      <c r="I76" s="419" t="e">
        <f t="shared" si="52"/>
        <v>#REF!</v>
      </c>
      <c r="J76" s="275"/>
      <c r="K76" s="263"/>
      <c r="L76" s="460"/>
      <c r="M76" s="461"/>
      <c r="N76" s="304" t="str">
        <f t="shared" si="86"/>
        <v/>
      </c>
      <c r="O76" s="430" t="e">
        <f t="shared" si="53"/>
        <v>#REF!</v>
      </c>
      <c r="P76" s="430" t="e">
        <f t="shared" si="54"/>
        <v>#REF!</v>
      </c>
      <c r="Q76" s="430" t="e">
        <f t="shared" si="55"/>
        <v>#REF!</v>
      </c>
      <c r="R76" s="419" t="e">
        <f t="shared" si="56"/>
        <v>#REF!</v>
      </c>
      <c r="S76" s="275"/>
      <c r="T76" s="263"/>
      <c r="U76" s="460"/>
      <c r="V76" s="461"/>
      <c r="W76" s="304"/>
      <c r="X76" s="415" t="e">
        <f t="shared" si="57"/>
        <v>#REF!</v>
      </c>
      <c r="Y76" s="415" t="e">
        <f t="shared" si="58"/>
        <v>#REF!</v>
      </c>
      <c r="Z76" s="415" t="e">
        <f t="shared" si="59"/>
        <v>#REF!</v>
      </c>
      <c r="AA76" s="419" t="e">
        <f t="shared" si="60"/>
        <v>#REF!</v>
      </c>
      <c r="AB76" s="275"/>
      <c r="AC76" s="263"/>
      <c r="AD76" s="505"/>
      <c r="AE76" s="506"/>
      <c r="AF76" s="304"/>
      <c r="AG76" s="415" t="e">
        <f t="shared" si="61"/>
        <v>#REF!</v>
      </c>
      <c r="AH76" s="415" t="e">
        <f t="shared" si="62"/>
        <v>#REF!</v>
      </c>
      <c r="AI76" s="415" t="e">
        <f t="shared" si="63"/>
        <v>#REF!</v>
      </c>
      <c r="AJ76" s="419" t="e">
        <f t="shared" si="64"/>
        <v>#REF!</v>
      </c>
      <c r="AK76" s="275"/>
      <c r="AL76" s="263"/>
      <c r="AM76" s="460"/>
      <c r="AN76" s="461"/>
      <c r="AO76" s="304" t="str">
        <f t="shared" si="65"/>
        <v/>
      </c>
      <c r="AP76" s="430" t="e">
        <f t="shared" si="66"/>
        <v>#REF!</v>
      </c>
      <c r="AQ76" s="430" t="e">
        <f t="shared" si="67"/>
        <v>#REF!</v>
      </c>
      <c r="AR76" s="430" t="e">
        <f t="shared" si="68"/>
        <v>#REF!</v>
      </c>
      <c r="AS76" s="419" t="e">
        <f t="shared" si="69"/>
        <v>#REF!</v>
      </c>
      <c r="AT76" s="275"/>
      <c r="AU76" s="263"/>
      <c r="AV76" s="460"/>
      <c r="AW76" s="461"/>
      <c r="AX76" s="304"/>
      <c r="AY76" s="415" t="e">
        <f t="shared" si="70"/>
        <v>#REF!</v>
      </c>
      <c r="AZ76" s="415" t="e">
        <f t="shared" si="71"/>
        <v>#REF!</v>
      </c>
      <c r="BA76" s="415" t="e">
        <f t="shared" si="72"/>
        <v>#REF!</v>
      </c>
      <c r="BB76" s="419" t="e">
        <f t="shared" si="73"/>
        <v>#REF!</v>
      </c>
      <c r="BC76" s="275"/>
      <c r="BD76" s="263"/>
      <c r="BE76" s="460"/>
      <c r="BF76" s="461"/>
      <c r="BG76" s="304"/>
      <c r="BH76" s="415" t="e">
        <f t="shared" si="74"/>
        <v>#REF!</v>
      </c>
      <c r="BI76" s="415" t="e">
        <f t="shared" si="75"/>
        <v>#REF!</v>
      </c>
      <c r="BJ76" s="415" t="e">
        <f t="shared" si="76"/>
        <v>#REF!</v>
      </c>
      <c r="BK76" s="419" t="e">
        <f t="shared" si="77"/>
        <v>#REF!</v>
      </c>
      <c r="BL76" s="275"/>
      <c r="BM76" s="263"/>
      <c r="BN76" s="460"/>
      <c r="BO76" s="461"/>
      <c r="BP76" s="304"/>
      <c r="BQ76" s="415" t="e">
        <f t="shared" si="78"/>
        <v>#REF!</v>
      </c>
      <c r="BR76" s="415" t="e">
        <f t="shared" si="79"/>
        <v>#REF!</v>
      </c>
      <c r="BS76" s="415" t="e">
        <f t="shared" si="80"/>
        <v>#REF!</v>
      </c>
      <c r="BT76" s="419" t="e">
        <f t="shared" si="81"/>
        <v>#REF!</v>
      </c>
      <c r="BU76" s="275"/>
      <c r="BV76" s="263"/>
      <c r="BW76" s="460"/>
      <c r="BX76" s="461"/>
      <c r="BY76" s="304"/>
      <c r="BZ76" s="415" t="e">
        <f t="shared" si="82"/>
        <v>#REF!</v>
      </c>
      <c r="CA76" s="415" t="e">
        <f t="shared" si="83"/>
        <v>#REF!</v>
      </c>
      <c r="CB76" s="415" t="e">
        <f t="shared" si="84"/>
        <v>#REF!</v>
      </c>
      <c r="CC76" s="419" t="e">
        <f t="shared" si="85"/>
        <v>#REF!</v>
      </c>
      <c r="CD76" s="275"/>
    </row>
    <row r="77" spans="1:82" s="239" customFormat="1">
      <c r="A77" s="371"/>
      <c r="B77" s="263"/>
      <c r="C77" s="460"/>
      <c r="D77" s="461"/>
      <c r="E77" s="304"/>
      <c r="F77" s="415" t="e">
        <f t="shared" si="49"/>
        <v>#REF!</v>
      </c>
      <c r="G77" s="415" t="e">
        <f t="shared" si="50"/>
        <v>#REF!</v>
      </c>
      <c r="H77" s="415" t="e">
        <f t="shared" si="51"/>
        <v>#REF!</v>
      </c>
      <c r="I77" s="419" t="e">
        <f t="shared" si="52"/>
        <v>#REF!</v>
      </c>
      <c r="J77" s="275"/>
      <c r="K77" s="263"/>
      <c r="L77" s="460"/>
      <c r="M77" s="461"/>
      <c r="N77" s="304" t="str">
        <f t="shared" si="86"/>
        <v/>
      </c>
      <c r="O77" s="430" t="e">
        <f t="shared" si="53"/>
        <v>#REF!</v>
      </c>
      <c r="P77" s="430" t="e">
        <f t="shared" si="54"/>
        <v>#REF!</v>
      </c>
      <c r="Q77" s="430" t="e">
        <f t="shared" si="55"/>
        <v>#REF!</v>
      </c>
      <c r="R77" s="419" t="e">
        <f t="shared" si="56"/>
        <v>#REF!</v>
      </c>
      <c r="S77" s="275"/>
      <c r="T77" s="263"/>
      <c r="U77" s="460"/>
      <c r="V77" s="461"/>
      <c r="W77" s="304"/>
      <c r="X77" s="415" t="e">
        <f t="shared" si="57"/>
        <v>#REF!</v>
      </c>
      <c r="Y77" s="415" t="e">
        <f t="shared" si="58"/>
        <v>#REF!</v>
      </c>
      <c r="Z77" s="415" t="e">
        <f t="shared" si="59"/>
        <v>#REF!</v>
      </c>
      <c r="AA77" s="419" t="e">
        <f t="shared" si="60"/>
        <v>#REF!</v>
      </c>
      <c r="AB77" s="275"/>
      <c r="AC77" s="263"/>
      <c r="AD77" s="505"/>
      <c r="AE77" s="506"/>
      <c r="AF77" s="304"/>
      <c r="AG77" s="415" t="e">
        <f t="shared" si="61"/>
        <v>#REF!</v>
      </c>
      <c r="AH77" s="415" t="e">
        <f t="shared" si="62"/>
        <v>#REF!</v>
      </c>
      <c r="AI77" s="415" t="e">
        <f t="shared" si="63"/>
        <v>#REF!</v>
      </c>
      <c r="AJ77" s="419" t="e">
        <f t="shared" si="64"/>
        <v>#REF!</v>
      </c>
      <c r="AK77" s="275"/>
      <c r="AL77" s="263"/>
      <c r="AM77" s="460"/>
      <c r="AN77" s="461"/>
      <c r="AO77" s="304" t="str">
        <f t="shared" si="65"/>
        <v/>
      </c>
      <c r="AP77" s="430" t="e">
        <f t="shared" si="66"/>
        <v>#REF!</v>
      </c>
      <c r="AQ77" s="430" t="e">
        <f t="shared" si="67"/>
        <v>#REF!</v>
      </c>
      <c r="AR77" s="430" t="e">
        <f t="shared" si="68"/>
        <v>#REF!</v>
      </c>
      <c r="AS77" s="419" t="e">
        <f t="shared" si="69"/>
        <v>#REF!</v>
      </c>
      <c r="AT77" s="275"/>
      <c r="AU77" s="263"/>
      <c r="AV77" s="460"/>
      <c r="AW77" s="461"/>
      <c r="AX77" s="304"/>
      <c r="AY77" s="415" t="e">
        <f t="shared" si="70"/>
        <v>#REF!</v>
      </c>
      <c r="AZ77" s="415" t="e">
        <f t="shared" si="71"/>
        <v>#REF!</v>
      </c>
      <c r="BA77" s="415" t="e">
        <f t="shared" si="72"/>
        <v>#REF!</v>
      </c>
      <c r="BB77" s="419" t="e">
        <f t="shared" si="73"/>
        <v>#REF!</v>
      </c>
      <c r="BC77" s="275"/>
      <c r="BD77" s="263"/>
      <c r="BE77" s="460"/>
      <c r="BF77" s="461"/>
      <c r="BG77" s="304"/>
      <c r="BH77" s="415" t="e">
        <f t="shared" si="74"/>
        <v>#REF!</v>
      </c>
      <c r="BI77" s="415" t="e">
        <f t="shared" si="75"/>
        <v>#REF!</v>
      </c>
      <c r="BJ77" s="415" t="e">
        <f t="shared" si="76"/>
        <v>#REF!</v>
      </c>
      <c r="BK77" s="419" t="e">
        <f t="shared" si="77"/>
        <v>#REF!</v>
      </c>
      <c r="BL77" s="275"/>
      <c r="BM77" s="263"/>
      <c r="BN77" s="460"/>
      <c r="BO77" s="461"/>
      <c r="BP77" s="304"/>
      <c r="BQ77" s="415" t="e">
        <f t="shared" si="78"/>
        <v>#REF!</v>
      </c>
      <c r="BR77" s="415" t="e">
        <f t="shared" si="79"/>
        <v>#REF!</v>
      </c>
      <c r="BS77" s="415" t="e">
        <f t="shared" si="80"/>
        <v>#REF!</v>
      </c>
      <c r="BT77" s="419" t="e">
        <f t="shared" si="81"/>
        <v>#REF!</v>
      </c>
      <c r="BU77" s="275"/>
      <c r="BV77" s="263"/>
      <c r="BW77" s="460"/>
      <c r="BX77" s="461"/>
      <c r="BY77" s="304"/>
      <c r="BZ77" s="415" t="e">
        <f t="shared" si="82"/>
        <v>#REF!</v>
      </c>
      <c r="CA77" s="415" t="e">
        <f t="shared" si="83"/>
        <v>#REF!</v>
      </c>
      <c r="CB77" s="415" t="e">
        <f t="shared" si="84"/>
        <v>#REF!</v>
      </c>
      <c r="CC77" s="419" t="e">
        <f t="shared" si="85"/>
        <v>#REF!</v>
      </c>
      <c r="CD77" s="275"/>
    </row>
    <row r="78" spans="1:82" s="239" customFormat="1">
      <c r="A78" s="371"/>
      <c r="B78" s="263"/>
      <c r="C78" s="460"/>
      <c r="D78" s="461"/>
      <c r="E78" s="304"/>
      <c r="F78" s="415" t="e">
        <f t="shared" si="49"/>
        <v>#REF!</v>
      </c>
      <c r="G78" s="415" t="e">
        <f t="shared" si="50"/>
        <v>#REF!</v>
      </c>
      <c r="H78" s="415" t="e">
        <f t="shared" si="51"/>
        <v>#REF!</v>
      </c>
      <c r="I78" s="419" t="e">
        <f t="shared" si="52"/>
        <v>#REF!</v>
      </c>
      <c r="J78" s="275"/>
      <c r="K78" s="263"/>
      <c r="L78" s="460"/>
      <c r="M78" s="461"/>
      <c r="N78" s="304" t="str">
        <f t="shared" si="86"/>
        <v/>
      </c>
      <c r="O78" s="430" t="e">
        <f t="shared" si="53"/>
        <v>#REF!</v>
      </c>
      <c r="P78" s="430" t="e">
        <f t="shared" si="54"/>
        <v>#REF!</v>
      </c>
      <c r="Q78" s="430" t="e">
        <f t="shared" si="55"/>
        <v>#REF!</v>
      </c>
      <c r="R78" s="419" t="e">
        <f t="shared" si="56"/>
        <v>#REF!</v>
      </c>
      <c r="S78" s="275"/>
      <c r="T78" s="263"/>
      <c r="U78" s="460"/>
      <c r="V78" s="461"/>
      <c r="W78" s="304"/>
      <c r="X78" s="415" t="e">
        <f t="shared" si="57"/>
        <v>#REF!</v>
      </c>
      <c r="Y78" s="415" t="e">
        <f t="shared" si="58"/>
        <v>#REF!</v>
      </c>
      <c r="Z78" s="415" t="e">
        <f t="shared" si="59"/>
        <v>#REF!</v>
      </c>
      <c r="AA78" s="419" t="e">
        <f t="shared" si="60"/>
        <v>#REF!</v>
      </c>
      <c r="AB78" s="275"/>
      <c r="AC78" s="263"/>
      <c r="AD78" s="505"/>
      <c r="AE78" s="506"/>
      <c r="AF78" s="304"/>
      <c r="AG78" s="415" t="e">
        <f t="shared" si="61"/>
        <v>#REF!</v>
      </c>
      <c r="AH78" s="415" t="e">
        <f t="shared" si="62"/>
        <v>#REF!</v>
      </c>
      <c r="AI78" s="415" t="e">
        <f t="shared" si="63"/>
        <v>#REF!</v>
      </c>
      <c r="AJ78" s="419" t="e">
        <f t="shared" si="64"/>
        <v>#REF!</v>
      </c>
      <c r="AK78" s="275"/>
      <c r="AL78" s="263"/>
      <c r="AM78" s="460"/>
      <c r="AN78" s="461"/>
      <c r="AO78" s="304" t="str">
        <f t="shared" si="65"/>
        <v/>
      </c>
      <c r="AP78" s="430" t="e">
        <f t="shared" si="66"/>
        <v>#REF!</v>
      </c>
      <c r="AQ78" s="430" t="e">
        <f t="shared" si="67"/>
        <v>#REF!</v>
      </c>
      <c r="AR78" s="430" t="e">
        <f t="shared" si="68"/>
        <v>#REF!</v>
      </c>
      <c r="AS78" s="419" t="e">
        <f t="shared" si="69"/>
        <v>#REF!</v>
      </c>
      <c r="AT78" s="275"/>
      <c r="AU78" s="263"/>
      <c r="AV78" s="460"/>
      <c r="AW78" s="461"/>
      <c r="AX78" s="304"/>
      <c r="AY78" s="415" t="e">
        <f t="shared" si="70"/>
        <v>#REF!</v>
      </c>
      <c r="AZ78" s="415" t="e">
        <f t="shared" si="71"/>
        <v>#REF!</v>
      </c>
      <c r="BA78" s="415" t="e">
        <f t="shared" si="72"/>
        <v>#REF!</v>
      </c>
      <c r="BB78" s="419" t="e">
        <f t="shared" si="73"/>
        <v>#REF!</v>
      </c>
      <c r="BC78" s="275"/>
      <c r="BD78" s="263"/>
      <c r="BE78" s="460"/>
      <c r="BF78" s="461"/>
      <c r="BG78" s="304"/>
      <c r="BH78" s="415" t="e">
        <f t="shared" si="74"/>
        <v>#REF!</v>
      </c>
      <c r="BI78" s="415" t="e">
        <f t="shared" si="75"/>
        <v>#REF!</v>
      </c>
      <c r="BJ78" s="415" t="e">
        <f t="shared" si="76"/>
        <v>#REF!</v>
      </c>
      <c r="BK78" s="419" t="e">
        <f t="shared" si="77"/>
        <v>#REF!</v>
      </c>
      <c r="BL78" s="275"/>
      <c r="BM78" s="263"/>
      <c r="BN78" s="460"/>
      <c r="BO78" s="461"/>
      <c r="BP78" s="304"/>
      <c r="BQ78" s="415" t="e">
        <f t="shared" si="78"/>
        <v>#REF!</v>
      </c>
      <c r="BR78" s="415" t="e">
        <f t="shared" si="79"/>
        <v>#REF!</v>
      </c>
      <c r="BS78" s="415" t="e">
        <f t="shared" si="80"/>
        <v>#REF!</v>
      </c>
      <c r="BT78" s="419" t="e">
        <f t="shared" si="81"/>
        <v>#REF!</v>
      </c>
      <c r="BU78" s="275"/>
      <c r="BV78" s="263"/>
      <c r="BW78" s="460"/>
      <c r="BX78" s="461"/>
      <c r="BY78" s="304"/>
      <c r="BZ78" s="415" t="e">
        <f t="shared" si="82"/>
        <v>#REF!</v>
      </c>
      <c r="CA78" s="415" t="e">
        <f t="shared" si="83"/>
        <v>#REF!</v>
      </c>
      <c r="CB78" s="415" t="e">
        <f t="shared" si="84"/>
        <v>#REF!</v>
      </c>
      <c r="CC78" s="419" t="e">
        <f t="shared" si="85"/>
        <v>#REF!</v>
      </c>
      <c r="CD78" s="275"/>
    </row>
    <row r="79" spans="1:82" s="239" customFormat="1">
      <c r="A79" s="371"/>
      <c r="B79" s="263"/>
      <c r="C79" s="460"/>
      <c r="D79" s="461"/>
      <c r="E79" s="304"/>
      <c r="F79" s="415" t="e">
        <f t="shared" si="49"/>
        <v>#REF!</v>
      </c>
      <c r="G79" s="415" t="e">
        <f t="shared" si="50"/>
        <v>#REF!</v>
      </c>
      <c r="H79" s="415" t="e">
        <f t="shared" si="51"/>
        <v>#REF!</v>
      </c>
      <c r="I79" s="419" t="e">
        <f t="shared" si="52"/>
        <v>#REF!</v>
      </c>
      <c r="J79" s="275"/>
      <c r="K79" s="263"/>
      <c r="L79" s="460"/>
      <c r="M79" s="461"/>
      <c r="N79" s="304" t="str">
        <f t="shared" si="86"/>
        <v/>
      </c>
      <c r="O79" s="430" t="e">
        <f t="shared" si="53"/>
        <v>#REF!</v>
      </c>
      <c r="P79" s="430" t="e">
        <f t="shared" si="54"/>
        <v>#REF!</v>
      </c>
      <c r="Q79" s="430" t="e">
        <f t="shared" si="55"/>
        <v>#REF!</v>
      </c>
      <c r="R79" s="419" t="e">
        <f t="shared" si="56"/>
        <v>#REF!</v>
      </c>
      <c r="S79" s="275"/>
      <c r="T79" s="263"/>
      <c r="U79" s="460"/>
      <c r="V79" s="461"/>
      <c r="W79" s="304"/>
      <c r="X79" s="415" t="e">
        <f t="shared" si="57"/>
        <v>#REF!</v>
      </c>
      <c r="Y79" s="415" t="e">
        <f t="shared" si="58"/>
        <v>#REF!</v>
      </c>
      <c r="Z79" s="415" t="e">
        <f t="shared" si="59"/>
        <v>#REF!</v>
      </c>
      <c r="AA79" s="419" t="e">
        <f t="shared" si="60"/>
        <v>#REF!</v>
      </c>
      <c r="AB79" s="275"/>
      <c r="AC79" s="263"/>
      <c r="AD79" s="505"/>
      <c r="AE79" s="506"/>
      <c r="AF79" s="304"/>
      <c r="AG79" s="415" t="e">
        <f t="shared" si="61"/>
        <v>#REF!</v>
      </c>
      <c r="AH79" s="415" t="e">
        <f t="shared" si="62"/>
        <v>#REF!</v>
      </c>
      <c r="AI79" s="415" t="e">
        <f t="shared" si="63"/>
        <v>#REF!</v>
      </c>
      <c r="AJ79" s="419" t="e">
        <f t="shared" si="64"/>
        <v>#REF!</v>
      </c>
      <c r="AK79" s="275"/>
      <c r="AL79" s="263"/>
      <c r="AM79" s="460"/>
      <c r="AN79" s="461"/>
      <c r="AO79" s="304" t="str">
        <f t="shared" si="65"/>
        <v/>
      </c>
      <c r="AP79" s="430" t="e">
        <f t="shared" si="66"/>
        <v>#REF!</v>
      </c>
      <c r="AQ79" s="430" t="e">
        <f t="shared" si="67"/>
        <v>#REF!</v>
      </c>
      <c r="AR79" s="430" t="e">
        <f t="shared" si="68"/>
        <v>#REF!</v>
      </c>
      <c r="AS79" s="419" t="e">
        <f t="shared" si="69"/>
        <v>#REF!</v>
      </c>
      <c r="AT79" s="275"/>
      <c r="AU79" s="263"/>
      <c r="AV79" s="460"/>
      <c r="AW79" s="461"/>
      <c r="AX79" s="304"/>
      <c r="AY79" s="415" t="e">
        <f t="shared" si="70"/>
        <v>#REF!</v>
      </c>
      <c r="AZ79" s="415" t="e">
        <f t="shared" si="71"/>
        <v>#REF!</v>
      </c>
      <c r="BA79" s="415" t="e">
        <f t="shared" si="72"/>
        <v>#REF!</v>
      </c>
      <c r="BB79" s="419" t="e">
        <f t="shared" si="73"/>
        <v>#REF!</v>
      </c>
      <c r="BC79" s="275"/>
      <c r="BD79" s="263"/>
      <c r="BE79" s="460"/>
      <c r="BF79" s="461"/>
      <c r="BG79" s="304"/>
      <c r="BH79" s="415" t="e">
        <f t="shared" si="74"/>
        <v>#REF!</v>
      </c>
      <c r="BI79" s="415" t="e">
        <f t="shared" si="75"/>
        <v>#REF!</v>
      </c>
      <c r="BJ79" s="415" t="e">
        <f t="shared" si="76"/>
        <v>#REF!</v>
      </c>
      <c r="BK79" s="419" t="e">
        <f t="shared" si="77"/>
        <v>#REF!</v>
      </c>
      <c r="BL79" s="275"/>
      <c r="BM79" s="263"/>
      <c r="BN79" s="460"/>
      <c r="BO79" s="461"/>
      <c r="BP79" s="304"/>
      <c r="BQ79" s="415" t="e">
        <f t="shared" si="78"/>
        <v>#REF!</v>
      </c>
      <c r="BR79" s="415" t="e">
        <f t="shared" si="79"/>
        <v>#REF!</v>
      </c>
      <c r="BS79" s="415" t="e">
        <f t="shared" si="80"/>
        <v>#REF!</v>
      </c>
      <c r="BT79" s="419" t="e">
        <f t="shared" si="81"/>
        <v>#REF!</v>
      </c>
      <c r="BU79" s="275"/>
      <c r="BV79" s="263"/>
      <c r="BW79" s="460"/>
      <c r="BX79" s="461"/>
      <c r="BY79" s="304"/>
      <c r="BZ79" s="415" t="e">
        <f t="shared" si="82"/>
        <v>#REF!</v>
      </c>
      <c r="CA79" s="415" t="e">
        <f t="shared" si="83"/>
        <v>#REF!</v>
      </c>
      <c r="CB79" s="415" t="e">
        <f t="shared" si="84"/>
        <v>#REF!</v>
      </c>
      <c r="CC79" s="419" t="e">
        <f t="shared" si="85"/>
        <v>#REF!</v>
      </c>
      <c r="CD79" s="275"/>
    </row>
    <row r="80" spans="1:82" s="239" customFormat="1">
      <c r="A80" s="371"/>
      <c r="B80" s="263"/>
      <c r="C80" s="460"/>
      <c r="D80" s="461"/>
      <c r="E80" s="304"/>
      <c r="F80" s="415" t="e">
        <f t="shared" si="49"/>
        <v>#REF!</v>
      </c>
      <c r="G80" s="415" t="e">
        <f t="shared" si="50"/>
        <v>#REF!</v>
      </c>
      <c r="H80" s="415" t="e">
        <f t="shared" si="51"/>
        <v>#REF!</v>
      </c>
      <c r="I80" s="419" t="e">
        <f t="shared" si="52"/>
        <v>#REF!</v>
      </c>
      <c r="J80" s="275"/>
      <c r="K80" s="263"/>
      <c r="L80" s="460"/>
      <c r="M80" s="461"/>
      <c r="N80" s="304" t="str">
        <f t="shared" si="86"/>
        <v/>
      </c>
      <c r="O80" s="430" t="e">
        <f t="shared" si="53"/>
        <v>#REF!</v>
      </c>
      <c r="P80" s="430" t="e">
        <f t="shared" si="54"/>
        <v>#REF!</v>
      </c>
      <c r="Q80" s="430" t="e">
        <f t="shared" si="55"/>
        <v>#REF!</v>
      </c>
      <c r="R80" s="419" t="e">
        <f t="shared" si="56"/>
        <v>#REF!</v>
      </c>
      <c r="S80" s="275"/>
      <c r="T80" s="263"/>
      <c r="U80" s="460"/>
      <c r="V80" s="461"/>
      <c r="W80" s="304"/>
      <c r="X80" s="415" t="e">
        <f t="shared" si="57"/>
        <v>#REF!</v>
      </c>
      <c r="Y80" s="415" t="e">
        <f t="shared" si="58"/>
        <v>#REF!</v>
      </c>
      <c r="Z80" s="415" t="e">
        <f t="shared" si="59"/>
        <v>#REF!</v>
      </c>
      <c r="AA80" s="419" t="e">
        <f t="shared" si="60"/>
        <v>#REF!</v>
      </c>
      <c r="AB80" s="275"/>
      <c r="AC80" s="263"/>
      <c r="AD80" s="505"/>
      <c r="AE80" s="506"/>
      <c r="AF80" s="304"/>
      <c r="AG80" s="415" t="e">
        <f t="shared" si="61"/>
        <v>#REF!</v>
      </c>
      <c r="AH80" s="415" t="e">
        <f t="shared" si="62"/>
        <v>#REF!</v>
      </c>
      <c r="AI80" s="415" t="e">
        <f t="shared" si="63"/>
        <v>#REF!</v>
      </c>
      <c r="AJ80" s="419" t="e">
        <f t="shared" si="64"/>
        <v>#REF!</v>
      </c>
      <c r="AK80" s="275"/>
      <c r="AL80" s="263"/>
      <c r="AM80" s="460"/>
      <c r="AN80" s="461"/>
      <c r="AO80" s="304" t="str">
        <f t="shared" si="65"/>
        <v/>
      </c>
      <c r="AP80" s="430" t="e">
        <f t="shared" si="66"/>
        <v>#REF!</v>
      </c>
      <c r="AQ80" s="430" t="e">
        <f t="shared" si="67"/>
        <v>#REF!</v>
      </c>
      <c r="AR80" s="430" t="e">
        <f t="shared" si="68"/>
        <v>#REF!</v>
      </c>
      <c r="AS80" s="419" t="e">
        <f t="shared" si="69"/>
        <v>#REF!</v>
      </c>
      <c r="AT80" s="275"/>
      <c r="AU80" s="263"/>
      <c r="AV80" s="460"/>
      <c r="AW80" s="461"/>
      <c r="AX80" s="304"/>
      <c r="AY80" s="415" t="e">
        <f t="shared" si="70"/>
        <v>#REF!</v>
      </c>
      <c r="AZ80" s="415" t="e">
        <f t="shared" si="71"/>
        <v>#REF!</v>
      </c>
      <c r="BA80" s="415" t="e">
        <f t="shared" si="72"/>
        <v>#REF!</v>
      </c>
      <c r="BB80" s="419" t="e">
        <f t="shared" si="73"/>
        <v>#REF!</v>
      </c>
      <c r="BC80" s="275"/>
      <c r="BD80" s="263"/>
      <c r="BE80" s="460"/>
      <c r="BF80" s="461"/>
      <c r="BG80" s="304"/>
      <c r="BH80" s="415" t="e">
        <f t="shared" si="74"/>
        <v>#REF!</v>
      </c>
      <c r="BI80" s="415" t="e">
        <f t="shared" si="75"/>
        <v>#REF!</v>
      </c>
      <c r="BJ80" s="415" t="e">
        <f t="shared" si="76"/>
        <v>#REF!</v>
      </c>
      <c r="BK80" s="419" t="e">
        <f t="shared" si="77"/>
        <v>#REF!</v>
      </c>
      <c r="BL80" s="275"/>
      <c r="BM80" s="263"/>
      <c r="BN80" s="460"/>
      <c r="BO80" s="461"/>
      <c r="BP80" s="304"/>
      <c r="BQ80" s="415" t="e">
        <f t="shared" si="78"/>
        <v>#REF!</v>
      </c>
      <c r="BR80" s="415" t="e">
        <f t="shared" si="79"/>
        <v>#REF!</v>
      </c>
      <c r="BS80" s="415" t="e">
        <f t="shared" si="80"/>
        <v>#REF!</v>
      </c>
      <c r="BT80" s="419" t="e">
        <f t="shared" si="81"/>
        <v>#REF!</v>
      </c>
      <c r="BU80" s="275"/>
      <c r="BV80" s="263"/>
      <c r="BW80" s="460"/>
      <c r="BX80" s="461"/>
      <c r="BY80" s="304"/>
      <c r="BZ80" s="415" t="e">
        <f t="shared" si="82"/>
        <v>#REF!</v>
      </c>
      <c r="CA80" s="415" t="e">
        <f t="shared" si="83"/>
        <v>#REF!</v>
      </c>
      <c r="CB80" s="415" t="e">
        <f t="shared" si="84"/>
        <v>#REF!</v>
      </c>
      <c r="CC80" s="419" t="e">
        <f t="shared" si="85"/>
        <v>#REF!</v>
      </c>
      <c r="CD80" s="275"/>
    </row>
    <row r="81" spans="1:82" s="239" customFormat="1">
      <c r="A81" s="371"/>
      <c r="B81" s="263"/>
      <c r="C81" s="460"/>
      <c r="D81" s="461"/>
      <c r="E81" s="304"/>
      <c r="F81" s="415" t="e">
        <f t="shared" si="49"/>
        <v>#REF!</v>
      </c>
      <c r="G81" s="415" t="e">
        <f t="shared" si="50"/>
        <v>#REF!</v>
      </c>
      <c r="H81" s="415" t="e">
        <f t="shared" si="51"/>
        <v>#REF!</v>
      </c>
      <c r="I81" s="419" t="e">
        <f t="shared" si="52"/>
        <v>#REF!</v>
      </c>
      <c r="J81" s="275"/>
      <c r="K81" s="263"/>
      <c r="L81" s="460"/>
      <c r="M81" s="461"/>
      <c r="N81" s="304" t="str">
        <f>IF(L81="","",SUMPRODUCT((U$67:V$84=L81)*(W$67:W$84))+SUMPRODUCT((AD$67:AE$84=L81)*(AF$67:AF$84)))</f>
        <v/>
      </c>
      <c r="O81" s="430" t="e">
        <f t="shared" si="53"/>
        <v>#REF!</v>
      </c>
      <c r="P81" s="430" t="e">
        <f t="shared" si="54"/>
        <v>#REF!</v>
      </c>
      <c r="Q81" s="430" t="e">
        <f t="shared" si="55"/>
        <v>#REF!</v>
      </c>
      <c r="R81" s="419" t="e">
        <f t="shared" si="56"/>
        <v>#REF!</v>
      </c>
      <c r="S81" s="275"/>
      <c r="T81" s="263"/>
      <c r="U81" s="460"/>
      <c r="V81" s="461"/>
      <c r="W81" s="304"/>
      <c r="X81" s="415" t="e">
        <f t="shared" si="57"/>
        <v>#REF!</v>
      </c>
      <c r="Y81" s="415" t="e">
        <f t="shared" si="58"/>
        <v>#REF!</v>
      </c>
      <c r="Z81" s="415" t="e">
        <f t="shared" si="59"/>
        <v>#REF!</v>
      </c>
      <c r="AA81" s="419" t="e">
        <f t="shared" si="60"/>
        <v>#REF!</v>
      </c>
      <c r="AB81" s="275"/>
      <c r="AC81" s="263"/>
      <c r="AD81" s="505"/>
      <c r="AE81" s="506"/>
      <c r="AF81" s="304"/>
      <c r="AG81" s="415" t="e">
        <f t="shared" si="61"/>
        <v>#REF!</v>
      </c>
      <c r="AH81" s="415" t="e">
        <f t="shared" si="62"/>
        <v>#REF!</v>
      </c>
      <c r="AI81" s="415" t="e">
        <f t="shared" si="63"/>
        <v>#REF!</v>
      </c>
      <c r="AJ81" s="419" t="e">
        <f t="shared" si="64"/>
        <v>#REF!</v>
      </c>
      <c r="AK81" s="275"/>
      <c r="AL81" s="263"/>
      <c r="AM81" s="460"/>
      <c r="AN81" s="461"/>
      <c r="AO81" s="304" t="str">
        <f t="shared" si="65"/>
        <v/>
      </c>
      <c r="AP81" s="430" t="e">
        <f t="shared" si="66"/>
        <v>#REF!</v>
      </c>
      <c r="AQ81" s="430" t="e">
        <f t="shared" si="67"/>
        <v>#REF!</v>
      </c>
      <c r="AR81" s="430" t="e">
        <f t="shared" si="68"/>
        <v>#REF!</v>
      </c>
      <c r="AS81" s="419" t="e">
        <f t="shared" si="69"/>
        <v>#REF!</v>
      </c>
      <c r="AT81" s="275"/>
      <c r="AU81" s="263"/>
      <c r="AV81" s="460"/>
      <c r="AW81" s="461"/>
      <c r="AX81" s="304"/>
      <c r="AY81" s="415" t="e">
        <f t="shared" si="70"/>
        <v>#REF!</v>
      </c>
      <c r="AZ81" s="415" t="e">
        <f t="shared" si="71"/>
        <v>#REF!</v>
      </c>
      <c r="BA81" s="415" t="e">
        <f t="shared" si="72"/>
        <v>#REF!</v>
      </c>
      <c r="BB81" s="419" t="e">
        <f t="shared" si="73"/>
        <v>#REF!</v>
      </c>
      <c r="BC81" s="275"/>
      <c r="BD81" s="263"/>
      <c r="BE81" s="460"/>
      <c r="BF81" s="461"/>
      <c r="BG81" s="304"/>
      <c r="BH81" s="415" t="e">
        <f t="shared" si="74"/>
        <v>#REF!</v>
      </c>
      <c r="BI81" s="415" t="e">
        <f t="shared" si="75"/>
        <v>#REF!</v>
      </c>
      <c r="BJ81" s="415" t="e">
        <f t="shared" si="76"/>
        <v>#REF!</v>
      </c>
      <c r="BK81" s="419" t="e">
        <f t="shared" si="77"/>
        <v>#REF!</v>
      </c>
      <c r="BL81" s="275"/>
      <c r="BM81" s="263"/>
      <c r="BN81" s="460"/>
      <c r="BO81" s="461"/>
      <c r="BP81" s="304"/>
      <c r="BQ81" s="415" t="e">
        <f t="shared" si="78"/>
        <v>#REF!</v>
      </c>
      <c r="BR81" s="415" t="e">
        <f t="shared" si="79"/>
        <v>#REF!</v>
      </c>
      <c r="BS81" s="415" t="e">
        <f t="shared" si="80"/>
        <v>#REF!</v>
      </c>
      <c r="BT81" s="419" t="e">
        <f t="shared" si="81"/>
        <v>#REF!</v>
      </c>
      <c r="BU81" s="275"/>
      <c r="BV81" s="263"/>
      <c r="BW81" s="460"/>
      <c r="BX81" s="461"/>
      <c r="BY81" s="304"/>
      <c r="BZ81" s="415" t="e">
        <f t="shared" si="82"/>
        <v>#REF!</v>
      </c>
      <c r="CA81" s="415" t="e">
        <f t="shared" si="83"/>
        <v>#REF!</v>
      </c>
      <c r="CB81" s="415" t="e">
        <f t="shared" si="84"/>
        <v>#REF!</v>
      </c>
      <c r="CC81" s="419" t="e">
        <f t="shared" si="85"/>
        <v>#REF!</v>
      </c>
      <c r="CD81" s="275"/>
    </row>
    <row r="82" spans="1:82" s="239" customFormat="1">
      <c r="A82" s="371"/>
      <c r="B82" s="263"/>
      <c r="C82" s="460"/>
      <c r="D82" s="461"/>
      <c r="E82" s="304"/>
      <c r="F82" s="415" t="e">
        <f t="shared" si="49"/>
        <v>#REF!</v>
      </c>
      <c r="G82" s="415" t="e">
        <f t="shared" si="50"/>
        <v>#REF!</v>
      </c>
      <c r="H82" s="415" t="e">
        <f t="shared" si="51"/>
        <v>#REF!</v>
      </c>
      <c r="I82" s="419" t="e">
        <f t="shared" si="52"/>
        <v>#REF!</v>
      </c>
      <c r="J82" s="275"/>
      <c r="K82" s="263"/>
      <c r="L82" s="460"/>
      <c r="M82" s="461"/>
      <c r="N82" s="304" t="str">
        <f t="shared" si="86"/>
        <v/>
      </c>
      <c r="O82" s="430" t="e">
        <f t="shared" si="53"/>
        <v>#REF!</v>
      </c>
      <c r="P82" s="430" t="e">
        <f t="shared" si="54"/>
        <v>#REF!</v>
      </c>
      <c r="Q82" s="430" t="e">
        <f t="shared" si="55"/>
        <v>#REF!</v>
      </c>
      <c r="R82" s="419" t="e">
        <f t="shared" si="56"/>
        <v>#REF!</v>
      </c>
      <c r="S82" s="275"/>
      <c r="T82" s="263"/>
      <c r="U82" s="460"/>
      <c r="V82" s="461"/>
      <c r="W82" s="304"/>
      <c r="X82" s="415" t="e">
        <f t="shared" si="57"/>
        <v>#REF!</v>
      </c>
      <c r="Y82" s="415" t="e">
        <f t="shared" si="58"/>
        <v>#REF!</v>
      </c>
      <c r="Z82" s="415" t="e">
        <f t="shared" si="59"/>
        <v>#REF!</v>
      </c>
      <c r="AA82" s="419" t="e">
        <f t="shared" si="60"/>
        <v>#REF!</v>
      </c>
      <c r="AB82" s="275"/>
      <c r="AC82" s="263"/>
      <c r="AD82" s="505"/>
      <c r="AE82" s="506"/>
      <c r="AF82" s="304"/>
      <c r="AG82" s="415" t="e">
        <f t="shared" si="61"/>
        <v>#REF!</v>
      </c>
      <c r="AH82" s="415" t="e">
        <f t="shared" si="62"/>
        <v>#REF!</v>
      </c>
      <c r="AI82" s="415" t="e">
        <f t="shared" si="63"/>
        <v>#REF!</v>
      </c>
      <c r="AJ82" s="419" t="e">
        <f t="shared" si="64"/>
        <v>#REF!</v>
      </c>
      <c r="AK82" s="275"/>
      <c r="AL82" s="263"/>
      <c r="AM82" s="460"/>
      <c r="AN82" s="461"/>
      <c r="AO82" s="304" t="str">
        <f t="shared" si="65"/>
        <v/>
      </c>
      <c r="AP82" s="430" t="e">
        <f t="shared" si="66"/>
        <v>#REF!</v>
      </c>
      <c r="AQ82" s="430" t="e">
        <f t="shared" si="67"/>
        <v>#REF!</v>
      </c>
      <c r="AR82" s="430" t="e">
        <f t="shared" si="68"/>
        <v>#REF!</v>
      </c>
      <c r="AS82" s="419" t="e">
        <f t="shared" si="69"/>
        <v>#REF!</v>
      </c>
      <c r="AT82" s="275"/>
      <c r="AU82" s="263"/>
      <c r="AV82" s="460"/>
      <c r="AW82" s="461"/>
      <c r="AX82" s="304"/>
      <c r="AY82" s="415" t="e">
        <f t="shared" si="70"/>
        <v>#REF!</v>
      </c>
      <c r="AZ82" s="415" t="e">
        <f t="shared" si="71"/>
        <v>#REF!</v>
      </c>
      <c r="BA82" s="415" t="e">
        <f t="shared" si="72"/>
        <v>#REF!</v>
      </c>
      <c r="BB82" s="419" t="e">
        <f t="shared" si="73"/>
        <v>#REF!</v>
      </c>
      <c r="BC82" s="275"/>
      <c r="BD82" s="263"/>
      <c r="BE82" s="460"/>
      <c r="BF82" s="461"/>
      <c r="BG82" s="304"/>
      <c r="BH82" s="415" t="e">
        <f t="shared" si="74"/>
        <v>#REF!</v>
      </c>
      <c r="BI82" s="415" t="e">
        <f t="shared" si="75"/>
        <v>#REF!</v>
      </c>
      <c r="BJ82" s="415" t="e">
        <f t="shared" si="76"/>
        <v>#REF!</v>
      </c>
      <c r="BK82" s="419" t="e">
        <f t="shared" si="77"/>
        <v>#REF!</v>
      </c>
      <c r="BL82" s="275"/>
      <c r="BM82" s="263"/>
      <c r="BN82" s="460"/>
      <c r="BO82" s="461"/>
      <c r="BP82" s="304"/>
      <c r="BQ82" s="415" t="e">
        <f t="shared" si="78"/>
        <v>#REF!</v>
      </c>
      <c r="BR82" s="415" t="e">
        <f t="shared" si="79"/>
        <v>#REF!</v>
      </c>
      <c r="BS82" s="415" t="e">
        <f t="shared" si="80"/>
        <v>#REF!</v>
      </c>
      <c r="BT82" s="419" t="e">
        <f t="shared" si="81"/>
        <v>#REF!</v>
      </c>
      <c r="BU82" s="275"/>
      <c r="BV82" s="263"/>
      <c r="BW82" s="460"/>
      <c r="BX82" s="461"/>
      <c r="BY82" s="304"/>
      <c r="BZ82" s="415" t="e">
        <f t="shared" si="82"/>
        <v>#REF!</v>
      </c>
      <c r="CA82" s="415" t="e">
        <f t="shared" si="83"/>
        <v>#REF!</v>
      </c>
      <c r="CB82" s="415" t="e">
        <f t="shared" si="84"/>
        <v>#REF!</v>
      </c>
      <c r="CC82" s="419" t="e">
        <f t="shared" si="85"/>
        <v>#REF!</v>
      </c>
      <c r="CD82" s="275"/>
    </row>
    <row r="83" spans="1:82" s="239" customFormat="1">
      <c r="A83" s="371"/>
      <c r="B83" s="263"/>
      <c r="C83" s="460"/>
      <c r="D83" s="461"/>
      <c r="E83" s="304"/>
      <c r="F83" s="415" t="e">
        <f t="shared" si="49"/>
        <v>#REF!</v>
      </c>
      <c r="G83" s="415" t="e">
        <f t="shared" si="50"/>
        <v>#REF!</v>
      </c>
      <c r="H83" s="415" t="e">
        <f t="shared" si="51"/>
        <v>#REF!</v>
      </c>
      <c r="I83" s="419" t="e">
        <f t="shared" si="52"/>
        <v>#REF!</v>
      </c>
      <c r="J83" s="275"/>
      <c r="K83" s="263"/>
      <c r="L83" s="460"/>
      <c r="M83" s="461"/>
      <c r="N83" s="304" t="str">
        <f t="shared" si="86"/>
        <v/>
      </c>
      <c r="O83" s="430" t="e">
        <f t="shared" si="53"/>
        <v>#REF!</v>
      </c>
      <c r="P83" s="430" t="e">
        <f t="shared" si="54"/>
        <v>#REF!</v>
      </c>
      <c r="Q83" s="430" t="e">
        <f t="shared" si="55"/>
        <v>#REF!</v>
      </c>
      <c r="R83" s="419" t="e">
        <f t="shared" si="56"/>
        <v>#REF!</v>
      </c>
      <c r="S83" s="275"/>
      <c r="T83" s="263"/>
      <c r="U83" s="460"/>
      <c r="V83" s="461"/>
      <c r="W83" s="304"/>
      <c r="X83" s="415" t="e">
        <f t="shared" si="57"/>
        <v>#REF!</v>
      </c>
      <c r="Y83" s="415" t="e">
        <f t="shared" si="58"/>
        <v>#REF!</v>
      </c>
      <c r="Z83" s="415" t="e">
        <f t="shared" si="59"/>
        <v>#REF!</v>
      </c>
      <c r="AA83" s="419" t="e">
        <f t="shared" si="60"/>
        <v>#REF!</v>
      </c>
      <c r="AB83" s="275"/>
      <c r="AC83" s="263"/>
      <c r="AD83" s="505"/>
      <c r="AE83" s="506"/>
      <c r="AF83" s="304"/>
      <c r="AG83" s="415" t="e">
        <f t="shared" si="61"/>
        <v>#REF!</v>
      </c>
      <c r="AH83" s="415" t="e">
        <f t="shared" si="62"/>
        <v>#REF!</v>
      </c>
      <c r="AI83" s="415" t="e">
        <f t="shared" si="63"/>
        <v>#REF!</v>
      </c>
      <c r="AJ83" s="419" t="e">
        <f t="shared" si="64"/>
        <v>#REF!</v>
      </c>
      <c r="AK83" s="275"/>
      <c r="AL83" s="263"/>
      <c r="AM83" s="460"/>
      <c r="AN83" s="461"/>
      <c r="AO83" s="304" t="str">
        <f t="shared" si="65"/>
        <v/>
      </c>
      <c r="AP83" s="430" t="e">
        <f t="shared" si="66"/>
        <v>#REF!</v>
      </c>
      <c r="AQ83" s="430" t="e">
        <f t="shared" si="67"/>
        <v>#REF!</v>
      </c>
      <c r="AR83" s="430" t="e">
        <f t="shared" si="68"/>
        <v>#REF!</v>
      </c>
      <c r="AS83" s="419" t="e">
        <f t="shared" si="69"/>
        <v>#REF!</v>
      </c>
      <c r="AT83" s="275"/>
      <c r="AU83" s="263"/>
      <c r="AV83" s="460"/>
      <c r="AW83" s="461"/>
      <c r="AX83" s="304"/>
      <c r="AY83" s="415" t="e">
        <f t="shared" si="70"/>
        <v>#REF!</v>
      </c>
      <c r="AZ83" s="415" t="e">
        <f t="shared" si="71"/>
        <v>#REF!</v>
      </c>
      <c r="BA83" s="415" t="e">
        <f t="shared" si="72"/>
        <v>#REF!</v>
      </c>
      <c r="BB83" s="419" t="e">
        <f t="shared" si="73"/>
        <v>#REF!</v>
      </c>
      <c r="BC83" s="275"/>
      <c r="BD83" s="263"/>
      <c r="BE83" s="460"/>
      <c r="BF83" s="461"/>
      <c r="BG83" s="304"/>
      <c r="BH83" s="415" t="e">
        <f t="shared" si="74"/>
        <v>#REF!</v>
      </c>
      <c r="BI83" s="415" t="e">
        <f t="shared" si="75"/>
        <v>#REF!</v>
      </c>
      <c r="BJ83" s="415" t="e">
        <f t="shared" si="76"/>
        <v>#REF!</v>
      </c>
      <c r="BK83" s="419" t="e">
        <f t="shared" si="77"/>
        <v>#REF!</v>
      </c>
      <c r="BL83" s="275"/>
      <c r="BM83" s="263"/>
      <c r="BN83" s="460"/>
      <c r="BO83" s="461"/>
      <c r="BP83" s="304"/>
      <c r="BQ83" s="415" t="e">
        <f t="shared" si="78"/>
        <v>#REF!</v>
      </c>
      <c r="BR83" s="415" t="e">
        <f t="shared" si="79"/>
        <v>#REF!</v>
      </c>
      <c r="BS83" s="415" t="e">
        <f t="shared" si="80"/>
        <v>#REF!</v>
      </c>
      <c r="BT83" s="419" t="e">
        <f t="shared" si="81"/>
        <v>#REF!</v>
      </c>
      <c r="BU83" s="275"/>
      <c r="BV83" s="263"/>
      <c r="BW83" s="460"/>
      <c r="BX83" s="461"/>
      <c r="BY83" s="304"/>
      <c r="BZ83" s="415" t="e">
        <f t="shared" si="82"/>
        <v>#REF!</v>
      </c>
      <c r="CA83" s="415" t="e">
        <f t="shared" si="83"/>
        <v>#REF!</v>
      </c>
      <c r="CB83" s="415" t="e">
        <f t="shared" si="84"/>
        <v>#REF!</v>
      </c>
      <c r="CC83" s="419" t="e">
        <f t="shared" si="85"/>
        <v>#REF!</v>
      </c>
      <c r="CD83" s="275"/>
    </row>
    <row r="84" spans="1:82" s="239" customFormat="1" ht="16" thickBot="1">
      <c r="A84" s="371"/>
      <c r="B84" s="263"/>
      <c r="C84" s="462"/>
      <c r="D84" s="463"/>
      <c r="E84" s="335"/>
      <c r="F84" s="417" t="e">
        <f t="shared" si="49"/>
        <v>#REF!</v>
      </c>
      <c r="G84" s="417" t="e">
        <f t="shared" si="50"/>
        <v>#REF!</v>
      </c>
      <c r="H84" s="417" t="e">
        <f t="shared" si="51"/>
        <v>#REF!</v>
      </c>
      <c r="I84" s="420" t="e">
        <f t="shared" si="52"/>
        <v>#REF!</v>
      </c>
      <c r="J84" s="275"/>
      <c r="K84" s="263"/>
      <c r="L84" s="462"/>
      <c r="M84" s="463"/>
      <c r="N84" s="335" t="str">
        <f t="shared" si="86"/>
        <v/>
      </c>
      <c r="O84" s="432" t="e">
        <f t="shared" si="53"/>
        <v>#REF!</v>
      </c>
      <c r="P84" s="432" t="e">
        <f t="shared" si="54"/>
        <v>#REF!</v>
      </c>
      <c r="Q84" s="432" t="e">
        <f t="shared" si="55"/>
        <v>#REF!</v>
      </c>
      <c r="R84" s="420" t="e">
        <f t="shared" si="56"/>
        <v>#REF!</v>
      </c>
      <c r="S84" s="275"/>
      <c r="T84" s="263"/>
      <c r="U84" s="462"/>
      <c r="V84" s="463"/>
      <c r="W84" s="335"/>
      <c r="X84" s="417" t="e">
        <f t="shared" si="57"/>
        <v>#REF!</v>
      </c>
      <c r="Y84" s="417" t="e">
        <f t="shared" si="58"/>
        <v>#REF!</v>
      </c>
      <c r="Z84" s="417" t="e">
        <f t="shared" si="59"/>
        <v>#REF!</v>
      </c>
      <c r="AA84" s="420" t="e">
        <f t="shared" si="60"/>
        <v>#REF!</v>
      </c>
      <c r="AB84" s="275"/>
      <c r="AC84" s="263"/>
      <c r="AD84" s="507"/>
      <c r="AE84" s="508"/>
      <c r="AF84" s="335"/>
      <c r="AG84" s="417" t="e">
        <f t="shared" si="61"/>
        <v>#REF!</v>
      </c>
      <c r="AH84" s="417" t="e">
        <f t="shared" si="62"/>
        <v>#REF!</v>
      </c>
      <c r="AI84" s="417" t="e">
        <f t="shared" si="63"/>
        <v>#REF!</v>
      </c>
      <c r="AJ84" s="420" t="e">
        <f t="shared" si="64"/>
        <v>#REF!</v>
      </c>
      <c r="AK84" s="275"/>
      <c r="AL84" s="263"/>
      <c r="AM84" s="462"/>
      <c r="AN84" s="463"/>
      <c r="AO84" s="335" t="str">
        <f t="shared" si="65"/>
        <v/>
      </c>
      <c r="AP84" s="432" t="e">
        <f t="shared" si="66"/>
        <v>#REF!</v>
      </c>
      <c r="AQ84" s="432" t="e">
        <f t="shared" si="67"/>
        <v>#REF!</v>
      </c>
      <c r="AR84" s="432" t="e">
        <f t="shared" si="68"/>
        <v>#REF!</v>
      </c>
      <c r="AS84" s="420" t="e">
        <f t="shared" si="69"/>
        <v>#REF!</v>
      </c>
      <c r="AT84" s="275"/>
      <c r="AU84" s="263"/>
      <c r="AV84" s="462"/>
      <c r="AW84" s="463"/>
      <c r="AX84" s="335"/>
      <c r="AY84" s="417" t="e">
        <f t="shared" si="70"/>
        <v>#REF!</v>
      </c>
      <c r="AZ84" s="417" t="e">
        <f t="shared" si="71"/>
        <v>#REF!</v>
      </c>
      <c r="BA84" s="417" t="e">
        <f t="shared" si="72"/>
        <v>#REF!</v>
      </c>
      <c r="BB84" s="420" t="e">
        <f t="shared" si="73"/>
        <v>#REF!</v>
      </c>
      <c r="BC84" s="275"/>
      <c r="BD84" s="263"/>
      <c r="BE84" s="462"/>
      <c r="BF84" s="463"/>
      <c r="BG84" s="335"/>
      <c r="BH84" s="417" t="e">
        <f t="shared" si="74"/>
        <v>#REF!</v>
      </c>
      <c r="BI84" s="417" t="e">
        <f t="shared" si="75"/>
        <v>#REF!</v>
      </c>
      <c r="BJ84" s="417" t="e">
        <f t="shared" si="76"/>
        <v>#REF!</v>
      </c>
      <c r="BK84" s="420" t="e">
        <f t="shared" si="77"/>
        <v>#REF!</v>
      </c>
      <c r="BL84" s="275"/>
      <c r="BM84" s="263"/>
      <c r="BN84" s="462"/>
      <c r="BO84" s="463"/>
      <c r="BP84" s="335"/>
      <c r="BQ84" s="417" t="e">
        <f t="shared" si="78"/>
        <v>#REF!</v>
      </c>
      <c r="BR84" s="417" t="e">
        <f t="shared" si="79"/>
        <v>#REF!</v>
      </c>
      <c r="BS84" s="417" t="e">
        <f t="shared" si="80"/>
        <v>#REF!</v>
      </c>
      <c r="BT84" s="420" t="e">
        <f t="shared" si="81"/>
        <v>#REF!</v>
      </c>
      <c r="BU84" s="275"/>
      <c r="BV84" s="263"/>
      <c r="BW84" s="462"/>
      <c r="BX84" s="463"/>
      <c r="BY84" s="335"/>
      <c r="BZ84" s="417" t="e">
        <f t="shared" si="82"/>
        <v>#REF!</v>
      </c>
      <c r="CA84" s="417" t="e">
        <f t="shared" si="83"/>
        <v>#REF!</v>
      </c>
      <c r="CB84" s="417" t="e">
        <f t="shared" si="84"/>
        <v>#REF!</v>
      </c>
      <c r="CC84" s="420" t="e">
        <f t="shared" si="85"/>
        <v>#REF!</v>
      </c>
      <c r="CD84" s="275"/>
    </row>
    <row r="85" spans="1:82" s="239" customFormat="1" ht="16" thickBot="1">
      <c r="A85" s="371"/>
      <c r="B85" s="263"/>
      <c r="C85" s="464" t="s">
        <v>308</v>
      </c>
      <c r="D85" s="465"/>
      <c r="E85" s="326">
        <f>SUM(E67:E84)</f>
        <v>80</v>
      </c>
      <c r="F85" s="388" t="e">
        <f>SUM(F67:F84)</f>
        <v>#REF!</v>
      </c>
      <c r="G85" s="388" t="e">
        <f>SUM(G67:G84)</f>
        <v>#REF!</v>
      </c>
      <c r="H85" s="388" t="e">
        <f>SUM(H67:H84)</f>
        <v>#REF!</v>
      </c>
      <c r="I85" s="387" t="e">
        <f>SUM(I67:I84)</f>
        <v>#REF!</v>
      </c>
      <c r="J85" s="275"/>
      <c r="K85" s="263"/>
      <c r="L85" s="464" t="s">
        <v>308</v>
      </c>
      <c r="M85" s="465"/>
      <c r="N85" s="326">
        <f>SUM(N67:N84)</f>
        <v>40</v>
      </c>
      <c r="O85" s="388" t="e">
        <f>SUM(O67:O84)</f>
        <v>#REF!</v>
      </c>
      <c r="P85" s="388" t="e">
        <f>SUM(P67:P84)</f>
        <v>#REF!</v>
      </c>
      <c r="Q85" s="388" t="e">
        <f>SUM(Q67:Q84)</f>
        <v>#REF!</v>
      </c>
      <c r="R85" s="387" t="e">
        <f>SUM(R67:R84)</f>
        <v>#REF!</v>
      </c>
      <c r="S85" s="275"/>
      <c r="T85" s="263"/>
      <c r="U85" s="464" t="s">
        <v>308</v>
      </c>
      <c r="V85" s="465"/>
      <c r="W85" s="326">
        <f>SUM(W67:W84)</f>
        <v>20</v>
      </c>
      <c r="X85" s="388" t="e">
        <f>SUM(X67:X84)</f>
        <v>#REF!</v>
      </c>
      <c r="Y85" s="388" t="e">
        <f>SUM(Y67:Y84)</f>
        <v>#REF!</v>
      </c>
      <c r="Z85" s="388" t="e">
        <f>SUM(Z67:Z84)</f>
        <v>#REF!</v>
      </c>
      <c r="AA85" s="387" t="e">
        <f>SUM(AA67:AA84)</f>
        <v>#REF!</v>
      </c>
      <c r="AB85" s="275"/>
      <c r="AC85" s="263"/>
      <c r="AD85" s="509" t="s">
        <v>308</v>
      </c>
      <c r="AE85" s="510"/>
      <c r="AF85" s="326">
        <f>SUM(AF67:AF84)</f>
        <v>20</v>
      </c>
      <c r="AG85" s="388" t="e">
        <f>SUM(AG67:AG84)</f>
        <v>#REF!</v>
      </c>
      <c r="AH85" s="388" t="e">
        <f>SUM(AH67:AH84)</f>
        <v>#REF!</v>
      </c>
      <c r="AI85" s="388" t="e">
        <f>SUM(AI67:AI84)</f>
        <v>#REF!</v>
      </c>
      <c r="AJ85" s="387" t="e">
        <f>SUM(AJ67:AJ84)</f>
        <v>#REF!</v>
      </c>
      <c r="AK85" s="275"/>
      <c r="AL85" s="263"/>
      <c r="AM85" s="464" t="s">
        <v>308</v>
      </c>
      <c r="AN85" s="465"/>
      <c r="AO85" s="326">
        <f>SUM(AO67:AO84)</f>
        <v>40</v>
      </c>
      <c r="AP85" s="388" t="e">
        <f>SUM(AP67:AP84)</f>
        <v>#REF!</v>
      </c>
      <c r="AQ85" s="388" t="e">
        <f>SUM(AQ67:AQ84)</f>
        <v>#REF!</v>
      </c>
      <c r="AR85" s="388" t="e">
        <f>SUM(AR67:AR84)</f>
        <v>#REF!</v>
      </c>
      <c r="AS85" s="387" t="e">
        <f>SUM(AS67:AS84)</f>
        <v>#REF!</v>
      </c>
      <c r="AT85" s="275"/>
      <c r="AU85" s="263"/>
      <c r="AV85" s="464" t="s">
        <v>308</v>
      </c>
      <c r="AW85" s="465"/>
      <c r="AX85" s="326">
        <f>SUM(AX67:AX84)</f>
        <v>10</v>
      </c>
      <c r="AY85" s="388" t="e">
        <f>SUM(AY67:AY84)</f>
        <v>#REF!</v>
      </c>
      <c r="AZ85" s="388" t="e">
        <f>SUM(AZ67:AZ84)</f>
        <v>#REF!</v>
      </c>
      <c r="BA85" s="388" t="e">
        <f>SUM(BA67:BA84)</f>
        <v>#REF!</v>
      </c>
      <c r="BB85" s="387" t="e">
        <f>SUM(BB67:BB84)</f>
        <v>#REF!</v>
      </c>
      <c r="BC85" s="275"/>
      <c r="BD85" s="263"/>
      <c r="BE85" s="464" t="s">
        <v>308</v>
      </c>
      <c r="BF85" s="465"/>
      <c r="BG85" s="326">
        <f>SUM(BG67:BG84)</f>
        <v>10</v>
      </c>
      <c r="BH85" s="388" t="e">
        <f>SUM(BH67:BH84)</f>
        <v>#REF!</v>
      </c>
      <c r="BI85" s="388" t="e">
        <f>SUM(BI67:BI84)</f>
        <v>#REF!</v>
      </c>
      <c r="BJ85" s="388" t="e">
        <f>SUM(BJ67:BJ84)</f>
        <v>#REF!</v>
      </c>
      <c r="BK85" s="387" t="e">
        <f>SUM(BK67:BK84)</f>
        <v>#REF!</v>
      </c>
      <c r="BL85" s="275"/>
      <c r="BM85" s="263"/>
      <c r="BN85" s="464" t="s">
        <v>308</v>
      </c>
      <c r="BO85" s="465"/>
      <c r="BP85" s="326">
        <f>SUM(BP67:BP84)</f>
        <v>10</v>
      </c>
      <c r="BQ85" s="388" t="e">
        <f>SUM(BQ67:BQ84)</f>
        <v>#REF!</v>
      </c>
      <c r="BR85" s="388" t="e">
        <f>SUM(BR67:BR84)</f>
        <v>#REF!</v>
      </c>
      <c r="BS85" s="388" t="e">
        <f>SUM(BS67:BS84)</f>
        <v>#REF!</v>
      </c>
      <c r="BT85" s="387" t="e">
        <f>SUM(BT67:BT84)</f>
        <v>#REF!</v>
      </c>
      <c r="BU85" s="275"/>
      <c r="BV85" s="263"/>
      <c r="BW85" s="464" t="s">
        <v>308</v>
      </c>
      <c r="BX85" s="465"/>
      <c r="BY85" s="326">
        <f>SUM(BY67:BY84)</f>
        <v>10</v>
      </c>
      <c r="BZ85" s="388" t="e">
        <f>SUM(BZ67:BZ84)</f>
        <v>#REF!</v>
      </c>
      <c r="CA85" s="388" t="e">
        <f>SUM(CA67:CA84)</f>
        <v>#REF!</v>
      </c>
      <c r="CB85" s="388" t="e">
        <f>SUM(CB67:CB84)</f>
        <v>#REF!</v>
      </c>
      <c r="CC85" s="387" t="e">
        <f>SUM(CC67:CC84)</f>
        <v>#REF!</v>
      </c>
      <c r="CD85" s="275"/>
    </row>
    <row r="86" spans="1:82" s="239" customFormat="1">
      <c r="A86" s="371"/>
      <c r="B86" s="263"/>
      <c r="C86" s="261"/>
      <c r="D86" s="261"/>
      <c r="E86" s="261"/>
      <c r="F86" s="261"/>
      <c r="G86" s="261"/>
      <c r="H86" s="261"/>
      <c r="I86" s="379"/>
      <c r="J86" s="275"/>
      <c r="K86" s="263"/>
      <c r="L86" s="261"/>
      <c r="M86" s="261"/>
      <c r="N86" s="261"/>
      <c r="O86" s="261"/>
      <c r="P86" s="261"/>
      <c r="Q86" s="261"/>
      <c r="R86" s="379"/>
      <c r="S86" s="275"/>
      <c r="T86" s="263"/>
      <c r="U86" s="261"/>
      <c r="V86" s="261"/>
      <c r="W86" s="261"/>
      <c r="X86" s="261"/>
      <c r="Y86" s="261"/>
      <c r="Z86" s="261"/>
      <c r="AA86" s="379"/>
      <c r="AB86" s="275"/>
      <c r="AC86" s="263"/>
      <c r="AD86" s="261"/>
      <c r="AE86" s="261"/>
      <c r="AF86" s="261"/>
      <c r="AG86" s="261"/>
      <c r="AH86" s="261"/>
      <c r="AI86" s="261"/>
      <c r="AJ86" s="379"/>
      <c r="AK86" s="275"/>
      <c r="AL86" s="263"/>
      <c r="AM86" s="261"/>
      <c r="AN86" s="261"/>
      <c r="AO86" s="261"/>
      <c r="AP86" s="261"/>
      <c r="AQ86" s="261"/>
      <c r="AR86" s="261"/>
      <c r="AS86" s="379"/>
      <c r="AT86" s="275"/>
      <c r="AU86" s="263"/>
      <c r="AV86" s="261"/>
      <c r="AW86" s="261"/>
      <c r="AX86" s="261"/>
      <c r="AY86" s="261"/>
      <c r="AZ86" s="261"/>
      <c r="BA86" s="261"/>
      <c r="BB86" s="379"/>
      <c r="BC86" s="275"/>
      <c r="BD86" s="263"/>
      <c r="BE86" s="261"/>
      <c r="BF86" s="261"/>
      <c r="BG86" s="261"/>
      <c r="BH86" s="261"/>
      <c r="BI86" s="261"/>
      <c r="BJ86" s="261"/>
      <c r="BK86" s="379"/>
      <c r="BL86" s="275"/>
      <c r="BM86" s="263"/>
      <c r="BN86" s="261"/>
      <c r="BO86" s="261"/>
      <c r="BP86" s="261"/>
      <c r="BQ86" s="261"/>
      <c r="BR86" s="261"/>
      <c r="BS86" s="261"/>
      <c r="BT86" s="379"/>
      <c r="BU86" s="275"/>
      <c r="BV86" s="263"/>
      <c r="BW86" s="261"/>
      <c r="BX86" s="261"/>
      <c r="BY86" s="261"/>
      <c r="BZ86" s="261"/>
      <c r="CA86" s="261"/>
      <c r="CB86" s="261"/>
      <c r="CC86" s="379"/>
      <c r="CD86" s="275"/>
    </row>
    <row r="87" spans="1:82" ht="16" thickBot="1">
      <c r="B87" s="289"/>
      <c r="C87" s="290"/>
      <c r="D87" s="290"/>
      <c r="E87" s="290"/>
      <c r="F87" s="290"/>
      <c r="G87" s="290"/>
      <c r="H87" s="290"/>
      <c r="I87" s="290"/>
      <c r="J87" s="291"/>
      <c r="K87" s="289"/>
      <c r="L87" s="290"/>
      <c r="M87" s="290"/>
      <c r="N87" s="290"/>
      <c r="O87" s="290"/>
      <c r="P87" s="290"/>
      <c r="Q87" s="290"/>
      <c r="R87" s="290"/>
      <c r="S87" s="291"/>
      <c r="T87" s="289"/>
      <c r="U87" s="290"/>
      <c r="V87" s="290"/>
      <c r="W87" s="290"/>
      <c r="X87" s="290"/>
      <c r="Y87" s="290"/>
      <c r="Z87" s="290"/>
      <c r="AA87" s="290"/>
      <c r="AB87" s="291"/>
      <c r="AC87" s="289"/>
      <c r="AD87" s="290"/>
      <c r="AE87" s="290"/>
      <c r="AF87" s="290"/>
      <c r="AG87" s="290"/>
      <c r="AH87" s="290"/>
      <c r="AI87" s="290"/>
      <c r="AJ87" s="290"/>
      <c r="AK87" s="291"/>
      <c r="AL87" s="289"/>
      <c r="AM87" s="290"/>
      <c r="AN87" s="290"/>
      <c r="AO87" s="290"/>
      <c r="AP87" s="290"/>
      <c r="AQ87" s="290"/>
      <c r="AR87" s="290"/>
      <c r="AS87" s="290"/>
      <c r="AT87" s="291"/>
      <c r="AU87" s="289"/>
      <c r="AV87" s="290"/>
      <c r="AW87" s="290"/>
      <c r="AX87" s="290"/>
      <c r="AY87" s="290"/>
      <c r="AZ87" s="290"/>
      <c r="BA87" s="290"/>
      <c r="BB87" s="290"/>
      <c r="BC87" s="291"/>
      <c r="BD87" s="289"/>
      <c r="BE87" s="290"/>
      <c r="BF87" s="290"/>
      <c r="BG87" s="290"/>
      <c r="BH87" s="290"/>
      <c r="BI87" s="290"/>
      <c r="BJ87" s="290"/>
      <c r="BK87" s="290"/>
      <c r="BL87" s="291"/>
      <c r="BM87" s="289"/>
      <c r="BN87" s="290"/>
      <c r="BO87" s="290"/>
      <c r="BP87" s="290"/>
      <c r="BQ87" s="290"/>
      <c r="BR87" s="290"/>
      <c r="BS87" s="290"/>
      <c r="BT87" s="290"/>
      <c r="BU87" s="291"/>
      <c r="BV87" s="289"/>
      <c r="BW87" s="290"/>
      <c r="BX87" s="290"/>
      <c r="BY87" s="290"/>
      <c r="BZ87" s="290"/>
      <c r="CA87" s="290"/>
      <c r="CB87" s="290"/>
      <c r="CC87" s="290"/>
      <c r="CD87" s="291"/>
    </row>
  </sheetData>
  <mergeCells count="1044">
    <mergeCell ref="E1:F1"/>
    <mergeCell ref="AM7:AN7"/>
    <mergeCell ref="AM8:AN8"/>
    <mergeCell ref="AM9:AN9"/>
    <mergeCell ref="AM10:AN10"/>
    <mergeCell ref="AM12:AN12"/>
    <mergeCell ref="AP12:AS12"/>
    <mergeCell ref="AM13:AN13"/>
    <mergeCell ref="AP13:AS13"/>
    <mergeCell ref="AM14:AN14"/>
    <mergeCell ref="AP14:AS14"/>
    <mergeCell ref="N1:O1"/>
    <mergeCell ref="W1:X1"/>
    <mergeCell ref="AX1:AY1"/>
    <mergeCell ref="BG1:BH1"/>
    <mergeCell ref="BP1:BQ1"/>
    <mergeCell ref="BY1:BZ1"/>
    <mergeCell ref="AF1:AG1"/>
    <mergeCell ref="AD3:AJ3"/>
    <mergeCell ref="AD6:AF6"/>
    <mergeCell ref="AO1:AP1"/>
    <mergeCell ref="AM3:AS3"/>
    <mergeCell ref="AM6:AO6"/>
    <mergeCell ref="C6:E6"/>
    <mergeCell ref="L14:M14"/>
    <mergeCell ref="O14:R14"/>
    <mergeCell ref="AY12:BB12"/>
    <mergeCell ref="BE12:BF12"/>
    <mergeCell ref="BH12:BK12"/>
    <mergeCell ref="AV13:AW13"/>
    <mergeCell ref="AY13:BB13"/>
    <mergeCell ref="BE13:BF13"/>
    <mergeCell ref="F45:I45"/>
    <mergeCell ref="F46:I46"/>
    <mergeCell ref="F47:I47"/>
    <mergeCell ref="F48:I48"/>
    <mergeCell ref="F49:I49"/>
    <mergeCell ref="F50:I50"/>
    <mergeCell ref="F36:I36"/>
    <mergeCell ref="F37:I37"/>
    <mergeCell ref="F38:I38"/>
    <mergeCell ref="F39:I39"/>
    <mergeCell ref="F40:I40"/>
    <mergeCell ref="F41:I41"/>
    <mergeCell ref="F42:I42"/>
    <mergeCell ref="F43:I43"/>
    <mergeCell ref="F44:I44"/>
    <mergeCell ref="C8:D8"/>
    <mergeCell ref="C9:D9"/>
    <mergeCell ref="C10:D10"/>
    <mergeCell ref="F35:I35"/>
    <mergeCell ref="F27:I27"/>
    <mergeCell ref="F28:I28"/>
    <mergeCell ref="F29:I29"/>
    <mergeCell ref="F12:I12"/>
    <mergeCell ref="F30:I30"/>
    <mergeCell ref="C28:D28"/>
    <mergeCell ref="C29:D29"/>
    <mergeCell ref="C30:D30"/>
    <mergeCell ref="C24:D24"/>
    <mergeCell ref="C25:D25"/>
    <mergeCell ref="C21:D21"/>
    <mergeCell ref="F22:I22"/>
    <mergeCell ref="F23:I23"/>
    <mergeCell ref="F24:I24"/>
    <mergeCell ref="F25:I25"/>
    <mergeCell ref="F26:I26"/>
    <mergeCell ref="C52:D52"/>
    <mergeCell ref="C53:D53"/>
    <mergeCell ref="C54:D54"/>
    <mergeCell ref="C55:D55"/>
    <mergeCell ref="C59:D59"/>
    <mergeCell ref="C60:D60"/>
    <mergeCell ref="C3:I3"/>
    <mergeCell ref="F32:I32"/>
    <mergeCell ref="F33:I33"/>
    <mergeCell ref="F34:I34"/>
    <mergeCell ref="F13:I13"/>
    <mergeCell ref="F14:I14"/>
    <mergeCell ref="F15:I15"/>
    <mergeCell ref="F16:I16"/>
    <mergeCell ref="F17:I17"/>
    <mergeCell ref="F18:I18"/>
    <mergeCell ref="F19:I19"/>
    <mergeCell ref="F20:I20"/>
    <mergeCell ref="F21:I21"/>
    <mergeCell ref="C23:D23"/>
    <mergeCell ref="C26:D26"/>
    <mergeCell ref="C27:D27"/>
    <mergeCell ref="C22:D22"/>
    <mergeCell ref="C7:D7"/>
    <mergeCell ref="C32:D32"/>
    <mergeCell ref="C12:D12"/>
    <mergeCell ref="C13:D13"/>
    <mergeCell ref="C14:D14"/>
    <mergeCell ref="C15:D15"/>
    <mergeCell ref="C85:D85"/>
    <mergeCell ref="C33:D33"/>
    <mergeCell ref="C34:D34"/>
    <mergeCell ref="C35:D35"/>
    <mergeCell ref="C36:D36"/>
    <mergeCell ref="C37:D37"/>
    <mergeCell ref="C38:D38"/>
    <mergeCell ref="C39:D39"/>
    <mergeCell ref="C40:D40"/>
    <mergeCell ref="C43:D43"/>
    <mergeCell ref="C44:D44"/>
    <mergeCell ref="C45:D45"/>
    <mergeCell ref="C41:D41"/>
    <mergeCell ref="C42:D42"/>
    <mergeCell ref="C81:D81"/>
    <mergeCell ref="C82:D82"/>
    <mergeCell ref="C83:D83"/>
    <mergeCell ref="C84:D84"/>
    <mergeCell ref="C50:D50"/>
    <mergeCell ref="C16:D16"/>
    <mergeCell ref="C17:D17"/>
    <mergeCell ref="C18:D18"/>
    <mergeCell ref="C19:D19"/>
    <mergeCell ref="C20:D20"/>
    <mergeCell ref="C46:D46"/>
    <mergeCell ref="C47:D47"/>
    <mergeCell ref="C48:D48"/>
    <mergeCell ref="C49:D49"/>
    <mergeCell ref="C66:D66"/>
    <mergeCell ref="C80:D80"/>
    <mergeCell ref="C63:D63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67:D67"/>
    <mergeCell ref="C68:D68"/>
    <mergeCell ref="C79:D79"/>
    <mergeCell ref="C64:D64"/>
    <mergeCell ref="C61:D61"/>
    <mergeCell ref="C62:D62"/>
    <mergeCell ref="C56:D56"/>
    <mergeCell ref="C57:D57"/>
    <mergeCell ref="C58:D58"/>
    <mergeCell ref="C69:D69"/>
    <mergeCell ref="U83:V83"/>
    <mergeCell ref="U84:V84"/>
    <mergeCell ref="U85:V85"/>
    <mergeCell ref="AV3:BB3"/>
    <mergeCell ref="BE3:BK3"/>
    <mergeCell ref="AV6:AX6"/>
    <mergeCell ref="BE6:BG6"/>
    <mergeCell ref="AV7:AW7"/>
    <mergeCell ref="BE7:BF7"/>
    <mergeCell ref="AV8:AW8"/>
    <mergeCell ref="BE8:BF8"/>
    <mergeCell ref="AV9:AW9"/>
    <mergeCell ref="BE9:BF9"/>
    <mergeCell ref="AV10:AW10"/>
    <mergeCell ref="BE10:BF10"/>
    <mergeCell ref="AV12:AW12"/>
    <mergeCell ref="AD7:AE7"/>
    <mergeCell ref="AD8:AE8"/>
    <mergeCell ref="AD9:AE9"/>
    <mergeCell ref="AD10:AE10"/>
    <mergeCell ref="AD12:AE12"/>
    <mergeCell ref="AG12:AJ12"/>
    <mergeCell ref="AD13:AE13"/>
    <mergeCell ref="AG13:AJ13"/>
    <mergeCell ref="U74:V74"/>
    <mergeCell ref="U75:V75"/>
    <mergeCell ref="U76:V76"/>
    <mergeCell ref="U77:V77"/>
    <mergeCell ref="U78:V78"/>
    <mergeCell ref="U79:V79"/>
    <mergeCell ref="U80:V80"/>
    <mergeCell ref="U81:V81"/>
    <mergeCell ref="U82:V82"/>
    <mergeCell ref="U64:V64"/>
    <mergeCell ref="U66:V66"/>
    <mergeCell ref="U67:V67"/>
    <mergeCell ref="U68:V68"/>
    <mergeCell ref="U69:V69"/>
    <mergeCell ref="U70:V70"/>
    <mergeCell ref="U71:V71"/>
    <mergeCell ref="U72:V72"/>
    <mergeCell ref="U73:V73"/>
    <mergeCell ref="U55:V55"/>
    <mergeCell ref="U56:V56"/>
    <mergeCell ref="U57:V57"/>
    <mergeCell ref="U58:V58"/>
    <mergeCell ref="U59:V59"/>
    <mergeCell ref="U60:V60"/>
    <mergeCell ref="U61:V61"/>
    <mergeCell ref="U62:V62"/>
    <mergeCell ref="U63:V63"/>
    <mergeCell ref="U48:V48"/>
    <mergeCell ref="X48:AA48"/>
    <mergeCell ref="U49:V49"/>
    <mergeCell ref="X49:AA49"/>
    <mergeCell ref="U50:V50"/>
    <mergeCell ref="X50:AA50"/>
    <mergeCell ref="U52:V52"/>
    <mergeCell ref="U53:V53"/>
    <mergeCell ref="U54:V54"/>
    <mergeCell ref="U43:V43"/>
    <mergeCell ref="X43:AA43"/>
    <mergeCell ref="U44:V44"/>
    <mergeCell ref="X44:AA44"/>
    <mergeCell ref="U45:V45"/>
    <mergeCell ref="X45:AA45"/>
    <mergeCell ref="U46:V46"/>
    <mergeCell ref="X46:AA46"/>
    <mergeCell ref="U47:V47"/>
    <mergeCell ref="X47:AA47"/>
    <mergeCell ref="U38:V38"/>
    <mergeCell ref="X38:AA38"/>
    <mergeCell ref="U39:V39"/>
    <mergeCell ref="X39:AA39"/>
    <mergeCell ref="U40:V40"/>
    <mergeCell ref="X40:AA40"/>
    <mergeCell ref="U41:V41"/>
    <mergeCell ref="X41:AA41"/>
    <mergeCell ref="U42:V42"/>
    <mergeCell ref="X42:AA42"/>
    <mergeCell ref="U33:V33"/>
    <mergeCell ref="X33:AA33"/>
    <mergeCell ref="U34:V34"/>
    <mergeCell ref="X34:AA34"/>
    <mergeCell ref="U35:V35"/>
    <mergeCell ref="X35:AA35"/>
    <mergeCell ref="U36:V36"/>
    <mergeCell ref="X36:AA36"/>
    <mergeCell ref="U37:V37"/>
    <mergeCell ref="X37:AA37"/>
    <mergeCell ref="U27:V27"/>
    <mergeCell ref="X27:AA27"/>
    <mergeCell ref="U28:V28"/>
    <mergeCell ref="X28:AA28"/>
    <mergeCell ref="U29:V29"/>
    <mergeCell ref="X29:AA29"/>
    <mergeCell ref="U30:V30"/>
    <mergeCell ref="X30:AA30"/>
    <mergeCell ref="U32:V32"/>
    <mergeCell ref="X32:AA32"/>
    <mergeCell ref="U22:V22"/>
    <mergeCell ref="X22:AA22"/>
    <mergeCell ref="U23:V23"/>
    <mergeCell ref="X23:AA23"/>
    <mergeCell ref="U24:V24"/>
    <mergeCell ref="X24:AA24"/>
    <mergeCell ref="U25:V25"/>
    <mergeCell ref="X25:AA25"/>
    <mergeCell ref="U26:V26"/>
    <mergeCell ref="X26:AA26"/>
    <mergeCell ref="U17:V17"/>
    <mergeCell ref="X17:AA17"/>
    <mergeCell ref="U18:V18"/>
    <mergeCell ref="X18:AA18"/>
    <mergeCell ref="U19:V19"/>
    <mergeCell ref="X19:AA19"/>
    <mergeCell ref="U20:V20"/>
    <mergeCell ref="X20:AA20"/>
    <mergeCell ref="U21:V21"/>
    <mergeCell ref="X21:AA21"/>
    <mergeCell ref="L78:M78"/>
    <mergeCell ref="L79:M79"/>
    <mergeCell ref="L80:M80"/>
    <mergeCell ref="L81:M81"/>
    <mergeCell ref="L82:M82"/>
    <mergeCell ref="L83:M83"/>
    <mergeCell ref="L84:M84"/>
    <mergeCell ref="L66:M66"/>
    <mergeCell ref="L67:M67"/>
    <mergeCell ref="L68:M68"/>
    <mergeCell ref="L50:M50"/>
    <mergeCell ref="O50:R50"/>
    <mergeCell ref="L52:M52"/>
    <mergeCell ref="L53:M53"/>
    <mergeCell ref="L54:M54"/>
    <mergeCell ref="L55:M55"/>
    <mergeCell ref="L56:M56"/>
    <mergeCell ref="L57:M57"/>
    <mergeCell ref="L58:M58"/>
    <mergeCell ref="L45:M45"/>
    <mergeCell ref="O45:R45"/>
    <mergeCell ref="L46:M46"/>
    <mergeCell ref="L85:M85"/>
    <mergeCell ref="U3:AA3"/>
    <mergeCell ref="U6:W6"/>
    <mergeCell ref="U7:V7"/>
    <mergeCell ref="U8:V8"/>
    <mergeCell ref="U9:V9"/>
    <mergeCell ref="U10:V10"/>
    <mergeCell ref="U12:V12"/>
    <mergeCell ref="X12:AA12"/>
    <mergeCell ref="U13:V13"/>
    <mergeCell ref="X13:AA13"/>
    <mergeCell ref="U14:V14"/>
    <mergeCell ref="X14:AA14"/>
    <mergeCell ref="U15:V15"/>
    <mergeCell ref="X15:AA15"/>
    <mergeCell ref="U16:V16"/>
    <mergeCell ref="X16:AA16"/>
    <mergeCell ref="L69:M69"/>
    <mergeCell ref="L70:M70"/>
    <mergeCell ref="L71:M71"/>
    <mergeCell ref="L72:M72"/>
    <mergeCell ref="L73:M73"/>
    <mergeCell ref="L74:M74"/>
    <mergeCell ref="L75:M75"/>
    <mergeCell ref="L76:M76"/>
    <mergeCell ref="L77:M77"/>
    <mergeCell ref="L59:M59"/>
    <mergeCell ref="L60:M60"/>
    <mergeCell ref="L61:M61"/>
    <mergeCell ref="L62:M62"/>
    <mergeCell ref="L63:M63"/>
    <mergeCell ref="L64:M64"/>
    <mergeCell ref="O46:R46"/>
    <mergeCell ref="L47:M47"/>
    <mergeCell ref="O47:R47"/>
    <mergeCell ref="L48:M48"/>
    <mergeCell ref="O48:R48"/>
    <mergeCell ref="L49:M49"/>
    <mergeCell ref="O49:R49"/>
    <mergeCell ref="L40:M40"/>
    <mergeCell ref="O40:R40"/>
    <mergeCell ref="L41:M41"/>
    <mergeCell ref="O41:R41"/>
    <mergeCell ref="L42:M42"/>
    <mergeCell ref="O42:R42"/>
    <mergeCell ref="L43:M43"/>
    <mergeCell ref="O43:R43"/>
    <mergeCell ref="L44:M44"/>
    <mergeCell ref="O44:R44"/>
    <mergeCell ref="L35:M35"/>
    <mergeCell ref="O35:R35"/>
    <mergeCell ref="L36:M36"/>
    <mergeCell ref="O36:R36"/>
    <mergeCell ref="L37:M37"/>
    <mergeCell ref="O37:R37"/>
    <mergeCell ref="L38:M38"/>
    <mergeCell ref="O38:R38"/>
    <mergeCell ref="L39:M39"/>
    <mergeCell ref="O39:R39"/>
    <mergeCell ref="L29:M29"/>
    <mergeCell ref="O29:R29"/>
    <mergeCell ref="L30:M30"/>
    <mergeCell ref="O30:R30"/>
    <mergeCell ref="L32:M32"/>
    <mergeCell ref="O32:R32"/>
    <mergeCell ref="L33:M33"/>
    <mergeCell ref="O33:R33"/>
    <mergeCell ref="L34:M34"/>
    <mergeCell ref="O34:R34"/>
    <mergeCell ref="L24:M24"/>
    <mergeCell ref="O24:R24"/>
    <mergeCell ref="L25:M25"/>
    <mergeCell ref="O25:R25"/>
    <mergeCell ref="L26:M26"/>
    <mergeCell ref="O26:R26"/>
    <mergeCell ref="L27:M27"/>
    <mergeCell ref="O27:R27"/>
    <mergeCell ref="L28:M28"/>
    <mergeCell ref="O28:R28"/>
    <mergeCell ref="L19:M19"/>
    <mergeCell ref="O19:R19"/>
    <mergeCell ref="L20:M20"/>
    <mergeCell ref="O20:R20"/>
    <mergeCell ref="L21:M21"/>
    <mergeCell ref="O21:R21"/>
    <mergeCell ref="L22:M22"/>
    <mergeCell ref="O22:R22"/>
    <mergeCell ref="L23:M23"/>
    <mergeCell ref="O23:R23"/>
    <mergeCell ref="L15:M15"/>
    <mergeCell ref="O15:R15"/>
    <mergeCell ref="L16:M16"/>
    <mergeCell ref="O16:R16"/>
    <mergeCell ref="L17:M17"/>
    <mergeCell ref="O17:R17"/>
    <mergeCell ref="L18:M18"/>
    <mergeCell ref="O18:R18"/>
    <mergeCell ref="L3:R3"/>
    <mergeCell ref="L6:N6"/>
    <mergeCell ref="L7:M7"/>
    <mergeCell ref="L8:M8"/>
    <mergeCell ref="L9:M9"/>
    <mergeCell ref="L10:M10"/>
    <mergeCell ref="L12:M12"/>
    <mergeCell ref="O12:R12"/>
    <mergeCell ref="L13:M13"/>
    <mergeCell ref="O13:R13"/>
    <mergeCell ref="BH13:BK13"/>
    <mergeCell ref="AD14:AE14"/>
    <mergeCell ref="AG14:AJ14"/>
    <mergeCell ref="AV14:AW14"/>
    <mergeCell ref="AY14:BB14"/>
    <mergeCell ref="BE14:BF14"/>
    <mergeCell ref="BH14:BK14"/>
    <mergeCell ref="AV15:AW15"/>
    <mergeCell ref="AY15:BB15"/>
    <mergeCell ref="BE15:BF15"/>
    <mergeCell ref="BH15:BK15"/>
    <mergeCell ref="AD15:AE15"/>
    <mergeCell ref="AG15:AJ15"/>
    <mergeCell ref="AM15:AN15"/>
    <mergeCell ref="AP15:AS15"/>
    <mergeCell ref="AV16:AW16"/>
    <mergeCell ref="AY16:BB16"/>
    <mergeCell ref="BE16:BF16"/>
    <mergeCell ref="BH16:BK16"/>
    <mergeCell ref="AV17:AW17"/>
    <mergeCell ref="AY17:BB17"/>
    <mergeCell ref="BE17:BF17"/>
    <mergeCell ref="BH17:BK17"/>
    <mergeCell ref="AD16:AE16"/>
    <mergeCell ref="AG16:AJ16"/>
    <mergeCell ref="AD17:AE17"/>
    <mergeCell ref="AG17:AJ17"/>
    <mergeCell ref="AM16:AN16"/>
    <mergeCell ref="AP16:AS16"/>
    <mergeCell ref="AM17:AN17"/>
    <mergeCell ref="AP17:AS17"/>
    <mergeCell ref="AV18:AW18"/>
    <mergeCell ref="AY18:BB18"/>
    <mergeCell ref="BE18:BF18"/>
    <mergeCell ref="BH18:BK18"/>
    <mergeCell ref="AV19:AW19"/>
    <mergeCell ref="AY19:BB19"/>
    <mergeCell ref="BE19:BF19"/>
    <mergeCell ref="BH19:BK19"/>
    <mergeCell ref="AD18:AE18"/>
    <mergeCell ref="AG18:AJ18"/>
    <mergeCell ref="AD19:AE19"/>
    <mergeCell ref="AG19:AJ19"/>
    <mergeCell ref="AM18:AN18"/>
    <mergeCell ref="AP18:AS18"/>
    <mergeCell ref="AM19:AN19"/>
    <mergeCell ref="AP19:AS19"/>
    <mergeCell ref="AV20:AW20"/>
    <mergeCell ref="AY20:BB20"/>
    <mergeCell ref="BE20:BF20"/>
    <mergeCell ref="BH20:BK20"/>
    <mergeCell ref="AV21:AW21"/>
    <mergeCell ref="AY21:BB21"/>
    <mergeCell ref="BE21:BF21"/>
    <mergeCell ref="BH21:BK21"/>
    <mergeCell ref="AD20:AE20"/>
    <mergeCell ref="AG20:AJ20"/>
    <mergeCell ref="AD21:AE21"/>
    <mergeCell ref="AG21:AJ21"/>
    <mergeCell ref="AM20:AN20"/>
    <mergeCell ref="AP20:AS20"/>
    <mergeCell ref="AM21:AN21"/>
    <mergeCell ref="AP21:AS21"/>
    <mergeCell ref="AV22:AW22"/>
    <mergeCell ref="AY22:BB22"/>
    <mergeCell ref="BE22:BF22"/>
    <mergeCell ref="BH22:BK22"/>
    <mergeCell ref="AV23:AW23"/>
    <mergeCell ref="AY23:BB23"/>
    <mergeCell ref="BE23:BF23"/>
    <mergeCell ref="BH23:BK23"/>
    <mergeCell ref="AD22:AE22"/>
    <mergeCell ref="AG22:AJ22"/>
    <mergeCell ref="AD23:AE23"/>
    <mergeCell ref="AG23:AJ23"/>
    <mergeCell ref="AM22:AN22"/>
    <mergeCell ref="AP22:AS22"/>
    <mergeCell ref="AM23:AN23"/>
    <mergeCell ref="AP23:AS23"/>
    <mergeCell ref="AV24:AW24"/>
    <mergeCell ref="AY24:BB24"/>
    <mergeCell ref="BE24:BF24"/>
    <mergeCell ref="BH24:BK24"/>
    <mergeCell ref="AV25:AW25"/>
    <mergeCell ref="AY25:BB25"/>
    <mergeCell ref="BE25:BF25"/>
    <mergeCell ref="BH25:BK25"/>
    <mergeCell ref="AD24:AE24"/>
    <mergeCell ref="AG24:AJ24"/>
    <mergeCell ref="AD25:AE25"/>
    <mergeCell ref="AG25:AJ25"/>
    <mergeCell ref="AM24:AN24"/>
    <mergeCell ref="AP24:AS24"/>
    <mergeCell ref="AM25:AN25"/>
    <mergeCell ref="AP25:AS25"/>
    <mergeCell ref="AV26:AW26"/>
    <mergeCell ref="AY26:BB26"/>
    <mergeCell ref="BE26:BF26"/>
    <mergeCell ref="BH26:BK26"/>
    <mergeCell ref="AV27:AW27"/>
    <mergeCell ref="AY27:BB27"/>
    <mergeCell ref="BE27:BF27"/>
    <mergeCell ref="BH27:BK27"/>
    <mergeCell ref="AD26:AE26"/>
    <mergeCell ref="AG26:AJ26"/>
    <mergeCell ref="AD27:AE27"/>
    <mergeCell ref="AG27:AJ27"/>
    <mergeCell ref="AM26:AN26"/>
    <mergeCell ref="AP26:AS26"/>
    <mergeCell ref="AM27:AN27"/>
    <mergeCell ref="AP27:AS27"/>
    <mergeCell ref="AV28:AW28"/>
    <mergeCell ref="AY28:BB28"/>
    <mergeCell ref="BE28:BF28"/>
    <mergeCell ref="BH28:BK28"/>
    <mergeCell ref="AV29:AW29"/>
    <mergeCell ref="AY29:BB29"/>
    <mergeCell ref="BE29:BF29"/>
    <mergeCell ref="BH29:BK29"/>
    <mergeCell ref="AD28:AE28"/>
    <mergeCell ref="AG28:AJ28"/>
    <mergeCell ref="AD29:AE29"/>
    <mergeCell ref="AG29:AJ29"/>
    <mergeCell ref="AM28:AN28"/>
    <mergeCell ref="AP28:AS28"/>
    <mergeCell ref="AM29:AN29"/>
    <mergeCell ref="AP29:AS29"/>
    <mergeCell ref="AV30:AW30"/>
    <mergeCell ref="AY30:BB30"/>
    <mergeCell ref="BE30:BF30"/>
    <mergeCell ref="BH30:BK30"/>
    <mergeCell ref="AV32:AW32"/>
    <mergeCell ref="AY32:BB32"/>
    <mergeCell ref="BE32:BF32"/>
    <mergeCell ref="BH32:BK32"/>
    <mergeCell ref="AD30:AE30"/>
    <mergeCell ref="AG30:AJ30"/>
    <mergeCell ref="AD32:AE32"/>
    <mergeCell ref="AG32:AJ32"/>
    <mergeCell ref="AM30:AN30"/>
    <mergeCell ref="AP30:AS30"/>
    <mergeCell ref="AM32:AN32"/>
    <mergeCell ref="AP32:AS32"/>
    <mergeCell ref="AV33:AW33"/>
    <mergeCell ref="AY33:BB33"/>
    <mergeCell ref="BE33:BF33"/>
    <mergeCell ref="BH33:BK33"/>
    <mergeCell ref="AV34:AW34"/>
    <mergeCell ref="AY34:BB34"/>
    <mergeCell ref="BE34:BF34"/>
    <mergeCell ref="BH34:BK34"/>
    <mergeCell ref="AD33:AE33"/>
    <mergeCell ref="AG33:AJ33"/>
    <mergeCell ref="AD34:AE34"/>
    <mergeCell ref="AG34:AJ34"/>
    <mergeCell ref="AM33:AN33"/>
    <mergeCell ref="AP33:AS33"/>
    <mergeCell ref="AM34:AN34"/>
    <mergeCell ref="AP34:AS34"/>
    <mergeCell ref="AV35:AW35"/>
    <mergeCell ref="AY35:BB35"/>
    <mergeCell ref="BE35:BF35"/>
    <mergeCell ref="BH35:BK35"/>
    <mergeCell ref="AV36:AW36"/>
    <mergeCell ref="AY36:BB36"/>
    <mergeCell ref="BE36:BF36"/>
    <mergeCell ref="BH36:BK36"/>
    <mergeCell ref="AD35:AE35"/>
    <mergeCell ref="AG35:AJ35"/>
    <mergeCell ref="AD36:AE36"/>
    <mergeCell ref="AG36:AJ36"/>
    <mergeCell ref="AM35:AN35"/>
    <mergeCell ref="AP35:AS35"/>
    <mergeCell ref="AM36:AN36"/>
    <mergeCell ref="AP36:AS36"/>
    <mergeCell ref="AV37:AW37"/>
    <mergeCell ref="AY37:BB37"/>
    <mergeCell ref="BE37:BF37"/>
    <mergeCell ref="BH37:BK37"/>
    <mergeCell ref="AV38:AW38"/>
    <mergeCell ref="AY38:BB38"/>
    <mergeCell ref="BE38:BF38"/>
    <mergeCell ref="BH38:BK38"/>
    <mergeCell ref="AD37:AE37"/>
    <mergeCell ref="AG37:AJ37"/>
    <mergeCell ref="AD38:AE38"/>
    <mergeCell ref="AG38:AJ38"/>
    <mergeCell ref="AM37:AN37"/>
    <mergeCell ref="AP37:AS37"/>
    <mergeCell ref="AM38:AN38"/>
    <mergeCell ref="AP38:AS38"/>
    <mergeCell ref="AV39:AW39"/>
    <mergeCell ref="AY39:BB39"/>
    <mergeCell ref="BE39:BF39"/>
    <mergeCell ref="BH39:BK39"/>
    <mergeCell ref="AV40:AW40"/>
    <mergeCell ref="AY40:BB40"/>
    <mergeCell ref="BE40:BF40"/>
    <mergeCell ref="BH40:BK40"/>
    <mergeCell ref="AD39:AE39"/>
    <mergeCell ref="AG39:AJ39"/>
    <mergeCell ref="AD40:AE40"/>
    <mergeCell ref="AG40:AJ40"/>
    <mergeCell ref="AM39:AN39"/>
    <mergeCell ref="AP39:AS39"/>
    <mergeCell ref="AM40:AN40"/>
    <mergeCell ref="AP40:AS40"/>
    <mergeCell ref="AV41:AW41"/>
    <mergeCell ref="AY41:BB41"/>
    <mergeCell ref="BE41:BF41"/>
    <mergeCell ref="BH41:BK41"/>
    <mergeCell ref="AV42:AW42"/>
    <mergeCell ref="AY42:BB42"/>
    <mergeCell ref="BE42:BF42"/>
    <mergeCell ref="BH42:BK42"/>
    <mergeCell ref="AD41:AE41"/>
    <mergeCell ref="AG41:AJ41"/>
    <mergeCell ref="AD42:AE42"/>
    <mergeCell ref="AG42:AJ42"/>
    <mergeCell ref="AM41:AN41"/>
    <mergeCell ref="AP41:AS41"/>
    <mergeCell ref="AM42:AN42"/>
    <mergeCell ref="AP42:AS42"/>
    <mergeCell ref="AV43:AW43"/>
    <mergeCell ref="AY43:BB43"/>
    <mergeCell ref="BE43:BF43"/>
    <mergeCell ref="BH43:BK43"/>
    <mergeCell ref="AV44:AW44"/>
    <mergeCell ref="AY44:BB44"/>
    <mergeCell ref="BE44:BF44"/>
    <mergeCell ref="BH44:BK44"/>
    <mergeCell ref="AD43:AE43"/>
    <mergeCell ref="AG43:AJ43"/>
    <mergeCell ref="AD44:AE44"/>
    <mergeCell ref="AG44:AJ44"/>
    <mergeCell ref="AM43:AN43"/>
    <mergeCell ref="AP43:AS43"/>
    <mergeCell ref="AM44:AN44"/>
    <mergeCell ref="AP44:AS44"/>
    <mergeCell ref="AV45:AW45"/>
    <mergeCell ref="AY45:BB45"/>
    <mergeCell ref="BE45:BF45"/>
    <mergeCell ref="BH45:BK45"/>
    <mergeCell ref="AV46:AW46"/>
    <mergeCell ref="AY46:BB46"/>
    <mergeCell ref="BE46:BF46"/>
    <mergeCell ref="BH46:BK46"/>
    <mergeCell ref="AD45:AE45"/>
    <mergeCell ref="AG45:AJ45"/>
    <mergeCell ref="AD46:AE46"/>
    <mergeCell ref="AG46:AJ46"/>
    <mergeCell ref="AM45:AN45"/>
    <mergeCell ref="AP45:AS45"/>
    <mergeCell ref="AM46:AN46"/>
    <mergeCell ref="AP46:AS46"/>
    <mergeCell ref="AV47:AW47"/>
    <mergeCell ref="AY47:BB47"/>
    <mergeCell ref="BE47:BF47"/>
    <mergeCell ref="BH47:BK47"/>
    <mergeCell ref="AV48:AW48"/>
    <mergeCell ref="AY48:BB48"/>
    <mergeCell ref="BE48:BF48"/>
    <mergeCell ref="BH48:BK48"/>
    <mergeCell ref="AD47:AE47"/>
    <mergeCell ref="AG47:AJ47"/>
    <mergeCell ref="AD48:AE48"/>
    <mergeCell ref="AG48:AJ48"/>
    <mergeCell ref="AM47:AN47"/>
    <mergeCell ref="AP47:AS47"/>
    <mergeCell ref="AM48:AN48"/>
    <mergeCell ref="AP48:AS48"/>
    <mergeCell ref="AV49:AW49"/>
    <mergeCell ref="AY49:BB49"/>
    <mergeCell ref="BE49:BF49"/>
    <mergeCell ref="BH49:BK49"/>
    <mergeCell ref="AV50:AW50"/>
    <mergeCell ref="AY50:BB50"/>
    <mergeCell ref="BE50:BF50"/>
    <mergeCell ref="BH50:BK50"/>
    <mergeCell ref="AD49:AE49"/>
    <mergeCell ref="AG49:AJ49"/>
    <mergeCell ref="AD50:AE50"/>
    <mergeCell ref="AG50:AJ50"/>
    <mergeCell ref="AM49:AN49"/>
    <mergeCell ref="AP49:AS49"/>
    <mergeCell ref="AM50:AN50"/>
    <mergeCell ref="AP50:AS50"/>
    <mergeCell ref="AV52:AW52"/>
    <mergeCell ref="BE52:BF52"/>
    <mergeCell ref="AV53:AW53"/>
    <mergeCell ref="BE53:BF53"/>
    <mergeCell ref="AV54:AW54"/>
    <mergeCell ref="BE54:BF54"/>
    <mergeCell ref="AD52:AE52"/>
    <mergeCell ref="AD53:AE53"/>
    <mergeCell ref="AD54:AE54"/>
    <mergeCell ref="AM52:AN52"/>
    <mergeCell ref="AM53:AN53"/>
    <mergeCell ref="AM54:AN54"/>
    <mergeCell ref="AV55:AW55"/>
    <mergeCell ref="BE55:BF55"/>
    <mergeCell ref="AV56:AW56"/>
    <mergeCell ref="BE56:BF56"/>
    <mergeCell ref="AV57:AW57"/>
    <mergeCell ref="BE57:BF57"/>
    <mergeCell ref="AD55:AE55"/>
    <mergeCell ref="AD56:AE56"/>
    <mergeCell ref="AD57:AE57"/>
    <mergeCell ref="AM55:AN55"/>
    <mergeCell ref="AM56:AN56"/>
    <mergeCell ref="AM57:AN57"/>
    <mergeCell ref="AV58:AW58"/>
    <mergeCell ref="BE58:BF58"/>
    <mergeCell ref="AV59:AW59"/>
    <mergeCell ref="BE59:BF59"/>
    <mergeCell ref="AV60:AW60"/>
    <mergeCell ref="BE60:BF60"/>
    <mergeCell ref="AD58:AE58"/>
    <mergeCell ref="AD59:AE59"/>
    <mergeCell ref="AD60:AE60"/>
    <mergeCell ref="AM58:AN58"/>
    <mergeCell ref="AM59:AN59"/>
    <mergeCell ref="AM60:AN60"/>
    <mergeCell ref="AV61:AW61"/>
    <mergeCell ref="BE61:BF61"/>
    <mergeCell ref="AV62:AW62"/>
    <mergeCell ref="BE62:BF62"/>
    <mergeCell ref="AV63:AW63"/>
    <mergeCell ref="BE63:BF63"/>
    <mergeCell ref="AD61:AE61"/>
    <mergeCell ref="AD62:AE62"/>
    <mergeCell ref="AD63:AE63"/>
    <mergeCell ref="AM61:AN61"/>
    <mergeCell ref="AM62:AN62"/>
    <mergeCell ref="AM63:AN63"/>
    <mergeCell ref="AV64:AW64"/>
    <mergeCell ref="BE64:BF64"/>
    <mergeCell ref="AV66:AW66"/>
    <mergeCell ref="BE66:BF66"/>
    <mergeCell ref="AV67:AW67"/>
    <mergeCell ref="BE67:BF67"/>
    <mergeCell ref="AD64:AE64"/>
    <mergeCell ref="AD66:AE66"/>
    <mergeCell ref="AD67:AE67"/>
    <mergeCell ref="AM64:AN64"/>
    <mergeCell ref="AM66:AN66"/>
    <mergeCell ref="AM67:AN67"/>
    <mergeCell ref="AV68:AW68"/>
    <mergeCell ref="BE68:BF68"/>
    <mergeCell ref="AV69:AW69"/>
    <mergeCell ref="BE69:BF69"/>
    <mergeCell ref="AV70:AW70"/>
    <mergeCell ref="BE70:BF70"/>
    <mergeCell ref="AD68:AE68"/>
    <mergeCell ref="AD69:AE69"/>
    <mergeCell ref="AD70:AE70"/>
    <mergeCell ref="AM68:AN68"/>
    <mergeCell ref="AM69:AN69"/>
    <mergeCell ref="AM70:AN70"/>
    <mergeCell ref="AV71:AW71"/>
    <mergeCell ref="BE71:BF71"/>
    <mergeCell ref="AV72:AW72"/>
    <mergeCell ref="BE72:BF72"/>
    <mergeCell ref="AV73:AW73"/>
    <mergeCell ref="BE73:BF73"/>
    <mergeCell ref="AD71:AE71"/>
    <mergeCell ref="AD72:AE72"/>
    <mergeCell ref="AD73:AE73"/>
    <mergeCell ref="AM71:AN71"/>
    <mergeCell ref="AM72:AN72"/>
    <mergeCell ref="AM73:AN73"/>
    <mergeCell ref="AV74:AW74"/>
    <mergeCell ref="BE74:BF74"/>
    <mergeCell ref="AV75:AW75"/>
    <mergeCell ref="BE75:BF75"/>
    <mergeCell ref="AV76:AW76"/>
    <mergeCell ref="BE76:BF76"/>
    <mergeCell ref="AD74:AE74"/>
    <mergeCell ref="AD75:AE75"/>
    <mergeCell ref="AD76:AE76"/>
    <mergeCell ref="AM74:AN74"/>
    <mergeCell ref="AM75:AN75"/>
    <mergeCell ref="AM76:AN76"/>
    <mergeCell ref="AV77:AW77"/>
    <mergeCell ref="BE77:BF77"/>
    <mergeCell ref="AV78:AW78"/>
    <mergeCell ref="BE78:BF78"/>
    <mergeCell ref="AV79:AW79"/>
    <mergeCell ref="BE79:BF79"/>
    <mergeCell ref="AD77:AE77"/>
    <mergeCell ref="AD78:AE78"/>
    <mergeCell ref="AD79:AE79"/>
    <mergeCell ref="AM77:AN77"/>
    <mergeCell ref="AM78:AN78"/>
    <mergeCell ref="AM79:AN79"/>
    <mergeCell ref="AV80:AW80"/>
    <mergeCell ref="BE80:BF80"/>
    <mergeCell ref="AV81:AW81"/>
    <mergeCell ref="BE81:BF81"/>
    <mergeCell ref="AV82:AW82"/>
    <mergeCell ref="BE82:BF82"/>
    <mergeCell ref="AD80:AE80"/>
    <mergeCell ref="AD81:AE81"/>
    <mergeCell ref="AD82:AE82"/>
    <mergeCell ref="AM80:AN80"/>
    <mergeCell ref="AM81:AN81"/>
    <mergeCell ref="AM82:AN82"/>
    <mergeCell ref="AV83:AW83"/>
    <mergeCell ref="BE83:BF83"/>
    <mergeCell ref="AV84:AW84"/>
    <mergeCell ref="BE84:BF84"/>
    <mergeCell ref="AV85:AW85"/>
    <mergeCell ref="BE85:BF85"/>
    <mergeCell ref="AD83:AE83"/>
    <mergeCell ref="AD84:AE84"/>
    <mergeCell ref="AD85:AE85"/>
    <mergeCell ref="AM83:AN83"/>
    <mergeCell ref="AM84:AN84"/>
    <mergeCell ref="AM85:AN85"/>
    <mergeCell ref="BN3:BT3"/>
    <mergeCell ref="BW3:CC3"/>
    <mergeCell ref="BN6:BP6"/>
    <mergeCell ref="BW6:BY6"/>
    <mergeCell ref="BN7:BO7"/>
    <mergeCell ref="BW7:BX7"/>
    <mergeCell ref="BN8:BO8"/>
    <mergeCell ref="BW8:BX8"/>
    <mergeCell ref="BN9:BO9"/>
    <mergeCell ref="BW9:BX9"/>
    <mergeCell ref="BN10:BO10"/>
    <mergeCell ref="BW10:BX10"/>
    <mergeCell ref="BN12:BO12"/>
    <mergeCell ref="BQ12:BT12"/>
    <mergeCell ref="BW12:BX12"/>
    <mergeCell ref="BZ12:CC12"/>
    <mergeCell ref="BN13:BO13"/>
    <mergeCell ref="BQ13:BT13"/>
    <mergeCell ref="BW13:BX13"/>
    <mergeCell ref="BZ13:CC13"/>
    <mergeCell ref="BN14:BO14"/>
    <mergeCell ref="BQ14:BT14"/>
    <mergeCell ref="BW14:BX14"/>
    <mergeCell ref="BZ14:CC14"/>
    <mergeCell ref="BN15:BO15"/>
    <mergeCell ref="BQ15:BT15"/>
    <mergeCell ref="BW15:BX15"/>
    <mergeCell ref="BZ15:CC15"/>
    <mergeCell ref="BN16:BO16"/>
    <mergeCell ref="BQ16:BT16"/>
    <mergeCell ref="BW16:BX16"/>
    <mergeCell ref="BZ16:CC16"/>
    <mergeCell ref="BN17:BO17"/>
    <mergeCell ref="BQ17:BT17"/>
    <mergeCell ref="BW17:BX17"/>
    <mergeCell ref="BZ17:CC17"/>
    <mergeCell ref="BN18:BO18"/>
    <mergeCell ref="BQ18:BT18"/>
    <mergeCell ref="BW18:BX18"/>
    <mergeCell ref="BZ18:CC18"/>
    <mergeCell ref="BN19:BO19"/>
    <mergeCell ref="BQ19:BT19"/>
    <mergeCell ref="BW19:BX19"/>
    <mergeCell ref="BZ19:CC19"/>
    <mergeCell ref="BN20:BO20"/>
    <mergeCell ref="BQ20:BT20"/>
    <mergeCell ref="BW20:BX20"/>
    <mergeCell ref="BZ20:CC20"/>
    <mergeCell ref="BN21:BO21"/>
    <mergeCell ref="BQ21:BT21"/>
    <mergeCell ref="BW21:BX21"/>
    <mergeCell ref="BZ21:CC21"/>
    <mergeCell ref="BN22:BO22"/>
    <mergeCell ref="BQ22:BT22"/>
    <mergeCell ref="BW22:BX22"/>
    <mergeCell ref="BZ22:CC22"/>
    <mergeCell ref="BN23:BO23"/>
    <mergeCell ref="BQ23:BT23"/>
    <mergeCell ref="BW23:BX23"/>
    <mergeCell ref="BZ23:CC23"/>
    <mergeCell ref="BN24:BO24"/>
    <mergeCell ref="BQ24:BT24"/>
    <mergeCell ref="BW24:BX24"/>
    <mergeCell ref="BZ24:CC24"/>
    <mergeCell ref="BN25:BO25"/>
    <mergeCell ref="BQ25:BT25"/>
    <mergeCell ref="BW25:BX25"/>
    <mergeCell ref="BZ25:CC25"/>
    <mergeCell ref="BN26:BO26"/>
    <mergeCell ref="BQ26:BT26"/>
    <mergeCell ref="BW26:BX26"/>
    <mergeCell ref="BZ26:CC26"/>
    <mergeCell ref="BN27:BO27"/>
    <mergeCell ref="BQ27:BT27"/>
    <mergeCell ref="BW27:BX27"/>
    <mergeCell ref="BZ27:CC27"/>
    <mergeCell ref="BN28:BO28"/>
    <mergeCell ref="BQ28:BT28"/>
    <mergeCell ref="BW28:BX28"/>
    <mergeCell ref="BZ28:CC28"/>
    <mergeCell ref="BN29:BO29"/>
    <mergeCell ref="BQ29:BT29"/>
    <mergeCell ref="BW29:BX29"/>
    <mergeCell ref="BZ29:CC29"/>
    <mergeCell ref="BN30:BO30"/>
    <mergeCell ref="BQ30:BT30"/>
    <mergeCell ref="BW30:BX30"/>
    <mergeCell ref="BZ30:CC30"/>
    <mergeCell ref="BN32:BO32"/>
    <mergeCell ref="BQ32:BT32"/>
    <mergeCell ref="BW32:BX32"/>
    <mergeCell ref="BZ32:CC32"/>
    <mergeCell ref="BN33:BO33"/>
    <mergeCell ref="BQ33:BT33"/>
    <mergeCell ref="BW33:BX33"/>
    <mergeCell ref="BZ33:CC33"/>
    <mergeCell ref="BN34:BO34"/>
    <mergeCell ref="BQ34:BT34"/>
    <mergeCell ref="BW34:BX34"/>
    <mergeCell ref="BZ34:CC34"/>
    <mergeCell ref="BN35:BO35"/>
    <mergeCell ref="BQ35:BT35"/>
    <mergeCell ref="BW35:BX35"/>
    <mergeCell ref="BZ35:CC35"/>
    <mergeCell ref="BN36:BO36"/>
    <mergeCell ref="BQ36:BT36"/>
    <mergeCell ref="BW36:BX36"/>
    <mergeCell ref="BZ36:CC36"/>
    <mergeCell ref="BN37:BO37"/>
    <mergeCell ref="BQ37:BT37"/>
    <mergeCell ref="BW37:BX37"/>
    <mergeCell ref="BZ37:CC37"/>
    <mergeCell ref="BN38:BO38"/>
    <mergeCell ref="BQ38:BT38"/>
    <mergeCell ref="BW38:BX38"/>
    <mergeCell ref="BZ38:CC38"/>
    <mergeCell ref="BN39:BO39"/>
    <mergeCell ref="BQ39:BT39"/>
    <mergeCell ref="BW39:BX39"/>
    <mergeCell ref="BZ39:CC39"/>
    <mergeCell ref="BN40:BO40"/>
    <mergeCell ref="BQ40:BT40"/>
    <mergeCell ref="BW40:BX40"/>
    <mergeCell ref="BZ40:CC40"/>
    <mergeCell ref="BN41:BO41"/>
    <mergeCell ref="BQ41:BT41"/>
    <mergeCell ref="BW41:BX41"/>
    <mergeCell ref="BZ41:CC41"/>
    <mergeCell ref="BN42:BO42"/>
    <mergeCell ref="BQ42:BT42"/>
    <mergeCell ref="BW42:BX42"/>
    <mergeCell ref="BZ42:CC42"/>
    <mergeCell ref="BN43:BO43"/>
    <mergeCell ref="BQ43:BT43"/>
    <mergeCell ref="BW43:BX43"/>
    <mergeCell ref="BZ43:CC43"/>
    <mergeCell ref="BN44:BO44"/>
    <mergeCell ref="BQ44:BT44"/>
    <mergeCell ref="BW44:BX44"/>
    <mergeCell ref="BZ44:CC44"/>
    <mergeCell ref="BN45:BO45"/>
    <mergeCell ref="BQ45:BT45"/>
    <mergeCell ref="BW45:BX45"/>
    <mergeCell ref="BZ45:CC45"/>
    <mergeCell ref="BN46:BO46"/>
    <mergeCell ref="BQ46:BT46"/>
    <mergeCell ref="BW46:BX46"/>
    <mergeCell ref="BZ46:CC46"/>
    <mergeCell ref="BN47:BO47"/>
    <mergeCell ref="BQ47:BT47"/>
    <mergeCell ref="BW47:BX47"/>
    <mergeCell ref="BZ47:CC47"/>
    <mergeCell ref="BN48:BO48"/>
    <mergeCell ref="BQ48:BT48"/>
    <mergeCell ref="BW48:BX48"/>
    <mergeCell ref="BZ48:CC48"/>
    <mergeCell ref="BN49:BO49"/>
    <mergeCell ref="BQ49:BT49"/>
    <mergeCell ref="BW49:BX49"/>
    <mergeCell ref="BZ49:CC49"/>
    <mergeCell ref="BN50:BO50"/>
    <mergeCell ref="BQ50:BT50"/>
    <mergeCell ref="BW50:BX50"/>
    <mergeCell ref="BZ50:CC50"/>
    <mergeCell ref="BN52:BO52"/>
    <mergeCell ref="BW52:BX52"/>
    <mergeCell ref="BN53:BO53"/>
    <mergeCell ref="BW53:BX53"/>
    <mergeCell ref="BN54:BO54"/>
    <mergeCell ref="BW54:BX54"/>
    <mergeCell ref="BN55:BO55"/>
    <mergeCell ref="BW55:BX55"/>
    <mergeCell ref="BN56:BO56"/>
    <mergeCell ref="BW56:BX56"/>
    <mergeCell ref="BN57:BO57"/>
    <mergeCell ref="BW57:BX57"/>
    <mergeCell ref="BN58:BO58"/>
    <mergeCell ref="BW58:BX58"/>
    <mergeCell ref="BN77:BO77"/>
    <mergeCell ref="BW77:BX77"/>
    <mergeCell ref="BN59:BO59"/>
    <mergeCell ref="BW59:BX59"/>
    <mergeCell ref="BN60:BO60"/>
    <mergeCell ref="BW60:BX60"/>
    <mergeCell ref="BN61:BO61"/>
    <mergeCell ref="BW61:BX61"/>
    <mergeCell ref="BN62:BO62"/>
    <mergeCell ref="BW62:BX62"/>
    <mergeCell ref="BN63:BO63"/>
    <mergeCell ref="BW63:BX63"/>
    <mergeCell ref="BN64:BO64"/>
    <mergeCell ref="BW64:BX64"/>
    <mergeCell ref="BN66:BO66"/>
    <mergeCell ref="BW66:BX66"/>
    <mergeCell ref="BN67:BO67"/>
    <mergeCell ref="BW67:BX67"/>
    <mergeCell ref="BN68:BO68"/>
    <mergeCell ref="BW68:BX68"/>
    <mergeCell ref="BN83:BO83"/>
    <mergeCell ref="BW83:BX83"/>
    <mergeCell ref="BN84:BO84"/>
    <mergeCell ref="BW84:BX84"/>
    <mergeCell ref="BN85:BO85"/>
    <mergeCell ref="BW85:BX85"/>
    <mergeCell ref="BN78:BO78"/>
    <mergeCell ref="BW78:BX78"/>
    <mergeCell ref="BN79:BO79"/>
    <mergeCell ref="BW79:BX79"/>
    <mergeCell ref="BN80:BO80"/>
    <mergeCell ref="BW80:BX80"/>
    <mergeCell ref="BN81:BO81"/>
    <mergeCell ref="BW81:BX81"/>
    <mergeCell ref="BN82:BO82"/>
    <mergeCell ref="BW82:BX82"/>
    <mergeCell ref="BN69:BO69"/>
    <mergeCell ref="BW69:BX69"/>
    <mergeCell ref="BN70:BO70"/>
    <mergeCell ref="BW70:BX70"/>
    <mergeCell ref="BN71:BO71"/>
    <mergeCell ref="BW71:BX71"/>
    <mergeCell ref="BN72:BO72"/>
    <mergeCell ref="BW72:BX72"/>
    <mergeCell ref="BN73:BO73"/>
    <mergeCell ref="BW73:BX73"/>
    <mergeCell ref="BN74:BO74"/>
    <mergeCell ref="BW74:BX74"/>
    <mergeCell ref="BN75:BO75"/>
    <mergeCell ref="BW75:BX75"/>
    <mergeCell ref="BN76:BO76"/>
    <mergeCell ref="BW76:BX76"/>
  </mergeCells>
  <dataValidations count="2">
    <dataValidation type="list" allowBlank="1" showInputMessage="1" showErrorMessage="1" sqref="L67:M84 BW67:BX84 BN67:BO84 U67:V84 AD67:AE84 AM67:AN84 AV67:AW84 BE67:BF84">
      <formula1>$A$55:$A$70</formula1>
    </dataValidation>
    <dataValidation type="list" allowBlank="1" showInputMessage="1" showErrorMessage="1" sqref="L53:M63 BW53:BX63 BN53:BO63 U53:V63 AD53:AE63 AM53:AN63 AV53:AW63 BE53:BF63">
      <formula1>$A$76:$A$93</formula1>
    </dataValidation>
  </dataValidations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>
          <x14:formula1>
            <xm:f>#REF!</xm:f>
          </x14:formula1>
          <xm:sqref>C67:D84</xm:sqref>
        </x14:dataValidation>
        <x14:dataValidation type="list" allowBlank="1" showInputMessage="1" showErrorMessage="1">
          <x14:formula1>
            <xm:f>C.R.!$G$9:$G$129</xm:f>
          </x14:formula1>
          <xm:sqref>C33:D49 L33:M49 U33:V49 BW33:BX49 AD33:AE49 BN33:BO49 AM33:AN49 AV33:AW49 BE33:BF49</xm:sqref>
        </x14:dataValidation>
        <x14:dataValidation type="list" allowBlank="1" showInputMessage="1" showErrorMessage="1">
          <x14:formula1>
            <xm:f>#REF!</xm:f>
          </x14:formula1>
          <xm:sqref>C3:I3 L3:R3 U3:AA3 AD3:AJ3 AM3:AS3 AV3:BB3 BE3:BK3 BN3:BT3 BW3:CC3</xm:sqref>
        </x14:dataValidation>
        <x14:dataValidation type="list" allowBlank="1" showInputMessage="1" showErrorMessage="1">
          <x14:formula1>
            <xm:f>'[1]Masse salariale '!#REF!</xm:f>
          </x14:formula1>
          <xm:sqref>C53:D63</xm:sqref>
        </x14:dataValidation>
        <x14:dataValidation type="list" allowBlank="1" showInputMessage="1" showErrorMessage="1">
          <x14:formula1>
            <xm:f>C.R.!$C8:$C$129</xm:f>
          </x14:formula1>
          <xm:sqref>BW13:BX29</xm:sqref>
        </x14:dataValidation>
        <x14:dataValidation type="list" allowBlank="1" showInputMessage="1" showErrorMessage="1">
          <x14:formula1>
            <xm:f>C.R.!$C8:$C$129</xm:f>
          </x14:formula1>
          <xm:sqref>BN13:BO29</xm:sqref>
        </x14:dataValidation>
        <x14:dataValidation type="list" allowBlank="1" showInputMessage="1" showErrorMessage="1">
          <x14:formula1>
            <xm:f>C.R.!$C8:$C$129</xm:f>
          </x14:formula1>
          <xm:sqref>AD13:AE29</xm:sqref>
        </x14:dataValidation>
        <x14:dataValidation type="list" allowBlank="1" showInputMessage="1" showErrorMessage="1">
          <x14:formula1>
            <xm:f>C.R.!$C8:$C$129</xm:f>
          </x14:formula1>
          <xm:sqref>BE13:BF29</xm:sqref>
        </x14:dataValidation>
        <x14:dataValidation type="list" allowBlank="1" showInputMessage="1" showErrorMessage="1">
          <x14:formula1>
            <xm:f>C.R.!$C8:$C$129</xm:f>
          </x14:formula1>
          <xm:sqref>U13:V29</xm:sqref>
        </x14:dataValidation>
        <x14:dataValidation type="list" allowBlank="1" showInputMessage="1" showErrorMessage="1">
          <x14:formula1>
            <xm:f>C.R.!$C8:$C$129</xm:f>
          </x14:formula1>
          <xm:sqref>AV13:AW29</xm:sqref>
        </x14:dataValidation>
        <x14:dataValidation type="list" allowBlank="1" showInputMessage="1" showErrorMessage="1">
          <x14:formula1>
            <xm:f>C.R.!$C8:$C$129</xm:f>
          </x14:formula1>
          <xm:sqref>L13:M29</xm:sqref>
        </x14:dataValidation>
        <x14:dataValidation type="list" allowBlank="1" showInputMessage="1" showErrorMessage="1">
          <x14:formula1>
            <xm:f>C.R.!$C8:$C$129</xm:f>
          </x14:formula1>
          <xm:sqref>AM13:AN29</xm:sqref>
        </x14:dataValidation>
        <x14:dataValidation type="list" allowBlank="1" showInputMessage="1" showErrorMessage="1">
          <x14:formula1>
            <xm:f>C.R.!$C8:$C$129</xm:f>
          </x14:formula1>
          <xm:sqref>C13:D29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>
    <tabColor rgb="FF008000"/>
  </sheetPr>
  <dimension ref="A1:AC226"/>
  <sheetViews>
    <sheetView topLeftCell="A84" zoomScale="75" zoomScaleNormal="75" zoomScalePageLayoutView="75" workbookViewId="0">
      <selection activeCell="P148" sqref="P148"/>
    </sheetView>
  </sheetViews>
  <sheetFormatPr baseColWidth="10" defaultRowHeight="15" x14ac:dyDescent="0"/>
  <cols>
    <col min="1" max="1" width="10.83203125" style="1"/>
    <col min="2" max="2" width="54" style="1" customWidth="1"/>
    <col min="3" max="3" width="13" style="1" bestFit="1" customWidth="1"/>
    <col min="4" max="4" width="2.1640625" style="1" customWidth="1"/>
    <col min="5" max="5" width="10.83203125" style="1"/>
    <col min="6" max="6" width="37.33203125" style="1" customWidth="1"/>
    <col min="7" max="7" width="13.5" style="1" bestFit="1" customWidth="1"/>
    <col min="8" max="8" width="5" style="1" customWidth="1"/>
    <col min="9" max="9" width="5.33203125" style="1" customWidth="1"/>
    <col min="10" max="10" width="54" style="1" customWidth="1"/>
    <col min="11" max="11" width="15.6640625" style="1" customWidth="1"/>
    <col min="12" max="12" width="12" style="1" customWidth="1"/>
    <col min="13" max="13" width="13.5" style="1" customWidth="1"/>
    <col min="14" max="14" width="23.5" style="1" customWidth="1"/>
    <col min="15" max="15" width="17.33203125" style="1" customWidth="1"/>
    <col min="16" max="16" width="15.33203125" style="158" customWidth="1"/>
    <col min="17" max="18" width="4.6640625" style="1" customWidth="1"/>
    <col min="19" max="19" width="5" style="1" customWidth="1" collapsed="1"/>
    <col min="20" max="20" width="54" style="1" customWidth="1"/>
    <col min="21" max="21" width="15.6640625" style="1" customWidth="1"/>
    <col min="22" max="22" width="11" style="1" customWidth="1"/>
    <col min="23" max="23" width="13.5" style="1" customWidth="1"/>
    <col min="24" max="24" width="15.33203125" style="1" customWidth="1"/>
    <col min="25" max="25" width="17.33203125" style="1" customWidth="1"/>
    <col min="26" max="26" width="17.33203125" style="158" customWidth="1"/>
    <col min="27" max="27" width="5.5" style="1" customWidth="1"/>
    <col min="28" max="28" width="5.83203125" style="1" customWidth="1"/>
    <col min="29" max="29" width="11" style="1" bestFit="1" customWidth="1"/>
    <col min="30" max="30" width="15.33203125" style="1" customWidth="1"/>
    <col min="31" max="16384" width="10.83203125" style="1"/>
  </cols>
  <sheetData>
    <row r="1" spans="1:29" ht="17" thickTop="1" thickBot="1">
      <c r="A1" s="10" t="s">
        <v>16</v>
      </c>
      <c r="B1" s="26" t="s">
        <v>17</v>
      </c>
      <c r="C1" s="27">
        <v>2014</v>
      </c>
      <c r="D1" s="28"/>
      <c r="E1" s="26" t="s">
        <v>16</v>
      </c>
      <c r="F1" s="26" t="s">
        <v>17</v>
      </c>
      <c r="G1" s="29">
        <v>2014</v>
      </c>
      <c r="H1" s="30"/>
      <c r="I1" s="31"/>
      <c r="J1" s="32"/>
      <c r="K1" s="32"/>
      <c r="L1" s="32"/>
      <c r="M1" s="32"/>
      <c r="N1" s="32"/>
      <c r="O1" s="32"/>
      <c r="P1" s="165"/>
      <c r="Q1" s="33"/>
      <c r="R1" s="32"/>
      <c r="S1" s="31"/>
      <c r="T1" s="32"/>
      <c r="U1" s="32"/>
      <c r="V1" s="32"/>
      <c r="W1" s="32"/>
      <c r="X1" s="32"/>
      <c r="Y1" s="32"/>
      <c r="Z1" s="165"/>
      <c r="AA1" s="33"/>
      <c r="AB1" s="34"/>
    </row>
    <row r="2" spans="1:29" ht="16" thickBot="1">
      <c r="A2" s="602" t="s">
        <v>143</v>
      </c>
      <c r="B2" s="603"/>
      <c r="C2" s="35" t="e">
        <f ca="1">C3+C16+C33+C104+C111</f>
        <v>#REF!</v>
      </c>
      <c r="E2" s="602" t="s">
        <v>144</v>
      </c>
      <c r="F2" s="603"/>
      <c r="G2" s="35" t="e">
        <f ca="1">G3+G7+G95+G101+G110+G124+G127</f>
        <v>#REF!</v>
      </c>
      <c r="H2" s="36"/>
      <c r="I2" s="34"/>
      <c r="J2" s="37" t="s">
        <v>159</v>
      </c>
      <c r="K2" s="38">
        <v>17</v>
      </c>
      <c r="L2" s="39"/>
      <c r="M2" s="40"/>
      <c r="N2" s="40"/>
      <c r="O2" s="41"/>
      <c r="P2" s="96"/>
      <c r="Q2" s="42"/>
      <c r="R2" s="11"/>
      <c r="S2" s="34"/>
      <c r="T2" s="37" t="s">
        <v>172</v>
      </c>
      <c r="U2" s="38">
        <v>5</v>
      </c>
      <c r="V2" s="43"/>
      <c r="W2" s="40"/>
      <c r="X2" s="40"/>
      <c r="Y2" s="41"/>
      <c r="Z2" s="96"/>
      <c r="AA2" s="42"/>
      <c r="AB2" s="34"/>
      <c r="AC2" s="11"/>
    </row>
    <row r="3" spans="1:29">
      <c r="A3" s="600" t="s">
        <v>18</v>
      </c>
      <c r="B3" s="601"/>
      <c r="C3" s="44">
        <f>SUM(C4:C14)</f>
        <v>22250</v>
      </c>
      <c r="E3" s="600" t="s">
        <v>19</v>
      </c>
      <c r="F3" s="601"/>
      <c r="G3" s="44" t="e">
        <f>SUM(G4:G5)</f>
        <v>#REF!</v>
      </c>
      <c r="H3" s="45"/>
      <c r="I3" s="34"/>
      <c r="J3" s="4"/>
      <c r="K3" s="21"/>
      <c r="L3" s="46"/>
      <c r="M3" s="21"/>
      <c r="N3" s="21"/>
      <c r="O3" s="22"/>
      <c r="P3" s="96"/>
      <c r="Q3" s="42"/>
      <c r="R3" s="11"/>
      <c r="S3" s="34"/>
      <c r="T3" s="4"/>
      <c r="U3" s="21"/>
      <c r="V3" s="46"/>
      <c r="W3" s="21"/>
      <c r="X3" s="21"/>
      <c r="Y3" s="22"/>
      <c r="Z3" s="96"/>
      <c r="AA3" s="42"/>
      <c r="AB3" s="34"/>
      <c r="AC3" s="11"/>
    </row>
    <row r="4" spans="1:29">
      <c r="A4" s="18">
        <v>7071000</v>
      </c>
      <c r="B4" s="21" t="s">
        <v>20</v>
      </c>
      <c r="C4" s="47"/>
      <c r="E4" s="18">
        <v>6071100</v>
      </c>
      <c r="F4" s="21" t="s">
        <v>21</v>
      </c>
      <c r="G4" s="20" t="e">
        <f>K73+U73</f>
        <v>#REF!</v>
      </c>
      <c r="H4" s="48"/>
      <c r="I4" s="34"/>
      <c r="J4" s="49" t="s">
        <v>160</v>
      </c>
      <c r="K4" s="50" t="s">
        <v>151</v>
      </c>
      <c r="L4" s="51"/>
      <c r="M4" s="50" t="s">
        <v>161</v>
      </c>
      <c r="N4" s="21"/>
      <c r="O4" s="52" t="s">
        <v>151</v>
      </c>
      <c r="P4" s="159"/>
      <c r="Q4" s="53"/>
      <c r="R4" s="3"/>
      <c r="S4" s="54"/>
      <c r="T4" s="49" t="s">
        <v>160</v>
      </c>
      <c r="U4" s="50" t="s">
        <v>151</v>
      </c>
      <c r="V4" s="51"/>
      <c r="W4" s="50" t="s">
        <v>161</v>
      </c>
      <c r="X4" s="21"/>
      <c r="Y4" s="52" t="s">
        <v>151</v>
      </c>
      <c r="Z4" s="159"/>
      <c r="AA4" s="42"/>
      <c r="AB4" s="34"/>
      <c r="AC4" s="11"/>
    </row>
    <row r="5" spans="1:29" ht="16" thickBot="1">
      <c r="A5" s="18">
        <v>7072000</v>
      </c>
      <c r="B5" s="21" t="s">
        <v>22</v>
      </c>
      <c r="C5" s="47"/>
      <c r="E5" s="23">
        <v>6072100</v>
      </c>
      <c r="F5" s="24" t="s">
        <v>23</v>
      </c>
      <c r="G5" s="55" t="e">
        <f>K74+U74</f>
        <v>#REF!</v>
      </c>
      <c r="H5" s="48"/>
      <c r="I5" s="34"/>
      <c r="J5" s="4"/>
      <c r="K5" s="21"/>
      <c r="L5" s="46"/>
      <c r="M5" s="21"/>
      <c r="N5" s="21"/>
      <c r="O5" s="22"/>
      <c r="P5" s="96"/>
      <c r="Q5" s="42"/>
      <c r="R5" s="11"/>
      <c r="S5" s="34"/>
      <c r="T5" s="4"/>
      <c r="U5" s="21"/>
      <c r="V5" s="46"/>
      <c r="W5" s="21"/>
      <c r="X5" s="21"/>
      <c r="Y5" s="22"/>
      <c r="Z5" s="96"/>
      <c r="AA5" s="42"/>
      <c r="AB5" s="34"/>
      <c r="AC5" s="11"/>
    </row>
    <row r="6" spans="1:29" ht="16" thickBot="1">
      <c r="A6" s="18">
        <v>7072100</v>
      </c>
      <c r="B6" s="21" t="s">
        <v>24</v>
      </c>
      <c r="C6" s="47">
        <f>O11*K2</f>
        <v>21250</v>
      </c>
      <c r="G6" s="2"/>
      <c r="H6" s="56"/>
      <c r="I6" s="34"/>
      <c r="J6" s="4" t="s">
        <v>162</v>
      </c>
      <c r="K6" s="57">
        <v>5308.5</v>
      </c>
      <c r="L6" s="5"/>
      <c r="M6" s="46" t="s">
        <v>169</v>
      </c>
      <c r="N6" s="46"/>
      <c r="O6" s="58">
        <v>19.5</v>
      </c>
      <c r="P6" s="161"/>
      <c r="Q6" s="59"/>
      <c r="R6" s="161"/>
      <c r="S6" s="60"/>
      <c r="T6" s="4" t="s">
        <v>162</v>
      </c>
      <c r="U6" s="57">
        <v>1250</v>
      </c>
      <c r="V6" s="5"/>
      <c r="W6" s="46" t="s">
        <v>169</v>
      </c>
      <c r="X6" s="46"/>
      <c r="Y6" s="58">
        <v>14</v>
      </c>
      <c r="Z6" s="161"/>
      <c r="AA6" s="42"/>
      <c r="AB6" s="34"/>
      <c r="AC6" s="11"/>
    </row>
    <row r="7" spans="1:29">
      <c r="A7" s="18">
        <v>7072200</v>
      </c>
      <c r="B7" s="21" t="s">
        <v>25</v>
      </c>
      <c r="C7" s="47"/>
      <c r="E7" s="600" t="s">
        <v>26</v>
      </c>
      <c r="F7" s="601"/>
      <c r="G7" s="44" t="e">
        <f>SUM(G8:G93)</f>
        <v>#REF!</v>
      </c>
      <c r="H7" s="45"/>
      <c r="I7" s="34"/>
      <c r="J7" s="4" t="s">
        <v>154</v>
      </c>
      <c r="K7" s="57">
        <v>124.54</v>
      </c>
      <c r="L7" s="5"/>
      <c r="M7" s="46" t="s">
        <v>168</v>
      </c>
      <c r="N7" s="46"/>
      <c r="O7" s="160" t="e">
        <f ca="1">G142</f>
        <v>#REF!</v>
      </c>
      <c r="P7" s="96"/>
      <c r="Q7" s="62"/>
      <c r="R7" s="96"/>
      <c r="S7" s="63"/>
      <c r="T7" s="4" t="s">
        <v>154</v>
      </c>
      <c r="U7" s="57">
        <v>150</v>
      </c>
      <c r="V7" s="5"/>
      <c r="W7" s="46" t="s">
        <v>168</v>
      </c>
      <c r="X7" s="46"/>
      <c r="Y7" s="234">
        <f ca="1">G149</f>
        <v>196.83043045634358</v>
      </c>
      <c r="Z7" s="96"/>
      <c r="AA7" s="42"/>
      <c r="AB7" s="34"/>
      <c r="AC7" s="11"/>
    </row>
    <row r="8" spans="1:29">
      <c r="A8" s="18">
        <v>7072300</v>
      </c>
      <c r="B8" s="21" t="s">
        <v>27</v>
      </c>
      <c r="C8" s="47"/>
      <c r="E8" s="18">
        <v>6040000</v>
      </c>
      <c r="F8" s="21" t="s">
        <v>28</v>
      </c>
      <c r="G8" s="6">
        <f>(K6*K2)+(U6*U2)</f>
        <v>96494.5</v>
      </c>
      <c r="H8" s="64"/>
      <c r="I8" s="34"/>
      <c r="J8" s="4" t="s">
        <v>175</v>
      </c>
      <c r="K8" s="57">
        <v>422.34</v>
      </c>
      <c r="L8" s="5"/>
      <c r="M8" s="46"/>
      <c r="N8" s="46"/>
      <c r="O8" s="22"/>
      <c r="P8" s="96"/>
      <c r="Q8" s="62"/>
      <c r="R8" s="96"/>
      <c r="S8" s="63"/>
      <c r="T8" s="4" t="s">
        <v>175</v>
      </c>
      <c r="U8" s="57">
        <v>330</v>
      </c>
      <c r="V8" s="5"/>
      <c r="W8" s="46"/>
      <c r="X8" s="46"/>
      <c r="Y8" s="65"/>
      <c r="Z8" s="96"/>
      <c r="AA8" s="42"/>
      <c r="AB8" s="34"/>
      <c r="AC8" s="11"/>
    </row>
    <row r="9" spans="1:29">
      <c r="A9" s="18">
        <v>7072400</v>
      </c>
      <c r="B9" s="21" t="s">
        <v>29</v>
      </c>
      <c r="C9" s="47"/>
      <c r="E9" s="18">
        <v>6041000</v>
      </c>
      <c r="F9" s="21" t="s">
        <v>30</v>
      </c>
      <c r="G9" s="20">
        <f>(K15*K2)+(U15*U2)</f>
        <v>6051.7599999999993</v>
      </c>
      <c r="H9" s="48"/>
      <c r="I9" s="34"/>
      <c r="J9" s="4" t="s">
        <v>176</v>
      </c>
      <c r="K9" s="66"/>
      <c r="L9" s="46"/>
      <c r="M9" s="46" t="s">
        <v>170</v>
      </c>
      <c r="N9" s="46"/>
      <c r="O9" s="58" t="e">
        <f ca="1">O6*O7</f>
        <v>#REF!</v>
      </c>
      <c r="P9" s="161"/>
      <c r="Q9" s="59"/>
      <c r="R9" s="161"/>
      <c r="S9" s="60"/>
      <c r="T9" s="4" t="s">
        <v>163</v>
      </c>
      <c r="U9" s="66"/>
      <c r="V9" s="46"/>
      <c r="W9" s="46" t="s">
        <v>170</v>
      </c>
      <c r="X9" s="46"/>
      <c r="Y9" s="58">
        <f ca="1">Y6*Y7</f>
        <v>2755.6260263888103</v>
      </c>
      <c r="Z9" s="161"/>
      <c r="AA9" s="42"/>
      <c r="AB9" s="34"/>
      <c r="AC9" s="11"/>
    </row>
    <row r="10" spans="1:29">
      <c r="A10" s="18">
        <v>7072410</v>
      </c>
      <c r="B10" s="21" t="s">
        <v>31</v>
      </c>
      <c r="C10" s="47"/>
      <c r="E10" s="18">
        <v>6041100</v>
      </c>
      <c r="F10" s="21" t="s">
        <v>32</v>
      </c>
      <c r="G10" s="20" t="e">
        <f>K71+U71</f>
        <v>#REF!</v>
      </c>
      <c r="H10" s="48"/>
      <c r="I10" s="34"/>
      <c r="J10" s="4" t="s">
        <v>155</v>
      </c>
      <c r="K10" s="57">
        <v>300</v>
      </c>
      <c r="L10" s="5"/>
      <c r="M10" s="21"/>
      <c r="N10" s="21"/>
      <c r="O10" s="22"/>
      <c r="P10" s="96"/>
      <c r="Q10" s="42"/>
      <c r="R10" s="11"/>
      <c r="S10" s="34"/>
      <c r="T10" s="4" t="s">
        <v>155</v>
      </c>
      <c r="U10" s="57">
        <v>278</v>
      </c>
      <c r="V10" s="5"/>
      <c r="W10" s="46"/>
      <c r="X10" s="46"/>
      <c r="Y10" s="22"/>
      <c r="Z10" s="96"/>
      <c r="AA10" s="42"/>
      <c r="AB10" s="34"/>
      <c r="AC10" s="11"/>
    </row>
    <row r="11" spans="1:29">
      <c r="A11" s="18">
        <v>7072500</v>
      </c>
      <c r="B11" s="21" t="s">
        <v>33</v>
      </c>
      <c r="C11" s="47">
        <f>Y11*U2</f>
        <v>1000</v>
      </c>
      <c r="E11" s="18">
        <v>6042000</v>
      </c>
      <c r="F11" s="21" t="s">
        <v>34</v>
      </c>
      <c r="G11" s="20"/>
      <c r="H11" s="48"/>
      <c r="I11" s="34"/>
      <c r="J11" s="4" t="s">
        <v>166</v>
      </c>
      <c r="K11" s="57"/>
      <c r="L11" s="5"/>
      <c r="M11" s="21" t="s">
        <v>205</v>
      </c>
      <c r="N11" s="21"/>
      <c r="O11" s="61">
        <v>1250</v>
      </c>
      <c r="P11" s="96"/>
      <c r="Q11" s="42"/>
      <c r="R11" s="11"/>
      <c r="S11" s="34"/>
      <c r="T11" s="4" t="s">
        <v>166</v>
      </c>
      <c r="U11" s="57">
        <v>0</v>
      </c>
      <c r="V11" s="5"/>
      <c r="W11" s="46" t="s">
        <v>9</v>
      </c>
      <c r="X11" s="46"/>
      <c r="Y11" s="58">
        <v>200</v>
      </c>
      <c r="Z11" s="161"/>
      <c r="AA11" s="42"/>
      <c r="AB11" s="34"/>
      <c r="AC11" s="11"/>
    </row>
    <row r="12" spans="1:29">
      <c r="A12" s="18">
        <v>7072600</v>
      </c>
      <c r="B12" s="21" t="s">
        <v>35</v>
      </c>
      <c r="C12" s="47"/>
      <c r="E12" s="18">
        <v>6043000</v>
      </c>
      <c r="F12" s="21" t="s">
        <v>36</v>
      </c>
      <c r="G12" s="20"/>
      <c r="H12" s="48"/>
      <c r="I12" s="34"/>
      <c r="J12" s="4" t="s">
        <v>164</v>
      </c>
      <c r="K12" s="57">
        <v>50</v>
      </c>
      <c r="L12" s="5"/>
      <c r="M12" s="21"/>
      <c r="N12" s="21"/>
      <c r="O12" s="22"/>
      <c r="P12" s="96"/>
      <c r="Q12" s="42"/>
      <c r="R12" s="11"/>
      <c r="S12" s="34"/>
      <c r="T12" s="4" t="s">
        <v>164</v>
      </c>
      <c r="U12" s="57">
        <v>0</v>
      </c>
      <c r="V12" s="5"/>
      <c r="W12" s="21"/>
      <c r="X12" s="21"/>
      <c r="Y12" s="22"/>
      <c r="Z12" s="96"/>
      <c r="AA12" s="42"/>
      <c r="AB12" s="34"/>
      <c r="AC12" s="11"/>
    </row>
    <row r="13" spans="1:29">
      <c r="A13" s="18">
        <v>7072700</v>
      </c>
      <c r="B13" s="21" t="s">
        <v>37</v>
      </c>
      <c r="C13" s="47"/>
      <c r="E13" s="18">
        <v>6044000</v>
      </c>
      <c r="F13" s="21" t="s">
        <v>38</v>
      </c>
      <c r="G13" s="20" t="e">
        <f>K69+U69</f>
        <v>#REF!</v>
      </c>
      <c r="H13" s="48"/>
      <c r="I13" s="34"/>
      <c r="J13" s="4" t="s">
        <v>165</v>
      </c>
      <c r="K13" s="57">
        <v>0</v>
      </c>
      <c r="L13" s="5"/>
      <c r="M13" s="21"/>
      <c r="N13" s="21"/>
      <c r="O13" s="22"/>
      <c r="P13" s="96"/>
      <c r="Q13" s="42"/>
      <c r="R13" s="11"/>
      <c r="S13" s="34"/>
      <c r="T13" s="4" t="s">
        <v>165</v>
      </c>
      <c r="U13" s="57">
        <v>0</v>
      </c>
      <c r="V13" s="5"/>
      <c r="W13" s="21"/>
      <c r="X13" s="21"/>
      <c r="Y13" s="22"/>
      <c r="Z13" s="96"/>
      <c r="AA13" s="42"/>
      <c r="AB13" s="34"/>
      <c r="AC13" s="11"/>
    </row>
    <row r="14" spans="1:29" ht="16" thickBot="1">
      <c r="A14" s="23">
        <v>7073000</v>
      </c>
      <c r="B14" s="24" t="s">
        <v>39</v>
      </c>
      <c r="C14" s="67"/>
      <c r="E14" s="18">
        <v>6045000</v>
      </c>
      <c r="F14" s="21" t="s">
        <v>40</v>
      </c>
      <c r="G14" s="20" t="e">
        <f>K70+U70</f>
        <v>#REF!</v>
      </c>
      <c r="H14" s="48"/>
      <c r="I14" s="34"/>
      <c r="J14" s="4" t="s">
        <v>156</v>
      </c>
      <c r="K14" s="57">
        <v>348.04</v>
      </c>
      <c r="L14" s="5"/>
      <c r="M14" s="21"/>
      <c r="N14" s="21"/>
      <c r="O14" s="22"/>
      <c r="P14" s="161"/>
      <c r="Q14" s="42"/>
      <c r="R14" s="11"/>
      <c r="S14" s="34"/>
      <c r="T14" s="4" t="s">
        <v>156</v>
      </c>
      <c r="U14" s="57">
        <v>150</v>
      </c>
      <c r="V14" s="5"/>
      <c r="W14" s="21"/>
      <c r="X14" s="21"/>
      <c r="Y14" s="22"/>
      <c r="Z14" s="96"/>
      <c r="AA14" s="42"/>
      <c r="AB14" s="34"/>
      <c r="AC14" s="11"/>
    </row>
    <row r="15" spans="1:29" ht="16" thickBot="1">
      <c r="C15" s="68"/>
      <c r="E15" s="18">
        <v>6052000</v>
      </c>
      <c r="F15" s="21" t="s">
        <v>41</v>
      </c>
      <c r="G15" s="20"/>
      <c r="H15" s="48"/>
      <c r="I15" s="34"/>
      <c r="J15" s="4" t="s">
        <v>241</v>
      </c>
      <c r="K15" s="57">
        <v>275.08</v>
      </c>
      <c r="L15" s="5"/>
      <c r="M15" s="21"/>
      <c r="N15" s="21"/>
      <c r="O15" s="22"/>
      <c r="P15" s="161"/>
      <c r="Q15" s="42"/>
      <c r="R15" s="11"/>
      <c r="S15" s="34"/>
      <c r="T15" s="4" t="s">
        <v>240</v>
      </c>
      <c r="U15" s="57">
        <v>275.08</v>
      </c>
      <c r="V15" s="5"/>
      <c r="W15" s="21"/>
      <c r="X15" s="21"/>
      <c r="Y15" s="22"/>
      <c r="Z15" s="96"/>
      <c r="AA15" s="42"/>
      <c r="AB15" s="34"/>
      <c r="AC15" s="11"/>
    </row>
    <row r="16" spans="1:29">
      <c r="A16" s="600" t="s">
        <v>42</v>
      </c>
      <c r="B16" s="601"/>
      <c r="C16" s="44" t="e">
        <f ca="1">SUM(C17:C31)</f>
        <v>#REF!</v>
      </c>
      <c r="E16" s="18">
        <v>60610000</v>
      </c>
      <c r="F16" s="21" t="s">
        <v>43</v>
      </c>
      <c r="G16" s="20" t="e">
        <f>K51+U51</f>
        <v>#REF!</v>
      </c>
      <c r="H16" s="48"/>
      <c r="I16" s="34"/>
      <c r="J16" s="4" t="s">
        <v>174</v>
      </c>
      <c r="K16" s="57">
        <v>182.45</v>
      </c>
      <c r="L16" s="5"/>
      <c r="M16" s="21"/>
      <c r="N16" s="21"/>
      <c r="O16" s="22"/>
      <c r="P16" s="96"/>
      <c r="Q16" s="42"/>
      <c r="R16" s="11"/>
      <c r="S16" s="34"/>
      <c r="T16" s="4" t="s">
        <v>167</v>
      </c>
      <c r="U16" s="57"/>
      <c r="V16" s="5"/>
      <c r="W16" s="21"/>
      <c r="X16" s="21"/>
      <c r="Y16" s="22"/>
      <c r="Z16" s="96"/>
      <c r="AA16" s="42"/>
      <c r="AB16" s="34"/>
      <c r="AC16" s="11"/>
    </row>
    <row r="17" spans="1:29">
      <c r="A17" s="18">
        <v>7060000</v>
      </c>
      <c r="B17" s="21" t="s">
        <v>44</v>
      </c>
      <c r="C17" s="6" t="e">
        <f ca="1">(O9*K2)+(Y9*U2)</f>
        <v>#REF!</v>
      </c>
      <c r="E17" s="18">
        <v>60611000</v>
      </c>
      <c r="F17" s="21" t="s">
        <v>226</v>
      </c>
      <c r="G17" s="20"/>
      <c r="H17" s="48"/>
      <c r="I17" s="34"/>
      <c r="J17" s="4" t="s">
        <v>138</v>
      </c>
      <c r="K17" s="19" t="e">
        <f ca="1">O9*8.205%</f>
        <v>#REF!</v>
      </c>
      <c r="L17" s="5"/>
      <c r="M17" s="21"/>
      <c r="N17" s="21"/>
      <c r="O17" s="22"/>
      <c r="P17" s="96"/>
      <c r="Q17" s="42"/>
      <c r="R17" s="11"/>
      <c r="S17" s="34"/>
      <c r="T17" s="4" t="s">
        <v>138</v>
      </c>
      <c r="U17" s="19">
        <f ca="1">Y9*8.205%</f>
        <v>226.09911546520186</v>
      </c>
      <c r="V17" s="5"/>
      <c r="W17" s="21"/>
      <c r="X17" s="21"/>
      <c r="Y17" s="22"/>
      <c r="Z17" s="96"/>
      <c r="AA17" s="42"/>
      <c r="AB17" s="34"/>
      <c r="AC17" s="11"/>
    </row>
    <row r="18" spans="1:29">
      <c r="A18" s="18">
        <v>7061000</v>
      </c>
      <c r="B18" s="21" t="s">
        <v>46</v>
      </c>
      <c r="C18" s="20"/>
      <c r="E18" s="18">
        <v>6063100</v>
      </c>
      <c r="F18" s="21" t="s">
        <v>45</v>
      </c>
      <c r="G18" s="20" t="e">
        <f>K58+U58+K60+U60</f>
        <v>#REF!</v>
      </c>
      <c r="H18" s="48"/>
      <c r="I18" s="34"/>
      <c r="J18" s="4" t="s">
        <v>157</v>
      </c>
      <c r="K18" s="19" t="e">
        <f ca="1">(O9)*3.5%</f>
        <v>#REF!</v>
      </c>
      <c r="L18" s="5"/>
      <c r="M18" s="21"/>
      <c r="N18" s="21"/>
      <c r="O18" s="22"/>
      <c r="P18" s="96"/>
      <c r="Q18" s="42"/>
      <c r="R18" s="11"/>
      <c r="S18" s="34"/>
      <c r="T18" s="4" t="s">
        <v>157</v>
      </c>
      <c r="U18" s="19">
        <f ca="1">(Y9)*3.5%</f>
        <v>96.446910923608371</v>
      </c>
      <c r="V18" s="5"/>
      <c r="W18" s="21"/>
      <c r="X18" s="21"/>
      <c r="Y18" s="22"/>
      <c r="Z18" s="96"/>
      <c r="AA18" s="42"/>
      <c r="AB18" s="34"/>
      <c r="AC18" s="11"/>
    </row>
    <row r="19" spans="1:29">
      <c r="A19" s="18">
        <v>7061110</v>
      </c>
      <c r="B19" s="21" t="s">
        <v>48</v>
      </c>
      <c r="C19" s="20"/>
      <c r="E19" s="18">
        <v>6063101</v>
      </c>
      <c r="F19" s="21" t="s">
        <v>234</v>
      </c>
      <c r="G19" s="20"/>
      <c r="H19" s="48"/>
      <c r="I19" s="34"/>
      <c r="J19" s="4"/>
      <c r="K19" s="21"/>
      <c r="L19" s="46"/>
      <c r="M19" s="21"/>
      <c r="N19" s="21"/>
      <c r="O19" s="22"/>
      <c r="P19" s="96"/>
      <c r="Q19" s="42"/>
      <c r="R19" s="11"/>
      <c r="S19" s="34"/>
      <c r="T19" s="4"/>
      <c r="U19" s="21"/>
      <c r="V19" s="46"/>
      <c r="W19" s="21"/>
      <c r="X19" s="21"/>
      <c r="Y19" s="22"/>
      <c r="Z19" s="96"/>
      <c r="AA19" s="42"/>
      <c r="AB19" s="34"/>
      <c r="AC19" s="11"/>
    </row>
    <row r="20" spans="1:29">
      <c r="A20" s="18">
        <v>706113</v>
      </c>
      <c r="B20" s="21" t="s">
        <v>50</v>
      </c>
      <c r="C20" s="20"/>
      <c r="E20" s="18">
        <v>6063102</v>
      </c>
      <c r="F20" s="21" t="s">
        <v>235</v>
      </c>
      <c r="G20" s="20"/>
      <c r="H20" s="48"/>
      <c r="I20" s="34"/>
      <c r="J20" s="4" t="s">
        <v>207</v>
      </c>
      <c r="K20" s="57">
        <v>32</v>
      </c>
      <c r="L20" s="5"/>
      <c r="M20" s="21"/>
      <c r="N20" s="21"/>
      <c r="O20" s="22"/>
      <c r="P20" s="96"/>
      <c r="Q20" s="42"/>
      <c r="R20" s="11"/>
      <c r="S20" s="34"/>
      <c r="T20" s="4"/>
      <c r="U20" s="19"/>
      <c r="V20" s="5"/>
      <c r="W20" s="21"/>
      <c r="X20" s="21"/>
      <c r="Y20" s="22"/>
      <c r="Z20" s="96"/>
      <c r="AA20" s="42"/>
      <c r="AB20" s="34"/>
      <c r="AC20" s="11"/>
    </row>
    <row r="21" spans="1:29">
      <c r="A21" s="18">
        <v>7061500</v>
      </c>
      <c r="B21" s="21" t="s">
        <v>52</v>
      </c>
      <c r="C21" s="20"/>
      <c r="E21" s="18">
        <v>6063110</v>
      </c>
      <c r="F21" s="21" t="s">
        <v>47</v>
      </c>
      <c r="G21" s="20"/>
      <c r="H21" s="48"/>
      <c r="I21" s="34"/>
      <c r="J21" s="4" t="s">
        <v>218</v>
      </c>
      <c r="K21" s="57">
        <v>4.5</v>
      </c>
      <c r="L21" s="46"/>
      <c r="M21" s="21"/>
      <c r="N21" s="21"/>
      <c r="O21" s="22"/>
      <c r="P21" s="96"/>
      <c r="Q21" s="42"/>
      <c r="R21" s="11"/>
      <c r="S21" s="34"/>
      <c r="T21" s="4"/>
      <c r="U21" s="21"/>
      <c r="V21" s="46"/>
      <c r="W21" s="21"/>
      <c r="X21" s="21"/>
      <c r="Y21" s="22"/>
      <c r="Z21" s="96"/>
      <c r="AA21" s="42"/>
      <c r="AB21" s="34"/>
      <c r="AC21" s="11"/>
    </row>
    <row r="22" spans="1:29">
      <c r="A22" s="18">
        <v>7061600</v>
      </c>
      <c r="B22" s="21" t="s">
        <v>54</v>
      </c>
      <c r="C22" s="20"/>
      <c r="E22" s="18">
        <v>6063120</v>
      </c>
      <c r="F22" s="21" t="s">
        <v>49</v>
      </c>
      <c r="G22" s="20"/>
      <c r="H22" s="48"/>
      <c r="I22" s="34"/>
      <c r="J22" s="4"/>
      <c r="K22" s="21"/>
      <c r="L22" s="46"/>
      <c r="M22" s="21"/>
      <c r="N22" s="21"/>
      <c r="O22" s="22"/>
      <c r="P22" s="96"/>
      <c r="Q22" s="42"/>
      <c r="R22" s="11"/>
      <c r="S22" s="34"/>
      <c r="T22" s="4"/>
      <c r="U22" s="21"/>
      <c r="V22" s="46"/>
      <c r="W22" s="21"/>
      <c r="X22" s="21"/>
      <c r="Y22" s="22"/>
      <c r="Z22" s="96"/>
      <c r="AA22" s="42"/>
      <c r="AB22" s="34"/>
      <c r="AC22" s="11"/>
    </row>
    <row r="23" spans="1:29">
      <c r="A23" s="18">
        <v>7061700</v>
      </c>
      <c r="B23" s="21" t="s">
        <v>11</v>
      </c>
      <c r="C23" s="20"/>
      <c r="E23" s="18">
        <v>6063130</v>
      </c>
      <c r="F23" s="21" t="s">
        <v>51</v>
      </c>
      <c r="G23" s="20" t="e">
        <f>(K24*K2)+(U24*U2)+K57+U57+K59+U59</f>
        <v>#REF!</v>
      </c>
      <c r="H23" s="48"/>
      <c r="I23" s="34"/>
      <c r="J23" s="49"/>
      <c r="K23" s="21"/>
      <c r="L23" s="46"/>
      <c r="M23" s="21"/>
      <c r="N23" s="21"/>
      <c r="O23" s="22"/>
      <c r="P23" s="96"/>
      <c r="Q23" s="42"/>
      <c r="R23" s="11"/>
      <c r="S23" s="34"/>
      <c r="T23" s="49"/>
      <c r="U23" s="46"/>
      <c r="V23" s="46"/>
      <c r="W23" s="21"/>
      <c r="X23" s="21"/>
      <c r="Y23" s="22"/>
      <c r="Z23" s="96"/>
      <c r="AA23" s="42"/>
      <c r="AB23" s="34"/>
      <c r="AC23" s="11"/>
    </row>
    <row r="24" spans="1:29">
      <c r="A24" s="18">
        <v>7062000</v>
      </c>
      <c r="B24" s="21" t="s">
        <v>57</v>
      </c>
      <c r="C24" s="20"/>
      <c r="E24" s="18">
        <v>6063140</v>
      </c>
      <c r="F24" s="21" t="s">
        <v>53</v>
      </c>
      <c r="G24" s="20"/>
      <c r="H24" s="48"/>
      <c r="I24" s="34"/>
      <c r="J24" s="4"/>
      <c r="K24" s="46"/>
      <c r="L24" s="46"/>
      <c r="M24" s="21"/>
      <c r="N24" s="21"/>
      <c r="O24" s="22"/>
      <c r="P24" s="96"/>
      <c r="Q24" s="42"/>
      <c r="R24" s="11"/>
      <c r="S24" s="34"/>
      <c r="T24" s="4"/>
      <c r="U24" s="46"/>
      <c r="V24" s="46"/>
      <c r="W24" s="21"/>
      <c r="X24" s="21"/>
      <c r="Y24" s="22"/>
      <c r="Z24" s="96"/>
      <c r="AA24" s="42"/>
      <c r="AB24" s="34"/>
      <c r="AC24" s="11"/>
    </row>
    <row r="25" spans="1:29">
      <c r="A25" s="18">
        <v>7063000</v>
      </c>
      <c r="B25" s="21" t="s">
        <v>59</v>
      </c>
      <c r="C25" s="20"/>
      <c r="E25" s="18">
        <v>6063150</v>
      </c>
      <c r="F25" s="21" t="s">
        <v>55</v>
      </c>
      <c r="G25" s="20"/>
      <c r="H25" s="48"/>
      <c r="I25" s="34"/>
      <c r="J25" s="4"/>
      <c r="K25" s="46"/>
      <c r="L25" s="46"/>
      <c r="M25" s="21"/>
      <c r="N25" s="21"/>
      <c r="O25" s="22"/>
      <c r="P25" s="96"/>
      <c r="Q25" s="42"/>
      <c r="R25" s="11"/>
      <c r="S25" s="34"/>
      <c r="T25" s="4"/>
      <c r="U25" s="46"/>
      <c r="V25" s="46"/>
      <c r="W25" s="21"/>
      <c r="X25" s="21"/>
      <c r="Y25" s="22"/>
      <c r="Z25" s="96"/>
      <c r="AA25" s="42"/>
      <c r="AB25" s="34"/>
      <c r="AC25" s="11"/>
    </row>
    <row r="26" spans="1:29">
      <c r="A26" s="18">
        <v>7064000</v>
      </c>
      <c r="B26" s="21" t="s">
        <v>61</v>
      </c>
      <c r="C26" s="20"/>
      <c r="E26" s="18">
        <v>6063200</v>
      </c>
      <c r="F26" s="21" t="s">
        <v>56</v>
      </c>
      <c r="G26" s="20" t="e">
        <f>K61+U61</f>
        <v>#REF!</v>
      </c>
      <c r="H26" s="48"/>
      <c r="I26" s="34"/>
      <c r="J26" s="4"/>
      <c r="K26" s="46"/>
      <c r="L26" s="46"/>
      <c r="M26" s="21"/>
      <c r="N26" s="21"/>
      <c r="O26" s="22"/>
      <c r="P26" s="96"/>
      <c r="Q26" s="42"/>
      <c r="R26" s="11"/>
      <c r="S26" s="34"/>
      <c r="T26" s="4"/>
      <c r="U26" s="46"/>
      <c r="V26" s="46"/>
      <c r="W26" s="21"/>
      <c r="X26" s="21"/>
      <c r="Y26" s="22"/>
      <c r="Z26" s="96"/>
      <c r="AA26" s="42"/>
      <c r="AB26" s="34"/>
      <c r="AC26" s="11"/>
    </row>
    <row r="27" spans="1:29">
      <c r="A27" s="18">
        <v>7065000</v>
      </c>
      <c r="B27" s="21" t="s">
        <v>63</v>
      </c>
      <c r="C27" s="20"/>
      <c r="E27" s="18">
        <v>6063210</v>
      </c>
      <c r="F27" s="21" t="s">
        <v>58</v>
      </c>
      <c r="G27" s="20"/>
      <c r="H27" s="48"/>
      <c r="I27" s="34"/>
      <c r="J27" s="4"/>
      <c r="K27" s="46"/>
      <c r="L27" s="46"/>
      <c r="M27" s="21"/>
      <c r="N27" s="21"/>
      <c r="O27" s="22"/>
      <c r="P27" s="96"/>
      <c r="Q27" s="42"/>
      <c r="R27" s="11"/>
      <c r="S27" s="34"/>
      <c r="T27" s="4"/>
      <c r="U27" s="46"/>
      <c r="V27" s="46"/>
      <c r="W27" s="21"/>
      <c r="X27" s="21"/>
      <c r="Y27" s="22"/>
      <c r="Z27" s="96"/>
      <c r="AA27" s="42"/>
      <c r="AB27" s="34"/>
      <c r="AC27" s="11"/>
    </row>
    <row r="28" spans="1:29">
      <c r="A28" s="18">
        <v>7065300</v>
      </c>
      <c r="B28" s="21" t="s">
        <v>65</v>
      </c>
      <c r="C28" s="20"/>
      <c r="E28" s="18">
        <v>6063220</v>
      </c>
      <c r="F28" s="21" t="s">
        <v>60</v>
      </c>
      <c r="G28" s="20" t="e">
        <f>(K26*K2)+(U26*U2)+K79+U79</f>
        <v>#REF!</v>
      </c>
      <c r="H28" s="48"/>
      <c r="I28" s="34"/>
      <c r="J28" s="18"/>
      <c r="K28" s="21"/>
      <c r="L28" s="46"/>
      <c r="M28" s="21"/>
      <c r="N28" s="21"/>
      <c r="O28" s="22"/>
      <c r="P28" s="96"/>
      <c r="Q28" s="42"/>
      <c r="R28" s="11"/>
      <c r="S28" s="34"/>
      <c r="T28" s="18"/>
      <c r="U28" s="21"/>
      <c r="V28" s="46"/>
      <c r="W28" s="21"/>
      <c r="X28" s="21"/>
      <c r="Y28" s="22"/>
      <c r="Z28" s="96"/>
      <c r="AA28" s="42"/>
      <c r="AB28" s="34"/>
      <c r="AC28" s="11"/>
    </row>
    <row r="29" spans="1:29">
      <c r="A29" s="18">
        <v>7066000</v>
      </c>
      <c r="B29" s="21" t="s">
        <v>67</v>
      </c>
      <c r="C29" s="20"/>
      <c r="E29" s="18">
        <v>6063221</v>
      </c>
      <c r="F29" s="21" t="s">
        <v>224</v>
      </c>
      <c r="G29" s="20"/>
      <c r="H29" s="48"/>
      <c r="I29" s="34"/>
      <c r="J29" s="18"/>
      <c r="K29" s="21"/>
      <c r="L29" s="46"/>
      <c r="M29" s="21"/>
      <c r="N29" s="21"/>
      <c r="O29" s="22"/>
      <c r="P29" s="96"/>
      <c r="Q29" s="42"/>
      <c r="R29" s="11"/>
      <c r="S29" s="34"/>
      <c r="T29" s="18"/>
      <c r="U29" s="21"/>
      <c r="V29" s="46"/>
      <c r="W29" s="21"/>
      <c r="X29" s="21"/>
      <c r="Y29" s="22"/>
      <c r="Z29" s="96"/>
      <c r="AA29" s="42"/>
      <c r="AB29" s="34"/>
      <c r="AC29" s="11"/>
    </row>
    <row r="30" spans="1:29">
      <c r="A30" s="18">
        <v>7068000</v>
      </c>
      <c r="B30" s="21" t="s">
        <v>69</v>
      </c>
      <c r="C30" s="20"/>
      <c r="E30" s="18">
        <v>6063222</v>
      </c>
      <c r="F30" s="21" t="s">
        <v>225</v>
      </c>
      <c r="G30" s="20"/>
      <c r="H30" s="48"/>
      <c r="I30" s="34"/>
      <c r="J30" s="18"/>
      <c r="K30" s="21"/>
      <c r="L30" s="46"/>
      <c r="M30" s="21"/>
      <c r="N30" s="21"/>
      <c r="O30" s="22"/>
      <c r="P30" s="96"/>
      <c r="Q30" s="42"/>
      <c r="R30" s="11"/>
      <c r="S30" s="34"/>
      <c r="T30" s="18"/>
      <c r="U30" s="21"/>
      <c r="V30" s="46"/>
      <c r="W30" s="21"/>
      <c r="X30" s="21"/>
      <c r="Y30" s="22"/>
      <c r="Z30" s="96"/>
      <c r="AA30" s="42"/>
      <c r="AB30" s="34"/>
      <c r="AC30" s="11"/>
    </row>
    <row r="31" spans="1:29" ht="16" thickBot="1">
      <c r="A31" s="23">
        <v>7069300</v>
      </c>
      <c r="B31" s="24" t="s">
        <v>13</v>
      </c>
      <c r="C31" s="55"/>
      <c r="E31" s="18">
        <v>6063230</v>
      </c>
      <c r="F31" s="21" t="s">
        <v>62</v>
      </c>
      <c r="G31" s="20"/>
      <c r="H31" s="48"/>
      <c r="I31" s="34"/>
      <c r="J31" s="69"/>
      <c r="K31" s="70"/>
      <c r="L31" s="71"/>
      <c r="M31" s="70"/>
      <c r="N31" s="70"/>
      <c r="O31" s="72"/>
      <c r="P31" s="96"/>
      <c r="Q31" s="42"/>
      <c r="R31" s="11"/>
      <c r="S31" s="34"/>
      <c r="T31" s="69"/>
      <c r="U31" s="70"/>
      <c r="V31" s="71"/>
      <c r="W31" s="70"/>
      <c r="X31" s="70"/>
      <c r="Y31" s="72"/>
      <c r="Z31" s="96"/>
      <c r="AA31" s="42"/>
      <c r="AB31" s="34"/>
      <c r="AC31" s="11"/>
    </row>
    <row r="32" spans="1:29" ht="16" thickBot="1">
      <c r="C32" s="2"/>
      <c r="E32" s="18">
        <v>6063300</v>
      </c>
      <c r="F32" s="21" t="s">
        <v>64</v>
      </c>
      <c r="G32" s="20" t="e">
        <f>K75+U75</f>
        <v>#REF!</v>
      </c>
      <c r="H32" s="48"/>
      <c r="I32" s="34"/>
      <c r="J32" s="73" t="s">
        <v>195</v>
      </c>
      <c r="K32" s="74" t="e">
        <f ca="1">SUM(K6:K31)</f>
        <v>#REF!</v>
      </c>
      <c r="L32" s="74"/>
      <c r="M32" s="75"/>
      <c r="N32" s="76" t="s">
        <v>195</v>
      </c>
      <c r="O32" s="77" t="e">
        <f ca="1">SUM(O9:O31)</f>
        <v>#REF!</v>
      </c>
      <c r="P32" s="157"/>
      <c r="Q32" s="78"/>
      <c r="R32" s="111"/>
      <c r="S32" s="79"/>
      <c r="T32" s="73" t="s">
        <v>195</v>
      </c>
      <c r="U32" s="74">
        <f ca="1">SUM(U6:U31)</f>
        <v>2755.6260263888103</v>
      </c>
      <c r="V32" s="74"/>
      <c r="W32" s="75"/>
      <c r="X32" s="76" t="s">
        <v>195</v>
      </c>
      <c r="Y32" s="77">
        <f ca="1">Y9+Y11</f>
        <v>2955.6260263888103</v>
      </c>
      <c r="Z32" s="157"/>
      <c r="AA32" s="42"/>
      <c r="AB32" s="34"/>
      <c r="AC32" s="11"/>
    </row>
    <row r="33" spans="1:29" ht="16" thickBot="1">
      <c r="A33" s="600" t="s">
        <v>73</v>
      </c>
      <c r="B33" s="601"/>
      <c r="C33" s="44" t="e">
        <f>SUM(C34:C102)</f>
        <v>#REF!</v>
      </c>
      <c r="E33" s="18">
        <v>6064000</v>
      </c>
      <c r="F33" s="21" t="s">
        <v>66</v>
      </c>
      <c r="G33" s="20" t="e">
        <f>K78+U78+O84+Y84</f>
        <v>#REF!</v>
      </c>
      <c r="H33" s="48"/>
      <c r="I33" s="34"/>
      <c r="J33" s="80"/>
      <c r="K33" s="81"/>
      <c r="L33" s="82"/>
      <c r="M33" s="83"/>
      <c r="N33" s="83"/>
      <c r="O33" s="84"/>
      <c r="P33" s="161"/>
      <c r="Q33" s="42"/>
      <c r="R33" s="11"/>
      <c r="S33" s="34"/>
      <c r="T33" s="80"/>
      <c r="U33" s="81"/>
      <c r="V33" s="82"/>
      <c r="W33" s="81"/>
      <c r="X33" s="83"/>
      <c r="Y33" s="84"/>
      <c r="Z33" s="96"/>
      <c r="AA33" s="42"/>
      <c r="AB33" s="34"/>
      <c r="AC33" s="11"/>
    </row>
    <row r="34" spans="1:29" ht="16" thickBot="1">
      <c r="A34" s="152" t="e">
        <f>#REF!</f>
        <v>#REF!</v>
      </c>
      <c r="B34" s="153" t="e">
        <f>#REF!</f>
        <v>#REF!</v>
      </c>
      <c r="C34" s="17"/>
      <c r="E34" s="18">
        <v>6064101</v>
      </c>
      <c r="F34" s="21" t="s">
        <v>221</v>
      </c>
      <c r="G34" s="20" t="e">
        <f>K89+U89</f>
        <v>#REF!</v>
      </c>
      <c r="H34" s="48"/>
      <c r="I34" s="34"/>
      <c r="J34" s="11"/>
      <c r="K34" s="11"/>
      <c r="L34" s="11"/>
      <c r="M34" s="11"/>
      <c r="N34" s="11"/>
      <c r="O34" s="11"/>
      <c r="P34" s="96"/>
      <c r="Q34" s="42"/>
      <c r="R34" s="11"/>
      <c r="S34" s="79"/>
      <c r="T34" s="11"/>
      <c r="U34" s="11"/>
      <c r="V34" s="11"/>
      <c r="W34" s="11"/>
      <c r="X34" s="11"/>
      <c r="Y34" s="11"/>
      <c r="Z34" s="96"/>
      <c r="AA34" s="42"/>
      <c r="AB34" s="34"/>
    </row>
    <row r="35" spans="1:29" ht="16" thickBot="1">
      <c r="A35" s="152" t="e">
        <f>#REF!</f>
        <v>#REF!</v>
      </c>
      <c r="B35" s="153" t="e">
        <f>#REF!</f>
        <v>#REF!</v>
      </c>
      <c r="C3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5" s="18">
        <v>6064102</v>
      </c>
      <c r="F35" s="21" t="s">
        <v>222</v>
      </c>
      <c r="G35" s="20" t="e">
        <f>K90+U90</f>
        <v>#REF!</v>
      </c>
      <c r="H35" s="48"/>
      <c r="I35" s="34"/>
      <c r="J35" s="12" t="s">
        <v>180</v>
      </c>
      <c r="K35" s="13" t="s">
        <v>185</v>
      </c>
      <c r="L35" s="13" t="s">
        <v>3</v>
      </c>
      <c r="M35" s="13" t="s">
        <v>0</v>
      </c>
      <c r="N35" s="13" t="s">
        <v>1</v>
      </c>
      <c r="O35" s="14" t="s">
        <v>7</v>
      </c>
      <c r="P35" s="25"/>
      <c r="Q35" s="53"/>
      <c r="R35" s="3"/>
      <c r="S35" s="34"/>
      <c r="T35" s="12" t="s">
        <v>204</v>
      </c>
      <c r="U35" s="13" t="s">
        <v>3</v>
      </c>
      <c r="V35" s="13" t="s">
        <v>0</v>
      </c>
      <c r="W35" s="13" t="s">
        <v>1</v>
      </c>
      <c r="X35" s="14" t="s">
        <v>7</v>
      </c>
      <c r="Y35" s="85" t="s">
        <v>185</v>
      </c>
      <c r="Z35" s="25"/>
      <c r="AA35" s="42"/>
      <c r="AB35" s="34"/>
    </row>
    <row r="36" spans="1:29">
      <c r="A36" s="152" t="e">
        <f>#REF!</f>
        <v>#REF!</v>
      </c>
      <c r="B36" s="153" t="e">
        <f>#REF!</f>
        <v>#REF!</v>
      </c>
      <c r="C3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6" s="18">
        <v>6064200</v>
      </c>
      <c r="F36" s="21" t="s">
        <v>223</v>
      </c>
      <c r="G36" s="20" t="e">
        <f>K91+U91</f>
        <v>#REF!</v>
      </c>
      <c r="H36" s="48"/>
      <c r="I36" s="34"/>
      <c r="J36" s="86" t="s">
        <v>177</v>
      </c>
      <c r="K36" s="87">
        <v>17</v>
      </c>
      <c r="L36" s="88" t="e">
        <f>(VLOOKUP($J36,#REF!,2,0))*$K36</f>
        <v>#REF!</v>
      </c>
      <c r="M36" s="88" t="e">
        <f>VLOOKUP($J36,#REF!,4,0)*$K36</f>
        <v>#REF!</v>
      </c>
      <c r="N36" s="88" t="e">
        <f>VLOOKUP($J36,#REF!,5,0)*$K36</f>
        <v>#REF!</v>
      </c>
      <c r="O36" s="89" t="e">
        <f>VLOOKUP($J36,#REF!,6,0)*$K36</f>
        <v>#REF!</v>
      </c>
      <c r="P36" s="161"/>
      <c r="Q36" s="90"/>
      <c r="R36" s="97"/>
      <c r="S36" s="34"/>
      <c r="T36" s="91" t="s">
        <v>184</v>
      </c>
      <c r="U36" s="92" t="e">
        <f>VLOOKUP($T36,#REF!,2,0)</f>
        <v>#REF!</v>
      </c>
      <c r="V36" s="16" t="e">
        <f>VLOOKUP($T36,#REF!,4,0)</f>
        <v>#REF!</v>
      </c>
      <c r="W36" s="16" t="e">
        <f>VLOOKUP($T36,#REF!,5,0)</f>
        <v>#REF!</v>
      </c>
      <c r="X36" s="17" t="e">
        <f>VLOOKUP($T36,#REF!,6,0)</f>
        <v>#REF!</v>
      </c>
      <c r="Y36" s="7">
        <v>0</v>
      </c>
      <c r="Z36" s="96"/>
      <c r="AA36" s="42"/>
      <c r="AB36" s="34"/>
    </row>
    <row r="37" spans="1:29">
      <c r="A37" s="152" t="e">
        <f>#REF!</f>
        <v>#REF!</v>
      </c>
      <c r="B37" s="153" t="e">
        <f>#REF!</f>
        <v>#REF!</v>
      </c>
      <c r="C3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7" s="18">
        <v>6068100</v>
      </c>
      <c r="F37" s="21" t="s">
        <v>68</v>
      </c>
      <c r="G37" s="20" t="e">
        <f>K80+U80</f>
        <v>#REF!</v>
      </c>
      <c r="H37" s="48"/>
      <c r="I37" s="34"/>
      <c r="J37" s="93" t="s">
        <v>181</v>
      </c>
      <c r="K37" s="94">
        <v>9</v>
      </c>
      <c r="L37" s="19" t="e">
        <f>(VLOOKUP($J37,#REF!,2,0))*$K37</f>
        <v>#REF!</v>
      </c>
      <c r="M37" s="19" t="e">
        <f>VLOOKUP($J37,#REF!,4,0)*$K37</f>
        <v>#REF!</v>
      </c>
      <c r="N37" s="19" t="e">
        <f>VLOOKUP($J37,#REF!,5,0)*$K37</f>
        <v>#REF!</v>
      </c>
      <c r="O37" s="20" t="e">
        <f>VLOOKUP($J37,#REF!,6,0)*$K37</f>
        <v>#REF!</v>
      </c>
      <c r="P37" s="161"/>
      <c r="Q37" s="90"/>
      <c r="R37" s="97"/>
      <c r="S37" s="54"/>
      <c r="T37" s="93" t="s">
        <v>2</v>
      </c>
      <c r="U37" s="92" t="e">
        <f>VLOOKUP($T37,#REF!,2,0)</f>
        <v>#REF!</v>
      </c>
      <c r="V37" s="16" t="e">
        <f>VLOOKUP($T37,#REF!,4,0)</f>
        <v>#REF!</v>
      </c>
      <c r="W37" s="16" t="e">
        <f>VLOOKUP($T37,#REF!,5,0)</f>
        <v>#REF!</v>
      </c>
      <c r="X37" s="17" t="e">
        <f>VLOOKUP($T37,#REF!,6,0)</f>
        <v>#REF!</v>
      </c>
      <c r="Y37" s="8"/>
      <c r="Z37" s="96"/>
      <c r="AA37" s="42"/>
      <c r="AB37" s="34"/>
    </row>
    <row r="38" spans="1:29">
      <c r="A38" s="152" t="e">
        <f>#REF!</f>
        <v>#REF!</v>
      </c>
      <c r="B38" s="153" t="e">
        <f>#REF!</f>
        <v>#REF!</v>
      </c>
      <c r="C3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8" s="18">
        <v>6068200</v>
      </c>
      <c r="F38" s="21" t="s">
        <v>70</v>
      </c>
      <c r="G38" s="20"/>
      <c r="H38" s="48"/>
      <c r="I38" s="34"/>
      <c r="J38" s="93" t="s">
        <v>182</v>
      </c>
      <c r="K38" s="94">
        <v>9</v>
      </c>
      <c r="L38" s="19" t="e">
        <f>(VLOOKUP($J38,#REF!,2,0))*$K38</f>
        <v>#REF!</v>
      </c>
      <c r="M38" s="19" t="e">
        <f>VLOOKUP($J38,#REF!,4,0)*$K38</f>
        <v>#REF!</v>
      </c>
      <c r="N38" s="19" t="e">
        <f>VLOOKUP($J38,#REF!,5,0)*$K38</f>
        <v>#REF!</v>
      </c>
      <c r="O38" s="20" t="e">
        <f>VLOOKUP($J38,#REF!,6,0)*$K38</f>
        <v>#REF!</v>
      </c>
      <c r="P38" s="161"/>
      <c r="Q38" s="90"/>
      <c r="R38" s="97"/>
      <c r="S38" s="95"/>
      <c r="T38" s="93" t="s">
        <v>2</v>
      </c>
      <c r="U38" s="92" t="e">
        <f>VLOOKUP($T38,#REF!,2,0)</f>
        <v>#REF!</v>
      </c>
      <c r="V38" s="16" t="e">
        <f>VLOOKUP($T38,#REF!,4,0)</f>
        <v>#REF!</v>
      </c>
      <c r="W38" s="16" t="e">
        <f>VLOOKUP($T38,#REF!,5,0)</f>
        <v>#REF!</v>
      </c>
      <c r="X38" s="17" t="e">
        <f>VLOOKUP($T38,#REF!,6,0)</f>
        <v>#REF!</v>
      </c>
      <c r="Y38" s="8"/>
      <c r="Z38" s="96"/>
      <c r="AA38" s="42"/>
      <c r="AB38" s="34"/>
    </row>
    <row r="39" spans="1:29">
      <c r="A39" s="152" t="e">
        <f>#REF!</f>
        <v>#REF!</v>
      </c>
      <c r="B39" s="153" t="e">
        <f>#REF!</f>
        <v>#REF!</v>
      </c>
      <c r="C3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9" s="18">
        <v>6110000</v>
      </c>
      <c r="F39" s="21" t="s">
        <v>71</v>
      </c>
      <c r="G39" s="20" t="e">
        <f>K16*K2+K67+U67</f>
        <v>#REF!</v>
      </c>
      <c r="H39" s="48"/>
      <c r="I39" s="34"/>
      <c r="J39" s="93" t="s">
        <v>184</v>
      </c>
      <c r="K39" s="94">
        <v>8</v>
      </c>
      <c r="L39" s="19" t="e">
        <f>(VLOOKUP($J39,#REF!,2,0))*$K39</f>
        <v>#REF!</v>
      </c>
      <c r="M39" s="19" t="e">
        <f>VLOOKUP($J39,#REF!,4,0)*$K39</f>
        <v>#REF!</v>
      </c>
      <c r="N39" s="19" t="e">
        <f>VLOOKUP($J39,#REF!,5,0)*$K39</f>
        <v>#REF!</v>
      </c>
      <c r="O39" s="20" t="e">
        <f>VLOOKUP($J39,#REF!,6,0)*$K39</f>
        <v>#REF!</v>
      </c>
      <c r="P39" s="161"/>
      <c r="Q39" s="90"/>
      <c r="R39" s="97"/>
      <c r="S39" s="95"/>
      <c r="T39" s="93" t="s">
        <v>2</v>
      </c>
      <c r="U39" s="92" t="e">
        <f>VLOOKUP($T39,#REF!,2,0)</f>
        <v>#REF!</v>
      </c>
      <c r="V39" s="16" t="e">
        <f>VLOOKUP($T39,#REF!,4,0)</f>
        <v>#REF!</v>
      </c>
      <c r="W39" s="16" t="e">
        <f>VLOOKUP($T39,#REF!,5,0)</f>
        <v>#REF!</v>
      </c>
      <c r="X39" s="17" t="e">
        <f>VLOOKUP($T39,#REF!,6,0)</f>
        <v>#REF!</v>
      </c>
      <c r="Y39" s="8"/>
      <c r="Z39" s="96"/>
      <c r="AA39" s="42"/>
      <c r="AB39" s="34"/>
    </row>
    <row r="40" spans="1:29">
      <c r="A40" s="152" t="e">
        <f>#REF!</f>
        <v>#REF!</v>
      </c>
      <c r="B40" s="153" t="e">
        <f>#REF!</f>
        <v>#REF!</v>
      </c>
      <c r="C4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0" s="18">
        <v>6111000</v>
      </c>
      <c r="F40" s="21" t="s">
        <v>72</v>
      </c>
      <c r="G40" s="20"/>
      <c r="H40" s="48"/>
      <c r="I40" s="34"/>
      <c r="J40" s="93" t="s">
        <v>183</v>
      </c>
      <c r="K40" s="94">
        <v>8</v>
      </c>
      <c r="L40" s="19" t="e">
        <f>(VLOOKUP($J40,#REF!,2,0))*$K40</f>
        <v>#REF!</v>
      </c>
      <c r="M40" s="19" t="e">
        <f>VLOOKUP($J40,#REF!,4,0)*$K40</f>
        <v>#REF!</v>
      </c>
      <c r="N40" s="19" t="e">
        <f>VLOOKUP($J40,#REF!,5,0)*$K40</f>
        <v>#REF!</v>
      </c>
      <c r="O40" s="20" t="e">
        <f>VLOOKUP($J40,#REF!,6,0)*$K40</f>
        <v>#REF!</v>
      </c>
      <c r="P40" s="161"/>
      <c r="Q40" s="90"/>
      <c r="R40" s="97"/>
      <c r="S40" s="95"/>
      <c r="T40" s="93" t="s">
        <v>2</v>
      </c>
      <c r="U40" s="92" t="e">
        <f>VLOOKUP($T40,#REF!,2,0)</f>
        <v>#REF!</v>
      </c>
      <c r="V40" s="16" t="e">
        <f>VLOOKUP($T40,#REF!,4,0)</f>
        <v>#REF!</v>
      </c>
      <c r="W40" s="16" t="e">
        <f>VLOOKUP($T40,#REF!,5,0)</f>
        <v>#REF!</v>
      </c>
      <c r="X40" s="17" t="e">
        <f>VLOOKUP($T40,#REF!,6,0)</f>
        <v>#REF!</v>
      </c>
      <c r="Y40" s="8"/>
      <c r="Z40" s="96"/>
      <c r="AA40" s="42"/>
      <c r="AB40" s="34"/>
    </row>
    <row r="41" spans="1:29">
      <c r="A41" s="152" t="e">
        <f>#REF!</f>
        <v>#REF!</v>
      </c>
      <c r="B41" s="153" t="e">
        <f>#REF!</f>
        <v>#REF!</v>
      </c>
      <c r="C4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1" s="18">
        <v>6112000</v>
      </c>
      <c r="F41" s="21" t="s">
        <v>74</v>
      </c>
      <c r="G41" s="20"/>
      <c r="H41" s="64"/>
      <c r="I41" s="34"/>
      <c r="J41" s="93" t="s">
        <v>2</v>
      </c>
      <c r="K41" s="94"/>
      <c r="L41" s="19" t="e">
        <f>(VLOOKUP($J41,#REF!,2,0))*$K41</f>
        <v>#REF!</v>
      </c>
      <c r="M41" s="19" t="e">
        <f>VLOOKUP($J41,#REF!,4,0)*$K41</f>
        <v>#REF!</v>
      </c>
      <c r="N41" s="19" t="e">
        <f>VLOOKUP($J41,#REF!,5,0)*$K41</f>
        <v>#REF!</v>
      </c>
      <c r="O41" s="20" t="e">
        <f>VLOOKUP($J41,#REF!,6,0)*$K41</f>
        <v>#REF!</v>
      </c>
      <c r="P41" s="161"/>
      <c r="Q41" s="90"/>
      <c r="R41" s="97"/>
      <c r="S41" s="95"/>
      <c r="T41" s="93" t="s">
        <v>2</v>
      </c>
      <c r="U41" s="92" t="e">
        <f>VLOOKUP($T41,#REF!,2,0)</f>
        <v>#REF!</v>
      </c>
      <c r="V41" s="16" t="e">
        <f>VLOOKUP($T41,#REF!,4,0)</f>
        <v>#REF!</v>
      </c>
      <c r="W41" s="16" t="e">
        <f>VLOOKUP($T41,#REF!,5,0)</f>
        <v>#REF!</v>
      </c>
      <c r="X41" s="17" t="e">
        <f>VLOOKUP($T41,#REF!,6,0)</f>
        <v>#REF!</v>
      </c>
      <c r="Y41" s="8"/>
      <c r="Z41" s="96"/>
      <c r="AA41" s="42"/>
      <c r="AB41" s="34"/>
    </row>
    <row r="42" spans="1:29">
      <c r="A42" s="152" t="e">
        <f>#REF!</f>
        <v>#REF!</v>
      </c>
      <c r="B42" s="153" t="e">
        <f>#REF!</f>
        <v>#REF!</v>
      </c>
      <c r="C4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2" s="18">
        <v>6112100</v>
      </c>
      <c r="F42" s="21" t="s">
        <v>209</v>
      </c>
      <c r="G42" s="20" t="e">
        <f>O53+O59+Y53+Y59</f>
        <v>#REF!</v>
      </c>
      <c r="H42" s="48"/>
      <c r="I42" s="34"/>
      <c r="J42" s="93" t="s">
        <v>2</v>
      </c>
      <c r="K42" s="94"/>
      <c r="L42" s="19" t="e">
        <f>(VLOOKUP($J42,#REF!,2,0))*$K42</f>
        <v>#REF!</v>
      </c>
      <c r="M42" s="19" t="e">
        <f>VLOOKUP($J42,#REF!,4,0)*$K42</f>
        <v>#REF!</v>
      </c>
      <c r="N42" s="19" t="e">
        <f>VLOOKUP($J42,#REF!,5,0)*$K42</f>
        <v>#REF!</v>
      </c>
      <c r="O42" s="20" t="e">
        <f>VLOOKUP($J42,#REF!,6,0)*$K42</f>
        <v>#REF!</v>
      </c>
      <c r="P42" s="161"/>
      <c r="Q42" s="90"/>
      <c r="R42" s="97"/>
      <c r="S42" s="95"/>
      <c r="T42" s="93" t="s">
        <v>2</v>
      </c>
      <c r="U42" s="92" t="e">
        <f>VLOOKUP($T42,#REF!,2,0)</f>
        <v>#REF!</v>
      </c>
      <c r="V42" s="16" t="e">
        <f>VLOOKUP($T42,#REF!,4,0)</f>
        <v>#REF!</v>
      </c>
      <c r="W42" s="16" t="e">
        <f>VLOOKUP($T42,#REF!,5,0)</f>
        <v>#REF!</v>
      </c>
      <c r="X42" s="17" t="e">
        <f>VLOOKUP($T42,#REF!,6,0)</f>
        <v>#REF!</v>
      </c>
      <c r="Y42" s="8"/>
      <c r="Z42" s="96"/>
      <c r="AA42" s="42"/>
      <c r="AB42" s="34"/>
    </row>
    <row r="43" spans="1:29">
      <c r="A43" s="152" t="e">
        <f>#REF!</f>
        <v>#REF!</v>
      </c>
      <c r="B43" s="153" t="e">
        <f>#REF!</f>
        <v>#REF!</v>
      </c>
      <c r="C4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3" s="18">
        <v>6112200</v>
      </c>
      <c r="F43" s="21" t="s">
        <v>210</v>
      </c>
      <c r="G43" s="20" t="e">
        <f>O83+O97+Y83+Y97</f>
        <v>#REF!</v>
      </c>
      <c r="H43" s="48"/>
      <c r="I43" s="34"/>
      <c r="J43" s="93" t="s">
        <v>2</v>
      </c>
      <c r="K43" s="94"/>
      <c r="L43" s="19" t="e">
        <f>(VLOOKUP($J43,#REF!,2,0))*$K43</f>
        <v>#REF!</v>
      </c>
      <c r="M43" s="19" t="e">
        <f>VLOOKUP($J43,#REF!,4,0)*$K43</f>
        <v>#REF!</v>
      </c>
      <c r="N43" s="19" t="e">
        <f>VLOOKUP($J43,#REF!,5,0)*$K43</f>
        <v>#REF!</v>
      </c>
      <c r="O43" s="20" t="e">
        <f>VLOOKUP($J43,#REF!,6,0)*$K43</f>
        <v>#REF!</v>
      </c>
      <c r="P43" s="161"/>
      <c r="Q43" s="90"/>
      <c r="R43" s="97"/>
      <c r="S43" s="95"/>
      <c r="T43" s="93" t="s">
        <v>2</v>
      </c>
      <c r="U43" s="92" t="e">
        <f>VLOOKUP($T43,#REF!,2,0)</f>
        <v>#REF!</v>
      </c>
      <c r="V43" s="16" t="e">
        <f>VLOOKUP($T43,#REF!,4,0)</f>
        <v>#REF!</v>
      </c>
      <c r="W43" s="16" t="e">
        <f>VLOOKUP($T43,#REF!,5,0)</f>
        <v>#REF!</v>
      </c>
      <c r="X43" s="17" t="e">
        <f>VLOOKUP($T43,#REF!,6,0)</f>
        <v>#REF!</v>
      </c>
      <c r="Y43" s="8"/>
      <c r="Z43" s="96"/>
      <c r="AA43" s="42"/>
      <c r="AB43" s="34"/>
    </row>
    <row r="44" spans="1:29">
      <c r="A44" s="152" t="e">
        <f>#REF!</f>
        <v>#REF!</v>
      </c>
      <c r="B44" s="153" t="e">
        <f>#REF!</f>
        <v>#REF!</v>
      </c>
      <c r="C4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4" s="18">
        <v>6112300</v>
      </c>
      <c r="F44" s="21" t="s">
        <v>211</v>
      </c>
      <c r="G44" s="20" t="e">
        <f>O93+Y93</f>
        <v>#REF!</v>
      </c>
      <c r="H44" s="48"/>
      <c r="I44" s="34"/>
      <c r="J44" s="93" t="s">
        <v>2</v>
      </c>
      <c r="K44" s="94"/>
      <c r="L44" s="19" t="e">
        <f>(VLOOKUP($J44,#REF!,2,0))*$K44</f>
        <v>#REF!</v>
      </c>
      <c r="M44" s="19" t="e">
        <f>VLOOKUP($J44,#REF!,4,0)*$K44</f>
        <v>#REF!</v>
      </c>
      <c r="N44" s="19" t="e">
        <f>VLOOKUP($J44,#REF!,5,0)*$K44</f>
        <v>#REF!</v>
      </c>
      <c r="O44" s="20" t="e">
        <f>VLOOKUP($J44,#REF!,6,0)*$K44</f>
        <v>#REF!</v>
      </c>
      <c r="P44" s="161"/>
      <c r="Q44" s="90"/>
      <c r="R44" s="97"/>
      <c r="S44" s="95"/>
      <c r="T44" s="93" t="s">
        <v>2</v>
      </c>
      <c r="U44" s="92" t="e">
        <f>VLOOKUP($T44,#REF!,2,0)</f>
        <v>#REF!</v>
      </c>
      <c r="V44" s="16" t="e">
        <f>VLOOKUP($T44,#REF!,4,0)</f>
        <v>#REF!</v>
      </c>
      <c r="W44" s="16" t="e">
        <f>VLOOKUP($T44,#REF!,5,0)</f>
        <v>#REF!</v>
      </c>
      <c r="X44" s="17" t="e">
        <f>VLOOKUP($T44,#REF!,6,0)</f>
        <v>#REF!</v>
      </c>
      <c r="Y44" s="8"/>
      <c r="Z44" s="96"/>
      <c r="AA44" s="42"/>
      <c r="AB44" s="34"/>
    </row>
    <row r="45" spans="1:29">
      <c r="A45" s="152" t="e">
        <f>#REF!</f>
        <v>#REF!</v>
      </c>
      <c r="B45" s="153" t="e">
        <f>#REF!</f>
        <v>#REF!</v>
      </c>
      <c r="C4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5" s="18">
        <v>6112400</v>
      </c>
      <c r="F45" s="21" t="s">
        <v>212</v>
      </c>
      <c r="G45" s="20" t="e">
        <f>O65+O72+Y65+Y72+O79+Y79</f>
        <v>#REF!</v>
      </c>
      <c r="H45" s="48"/>
      <c r="I45" s="34"/>
      <c r="J45" s="93" t="s">
        <v>2</v>
      </c>
      <c r="K45" s="94"/>
      <c r="L45" s="19" t="e">
        <f>(VLOOKUP($J45,#REF!,2,0))*$K45</f>
        <v>#REF!</v>
      </c>
      <c r="M45" s="19" t="e">
        <f>VLOOKUP($J45,#REF!,4,0)*$K45</f>
        <v>#REF!</v>
      </c>
      <c r="N45" s="19" t="e">
        <f>VLOOKUP($J45,#REF!,5,0)*$K45</f>
        <v>#REF!</v>
      </c>
      <c r="O45" s="20" t="e">
        <f>VLOOKUP($J45,#REF!,6,0)*$K45</f>
        <v>#REF!</v>
      </c>
      <c r="P45" s="161"/>
      <c r="Q45" s="90"/>
      <c r="R45" s="97"/>
      <c r="S45" s="95"/>
      <c r="T45" s="93" t="s">
        <v>2</v>
      </c>
      <c r="U45" s="92" t="e">
        <f>VLOOKUP($T45,#REF!,2,0)</f>
        <v>#REF!</v>
      </c>
      <c r="V45" s="16" t="e">
        <f>VLOOKUP($T45,#REF!,4,0)</f>
        <v>#REF!</v>
      </c>
      <c r="W45" s="16" t="e">
        <f>VLOOKUP($T45,#REF!,5,0)</f>
        <v>#REF!</v>
      </c>
      <c r="X45" s="17" t="e">
        <f>VLOOKUP($T45,#REF!,6,0)</f>
        <v>#REF!</v>
      </c>
      <c r="Y45" s="8"/>
      <c r="Z45" s="96"/>
      <c r="AA45" s="42"/>
      <c r="AB45" s="34"/>
    </row>
    <row r="46" spans="1:29">
      <c r="A46" s="152" t="e">
        <f>#REF!</f>
        <v>#REF!</v>
      </c>
      <c r="B46" s="153" t="e">
        <f>#REF!</f>
        <v>#REF!</v>
      </c>
      <c r="C4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6" s="18">
        <v>6112500</v>
      </c>
      <c r="F46" s="21" t="s">
        <v>213</v>
      </c>
      <c r="G46" s="20" t="e">
        <f>O101+Y101</f>
        <v>#REF!</v>
      </c>
      <c r="H46" s="48"/>
      <c r="I46" s="34"/>
      <c r="J46" s="93" t="s">
        <v>2</v>
      </c>
      <c r="K46" s="94"/>
      <c r="L46" s="19" t="e">
        <f>(VLOOKUP($J46,#REF!,2,0))*$K46</f>
        <v>#REF!</v>
      </c>
      <c r="M46" s="19" t="e">
        <f>VLOOKUP($J46,#REF!,4,0)*$K46</f>
        <v>#REF!</v>
      </c>
      <c r="N46" s="19" t="e">
        <f>VLOOKUP($J46,#REF!,5,0)*$K46</f>
        <v>#REF!</v>
      </c>
      <c r="O46" s="20" t="e">
        <f>VLOOKUP($J46,#REF!,6,0)*$K46</f>
        <v>#REF!</v>
      </c>
      <c r="P46" s="161"/>
      <c r="Q46" s="90"/>
      <c r="R46" s="97"/>
      <c r="S46" s="95"/>
      <c r="T46" s="93" t="s">
        <v>2</v>
      </c>
      <c r="U46" s="92" t="e">
        <f>VLOOKUP($T46,#REF!,2,0)</f>
        <v>#REF!</v>
      </c>
      <c r="V46" s="16" t="e">
        <f>VLOOKUP($T46,#REF!,4,0)</f>
        <v>#REF!</v>
      </c>
      <c r="W46" s="16" t="e">
        <f>VLOOKUP($T46,#REF!,5,0)</f>
        <v>#REF!</v>
      </c>
      <c r="X46" s="17" t="e">
        <f>VLOOKUP($T46,#REF!,6,0)</f>
        <v>#REF!</v>
      </c>
      <c r="Y46" s="8"/>
      <c r="Z46" s="96"/>
      <c r="AA46" s="42"/>
      <c r="AB46" s="34"/>
    </row>
    <row r="47" spans="1:29" ht="16" thickBot="1">
      <c r="A47" s="152" t="e">
        <f>#REF!</f>
        <v>#REF!</v>
      </c>
      <c r="B47" s="153" t="e">
        <f>#REF!</f>
        <v>#REF!</v>
      </c>
      <c r="C4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7" s="18">
        <v>6113000</v>
      </c>
      <c r="F47" s="21" t="s">
        <v>75</v>
      </c>
      <c r="G47" s="20" t="e">
        <f>O88+O89+O90+Y88+Y89+Y90</f>
        <v>#REF!</v>
      </c>
      <c r="H47" s="48"/>
      <c r="I47" s="34"/>
      <c r="J47" s="98" t="s">
        <v>2</v>
      </c>
      <c r="K47" s="99"/>
      <c r="L47" s="100" t="e">
        <f>(VLOOKUP($J47,#REF!,2,0))*$K47</f>
        <v>#REF!</v>
      </c>
      <c r="M47" s="100" t="e">
        <f>VLOOKUP($J47,#REF!,4,0)*$K47</f>
        <v>#REF!</v>
      </c>
      <c r="N47" s="100" t="e">
        <f>VLOOKUP($J47,#REF!,5,0)*$K47</f>
        <v>#REF!</v>
      </c>
      <c r="O47" s="55" t="e">
        <f>VLOOKUP($J47,#REF!,6,0)*$K47</f>
        <v>#REF!</v>
      </c>
      <c r="P47" s="161"/>
      <c r="Q47" s="90"/>
      <c r="R47" s="97"/>
      <c r="S47" s="95"/>
      <c r="T47" s="101" t="s">
        <v>2</v>
      </c>
      <c r="U47" s="92" t="e">
        <f>VLOOKUP($T47,#REF!,2,0)</f>
        <v>#REF!</v>
      </c>
      <c r="V47" s="16" t="e">
        <f>VLOOKUP($T47,#REF!,4,0)</f>
        <v>#REF!</v>
      </c>
      <c r="W47" s="16" t="e">
        <f>VLOOKUP($T47,#REF!,5,0)</f>
        <v>#REF!</v>
      </c>
      <c r="X47" s="17" t="e">
        <f>VLOOKUP($T47,#REF!,6,0)</f>
        <v>#REF!</v>
      </c>
      <c r="Y47" s="9"/>
      <c r="Z47" s="96"/>
      <c r="AA47" s="42"/>
      <c r="AB47" s="34"/>
    </row>
    <row r="48" spans="1:29" ht="16" thickBot="1">
      <c r="A48" s="152" t="e">
        <f>#REF!</f>
        <v>#REF!</v>
      </c>
      <c r="B48" s="153" t="e">
        <f>#REF!</f>
        <v>#REF!</v>
      </c>
      <c r="C4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8" s="18">
        <v>6122000</v>
      </c>
      <c r="F48" s="21" t="s">
        <v>76</v>
      </c>
      <c r="G48" s="20" t="e">
        <f>K81+U81</f>
        <v>#REF!</v>
      </c>
      <c r="H48" s="48"/>
      <c r="I48" s="34"/>
      <c r="J48" s="235" t="s">
        <v>173</v>
      </c>
      <c r="K48" s="236">
        <f>SUM(K36:K47)</f>
        <v>51</v>
      </c>
      <c r="L48" s="74" t="e">
        <f>SUM(L36:L47)</f>
        <v>#REF!</v>
      </c>
      <c r="M48" s="74" t="e">
        <f>SUM(M36:M47)</f>
        <v>#REF!</v>
      </c>
      <c r="N48" s="74" t="e">
        <f>SUM(N36:N47)</f>
        <v>#REF!</v>
      </c>
      <c r="O48" s="77" t="e">
        <f>SUM(O36:O47)</f>
        <v>#REF!</v>
      </c>
      <c r="P48" s="157"/>
      <c r="Q48" s="78"/>
      <c r="R48" s="111"/>
      <c r="S48" s="95"/>
      <c r="T48" s="73" t="s">
        <v>173</v>
      </c>
      <c r="U48" s="74" t="e">
        <f>(U36*$Y$36)+(U37*$Y$37)+(U38*$Y$38)+(U39*$Y$39)+(U40*$Y$40)+(U41*$Y$41)+(U42*$Y$42)+(U43*$Y$43)+(U44*$Y$44)+(U45*$Y$45)+(U46*$Y$46)+(U47*$Y$47)</f>
        <v>#REF!</v>
      </c>
      <c r="V48" s="74" t="e">
        <f>(V36*$Y$36)+(V37*$Y$37)+(V38*$Y$38)+(V39*$Y$39)+(V40*$Y$40)+(V41*$Y$41)+(V42*$Y$42)+(V43*$Y$43)+(V44*$Y$44)+(V45*$Y$45)+(V46*$Y$46)+(V47*$Y$47)</f>
        <v>#REF!</v>
      </c>
      <c r="W48" s="74" t="e">
        <f>(W36*$Y$36)+(W37*$Y$37)+(W38*$Y$38)+(W39*$Y$39)+(W40*$Y$40)+(W41*$Y$41)+(W42*$Y$42)+(W43*$Y$43)+(W44*$Y$44)+(W45*$Y$45)+(W46*$Y$46)+(W47*$Y$47)</f>
        <v>#REF!</v>
      </c>
      <c r="X48" s="74" t="e">
        <f>(X36*$Y$36)+(X37*$Y$37)+(X38*$Y$38)+(X39*$Y$39)+(X40*$Y$40)+(X41*$Y$41)+(X42*$Y$42)+(X43*$Y$43)+(X44*$Y$44)+(X45*$Y$45)+(X46*$Y$46)+(X47*$Y$47)</f>
        <v>#REF!</v>
      </c>
      <c r="Y48" s="102">
        <f>SUM(Y36:Y47)</f>
        <v>0</v>
      </c>
      <c r="Z48" s="96"/>
      <c r="AA48" s="42"/>
      <c r="AB48" s="34"/>
    </row>
    <row r="49" spans="1:28" ht="16" thickBot="1">
      <c r="A49" s="152" t="e">
        <f>#REF!</f>
        <v>#REF!</v>
      </c>
      <c r="B49" s="153" t="e">
        <f>#REF!</f>
        <v>#REF!</v>
      </c>
      <c r="C4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9" s="18">
        <v>6132000</v>
      </c>
      <c r="F49" s="21" t="s">
        <v>77</v>
      </c>
      <c r="G49" s="20" t="e">
        <f>K62+U62</f>
        <v>#REF!</v>
      </c>
      <c r="H49" s="64"/>
      <c r="I49" s="63"/>
      <c r="J49" s="156"/>
      <c r="K49" s="156"/>
      <c r="L49" s="157"/>
      <c r="M49" s="157"/>
      <c r="N49" s="157"/>
      <c r="O49" s="157"/>
      <c r="P49" s="157"/>
      <c r="Q49" s="170"/>
      <c r="R49" s="157"/>
      <c r="S49" s="63"/>
      <c r="T49" s="156"/>
      <c r="U49" s="156"/>
      <c r="V49" s="157"/>
      <c r="W49" s="157"/>
      <c r="X49" s="157"/>
      <c r="Y49" s="157"/>
      <c r="Z49" s="157"/>
      <c r="AA49" s="170"/>
      <c r="AB49" s="34"/>
    </row>
    <row r="50" spans="1:28" ht="16" thickBot="1">
      <c r="A50" s="152" t="e">
        <f>#REF!</f>
        <v>#REF!</v>
      </c>
      <c r="B50" s="153" t="e">
        <f>#REF!</f>
        <v>#REF!</v>
      </c>
      <c r="C5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0" s="18">
        <v>6135100</v>
      </c>
      <c r="F50" s="21" t="s">
        <v>78</v>
      </c>
      <c r="G50" s="20">
        <f>(K13*K2)+(U13*U2)</f>
        <v>0</v>
      </c>
      <c r="H50" s="64"/>
      <c r="I50" s="34"/>
      <c r="J50" s="176" t="e">
        <f>#REF!</f>
        <v>#REF!</v>
      </c>
      <c r="K50" s="85" t="s">
        <v>151</v>
      </c>
      <c r="L50" s="173" t="s">
        <v>206</v>
      </c>
      <c r="M50" s="157"/>
      <c r="N50" s="209" t="s">
        <v>12</v>
      </c>
      <c r="O50" s="168" t="s">
        <v>151</v>
      </c>
      <c r="P50" s="169" t="s">
        <v>206</v>
      </c>
      <c r="Q50" s="170"/>
      <c r="R50" s="157"/>
      <c r="S50" s="34"/>
      <c r="T50" s="177" t="e">
        <f>#REF!</f>
        <v>#REF!</v>
      </c>
      <c r="U50" s="85" t="s">
        <v>151</v>
      </c>
      <c r="V50" s="173" t="s">
        <v>206</v>
      </c>
      <c r="W50" s="157"/>
      <c r="X50" s="209" t="s">
        <v>12</v>
      </c>
      <c r="Y50" s="168" t="s">
        <v>151</v>
      </c>
      <c r="Z50" s="169" t="s">
        <v>206</v>
      </c>
      <c r="AA50" s="170"/>
      <c r="AB50" s="34"/>
    </row>
    <row r="51" spans="1:28">
      <c r="A51" s="152" t="e">
        <f>#REF!</f>
        <v>#REF!</v>
      </c>
      <c r="B51" s="153" t="e">
        <f>#REF!</f>
        <v>#REF!</v>
      </c>
      <c r="C5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1" s="18">
        <v>6135200</v>
      </c>
      <c r="F51" s="21" t="s">
        <v>79</v>
      </c>
      <c r="G51" s="20">
        <f>(K12*K2)+(U12*U2)</f>
        <v>850</v>
      </c>
      <c r="H51" s="64"/>
      <c r="I51" s="34"/>
      <c r="J51" s="175" t="e">
        <f>#REF!</f>
        <v>#REF!</v>
      </c>
      <c r="K5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51</f>
        <v>#REF!</v>
      </c>
      <c r="L51" s="162">
        <f t="shared" ref="L51:L56" si="0">$K$2/($K$2+$U$2)</f>
        <v>0.77272727272727271</v>
      </c>
      <c r="M51" s="157"/>
      <c r="N51" s="207" t="e">
        <f>#REF!</f>
        <v>#REF!</v>
      </c>
      <c r="O51" s="208"/>
      <c r="P51" s="211">
        <f>$K$2/($K$2+$U$2)</f>
        <v>0.77272727272727271</v>
      </c>
      <c r="Q51" s="170"/>
      <c r="R51" s="157"/>
      <c r="S51" s="34"/>
      <c r="T51" s="180" t="e">
        <f>#REF!</f>
        <v>#REF!</v>
      </c>
      <c r="U5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51</f>
        <v>#REF!</v>
      </c>
      <c r="V51" s="162">
        <f t="shared" ref="V51:V56" si="1">$U$2/($K$2+$U$2)</f>
        <v>0.22727272727272727</v>
      </c>
      <c r="W51" s="157"/>
      <c r="X51" s="207" t="e">
        <f>#REF!</f>
        <v>#REF!</v>
      </c>
      <c r="Y51" s="208"/>
      <c r="Z51" s="211">
        <f>$U$2/($K$2+$U$2)</f>
        <v>0.22727272727272727</v>
      </c>
      <c r="AA51" s="170"/>
      <c r="AB51" s="34"/>
    </row>
    <row r="52" spans="1:28">
      <c r="A52" s="152" t="e">
        <f>#REF!</f>
        <v>#REF!</v>
      </c>
      <c r="B52" s="153" t="e">
        <f>#REF!</f>
        <v>#REF!</v>
      </c>
      <c r="C5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2" s="18">
        <v>6135300</v>
      </c>
      <c r="F52" s="21" t="s">
        <v>80</v>
      </c>
      <c r="G52" s="20"/>
      <c r="H52" s="64"/>
      <c r="I52" s="34"/>
      <c r="J52" s="175" t="e">
        <f>#REF!</f>
        <v>#REF!</v>
      </c>
      <c r="K5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52</f>
        <v>#REF!</v>
      </c>
      <c r="L52" s="163">
        <f t="shared" si="0"/>
        <v>0.77272727272727271</v>
      </c>
      <c r="M52" s="157"/>
      <c r="N52" s="204" t="e">
        <f>#REF!</f>
        <v>#REF!</v>
      </c>
      <c r="O5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52</f>
        <v>#REF!</v>
      </c>
      <c r="P52" s="211">
        <f t="shared" ref="P52:P103" si="2">$K$2/($K$2+$U$2)</f>
        <v>0.77272727272727271</v>
      </c>
      <c r="Q52" s="170"/>
      <c r="R52" s="157"/>
      <c r="S52" s="34"/>
      <c r="T52" s="180" t="e">
        <f>#REF!</f>
        <v>#REF!</v>
      </c>
      <c r="U5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52</f>
        <v>#REF!</v>
      </c>
      <c r="V52" s="163">
        <f t="shared" si="1"/>
        <v>0.22727272727272727</v>
      </c>
      <c r="W52" s="157"/>
      <c r="X52" s="204" t="e">
        <f>#REF!</f>
        <v>#REF!</v>
      </c>
      <c r="Y5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52</f>
        <v>#REF!</v>
      </c>
      <c r="Z52" s="211">
        <f t="shared" ref="Z52:Z103" si="3">$U$2/($K$2+$U$2)</f>
        <v>0.22727272727272727</v>
      </c>
      <c r="AA52" s="170"/>
      <c r="AB52" s="34"/>
    </row>
    <row r="53" spans="1:28">
      <c r="A53" s="152" t="e">
        <f>#REF!</f>
        <v>#REF!</v>
      </c>
      <c r="B53" s="153" t="e">
        <f>#REF!</f>
        <v>#REF!</v>
      </c>
      <c r="C5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3" s="18">
        <v>6135400</v>
      </c>
      <c r="F53" s="21" t="s">
        <v>81</v>
      </c>
      <c r="G53" s="20" t="e">
        <f>K88+U88</f>
        <v>#REF!</v>
      </c>
      <c r="H53" s="64"/>
      <c r="I53" s="34"/>
      <c r="J53" s="175" t="e">
        <f>#REF!</f>
        <v>#REF!</v>
      </c>
      <c r="K5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53</f>
        <v>#REF!</v>
      </c>
      <c r="L53" s="163">
        <f t="shared" si="0"/>
        <v>0.77272727272727271</v>
      </c>
      <c r="M53" s="157"/>
      <c r="N53" s="204" t="e">
        <f>#REF!</f>
        <v>#REF!</v>
      </c>
      <c r="O5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53</f>
        <v>#REF!</v>
      </c>
      <c r="P53" s="211">
        <f t="shared" si="2"/>
        <v>0.77272727272727271</v>
      </c>
      <c r="Q53" s="170"/>
      <c r="R53" s="157"/>
      <c r="S53" s="34"/>
      <c r="T53" s="180" t="e">
        <f>#REF!</f>
        <v>#REF!</v>
      </c>
      <c r="U5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53</f>
        <v>#REF!</v>
      </c>
      <c r="V53" s="163">
        <f t="shared" si="1"/>
        <v>0.22727272727272727</v>
      </c>
      <c r="W53" s="157"/>
      <c r="X53" s="204" t="e">
        <f>#REF!</f>
        <v>#REF!</v>
      </c>
      <c r="Y5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53</f>
        <v>#REF!</v>
      </c>
      <c r="Z53" s="211">
        <f t="shared" si="3"/>
        <v>0.22727272727272727</v>
      </c>
      <c r="AA53" s="170"/>
      <c r="AB53" s="34"/>
    </row>
    <row r="54" spans="1:28">
      <c r="A54" s="152" t="e">
        <f>#REF!</f>
        <v>#REF!</v>
      </c>
      <c r="B54" s="153" t="e">
        <f>#REF!</f>
        <v>#REF!</v>
      </c>
      <c r="C5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4" s="18">
        <v>6135500</v>
      </c>
      <c r="F54" s="21" t="s">
        <v>82</v>
      </c>
      <c r="G54" s="6">
        <f>(K11*K2)+(U11*U2)</f>
        <v>0</v>
      </c>
      <c r="H54" s="64"/>
      <c r="I54" s="34"/>
      <c r="J54" s="175" t="e">
        <f>#REF!</f>
        <v>#REF!</v>
      </c>
      <c r="K5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54</f>
        <v>#REF!</v>
      </c>
      <c r="L54" s="163">
        <f t="shared" si="0"/>
        <v>0.77272727272727271</v>
      </c>
      <c r="M54" s="157"/>
      <c r="N54" s="204" t="e">
        <f>#REF!</f>
        <v>#REF!</v>
      </c>
      <c r="O5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54</f>
        <v>#REF!</v>
      </c>
      <c r="P54" s="211">
        <f t="shared" si="2"/>
        <v>0.77272727272727271</v>
      </c>
      <c r="Q54" s="170"/>
      <c r="R54" s="157"/>
      <c r="S54" s="34"/>
      <c r="T54" s="180" t="e">
        <f>#REF!</f>
        <v>#REF!</v>
      </c>
      <c r="U5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54</f>
        <v>#REF!</v>
      </c>
      <c r="V54" s="163">
        <f t="shared" si="1"/>
        <v>0.22727272727272727</v>
      </c>
      <c r="W54" s="157"/>
      <c r="X54" s="204" t="e">
        <f>#REF!</f>
        <v>#REF!</v>
      </c>
      <c r="Y5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54</f>
        <v>#REF!</v>
      </c>
      <c r="Z54" s="211">
        <f t="shared" si="3"/>
        <v>0.22727272727272727</v>
      </c>
      <c r="AA54" s="170"/>
      <c r="AB54" s="34"/>
    </row>
    <row r="55" spans="1:28">
      <c r="A55" s="152" t="e">
        <f>#REF!</f>
        <v>#REF!</v>
      </c>
      <c r="B55" s="153" t="e">
        <f>#REF!</f>
        <v>#REF!</v>
      </c>
      <c r="C5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5" s="18">
        <v>6155100</v>
      </c>
      <c r="F55" s="21" t="s">
        <v>84</v>
      </c>
      <c r="G55" s="20"/>
      <c r="H55" s="64"/>
      <c r="I55" s="34"/>
      <c r="J55" s="175" t="e">
        <f>#REF!</f>
        <v>#REF!</v>
      </c>
      <c r="K5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55</f>
        <v>#REF!</v>
      </c>
      <c r="L55" s="163">
        <f t="shared" si="0"/>
        <v>0.77272727272727271</v>
      </c>
      <c r="M55" s="157"/>
      <c r="N55" s="204" t="e">
        <f>#REF!</f>
        <v>#REF!</v>
      </c>
      <c r="O5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55</f>
        <v>#REF!</v>
      </c>
      <c r="P55" s="211">
        <f t="shared" si="2"/>
        <v>0.77272727272727271</v>
      </c>
      <c r="Q55" s="170"/>
      <c r="R55" s="157"/>
      <c r="S55" s="34"/>
      <c r="T55" s="180" t="e">
        <f>#REF!</f>
        <v>#REF!</v>
      </c>
      <c r="U5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55</f>
        <v>#REF!</v>
      </c>
      <c r="V55" s="163">
        <f t="shared" si="1"/>
        <v>0.22727272727272727</v>
      </c>
      <c r="W55" s="157"/>
      <c r="X55" s="204" t="e">
        <f>#REF!</f>
        <v>#REF!</v>
      </c>
      <c r="Y5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55</f>
        <v>#REF!</v>
      </c>
      <c r="Z55" s="211">
        <f t="shared" si="3"/>
        <v>0.22727272727272727</v>
      </c>
      <c r="AA55" s="170"/>
      <c r="AB55" s="34"/>
    </row>
    <row r="56" spans="1:28">
      <c r="A56" s="152" t="e">
        <f>#REF!</f>
        <v>#REF!</v>
      </c>
      <c r="B56" s="153" t="e">
        <f>#REF!</f>
        <v>#REF!</v>
      </c>
      <c r="C5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6" s="18">
        <v>6155110</v>
      </c>
      <c r="F56" s="21" t="s">
        <v>86</v>
      </c>
      <c r="G56" s="20" t="e">
        <f>K66+U66</f>
        <v>#REF!</v>
      </c>
      <c r="H56" s="64"/>
      <c r="I56" s="34"/>
      <c r="J56" s="175" t="e">
        <f>#REF!</f>
        <v>#REF!</v>
      </c>
      <c r="K5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56</f>
        <v>#REF!</v>
      </c>
      <c r="L56" s="163">
        <f t="shared" si="0"/>
        <v>0.77272727272727271</v>
      </c>
      <c r="M56" s="157"/>
      <c r="N56" s="204" t="e">
        <f>#REF!</f>
        <v>#REF!</v>
      </c>
      <c r="O5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56</f>
        <v>#REF!</v>
      </c>
      <c r="P56" s="211">
        <f t="shared" si="2"/>
        <v>0.77272727272727271</v>
      </c>
      <c r="Q56" s="170"/>
      <c r="R56" s="157"/>
      <c r="S56" s="34"/>
      <c r="T56" s="180" t="e">
        <f>#REF!</f>
        <v>#REF!</v>
      </c>
      <c r="U5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56</f>
        <v>#REF!</v>
      </c>
      <c r="V56" s="163">
        <f t="shared" si="1"/>
        <v>0.22727272727272727</v>
      </c>
      <c r="W56" s="157"/>
      <c r="X56" s="204" t="e">
        <f>#REF!</f>
        <v>#REF!</v>
      </c>
      <c r="Y5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56</f>
        <v>#REF!</v>
      </c>
      <c r="Z56" s="211">
        <f t="shared" si="3"/>
        <v>0.22727272727272727</v>
      </c>
      <c r="AA56" s="170"/>
      <c r="AB56" s="34"/>
    </row>
    <row r="57" spans="1:28">
      <c r="A57" s="152" t="e">
        <f>#REF!</f>
        <v>#REF!</v>
      </c>
      <c r="B57" s="153" t="e">
        <f>#REF!</f>
        <v>#REF!</v>
      </c>
      <c r="C5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7" s="18">
        <v>6155120</v>
      </c>
      <c r="F57" s="21" t="s">
        <v>88</v>
      </c>
      <c r="G57" s="20" t="e">
        <f>K87+U87</f>
        <v>#REF!</v>
      </c>
      <c r="H57" s="64"/>
      <c r="I57" s="34"/>
      <c r="J57" s="171" t="e">
        <f>#REF!</f>
        <v>#REF!</v>
      </c>
      <c r="K5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57</f>
        <v>#REF!</v>
      </c>
      <c r="L57" s="163">
        <f t="shared" ref="L57:L111" si="4">$K$2/($K$2+$U$2)</f>
        <v>0.77272727272727271</v>
      </c>
      <c r="M57" s="157"/>
      <c r="N57" s="205" t="e">
        <f>#REF!</f>
        <v>#REF!</v>
      </c>
      <c r="O57" s="202"/>
      <c r="P57" s="211">
        <f t="shared" si="2"/>
        <v>0.77272727272727271</v>
      </c>
      <c r="Q57" s="170"/>
      <c r="R57" s="157"/>
      <c r="S57" s="34"/>
      <c r="T57" s="180" t="e">
        <f>#REF!</f>
        <v>#REF!</v>
      </c>
      <c r="U5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57</f>
        <v>#REF!</v>
      </c>
      <c r="V57" s="163">
        <f t="shared" ref="V57:V111" si="5">$U$2/($K$2+$U$2)</f>
        <v>0.22727272727272727</v>
      </c>
      <c r="W57" s="157"/>
      <c r="X57" s="205" t="e">
        <f>#REF!</f>
        <v>#REF!</v>
      </c>
      <c r="Y57" s="202"/>
      <c r="Z57" s="211">
        <f t="shared" si="3"/>
        <v>0.22727272727272727</v>
      </c>
      <c r="AA57" s="170"/>
      <c r="AB57" s="34"/>
    </row>
    <row r="58" spans="1:28">
      <c r="A58" s="152" t="e">
        <f>#REF!</f>
        <v>#REF!</v>
      </c>
      <c r="B58" s="153" t="e">
        <f>#REF!</f>
        <v>#REF!</v>
      </c>
      <c r="C5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8" s="18">
        <v>6155130</v>
      </c>
      <c r="F58" s="21" t="s">
        <v>90</v>
      </c>
      <c r="G58" s="20" t="e">
        <f>K64+U64</f>
        <v>#REF!</v>
      </c>
      <c r="H58" s="64"/>
      <c r="I58" s="34"/>
      <c r="J58" s="171" t="e">
        <f>#REF!</f>
        <v>#REF!</v>
      </c>
      <c r="K5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58</f>
        <v>#REF!</v>
      </c>
      <c r="L58" s="163">
        <f t="shared" si="4"/>
        <v>0.77272727272727271</v>
      </c>
      <c r="M58" s="157"/>
      <c r="N58" s="204" t="e">
        <f>#REF!</f>
        <v>#REF!</v>
      </c>
      <c r="O5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58</f>
        <v>#REF!</v>
      </c>
      <c r="P58" s="211">
        <f t="shared" si="2"/>
        <v>0.77272727272727271</v>
      </c>
      <c r="Q58" s="170"/>
      <c r="R58" s="157"/>
      <c r="S58" s="34"/>
      <c r="T58" s="180" t="e">
        <f>#REF!</f>
        <v>#REF!</v>
      </c>
      <c r="U5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58</f>
        <v>#REF!</v>
      </c>
      <c r="V58" s="163">
        <f t="shared" si="5"/>
        <v>0.22727272727272727</v>
      </c>
      <c r="W58" s="157"/>
      <c r="X58" s="204" t="e">
        <f>#REF!</f>
        <v>#REF!</v>
      </c>
      <c r="Y5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58</f>
        <v>#REF!</v>
      </c>
      <c r="Z58" s="211">
        <f t="shared" si="3"/>
        <v>0.22727272727272727</v>
      </c>
      <c r="AA58" s="170"/>
      <c r="AB58" s="34"/>
    </row>
    <row r="59" spans="1:28">
      <c r="A59" s="152" t="e">
        <f>#REF!</f>
        <v>#REF!</v>
      </c>
      <c r="B59" s="153" t="e">
        <f>#REF!</f>
        <v>#REF!</v>
      </c>
      <c r="C5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9" s="18">
        <v>6155140</v>
      </c>
      <c r="F59" s="21" t="s">
        <v>92</v>
      </c>
      <c r="G59" s="20" t="e">
        <f>K63+U63</f>
        <v>#REF!</v>
      </c>
      <c r="H59" s="64"/>
      <c r="I59" s="34"/>
      <c r="J59" s="171" t="e">
        <f>#REF!</f>
        <v>#REF!</v>
      </c>
      <c r="K5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59</f>
        <v>#REF!</v>
      </c>
      <c r="L59" s="163">
        <f t="shared" si="4"/>
        <v>0.77272727272727271</v>
      </c>
      <c r="M59" s="157"/>
      <c r="N59" s="204" t="e">
        <f>#REF!</f>
        <v>#REF!</v>
      </c>
      <c r="O5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59</f>
        <v>#REF!</v>
      </c>
      <c r="P59" s="211">
        <f t="shared" si="2"/>
        <v>0.77272727272727271</v>
      </c>
      <c r="Q59" s="170"/>
      <c r="R59" s="157"/>
      <c r="S59" s="34"/>
      <c r="T59" s="180" t="e">
        <f>#REF!</f>
        <v>#REF!</v>
      </c>
      <c r="U5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59</f>
        <v>#REF!</v>
      </c>
      <c r="V59" s="163">
        <f t="shared" si="5"/>
        <v>0.22727272727272727</v>
      </c>
      <c r="W59" s="157"/>
      <c r="X59" s="204" t="e">
        <f>#REF!</f>
        <v>#REF!</v>
      </c>
      <c r="Y5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59</f>
        <v>#REF!</v>
      </c>
      <c r="Z59" s="211">
        <f t="shared" si="3"/>
        <v>0.22727272727272727</v>
      </c>
      <c r="AA59" s="170"/>
      <c r="AB59" s="34"/>
    </row>
    <row r="60" spans="1:28">
      <c r="A60" s="152" t="e">
        <f>#REF!</f>
        <v>#REF!</v>
      </c>
      <c r="B60" s="153" t="e">
        <f>#REF!</f>
        <v>#REF!</v>
      </c>
      <c r="C6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0" s="18">
        <v>6155150</v>
      </c>
      <c r="F60" s="21" t="s">
        <v>94</v>
      </c>
      <c r="G60" s="20" t="e">
        <f>K65+U65</f>
        <v>#REF!</v>
      </c>
      <c r="H60" s="64"/>
      <c r="I60" s="34"/>
      <c r="J60" s="171" t="e">
        <f>#REF!</f>
        <v>#REF!</v>
      </c>
      <c r="K6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60</f>
        <v>#REF!</v>
      </c>
      <c r="L60" s="163">
        <f t="shared" si="4"/>
        <v>0.77272727272727271</v>
      </c>
      <c r="M60" s="157"/>
      <c r="N60" s="204" t="e">
        <f>#REF!</f>
        <v>#REF!</v>
      </c>
      <c r="O6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60</f>
        <v>#REF!</v>
      </c>
      <c r="P60" s="211">
        <f t="shared" si="2"/>
        <v>0.77272727272727271</v>
      </c>
      <c r="Q60" s="170"/>
      <c r="R60" s="157"/>
      <c r="S60" s="34"/>
      <c r="T60" s="180" t="e">
        <f>#REF!</f>
        <v>#REF!</v>
      </c>
      <c r="U6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60</f>
        <v>#REF!</v>
      </c>
      <c r="V60" s="163">
        <f t="shared" si="5"/>
        <v>0.22727272727272727</v>
      </c>
      <c r="W60" s="157"/>
      <c r="X60" s="204" t="e">
        <f>#REF!</f>
        <v>#REF!</v>
      </c>
      <c r="Y6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60</f>
        <v>#REF!</v>
      </c>
      <c r="Z60" s="211">
        <f t="shared" si="3"/>
        <v>0.22727272727272727</v>
      </c>
      <c r="AA60" s="170"/>
      <c r="AB60" s="34"/>
    </row>
    <row r="61" spans="1:28">
      <c r="A61" s="152" t="e">
        <f>#REF!</f>
        <v>#REF!</v>
      </c>
      <c r="B61" s="153" t="e">
        <f>#REF!</f>
        <v>#REF!</v>
      </c>
      <c r="C6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1" s="18">
        <v>6156000</v>
      </c>
      <c r="F61" s="21" t="s">
        <v>95</v>
      </c>
      <c r="G61" s="20" t="e">
        <f>K72+U72</f>
        <v>#REF!</v>
      </c>
      <c r="H61" s="64"/>
      <c r="I61" s="34"/>
      <c r="J61" s="171" t="e">
        <f>#REF!</f>
        <v>#REF!</v>
      </c>
      <c r="K6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61</f>
        <v>#REF!</v>
      </c>
      <c r="L61" s="163">
        <f t="shared" si="4"/>
        <v>0.77272727272727271</v>
      </c>
      <c r="M61" s="157"/>
      <c r="N61" s="204" t="e">
        <f>#REF!</f>
        <v>#REF!</v>
      </c>
      <c r="O6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61</f>
        <v>#REF!</v>
      </c>
      <c r="P61" s="211">
        <f t="shared" si="2"/>
        <v>0.77272727272727271</v>
      </c>
      <c r="Q61" s="170"/>
      <c r="R61" s="157"/>
      <c r="S61" s="34"/>
      <c r="T61" s="180" t="e">
        <f>#REF!</f>
        <v>#REF!</v>
      </c>
      <c r="U6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61</f>
        <v>#REF!</v>
      </c>
      <c r="V61" s="163">
        <f t="shared" si="5"/>
        <v>0.22727272727272727</v>
      </c>
      <c r="W61" s="157"/>
      <c r="X61" s="204" t="e">
        <f>#REF!</f>
        <v>#REF!</v>
      </c>
      <c r="Y6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61</f>
        <v>#REF!</v>
      </c>
      <c r="Z61" s="211">
        <f t="shared" si="3"/>
        <v>0.22727272727272727</v>
      </c>
      <c r="AA61" s="170"/>
      <c r="AB61" s="34"/>
    </row>
    <row r="62" spans="1:28">
      <c r="A62" s="152" t="e">
        <f>#REF!</f>
        <v>#REF!</v>
      </c>
      <c r="B62" s="153" t="e">
        <f>#REF!</f>
        <v>#REF!</v>
      </c>
      <c r="C6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2" s="18">
        <v>6160000</v>
      </c>
      <c r="F62" s="21" t="s">
        <v>96</v>
      </c>
      <c r="G62" s="20" t="e">
        <f>K68+U68</f>
        <v>#REF!</v>
      </c>
      <c r="H62" s="64"/>
      <c r="I62" s="34"/>
      <c r="J62" s="171" t="e">
        <f>#REF!</f>
        <v>#REF!</v>
      </c>
      <c r="K6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62</f>
        <v>#REF!</v>
      </c>
      <c r="L62" s="163">
        <f t="shared" si="4"/>
        <v>0.77272727272727271</v>
      </c>
      <c r="M62" s="157"/>
      <c r="N62" s="204" t="e">
        <f>#REF!</f>
        <v>#REF!</v>
      </c>
      <c r="O6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62</f>
        <v>#REF!</v>
      </c>
      <c r="P62" s="211">
        <f t="shared" si="2"/>
        <v>0.77272727272727271</v>
      </c>
      <c r="Q62" s="170"/>
      <c r="R62" s="157"/>
      <c r="S62" s="34"/>
      <c r="T62" s="180" t="e">
        <f>#REF!</f>
        <v>#REF!</v>
      </c>
      <c r="U6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62</f>
        <v>#REF!</v>
      </c>
      <c r="V62" s="163">
        <f t="shared" si="5"/>
        <v>0.22727272727272727</v>
      </c>
      <c r="W62" s="157"/>
      <c r="X62" s="204" t="e">
        <f>#REF!</f>
        <v>#REF!</v>
      </c>
      <c r="Y6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62</f>
        <v>#REF!</v>
      </c>
      <c r="Z62" s="211">
        <f t="shared" si="3"/>
        <v>0.22727272727272727</v>
      </c>
      <c r="AA62" s="170"/>
      <c r="AB62" s="34"/>
    </row>
    <row r="63" spans="1:28">
      <c r="A63" s="152" t="e">
        <f>#REF!</f>
        <v>#REF!</v>
      </c>
      <c r="B63" s="153" t="e">
        <f>#REF!</f>
        <v>#REF!</v>
      </c>
      <c r="C6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3" s="18">
        <v>6181000</v>
      </c>
      <c r="F63" s="21" t="s">
        <v>97</v>
      </c>
      <c r="G63" s="20" t="e">
        <f>K82+U82</f>
        <v>#REF!</v>
      </c>
      <c r="H63" s="64"/>
      <c r="I63" s="34"/>
      <c r="J63" s="171" t="e">
        <f>#REF!</f>
        <v>#REF!</v>
      </c>
      <c r="K6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63</f>
        <v>#REF!</v>
      </c>
      <c r="L63" s="163">
        <f t="shared" si="4"/>
        <v>0.77272727272727271</v>
      </c>
      <c r="M63" s="157"/>
      <c r="N63" s="203" t="e">
        <f>#REF!</f>
        <v>#REF!</v>
      </c>
      <c r="O63" s="202"/>
      <c r="P63" s="211">
        <f t="shared" si="2"/>
        <v>0.77272727272727271</v>
      </c>
      <c r="Q63" s="170"/>
      <c r="R63" s="157"/>
      <c r="S63" s="34"/>
      <c r="T63" s="180" t="e">
        <f>#REF!</f>
        <v>#REF!</v>
      </c>
      <c r="U6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63</f>
        <v>#REF!</v>
      </c>
      <c r="V63" s="163">
        <f t="shared" si="5"/>
        <v>0.22727272727272727</v>
      </c>
      <c r="W63" s="157"/>
      <c r="X63" s="203" t="e">
        <f>#REF!</f>
        <v>#REF!</v>
      </c>
      <c r="Y63" s="202"/>
      <c r="Z63" s="211">
        <f t="shared" si="3"/>
        <v>0.22727272727272727</v>
      </c>
      <c r="AA63" s="170"/>
      <c r="AB63" s="34"/>
    </row>
    <row r="64" spans="1:28">
      <c r="A64" s="152" t="e">
        <f>#REF!</f>
        <v>#REF!</v>
      </c>
      <c r="B64" s="153" t="e">
        <f>#REF!</f>
        <v>#REF!</v>
      </c>
      <c r="C6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4" s="18">
        <v>621000</v>
      </c>
      <c r="F64" s="21" t="s">
        <v>98</v>
      </c>
      <c r="G64" s="20"/>
      <c r="H64" s="64"/>
      <c r="I64" s="34"/>
      <c r="J64" s="171" t="e">
        <f>#REF!</f>
        <v>#REF!</v>
      </c>
      <c r="K6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64</f>
        <v>#REF!</v>
      </c>
      <c r="L64" s="163">
        <f t="shared" si="4"/>
        <v>0.77272727272727271</v>
      </c>
      <c r="M64" s="157"/>
      <c r="N64" s="204" t="e">
        <f>#REF!</f>
        <v>#REF!</v>
      </c>
      <c r="O6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64</f>
        <v>#REF!</v>
      </c>
      <c r="P64" s="211">
        <f t="shared" si="2"/>
        <v>0.77272727272727271</v>
      </c>
      <c r="Q64" s="170"/>
      <c r="R64" s="157"/>
      <c r="S64" s="34"/>
      <c r="T64" s="180" t="e">
        <f>#REF!</f>
        <v>#REF!</v>
      </c>
      <c r="U6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64</f>
        <v>#REF!</v>
      </c>
      <c r="V64" s="163">
        <f t="shared" si="5"/>
        <v>0.22727272727272727</v>
      </c>
      <c r="W64" s="157"/>
      <c r="X64" s="204" t="e">
        <f>#REF!</f>
        <v>#REF!</v>
      </c>
      <c r="Y6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64</f>
        <v>#REF!</v>
      </c>
      <c r="Z64" s="211">
        <f t="shared" si="3"/>
        <v>0.22727272727272727</v>
      </c>
      <c r="AA64" s="170"/>
      <c r="AB64" s="34"/>
    </row>
    <row r="65" spans="1:28">
      <c r="A65" s="152" t="e">
        <f>#REF!</f>
        <v>#REF!</v>
      </c>
      <c r="B65" s="153" t="e">
        <f>#REF!</f>
        <v>#REF!</v>
      </c>
      <c r="C6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5" s="18">
        <v>6226000</v>
      </c>
      <c r="F65" s="21" t="s">
        <v>99</v>
      </c>
      <c r="G65" s="20" t="e">
        <f>K83+U83</f>
        <v>#REF!</v>
      </c>
      <c r="H65" s="64"/>
      <c r="I65" s="34"/>
      <c r="J65" s="171" t="e">
        <f>#REF!</f>
        <v>#REF!</v>
      </c>
      <c r="K6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65</f>
        <v>#REF!</v>
      </c>
      <c r="L65" s="163">
        <f t="shared" si="4"/>
        <v>0.77272727272727271</v>
      </c>
      <c r="M65" s="157"/>
      <c r="N65" s="204" t="e">
        <f>#REF!</f>
        <v>#REF!</v>
      </c>
      <c r="O6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65</f>
        <v>#REF!</v>
      </c>
      <c r="P65" s="211">
        <f t="shared" si="2"/>
        <v>0.77272727272727271</v>
      </c>
      <c r="Q65" s="170"/>
      <c r="R65" s="157"/>
      <c r="S65" s="34"/>
      <c r="T65" s="180" t="e">
        <f>#REF!</f>
        <v>#REF!</v>
      </c>
      <c r="U6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65</f>
        <v>#REF!</v>
      </c>
      <c r="V65" s="163">
        <f t="shared" si="5"/>
        <v>0.22727272727272727</v>
      </c>
      <c r="W65" s="157"/>
      <c r="X65" s="204" t="e">
        <f>#REF!</f>
        <v>#REF!</v>
      </c>
      <c r="Y6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65</f>
        <v>#REF!</v>
      </c>
      <c r="Z65" s="211">
        <f t="shared" si="3"/>
        <v>0.22727272727272727</v>
      </c>
      <c r="AA65" s="170"/>
      <c r="AB65" s="34"/>
    </row>
    <row r="66" spans="1:28">
      <c r="A66" s="152" t="e">
        <f>#REF!</f>
        <v>#REF!</v>
      </c>
      <c r="B66" s="153" t="e">
        <f>#REF!</f>
        <v>#REF!</v>
      </c>
      <c r="C6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6" s="18">
        <v>6230000</v>
      </c>
      <c r="F66" s="21" t="s">
        <v>100</v>
      </c>
      <c r="G66" s="20"/>
      <c r="H66" s="64"/>
      <c r="I66" s="34"/>
      <c r="J66" s="171" t="e">
        <f>#REF!</f>
        <v>#REF!</v>
      </c>
      <c r="K6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66</f>
        <v>#REF!</v>
      </c>
      <c r="L66" s="163">
        <f t="shared" si="4"/>
        <v>0.77272727272727271</v>
      </c>
      <c r="M66" s="157"/>
      <c r="N66" s="204" t="e">
        <f>#REF!</f>
        <v>#REF!</v>
      </c>
      <c r="O6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66</f>
        <v>#REF!</v>
      </c>
      <c r="P66" s="211">
        <f t="shared" si="2"/>
        <v>0.77272727272727271</v>
      </c>
      <c r="Q66" s="170"/>
      <c r="R66" s="157"/>
      <c r="S66" s="34"/>
      <c r="T66" s="180" t="e">
        <f>#REF!</f>
        <v>#REF!</v>
      </c>
      <c r="U6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66</f>
        <v>#REF!</v>
      </c>
      <c r="V66" s="163">
        <f t="shared" si="5"/>
        <v>0.22727272727272727</v>
      </c>
      <c r="W66" s="157"/>
      <c r="X66" s="204" t="e">
        <f>#REF!</f>
        <v>#REF!</v>
      </c>
      <c r="Y6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66</f>
        <v>#REF!</v>
      </c>
      <c r="Z66" s="211">
        <f t="shared" si="3"/>
        <v>0.22727272727272727</v>
      </c>
      <c r="AA66" s="170"/>
      <c r="AB66" s="34"/>
    </row>
    <row r="67" spans="1:28">
      <c r="A67" s="152" t="e">
        <f>#REF!</f>
        <v>#REF!</v>
      </c>
      <c r="B67" s="153" t="e">
        <f>#REF!</f>
        <v>#REF!</v>
      </c>
      <c r="C6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7" s="18">
        <v>6231100</v>
      </c>
      <c r="F67" s="21" t="s">
        <v>101</v>
      </c>
      <c r="G67" s="20" t="e">
        <f>O66+O67+O68+O73+O75+O74+Y66+Y67+Y68+Y73+Y74+Y75</f>
        <v>#REF!</v>
      </c>
      <c r="H67" s="64"/>
      <c r="I67" s="34"/>
      <c r="J67" s="171" t="e">
        <f>#REF!</f>
        <v>#REF!</v>
      </c>
      <c r="K6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67</f>
        <v>#REF!</v>
      </c>
      <c r="L67" s="163">
        <f t="shared" si="4"/>
        <v>0.77272727272727271</v>
      </c>
      <c r="M67" s="157"/>
      <c r="N67" s="204" t="e">
        <f>#REF!</f>
        <v>#REF!</v>
      </c>
      <c r="O67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67</f>
        <v>#REF!</v>
      </c>
      <c r="P67" s="211">
        <f t="shared" si="2"/>
        <v>0.77272727272727271</v>
      </c>
      <c r="Q67" s="170"/>
      <c r="R67" s="157"/>
      <c r="S67" s="34"/>
      <c r="T67" s="180" t="e">
        <f>#REF!</f>
        <v>#REF!</v>
      </c>
      <c r="U6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67</f>
        <v>#REF!</v>
      </c>
      <c r="V67" s="163">
        <f t="shared" si="5"/>
        <v>0.22727272727272727</v>
      </c>
      <c r="W67" s="157"/>
      <c r="X67" s="204" t="e">
        <f>#REF!</f>
        <v>#REF!</v>
      </c>
      <c r="Y67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67</f>
        <v>#REF!</v>
      </c>
      <c r="Z67" s="211">
        <f t="shared" si="3"/>
        <v>0.22727272727272727</v>
      </c>
      <c r="AA67" s="170"/>
      <c r="AB67" s="34"/>
    </row>
    <row r="68" spans="1:28">
      <c r="A68" s="152" t="e">
        <f>#REF!</f>
        <v>#REF!</v>
      </c>
      <c r="B68" s="153" t="e">
        <f>#REF!</f>
        <v>#REF!</v>
      </c>
      <c r="C6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8" s="18">
        <v>6231200</v>
      </c>
      <c r="F68" s="21" t="s">
        <v>102</v>
      </c>
      <c r="G68" s="6" t="e">
        <f>(K7*K2)+(U7*U2)+O55+O61+Y55+Y61</f>
        <v>#REF!</v>
      </c>
      <c r="H68" s="64"/>
      <c r="I68" s="34"/>
      <c r="J68" s="171" t="e">
        <f>#REF!</f>
        <v>#REF!</v>
      </c>
      <c r="K6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68</f>
        <v>#REF!</v>
      </c>
      <c r="L68" s="163">
        <f t="shared" si="4"/>
        <v>0.77272727272727271</v>
      </c>
      <c r="M68" s="157"/>
      <c r="N68" s="204" t="e">
        <f>#REF!</f>
        <v>#REF!</v>
      </c>
      <c r="O6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68</f>
        <v>#REF!</v>
      </c>
      <c r="P68" s="211">
        <f t="shared" si="2"/>
        <v>0.77272727272727271</v>
      </c>
      <c r="Q68" s="170"/>
      <c r="R68" s="157"/>
      <c r="S68" s="34"/>
      <c r="T68" s="180" t="e">
        <f>#REF!</f>
        <v>#REF!</v>
      </c>
      <c r="U6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68</f>
        <v>#REF!</v>
      </c>
      <c r="V68" s="163">
        <f t="shared" si="5"/>
        <v>0.22727272727272727</v>
      </c>
      <c r="W68" s="157"/>
      <c r="X68" s="204" t="e">
        <f>#REF!</f>
        <v>#REF!</v>
      </c>
      <c r="Y6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68</f>
        <v>#REF!</v>
      </c>
      <c r="Z68" s="211">
        <f t="shared" si="3"/>
        <v>0.22727272727272727</v>
      </c>
      <c r="AA68" s="170"/>
      <c r="AB68" s="34"/>
    </row>
    <row r="69" spans="1:28">
      <c r="A69" s="152" t="e">
        <f>#REF!</f>
        <v>#REF!</v>
      </c>
      <c r="B69" s="153" t="e">
        <f>#REF!</f>
        <v>#REF!</v>
      </c>
      <c r="C6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9" s="18">
        <v>6236000</v>
      </c>
      <c r="F69" s="21" t="s">
        <v>103</v>
      </c>
      <c r="G69" s="6" t="e">
        <f>O54+Y54+O60+Y60+O85+Y85+O102+Y102</f>
        <v>#REF!</v>
      </c>
      <c r="H69" s="64"/>
      <c r="I69" s="34"/>
      <c r="J69" s="171" t="e">
        <f>#REF!</f>
        <v>#REF!</v>
      </c>
      <c r="K6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69</f>
        <v>#REF!</v>
      </c>
      <c r="L69" s="163">
        <f t="shared" si="4"/>
        <v>0.77272727272727271</v>
      </c>
      <c r="M69" s="157"/>
      <c r="N69" s="204" t="e">
        <f>#REF!</f>
        <v>#REF!</v>
      </c>
      <c r="O6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69</f>
        <v>#REF!</v>
      </c>
      <c r="P69" s="211">
        <f t="shared" si="2"/>
        <v>0.77272727272727271</v>
      </c>
      <c r="Q69" s="170"/>
      <c r="R69" s="157"/>
      <c r="S69" s="34"/>
      <c r="T69" s="180" t="e">
        <f>#REF!</f>
        <v>#REF!</v>
      </c>
      <c r="U6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69</f>
        <v>#REF!</v>
      </c>
      <c r="V69" s="163">
        <f t="shared" si="5"/>
        <v>0.22727272727272727</v>
      </c>
      <c r="W69" s="157"/>
      <c r="X69" s="204" t="e">
        <f>#REF!</f>
        <v>#REF!</v>
      </c>
      <c r="Y6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69</f>
        <v>#REF!</v>
      </c>
      <c r="Z69" s="211">
        <f t="shared" si="3"/>
        <v>0.22727272727272727</v>
      </c>
      <c r="AA69" s="170"/>
      <c r="AB69" s="34"/>
    </row>
    <row r="70" spans="1:28">
      <c r="A70" s="152" t="e">
        <f>#REF!</f>
        <v>#REF!</v>
      </c>
      <c r="B70" s="153" t="e">
        <f>#REF!</f>
        <v>#REF!</v>
      </c>
      <c r="C7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0" s="18">
        <v>6236100</v>
      </c>
      <c r="F70" s="21" t="s">
        <v>104</v>
      </c>
      <c r="G70" s="6"/>
      <c r="H70" s="64"/>
      <c r="I70" s="34"/>
      <c r="J70" s="171" t="e">
        <f>#REF!</f>
        <v>#REF!</v>
      </c>
      <c r="K7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70</f>
        <v>#REF!</v>
      </c>
      <c r="L70" s="163">
        <f t="shared" si="4"/>
        <v>0.77272727272727271</v>
      </c>
      <c r="M70" s="157"/>
      <c r="N70" s="203" t="e">
        <f>#REF!</f>
        <v>#REF!</v>
      </c>
      <c r="O70" s="202"/>
      <c r="P70" s="211">
        <f t="shared" si="2"/>
        <v>0.77272727272727271</v>
      </c>
      <c r="Q70" s="170"/>
      <c r="R70" s="157"/>
      <c r="S70" s="34"/>
      <c r="T70" s="180" t="e">
        <f>#REF!</f>
        <v>#REF!</v>
      </c>
      <c r="U7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70</f>
        <v>#REF!</v>
      </c>
      <c r="V70" s="163">
        <f t="shared" si="5"/>
        <v>0.22727272727272727</v>
      </c>
      <c r="W70" s="157"/>
      <c r="X70" s="203" t="e">
        <f>#REF!</f>
        <v>#REF!</v>
      </c>
      <c r="Y70" s="202"/>
      <c r="Z70" s="211">
        <f t="shared" si="3"/>
        <v>0.22727272727272727</v>
      </c>
      <c r="AA70" s="170"/>
      <c r="AB70" s="34"/>
    </row>
    <row r="71" spans="1:28">
      <c r="A71" s="152" t="e">
        <f>#REF!</f>
        <v>#REF!</v>
      </c>
      <c r="B71" s="153" t="e">
        <f>#REF!</f>
        <v>#REF!</v>
      </c>
      <c r="C7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1" s="18">
        <v>6236200</v>
      </c>
      <c r="F71" s="21" t="s">
        <v>233</v>
      </c>
      <c r="G71" s="6"/>
      <c r="H71" s="64"/>
      <c r="I71" s="34"/>
      <c r="J71" s="171" t="e">
        <f>#REF!</f>
        <v>#REF!</v>
      </c>
      <c r="K7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71</f>
        <v>#REF!</v>
      </c>
      <c r="L71" s="163">
        <f t="shared" si="4"/>
        <v>0.77272727272727271</v>
      </c>
      <c r="M71" s="157"/>
      <c r="N71" s="204" t="e">
        <f>#REF!</f>
        <v>#REF!</v>
      </c>
      <c r="O7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71</f>
        <v>#REF!</v>
      </c>
      <c r="P71" s="211">
        <f t="shared" si="2"/>
        <v>0.77272727272727271</v>
      </c>
      <c r="Q71" s="170"/>
      <c r="R71" s="157"/>
      <c r="S71" s="34"/>
      <c r="T71" s="180" t="e">
        <f>#REF!</f>
        <v>#REF!</v>
      </c>
      <c r="U7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71</f>
        <v>#REF!</v>
      </c>
      <c r="V71" s="163">
        <f t="shared" si="5"/>
        <v>0.22727272727272727</v>
      </c>
      <c r="W71" s="157"/>
      <c r="X71" s="204" t="e">
        <f>#REF!</f>
        <v>#REF!</v>
      </c>
      <c r="Y7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71</f>
        <v>#REF!</v>
      </c>
      <c r="Z71" s="211">
        <f t="shared" si="3"/>
        <v>0.22727272727272727</v>
      </c>
      <c r="AA71" s="170"/>
      <c r="AB71" s="34"/>
    </row>
    <row r="72" spans="1:28">
      <c r="A72" s="152" t="e">
        <f>#REF!</f>
        <v>#REF!</v>
      </c>
      <c r="B72" s="153" t="e">
        <f>#REF!</f>
        <v>#REF!</v>
      </c>
      <c r="C7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2" s="18">
        <v>6241000</v>
      </c>
      <c r="F72" s="21" t="s">
        <v>105</v>
      </c>
      <c r="G72" s="6"/>
      <c r="H72" s="64"/>
      <c r="I72" s="34"/>
      <c r="J72" s="171" t="e">
        <f>#REF!</f>
        <v>#REF!</v>
      </c>
      <c r="K7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72</f>
        <v>#REF!</v>
      </c>
      <c r="L72" s="163">
        <f t="shared" si="4"/>
        <v>0.77272727272727271</v>
      </c>
      <c r="M72" s="157"/>
      <c r="N72" s="204" t="e">
        <f>#REF!</f>
        <v>#REF!</v>
      </c>
      <c r="O7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72</f>
        <v>#REF!</v>
      </c>
      <c r="P72" s="211">
        <f t="shared" si="2"/>
        <v>0.77272727272727271</v>
      </c>
      <c r="Q72" s="170"/>
      <c r="R72" s="157"/>
      <c r="S72" s="34"/>
      <c r="T72" s="180" t="e">
        <f>#REF!</f>
        <v>#REF!</v>
      </c>
      <c r="U7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72</f>
        <v>#REF!</v>
      </c>
      <c r="V72" s="163">
        <f t="shared" si="5"/>
        <v>0.22727272727272727</v>
      </c>
      <c r="W72" s="157"/>
      <c r="X72" s="204" t="e">
        <f>#REF!</f>
        <v>#REF!</v>
      </c>
      <c r="Y7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72</f>
        <v>#REF!</v>
      </c>
      <c r="Z72" s="211">
        <f t="shared" si="3"/>
        <v>0.22727272727272727</v>
      </c>
      <c r="AA72" s="170"/>
      <c r="AB72" s="34"/>
    </row>
    <row r="73" spans="1:28">
      <c r="A73" s="152" t="e">
        <f>#REF!</f>
        <v>#REF!</v>
      </c>
      <c r="B73" s="153" t="e">
        <f>#REF!</f>
        <v>#REF!</v>
      </c>
      <c r="C7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3" s="18">
        <v>6251100</v>
      </c>
      <c r="F73" s="21" t="s">
        <v>106</v>
      </c>
      <c r="G73" s="6" t="e">
        <f>K97+U97+(K20*K2)</f>
        <v>#REF!</v>
      </c>
      <c r="H73" s="64"/>
      <c r="I73" s="34"/>
      <c r="J73" s="171" t="e">
        <f>#REF!</f>
        <v>#REF!</v>
      </c>
      <c r="K7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73</f>
        <v>#REF!</v>
      </c>
      <c r="L73" s="163">
        <f t="shared" si="4"/>
        <v>0.77272727272727271</v>
      </c>
      <c r="M73" s="157"/>
      <c r="N73" s="204" t="e">
        <f>#REF!</f>
        <v>#REF!</v>
      </c>
      <c r="O7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73</f>
        <v>#REF!</v>
      </c>
      <c r="P73" s="211">
        <f t="shared" si="2"/>
        <v>0.77272727272727271</v>
      </c>
      <c r="Q73" s="170"/>
      <c r="R73" s="157"/>
      <c r="S73" s="34"/>
      <c r="T73" s="180" t="e">
        <f>#REF!</f>
        <v>#REF!</v>
      </c>
      <c r="U7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73</f>
        <v>#REF!</v>
      </c>
      <c r="V73" s="163">
        <f t="shared" si="5"/>
        <v>0.22727272727272727</v>
      </c>
      <c r="W73" s="157"/>
      <c r="X73" s="204" t="e">
        <f>#REF!</f>
        <v>#REF!</v>
      </c>
      <c r="Y7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73</f>
        <v>#REF!</v>
      </c>
      <c r="Z73" s="211">
        <f t="shared" si="3"/>
        <v>0.22727272727272727</v>
      </c>
      <c r="AA73" s="170"/>
      <c r="AB73" s="34"/>
    </row>
    <row r="74" spans="1:28">
      <c r="A74" s="152" t="e">
        <f>#REF!</f>
        <v>#REF!</v>
      </c>
      <c r="B74" s="153" t="e">
        <f>#REF!</f>
        <v>#REF!</v>
      </c>
      <c r="C7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4" s="18">
        <v>6251110</v>
      </c>
      <c r="F74" s="21" t="s">
        <v>228</v>
      </c>
      <c r="G74" s="6"/>
      <c r="H74" s="64"/>
      <c r="I74" s="34"/>
      <c r="J74" s="171" t="e">
        <f>#REF!</f>
        <v>#REF!</v>
      </c>
      <c r="K7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74</f>
        <v>#REF!</v>
      </c>
      <c r="L74" s="163">
        <f t="shared" si="4"/>
        <v>0.77272727272727271</v>
      </c>
      <c r="M74" s="157"/>
      <c r="N74" s="204" t="e">
        <f>#REF!</f>
        <v>#REF!</v>
      </c>
      <c r="O7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74</f>
        <v>#REF!</v>
      </c>
      <c r="P74" s="211">
        <f t="shared" si="2"/>
        <v>0.77272727272727271</v>
      </c>
      <c r="Q74" s="170"/>
      <c r="R74" s="157"/>
      <c r="S74" s="34"/>
      <c r="T74" s="180" t="e">
        <f>#REF!</f>
        <v>#REF!</v>
      </c>
      <c r="U7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74</f>
        <v>#REF!</v>
      </c>
      <c r="V74" s="163">
        <f t="shared" si="5"/>
        <v>0.22727272727272727</v>
      </c>
      <c r="W74" s="157"/>
      <c r="X74" s="204" t="e">
        <f>#REF!</f>
        <v>#REF!</v>
      </c>
      <c r="Y7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74</f>
        <v>#REF!</v>
      </c>
      <c r="Z74" s="211">
        <f t="shared" si="3"/>
        <v>0.22727272727272727</v>
      </c>
      <c r="AA74" s="170"/>
      <c r="AB74" s="34"/>
    </row>
    <row r="75" spans="1:28">
      <c r="A75" s="152" t="e">
        <f>#REF!</f>
        <v>#REF!</v>
      </c>
      <c r="B75" s="153" t="e">
        <f>#REF!</f>
        <v>#REF!</v>
      </c>
      <c r="C7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5" s="18">
        <v>6251120</v>
      </c>
      <c r="F75" s="21" t="s">
        <v>230</v>
      </c>
      <c r="G75" s="6"/>
      <c r="H75" s="64"/>
      <c r="I75" s="34"/>
      <c r="J75" s="171" t="e">
        <f>#REF!</f>
        <v>#REF!</v>
      </c>
      <c r="K7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75</f>
        <v>#REF!</v>
      </c>
      <c r="L75" s="163">
        <f t="shared" si="4"/>
        <v>0.77272727272727271</v>
      </c>
      <c r="M75" s="157"/>
      <c r="N75" s="204" t="e">
        <f>#REF!</f>
        <v>#REF!</v>
      </c>
      <c r="O7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75</f>
        <v>#REF!</v>
      </c>
      <c r="P75" s="211">
        <f t="shared" si="2"/>
        <v>0.77272727272727271</v>
      </c>
      <c r="Q75" s="170"/>
      <c r="R75" s="157"/>
      <c r="S75" s="34"/>
      <c r="T75" s="180" t="e">
        <f>#REF!</f>
        <v>#REF!</v>
      </c>
      <c r="U7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75</f>
        <v>#REF!</v>
      </c>
      <c r="V75" s="163">
        <f t="shared" si="5"/>
        <v>0.22727272727272727</v>
      </c>
      <c r="W75" s="157"/>
      <c r="X75" s="204" t="e">
        <f>#REF!</f>
        <v>#REF!</v>
      </c>
      <c r="Y7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75</f>
        <v>#REF!</v>
      </c>
      <c r="Z75" s="211">
        <f t="shared" si="3"/>
        <v>0.22727272727272727</v>
      </c>
      <c r="AA75" s="170"/>
      <c r="AB75" s="34"/>
    </row>
    <row r="76" spans="1:28">
      <c r="A76" s="152" t="e">
        <f>#REF!</f>
        <v>#REF!</v>
      </c>
      <c r="B76" s="153" t="e">
        <f>#REF!</f>
        <v>#REF!</v>
      </c>
      <c r="C7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6" s="18">
        <v>6251130</v>
      </c>
      <c r="F76" s="21" t="s">
        <v>227</v>
      </c>
      <c r="G76" s="6"/>
      <c r="H76" s="64"/>
      <c r="I76" s="34"/>
      <c r="J76" s="171" t="e">
        <f>#REF!</f>
        <v>#REF!</v>
      </c>
      <c r="K7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76</f>
        <v>#REF!</v>
      </c>
      <c r="L76" s="163">
        <f t="shared" si="4"/>
        <v>0.77272727272727271</v>
      </c>
      <c r="M76" s="157"/>
      <c r="N76" s="204" t="e">
        <f>#REF!</f>
        <v>#REF!</v>
      </c>
      <c r="O7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76</f>
        <v>#REF!</v>
      </c>
      <c r="P76" s="211">
        <f t="shared" si="2"/>
        <v>0.77272727272727271</v>
      </c>
      <c r="Q76" s="170"/>
      <c r="R76" s="157"/>
      <c r="S76" s="34"/>
      <c r="T76" s="180" t="e">
        <f>#REF!</f>
        <v>#REF!</v>
      </c>
      <c r="U7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76</f>
        <v>#REF!</v>
      </c>
      <c r="V76" s="163">
        <f t="shared" si="5"/>
        <v>0.22727272727272727</v>
      </c>
      <c r="W76" s="157"/>
      <c r="X76" s="204" t="e">
        <f>#REF!</f>
        <v>#REF!</v>
      </c>
      <c r="Y7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76</f>
        <v>#REF!</v>
      </c>
      <c r="Z76" s="211">
        <f t="shared" si="3"/>
        <v>0.22727272727272727</v>
      </c>
      <c r="AA76" s="170"/>
      <c r="AB76" s="34"/>
    </row>
    <row r="77" spans="1:28">
      <c r="A77" s="152" t="e">
        <f>#REF!</f>
        <v>#REF!</v>
      </c>
      <c r="B77" s="153" t="e">
        <f>#REF!</f>
        <v>#REF!</v>
      </c>
      <c r="C7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7" s="18">
        <v>6251140</v>
      </c>
      <c r="F77" s="21" t="s">
        <v>229</v>
      </c>
      <c r="G77" s="6"/>
      <c r="H77" s="64"/>
      <c r="I77" s="34"/>
      <c r="J77" s="172" t="e">
        <f>#REF!</f>
        <v>#REF!</v>
      </c>
      <c r="K7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77</f>
        <v>#REF!</v>
      </c>
      <c r="L77" s="163">
        <f t="shared" si="4"/>
        <v>0.77272727272727271</v>
      </c>
      <c r="M77" s="157"/>
      <c r="N77" s="205" t="e">
        <f>#REF!</f>
        <v>#REF!</v>
      </c>
      <c r="O77" s="202"/>
      <c r="P77" s="211">
        <f t="shared" si="2"/>
        <v>0.77272727272727271</v>
      </c>
      <c r="Q77" s="170"/>
      <c r="R77" s="157"/>
      <c r="S77" s="34"/>
      <c r="T77" s="178" t="e">
        <f>#REF!</f>
        <v>#REF!</v>
      </c>
      <c r="U7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77</f>
        <v>#REF!</v>
      </c>
      <c r="V77" s="163">
        <f t="shared" si="5"/>
        <v>0.22727272727272727</v>
      </c>
      <c r="W77" s="157"/>
      <c r="X77" s="205" t="e">
        <f>#REF!</f>
        <v>#REF!</v>
      </c>
      <c r="Y77" s="202"/>
      <c r="Z77" s="211">
        <f t="shared" si="3"/>
        <v>0.22727272727272727</v>
      </c>
      <c r="AA77" s="170"/>
      <c r="AB77" s="34"/>
    </row>
    <row r="78" spans="1:28">
      <c r="A78" s="152" t="e">
        <f>#REF!</f>
        <v>#REF!</v>
      </c>
      <c r="B78" s="153" t="e">
        <f>#REF!</f>
        <v>#REF!</v>
      </c>
      <c r="C7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8" s="18">
        <v>6251200</v>
      </c>
      <c r="F78" s="21" t="s">
        <v>107</v>
      </c>
      <c r="G78" s="6" t="e">
        <f>K102+U102+(K21*K2)</f>
        <v>#REF!</v>
      </c>
      <c r="H78" s="64"/>
      <c r="I78" s="34"/>
      <c r="J78" s="171" t="e">
        <f>#REF!</f>
        <v>#REF!</v>
      </c>
      <c r="K7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78</f>
        <v>#REF!</v>
      </c>
      <c r="L78" s="163">
        <f t="shared" si="4"/>
        <v>0.77272727272727271</v>
      </c>
      <c r="M78" s="157"/>
      <c r="N78" s="204" t="e">
        <f>#REF!</f>
        <v>#REF!</v>
      </c>
      <c r="O7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78</f>
        <v>#REF!</v>
      </c>
      <c r="P78" s="211">
        <f t="shared" si="2"/>
        <v>0.77272727272727271</v>
      </c>
      <c r="Q78" s="170"/>
      <c r="R78" s="157"/>
      <c r="S78" s="34"/>
      <c r="T78" s="180" t="e">
        <f>#REF!</f>
        <v>#REF!</v>
      </c>
      <c r="U7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78</f>
        <v>#REF!</v>
      </c>
      <c r="V78" s="163">
        <f t="shared" si="5"/>
        <v>0.22727272727272727</v>
      </c>
      <c r="W78" s="157"/>
      <c r="X78" s="204" t="e">
        <f>#REF!</f>
        <v>#REF!</v>
      </c>
      <c r="Y7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78</f>
        <v>#REF!</v>
      </c>
      <c r="Z78" s="211">
        <f t="shared" si="3"/>
        <v>0.22727272727272727</v>
      </c>
      <c r="AA78" s="170"/>
      <c r="AB78" s="34"/>
    </row>
    <row r="79" spans="1:28">
      <c r="A79" s="152" t="e">
        <f>#REF!</f>
        <v>#REF!</v>
      </c>
      <c r="B79" s="153" t="e">
        <f>#REF!</f>
        <v>#REF!</v>
      </c>
      <c r="C7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9" s="18">
        <v>6246000</v>
      </c>
      <c r="F79" s="21" t="s">
        <v>108</v>
      </c>
      <c r="G79" s="6" t="e">
        <f>K103+U103</f>
        <v>#REF!</v>
      </c>
      <c r="H79" s="64"/>
      <c r="I79" s="34"/>
      <c r="J79" s="171" t="e">
        <f>#REF!</f>
        <v>#REF!</v>
      </c>
      <c r="K7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79</f>
        <v>#REF!</v>
      </c>
      <c r="L79" s="163">
        <f t="shared" si="4"/>
        <v>0.77272727272727271</v>
      </c>
      <c r="M79" s="157"/>
      <c r="N79" s="204" t="e">
        <f>#REF!</f>
        <v>#REF!</v>
      </c>
      <c r="O7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79</f>
        <v>#REF!</v>
      </c>
      <c r="P79" s="211">
        <f t="shared" si="2"/>
        <v>0.77272727272727271</v>
      </c>
      <c r="Q79" s="170"/>
      <c r="R79" s="157"/>
      <c r="S79" s="34"/>
      <c r="T79" s="180" t="e">
        <f>#REF!</f>
        <v>#REF!</v>
      </c>
      <c r="U7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79</f>
        <v>#REF!</v>
      </c>
      <c r="V79" s="163">
        <f t="shared" si="5"/>
        <v>0.22727272727272727</v>
      </c>
      <c r="W79" s="157"/>
      <c r="X79" s="204" t="e">
        <f>#REF!</f>
        <v>#REF!</v>
      </c>
      <c r="Y7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79</f>
        <v>#REF!</v>
      </c>
      <c r="Z79" s="211">
        <f t="shared" si="3"/>
        <v>0.22727272727272727</v>
      </c>
      <c r="AA79" s="170"/>
      <c r="AB79" s="34"/>
    </row>
    <row r="80" spans="1:28">
      <c r="A80" s="152" t="e">
        <f>#REF!</f>
        <v>#REF!</v>
      </c>
      <c r="B80" s="153" t="e">
        <f>#REF!</f>
        <v>#REF!</v>
      </c>
      <c r="C8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0" s="18">
        <v>6256100</v>
      </c>
      <c r="F80" s="21" t="s">
        <v>231</v>
      </c>
      <c r="G80" s="6" t="e">
        <f>K104+U104</f>
        <v>#REF!</v>
      </c>
      <c r="H80" s="64"/>
      <c r="I80" s="34"/>
      <c r="J80" s="171" t="e">
        <f>#REF!</f>
        <v>#REF!</v>
      </c>
      <c r="K8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80</f>
        <v>#REF!</v>
      </c>
      <c r="L80" s="163">
        <f t="shared" si="4"/>
        <v>0.77272727272727271</v>
      </c>
      <c r="M80" s="157"/>
      <c r="N80" s="204" t="e">
        <f>#REF!</f>
        <v>#REF!</v>
      </c>
      <c r="O8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80</f>
        <v>#REF!</v>
      </c>
      <c r="P80" s="211">
        <f t="shared" si="2"/>
        <v>0.77272727272727271</v>
      </c>
      <c r="Q80" s="170"/>
      <c r="R80" s="157"/>
      <c r="S80" s="34"/>
      <c r="T80" s="180" t="e">
        <f>#REF!</f>
        <v>#REF!</v>
      </c>
      <c r="U8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80</f>
        <v>#REF!</v>
      </c>
      <c r="V80" s="163">
        <f t="shared" si="5"/>
        <v>0.22727272727272727</v>
      </c>
      <c r="W80" s="157"/>
      <c r="X80" s="204" t="e">
        <f>#REF!</f>
        <v>#REF!</v>
      </c>
      <c r="Y8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80</f>
        <v>#REF!</v>
      </c>
      <c r="Z80" s="211">
        <f t="shared" si="3"/>
        <v>0.22727272727272727</v>
      </c>
      <c r="AA80" s="170"/>
      <c r="AB80" s="34"/>
    </row>
    <row r="81" spans="1:28">
      <c r="A81" s="152" t="e">
        <f>#REF!</f>
        <v>#REF!</v>
      </c>
      <c r="B81" s="153" t="e">
        <f>#REF!</f>
        <v>#REF!</v>
      </c>
      <c r="C8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1" s="18">
        <v>6256200</v>
      </c>
      <c r="F81" s="21" t="s">
        <v>232</v>
      </c>
      <c r="G81" s="6" t="e">
        <f>K105+U105</f>
        <v>#REF!</v>
      </c>
      <c r="H81" s="64"/>
      <c r="I81" s="34"/>
      <c r="J81" s="171" t="e">
        <f>#REF!</f>
        <v>#REF!</v>
      </c>
      <c r="K8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81</f>
        <v>#REF!</v>
      </c>
      <c r="L81" s="163">
        <f t="shared" si="4"/>
        <v>0.77272727272727271</v>
      </c>
      <c r="M81" s="157"/>
      <c r="N81" s="205" t="e">
        <f>#REF!</f>
        <v>#REF!</v>
      </c>
      <c r="O81" s="202"/>
      <c r="P81" s="211">
        <f t="shared" si="2"/>
        <v>0.77272727272727271</v>
      </c>
      <c r="Q81" s="170"/>
      <c r="R81" s="157"/>
      <c r="S81" s="34"/>
      <c r="T81" s="180" t="e">
        <f>#REF!</f>
        <v>#REF!</v>
      </c>
      <c r="U8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81</f>
        <v>#REF!</v>
      </c>
      <c r="V81" s="163">
        <f t="shared" si="5"/>
        <v>0.22727272727272727</v>
      </c>
      <c r="W81" s="157"/>
      <c r="X81" s="205" t="e">
        <f>#REF!</f>
        <v>#REF!</v>
      </c>
      <c r="Y81" s="202"/>
      <c r="Z81" s="211">
        <f t="shared" si="3"/>
        <v>0.22727272727272727</v>
      </c>
      <c r="AA81" s="170"/>
      <c r="AB81" s="34"/>
    </row>
    <row r="82" spans="1:28">
      <c r="A82" s="152" t="e">
        <f>#REF!</f>
        <v>#REF!</v>
      </c>
      <c r="B82" s="153" t="e">
        <f>#REF!</f>
        <v>#REF!</v>
      </c>
      <c r="C8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2" s="18">
        <v>6257000</v>
      </c>
      <c r="F82" s="21" t="s">
        <v>109</v>
      </c>
      <c r="G82" s="6"/>
      <c r="H82" s="64"/>
      <c r="I82" s="34"/>
      <c r="J82" s="171" t="e">
        <f>#REF!</f>
        <v>#REF!</v>
      </c>
      <c r="K8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82</f>
        <v>#REF!</v>
      </c>
      <c r="L82" s="163">
        <f t="shared" si="4"/>
        <v>0.77272727272727271</v>
      </c>
      <c r="M82" s="157"/>
      <c r="N82" s="204" t="e">
        <f>#REF!</f>
        <v>#REF!</v>
      </c>
      <c r="O8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82</f>
        <v>#REF!</v>
      </c>
      <c r="P82" s="211">
        <f t="shared" si="2"/>
        <v>0.77272727272727271</v>
      </c>
      <c r="Q82" s="170"/>
      <c r="R82" s="157"/>
      <c r="S82" s="34"/>
      <c r="T82" s="180" t="e">
        <f>#REF!</f>
        <v>#REF!</v>
      </c>
      <c r="U8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82</f>
        <v>#REF!</v>
      </c>
      <c r="V82" s="163">
        <f t="shared" si="5"/>
        <v>0.22727272727272727</v>
      </c>
      <c r="W82" s="157"/>
      <c r="X82" s="204" t="e">
        <f>#REF!</f>
        <v>#REF!</v>
      </c>
      <c r="Y8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82</f>
        <v>#REF!</v>
      </c>
      <c r="Z82" s="211">
        <f t="shared" si="3"/>
        <v>0.22727272727272727</v>
      </c>
      <c r="AA82" s="170"/>
      <c r="AB82" s="34"/>
    </row>
    <row r="83" spans="1:28">
      <c r="A83" s="152" t="e">
        <f>#REF!</f>
        <v>#REF!</v>
      </c>
      <c r="B83" s="153" t="e">
        <f>#REF!</f>
        <v>#REF!</v>
      </c>
      <c r="C8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3" s="18">
        <v>6257100</v>
      </c>
      <c r="F83" s="21" t="s">
        <v>110</v>
      </c>
      <c r="G83" s="6">
        <f>(K9*K2)+(U9*U2)</f>
        <v>0</v>
      </c>
      <c r="H83" s="64"/>
      <c r="I83" s="34"/>
      <c r="J83" s="171" t="e">
        <f>#REF!</f>
        <v>#REF!</v>
      </c>
      <c r="K8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83</f>
        <v>#REF!</v>
      </c>
      <c r="L83" s="163">
        <f t="shared" si="4"/>
        <v>0.77272727272727271</v>
      </c>
      <c r="M83" s="157"/>
      <c r="N83" s="204" t="e">
        <f>#REF!</f>
        <v>#REF!</v>
      </c>
      <c r="O8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83</f>
        <v>#REF!</v>
      </c>
      <c r="P83" s="211">
        <f t="shared" si="2"/>
        <v>0.77272727272727271</v>
      </c>
      <c r="Q83" s="170"/>
      <c r="R83" s="157"/>
      <c r="S83" s="34"/>
      <c r="T83" s="180" t="e">
        <f>#REF!</f>
        <v>#REF!</v>
      </c>
      <c r="U8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83</f>
        <v>#REF!</v>
      </c>
      <c r="V83" s="163">
        <f t="shared" si="5"/>
        <v>0.22727272727272727</v>
      </c>
      <c r="W83" s="157"/>
      <c r="X83" s="204" t="e">
        <f>#REF!</f>
        <v>#REF!</v>
      </c>
      <c r="Y8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83</f>
        <v>#REF!</v>
      </c>
      <c r="Z83" s="211">
        <f t="shared" si="3"/>
        <v>0.22727272727272727</v>
      </c>
      <c r="AA83" s="170"/>
      <c r="AB83" s="34"/>
    </row>
    <row r="84" spans="1:28">
      <c r="A84" s="152" t="e">
        <f>#REF!</f>
        <v>#REF!</v>
      </c>
      <c r="B84" s="153" t="e">
        <f>#REF!</f>
        <v>#REF!</v>
      </c>
      <c r="C8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4" s="18">
        <v>6257110</v>
      </c>
      <c r="F84" s="21" t="s">
        <v>111</v>
      </c>
      <c r="G84" s="6"/>
      <c r="H84" s="64"/>
      <c r="I84" s="34"/>
      <c r="J84" s="171" t="e">
        <f>#REF!</f>
        <v>#REF!</v>
      </c>
      <c r="K8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84</f>
        <v>#REF!</v>
      </c>
      <c r="L84" s="163">
        <f t="shared" si="4"/>
        <v>0.77272727272727271</v>
      </c>
      <c r="M84" s="157"/>
      <c r="N84" s="204" t="e">
        <f>#REF!</f>
        <v>#REF!</v>
      </c>
      <c r="O8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84</f>
        <v>#REF!</v>
      </c>
      <c r="P84" s="211">
        <f t="shared" si="2"/>
        <v>0.77272727272727271</v>
      </c>
      <c r="Q84" s="170"/>
      <c r="R84" s="157"/>
      <c r="S84" s="34"/>
      <c r="T84" s="180" t="e">
        <f>#REF!</f>
        <v>#REF!</v>
      </c>
      <c r="U8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84</f>
        <v>#REF!</v>
      </c>
      <c r="V84" s="163">
        <f t="shared" si="5"/>
        <v>0.22727272727272727</v>
      </c>
      <c r="W84" s="157"/>
      <c r="X84" s="204" t="e">
        <f>#REF!</f>
        <v>#REF!</v>
      </c>
      <c r="Y8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84</f>
        <v>#REF!</v>
      </c>
      <c r="Z84" s="211">
        <f t="shared" si="3"/>
        <v>0.22727272727272727</v>
      </c>
      <c r="AA84" s="170"/>
      <c r="AB84" s="34"/>
    </row>
    <row r="85" spans="1:28">
      <c r="A85" s="152" t="e">
        <f>#REF!</f>
        <v>#REF!</v>
      </c>
      <c r="B85" s="153" t="e">
        <f>#REF!</f>
        <v>#REF!</v>
      </c>
      <c r="C8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5" s="18">
        <v>6257200</v>
      </c>
      <c r="F85" s="21" t="s">
        <v>112</v>
      </c>
      <c r="G85" s="6">
        <f>(K10*K2)+(U10*U2)</f>
        <v>6490</v>
      </c>
      <c r="H85" s="64"/>
      <c r="I85" s="34"/>
      <c r="J85" s="171" t="e">
        <f>#REF!</f>
        <v>#REF!</v>
      </c>
      <c r="K8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85</f>
        <v>#REF!</v>
      </c>
      <c r="L85" s="163">
        <f t="shared" si="4"/>
        <v>0.77272727272727271</v>
      </c>
      <c r="M85" s="157"/>
      <c r="N85" s="204" t="e">
        <f>#REF!</f>
        <v>#REF!</v>
      </c>
      <c r="O8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85</f>
        <v>#REF!</v>
      </c>
      <c r="P85" s="211">
        <f t="shared" si="2"/>
        <v>0.77272727272727271</v>
      </c>
      <c r="Q85" s="170"/>
      <c r="R85" s="157"/>
      <c r="S85" s="34"/>
      <c r="T85" s="180" t="e">
        <f>#REF!</f>
        <v>#REF!</v>
      </c>
      <c r="U8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85</f>
        <v>#REF!</v>
      </c>
      <c r="V85" s="163">
        <f t="shared" si="5"/>
        <v>0.22727272727272727</v>
      </c>
      <c r="W85" s="157"/>
      <c r="X85" s="204" t="e">
        <f>#REF!</f>
        <v>#REF!</v>
      </c>
      <c r="Y8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85</f>
        <v>#REF!</v>
      </c>
      <c r="Z85" s="211">
        <f t="shared" si="3"/>
        <v>0.22727272727272727</v>
      </c>
      <c r="AA85" s="170"/>
      <c r="AB85" s="34"/>
    </row>
    <row r="86" spans="1:28">
      <c r="A86" s="152" t="e">
        <f>#REF!</f>
        <v>#REF!</v>
      </c>
      <c r="B86" s="153" t="e">
        <f>#REF!</f>
        <v>#REF!</v>
      </c>
      <c r="C8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6" s="18">
        <v>625730</v>
      </c>
      <c r="F86" s="21" t="s">
        <v>113</v>
      </c>
      <c r="G86" s="6">
        <f>(K8*K2)+(U8*U2)</f>
        <v>8829.7799999999988</v>
      </c>
      <c r="H86" s="64"/>
      <c r="I86" s="34"/>
      <c r="J86" s="171" t="e">
        <f>#REF!</f>
        <v>#REF!</v>
      </c>
      <c r="K8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86</f>
        <v>#REF!</v>
      </c>
      <c r="L86" s="163">
        <f t="shared" si="4"/>
        <v>0.77272727272727271</v>
      </c>
      <c r="M86" s="157"/>
      <c r="N86" s="204" t="e">
        <f>#REF!</f>
        <v>#REF!</v>
      </c>
      <c r="O8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86</f>
        <v>#REF!</v>
      </c>
      <c r="P86" s="211">
        <f t="shared" si="2"/>
        <v>0.77272727272727271</v>
      </c>
      <c r="Q86" s="170"/>
      <c r="R86" s="157"/>
      <c r="S86" s="34"/>
      <c r="T86" s="180" t="e">
        <f>#REF!</f>
        <v>#REF!</v>
      </c>
      <c r="U8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86</f>
        <v>#REF!</v>
      </c>
      <c r="V86" s="163">
        <f t="shared" si="5"/>
        <v>0.22727272727272727</v>
      </c>
      <c r="W86" s="157"/>
      <c r="X86" s="204" t="e">
        <f>#REF!</f>
        <v>#REF!</v>
      </c>
      <c r="Y8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86</f>
        <v>#REF!</v>
      </c>
      <c r="Z86" s="211">
        <f t="shared" si="3"/>
        <v>0.22727272727272727</v>
      </c>
      <c r="AA86" s="170"/>
      <c r="AB86" s="34"/>
    </row>
    <row r="87" spans="1:28">
      <c r="A87" s="152" t="e">
        <f>#REF!</f>
        <v>#REF!</v>
      </c>
      <c r="B87" s="153" t="e">
        <f>#REF!</f>
        <v>#REF!</v>
      </c>
      <c r="C8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7" s="18">
        <v>6261100</v>
      </c>
      <c r="F87" s="21" t="s">
        <v>114</v>
      </c>
      <c r="G87" s="20" t="e">
        <f>K86+U86</f>
        <v>#REF!</v>
      </c>
      <c r="H87" s="64"/>
      <c r="I87" s="34"/>
      <c r="J87" s="171" t="e">
        <f>#REF!</f>
        <v>#REF!</v>
      </c>
      <c r="K8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87</f>
        <v>#REF!</v>
      </c>
      <c r="L87" s="163">
        <f t="shared" si="4"/>
        <v>0.77272727272727271</v>
      </c>
      <c r="M87" s="157"/>
      <c r="N87" s="205" t="e">
        <f>#REF!</f>
        <v>#REF!</v>
      </c>
      <c r="O87" s="202"/>
      <c r="P87" s="211">
        <f t="shared" si="2"/>
        <v>0.77272727272727271</v>
      </c>
      <c r="Q87" s="170"/>
      <c r="R87" s="157"/>
      <c r="S87" s="34"/>
      <c r="T87" s="180" t="e">
        <f>#REF!</f>
        <v>#REF!</v>
      </c>
      <c r="U8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87</f>
        <v>#REF!</v>
      </c>
      <c r="V87" s="163">
        <f t="shared" si="5"/>
        <v>0.22727272727272727</v>
      </c>
      <c r="W87" s="157"/>
      <c r="X87" s="205" t="e">
        <f>#REF!</f>
        <v>#REF!</v>
      </c>
      <c r="Y87" s="202"/>
      <c r="Z87" s="211">
        <f t="shared" si="3"/>
        <v>0.22727272727272727</v>
      </c>
      <c r="AA87" s="170"/>
      <c r="AB87" s="34"/>
    </row>
    <row r="88" spans="1:28">
      <c r="A88" s="152" t="e">
        <f>#REF!</f>
        <v>#REF!</v>
      </c>
      <c r="B88" s="153" t="e">
        <f>#REF!</f>
        <v>#REF!</v>
      </c>
      <c r="C8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8" s="18">
        <v>6261200</v>
      </c>
      <c r="F88" s="21" t="s">
        <v>115</v>
      </c>
      <c r="G88" s="20" t="e">
        <f>K84+U84</f>
        <v>#REF!</v>
      </c>
      <c r="H88" s="64"/>
      <c r="I88" s="34"/>
      <c r="J88" s="171" t="e">
        <f>#REF!</f>
        <v>#REF!</v>
      </c>
      <c r="K8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88</f>
        <v>#REF!</v>
      </c>
      <c r="L88" s="163">
        <f t="shared" si="4"/>
        <v>0.77272727272727271</v>
      </c>
      <c r="M88" s="157"/>
      <c r="N88" s="206" t="e">
        <f>#REF!</f>
        <v>#REF!</v>
      </c>
      <c r="O8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88</f>
        <v>#REF!</v>
      </c>
      <c r="P88" s="211">
        <f t="shared" si="2"/>
        <v>0.77272727272727271</v>
      </c>
      <c r="Q88" s="170"/>
      <c r="R88" s="157"/>
      <c r="S88" s="34"/>
      <c r="T88" s="180" t="e">
        <f>#REF!</f>
        <v>#REF!</v>
      </c>
      <c r="U8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88</f>
        <v>#REF!</v>
      </c>
      <c r="V88" s="163">
        <f t="shared" si="5"/>
        <v>0.22727272727272727</v>
      </c>
      <c r="W88" s="157"/>
      <c r="X88" s="206" t="e">
        <f>#REF!</f>
        <v>#REF!</v>
      </c>
      <c r="Y8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88</f>
        <v>#REF!</v>
      </c>
      <c r="Z88" s="211">
        <f t="shared" si="3"/>
        <v>0.22727272727272727</v>
      </c>
      <c r="AA88" s="170"/>
      <c r="AB88" s="34"/>
    </row>
    <row r="89" spans="1:28">
      <c r="A89" s="152" t="e">
        <f>#REF!</f>
        <v>#REF!</v>
      </c>
      <c r="B89" s="153" t="e">
        <f>#REF!</f>
        <v>#REF!</v>
      </c>
      <c r="C8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9" s="18">
        <v>6261300</v>
      </c>
      <c r="F89" s="21" t="s">
        <v>116</v>
      </c>
      <c r="G89" s="20" t="e">
        <f>K85+U85</f>
        <v>#REF!</v>
      </c>
      <c r="H89" s="64"/>
      <c r="I89" s="34"/>
      <c r="J89" s="171" t="e">
        <f>#REF!</f>
        <v>#REF!</v>
      </c>
      <c r="K8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89</f>
        <v>#REF!</v>
      </c>
      <c r="L89" s="163">
        <f t="shared" si="4"/>
        <v>0.77272727272727271</v>
      </c>
      <c r="M89" s="157"/>
      <c r="N89" s="206" t="e">
        <f>#REF!</f>
        <v>#REF!</v>
      </c>
      <c r="O8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89</f>
        <v>#REF!</v>
      </c>
      <c r="P89" s="211">
        <f t="shared" si="2"/>
        <v>0.77272727272727271</v>
      </c>
      <c r="Q89" s="170"/>
      <c r="R89" s="157"/>
      <c r="S89" s="34"/>
      <c r="T89" s="180" t="e">
        <f>#REF!</f>
        <v>#REF!</v>
      </c>
      <c r="U8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89</f>
        <v>#REF!</v>
      </c>
      <c r="V89" s="163">
        <f t="shared" si="5"/>
        <v>0.22727272727272727</v>
      </c>
      <c r="W89" s="157"/>
      <c r="X89" s="206" t="e">
        <f>#REF!</f>
        <v>#REF!</v>
      </c>
      <c r="Y8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89</f>
        <v>#REF!</v>
      </c>
      <c r="Z89" s="211">
        <f t="shared" si="3"/>
        <v>0.22727272727272727</v>
      </c>
      <c r="AA89" s="170"/>
      <c r="AB89" s="34"/>
    </row>
    <row r="90" spans="1:28">
      <c r="A90" s="152" t="e">
        <f>#REF!</f>
        <v>#REF!</v>
      </c>
      <c r="B90" s="153" t="e">
        <f>#REF!</f>
        <v>#REF!</v>
      </c>
      <c r="C9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0" s="18">
        <v>6262000</v>
      </c>
      <c r="F90" s="21" t="s">
        <v>117</v>
      </c>
      <c r="G90" s="20" t="e">
        <f>K93+U93</f>
        <v>#REF!</v>
      </c>
      <c r="H90" s="64"/>
      <c r="I90" s="34"/>
      <c r="J90" s="171" t="e">
        <f>#REF!</f>
        <v>#REF!</v>
      </c>
      <c r="K9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90</f>
        <v>#REF!</v>
      </c>
      <c r="L90" s="163">
        <f t="shared" si="4"/>
        <v>0.77272727272727271</v>
      </c>
      <c r="M90" s="157"/>
      <c r="N90" s="206" t="e">
        <f>#REF!</f>
        <v>#REF!</v>
      </c>
      <c r="O9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90</f>
        <v>#REF!</v>
      </c>
      <c r="P90" s="211">
        <f t="shared" si="2"/>
        <v>0.77272727272727271</v>
      </c>
      <c r="Q90" s="170"/>
      <c r="R90" s="157"/>
      <c r="S90" s="34"/>
      <c r="T90" s="180" t="e">
        <f>#REF!</f>
        <v>#REF!</v>
      </c>
      <c r="U9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90</f>
        <v>#REF!</v>
      </c>
      <c r="V90" s="163">
        <f t="shared" si="5"/>
        <v>0.22727272727272727</v>
      </c>
      <c r="W90" s="157"/>
      <c r="X90" s="206" t="e">
        <f>#REF!</f>
        <v>#REF!</v>
      </c>
      <c r="Y9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90</f>
        <v>#REF!</v>
      </c>
      <c r="Z90" s="211">
        <f t="shared" si="3"/>
        <v>0.22727272727272727</v>
      </c>
      <c r="AA90" s="170"/>
      <c r="AB90" s="34"/>
    </row>
    <row r="91" spans="1:28">
      <c r="A91" s="152" t="e">
        <f>#REF!</f>
        <v>#REF!</v>
      </c>
      <c r="B91" s="153" t="e">
        <f>#REF!</f>
        <v>#REF!</v>
      </c>
      <c r="C9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1" s="18">
        <v>6270000</v>
      </c>
      <c r="F91" s="21" t="s">
        <v>118</v>
      </c>
      <c r="G91" s="20" t="e">
        <f>K106+U106+K107+U107</f>
        <v>#REF!</v>
      </c>
      <c r="H91" s="64"/>
      <c r="I91" s="34"/>
      <c r="J91" s="171" t="e">
        <f>#REF!</f>
        <v>#REF!</v>
      </c>
      <c r="K9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91</f>
        <v>#REF!</v>
      </c>
      <c r="L91" s="163">
        <f t="shared" si="4"/>
        <v>0.77272727272727271</v>
      </c>
      <c r="M91" s="157"/>
      <c r="N91" s="205" t="e">
        <f>#REF!</f>
        <v>#REF!</v>
      </c>
      <c r="O91" s="202"/>
      <c r="P91" s="211">
        <f t="shared" si="2"/>
        <v>0.77272727272727271</v>
      </c>
      <c r="Q91" s="170"/>
      <c r="R91" s="157"/>
      <c r="S91" s="34"/>
      <c r="T91" s="180" t="e">
        <f>#REF!</f>
        <v>#REF!</v>
      </c>
      <c r="U9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91</f>
        <v>#REF!</v>
      </c>
      <c r="V91" s="163">
        <f t="shared" si="5"/>
        <v>0.22727272727272727</v>
      </c>
      <c r="W91" s="157"/>
      <c r="X91" s="205" t="e">
        <f>#REF!</f>
        <v>#REF!</v>
      </c>
      <c r="Y91" s="202"/>
      <c r="Z91" s="211">
        <f t="shared" si="3"/>
        <v>0.22727272727272727</v>
      </c>
      <c r="AA91" s="170"/>
      <c r="AB91" s="34"/>
    </row>
    <row r="92" spans="1:28">
      <c r="A92" s="152" t="e">
        <f>#REF!</f>
        <v>#REF!</v>
      </c>
      <c r="B92" s="153" t="e">
        <f>#REF!</f>
        <v>#REF!</v>
      </c>
      <c r="C9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2" s="18">
        <v>6281000</v>
      </c>
      <c r="F92" s="21" t="s">
        <v>119</v>
      </c>
      <c r="G92" s="20"/>
      <c r="H92" s="64"/>
      <c r="I92" s="34"/>
      <c r="J92" s="171" t="e">
        <f>#REF!</f>
        <v>#REF!</v>
      </c>
      <c r="K9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92</f>
        <v>#REF!</v>
      </c>
      <c r="L92" s="163">
        <f t="shared" si="4"/>
        <v>0.77272727272727271</v>
      </c>
      <c r="M92" s="157"/>
      <c r="N92" s="204" t="e">
        <f>#REF!</f>
        <v>#REF!</v>
      </c>
      <c r="O9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92</f>
        <v>#REF!</v>
      </c>
      <c r="P92" s="211">
        <f t="shared" si="2"/>
        <v>0.77272727272727271</v>
      </c>
      <c r="Q92" s="170"/>
      <c r="R92" s="157"/>
      <c r="S92" s="34"/>
      <c r="T92" s="180" t="e">
        <f>#REF!</f>
        <v>#REF!</v>
      </c>
      <c r="U9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92</f>
        <v>#REF!</v>
      </c>
      <c r="V92" s="163">
        <f t="shared" si="5"/>
        <v>0.22727272727272727</v>
      </c>
      <c r="W92" s="157"/>
      <c r="X92" s="204" t="e">
        <f>#REF!</f>
        <v>#REF!</v>
      </c>
      <c r="Y9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92</f>
        <v>#REF!</v>
      </c>
      <c r="Z92" s="211">
        <f t="shared" si="3"/>
        <v>0.22727272727272727</v>
      </c>
      <c r="AA92" s="170"/>
      <c r="AB92" s="34"/>
    </row>
    <row r="93" spans="1:28" ht="16" thickBot="1">
      <c r="A93" s="152" t="e">
        <f>#REF!</f>
        <v>#REF!</v>
      </c>
      <c r="B93" s="153" t="e">
        <f>#REF!</f>
        <v>#REF!</v>
      </c>
      <c r="C9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3" s="23">
        <v>6281200</v>
      </c>
      <c r="F93" s="105" t="s">
        <v>120</v>
      </c>
      <c r="G93" s="106">
        <f>(K14*K2)+(U14*U2)</f>
        <v>6666.68</v>
      </c>
      <c r="H93" s="64"/>
      <c r="I93" s="34"/>
      <c r="J93" s="171" t="e">
        <f>#REF!</f>
        <v>#REF!</v>
      </c>
      <c r="K9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93</f>
        <v>#REF!</v>
      </c>
      <c r="L93" s="163">
        <f t="shared" si="4"/>
        <v>0.77272727272727271</v>
      </c>
      <c r="M93" s="157"/>
      <c r="N93" s="204" t="e">
        <f>#REF!</f>
        <v>#REF!</v>
      </c>
      <c r="O9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93</f>
        <v>#REF!</v>
      </c>
      <c r="P93" s="211">
        <f t="shared" si="2"/>
        <v>0.77272727272727271</v>
      </c>
      <c r="Q93" s="170"/>
      <c r="R93" s="157"/>
      <c r="S93" s="34"/>
      <c r="T93" s="180" t="e">
        <f>#REF!</f>
        <v>#REF!</v>
      </c>
      <c r="U9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93</f>
        <v>#REF!</v>
      </c>
      <c r="V93" s="163">
        <f t="shared" si="5"/>
        <v>0.22727272727272727</v>
      </c>
      <c r="W93" s="157"/>
      <c r="X93" s="204" t="e">
        <f>#REF!</f>
        <v>#REF!</v>
      </c>
      <c r="Y9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93</f>
        <v>#REF!</v>
      </c>
      <c r="Z93" s="211">
        <f t="shared" si="3"/>
        <v>0.22727272727272727</v>
      </c>
      <c r="AA93" s="170"/>
      <c r="AB93" s="34"/>
    </row>
    <row r="94" spans="1:28" ht="16" thickBot="1">
      <c r="A94" s="152" t="e">
        <f>#REF!</f>
        <v>#REF!</v>
      </c>
      <c r="B94" s="153" t="e">
        <f>#REF!</f>
        <v>#REF!</v>
      </c>
      <c r="C9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G94" s="2"/>
      <c r="H94" s="64"/>
      <c r="I94" s="34"/>
      <c r="J94" s="171" t="e">
        <f>#REF!</f>
        <v>#REF!</v>
      </c>
      <c r="K9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94</f>
        <v>#REF!</v>
      </c>
      <c r="L94" s="163">
        <f t="shared" si="4"/>
        <v>0.77272727272727271</v>
      </c>
      <c r="M94" s="157"/>
      <c r="N94" s="204" t="e">
        <f>#REF!</f>
        <v>#REF!</v>
      </c>
      <c r="O9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94</f>
        <v>#REF!</v>
      </c>
      <c r="P94" s="211">
        <f t="shared" si="2"/>
        <v>0.77272727272727271</v>
      </c>
      <c r="Q94" s="170"/>
      <c r="R94" s="157"/>
      <c r="S94" s="34"/>
      <c r="T94" s="180" t="e">
        <f>#REF!</f>
        <v>#REF!</v>
      </c>
      <c r="U9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94</f>
        <v>#REF!</v>
      </c>
      <c r="V94" s="163">
        <f t="shared" si="5"/>
        <v>0.22727272727272727</v>
      </c>
      <c r="W94" s="157"/>
      <c r="X94" s="204" t="e">
        <f>#REF!</f>
        <v>#REF!</v>
      </c>
      <c r="Y9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94</f>
        <v>#REF!</v>
      </c>
      <c r="Z94" s="211">
        <f t="shared" si="3"/>
        <v>0.22727272727272727</v>
      </c>
      <c r="AA94" s="170"/>
      <c r="AB94" s="34"/>
    </row>
    <row r="95" spans="1:28">
      <c r="A95" s="152" t="e">
        <f>#REF!</f>
        <v>#REF!</v>
      </c>
      <c r="B95" s="153" t="e">
        <f>#REF!</f>
        <v>#REF!</v>
      </c>
      <c r="C9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5" s="600" t="s">
        <v>121</v>
      </c>
      <c r="F95" s="601"/>
      <c r="G95" s="44" t="e">
        <f>SUM(G96:G99)</f>
        <v>#REF!</v>
      </c>
      <c r="H95" s="64"/>
      <c r="I95" s="34"/>
      <c r="J95" s="171" t="e">
        <f>#REF!</f>
        <v>#REF!</v>
      </c>
      <c r="K9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95</f>
        <v>#REF!</v>
      </c>
      <c r="L95" s="163">
        <f t="shared" si="4"/>
        <v>0.77272727272727271</v>
      </c>
      <c r="M95" s="157"/>
      <c r="N95" s="205" t="e">
        <f>#REF!</f>
        <v>#REF!</v>
      </c>
      <c r="O95" s="202"/>
      <c r="P95" s="211">
        <f t="shared" si="2"/>
        <v>0.77272727272727271</v>
      </c>
      <c r="Q95" s="170"/>
      <c r="R95" s="157"/>
      <c r="S95" s="34"/>
      <c r="T95" s="180" t="e">
        <f>#REF!</f>
        <v>#REF!</v>
      </c>
      <c r="U9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95</f>
        <v>#REF!</v>
      </c>
      <c r="V95" s="163">
        <f t="shared" si="5"/>
        <v>0.22727272727272727</v>
      </c>
      <c r="W95" s="157"/>
      <c r="X95" s="205" t="e">
        <f>#REF!</f>
        <v>#REF!</v>
      </c>
      <c r="Y95" s="202"/>
      <c r="Z95" s="211">
        <f t="shared" si="3"/>
        <v>0.22727272727272727</v>
      </c>
      <c r="AA95" s="170"/>
      <c r="AB95" s="34"/>
    </row>
    <row r="96" spans="1:28">
      <c r="A96" s="152" t="e">
        <f>#REF!</f>
        <v>#REF!</v>
      </c>
      <c r="B96" s="153" t="e">
        <f>#REF!</f>
        <v>#REF!</v>
      </c>
      <c r="C9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6" s="18">
        <v>6311000</v>
      </c>
      <c r="F96" s="21" t="s">
        <v>122</v>
      </c>
      <c r="G96" s="20" t="e">
        <f>M145+W145+N48+W48</f>
        <v>#REF!</v>
      </c>
      <c r="H96" s="64"/>
      <c r="I96" s="34"/>
      <c r="J96" s="172" t="e">
        <f>#REF!</f>
        <v>#REF!</v>
      </c>
      <c r="K9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96</f>
        <v>#REF!</v>
      </c>
      <c r="L96" s="163">
        <f t="shared" si="4"/>
        <v>0.77272727272727271</v>
      </c>
      <c r="M96" s="157"/>
      <c r="N96" s="204" t="e">
        <f>#REF!</f>
        <v>#REF!</v>
      </c>
      <c r="O9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96</f>
        <v>#REF!</v>
      </c>
      <c r="P96" s="211">
        <f t="shared" si="2"/>
        <v>0.77272727272727271</v>
      </c>
      <c r="Q96" s="170"/>
      <c r="R96" s="157"/>
      <c r="S96" s="34"/>
      <c r="T96" s="178" t="e">
        <f>#REF!</f>
        <v>#REF!</v>
      </c>
      <c r="U9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96</f>
        <v>#REF!</v>
      </c>
      <c r="V96" s="163">
        <f t="shared" si="5"/>
        <v>0.22727272727272727</v>
      </c>
      <c r="W96" s="157"/>
      <c r="X96" s="204" t="e">
        <f>#REF!</f>
        <v>#REF!</v>
      </c>
      <c r="Y9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96</f>
        <v>#REF!</v>
      </c>
      <c r="Z96" s="211">
        <f t="shared" si="3"/>
        <v>0.22727272727272727</v>
      </c>
      <c r="AA96" s="170"/>
      <c r="AB96" s="34"/>
    </row>
    <row r="97" spans="1:28">
      <c r="A97" s="152" t="e">
        <f>#REF!</f>
        <v>#REF!</v>
      </c>
      <c r="B97" s="153" t="e">
        <f>#REF!</f>
        <v>#REF!</v>
      </c>
      <c r="C9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7" s="18">
        <v>6313100</v>
      </c>
      <c r="F97" s="21" t="s">
        <v>123</v>
      </c>
      <c r="G97" s="20"/>
      <c r="H97" s="64"/>
      <c r="I97" s="34"/>
      <c r="J97" s="171" t="e">
        <f>#REF!</f>
        <v>#REF!</v>
      </c>
      <c r="K9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97</f>
        <v>#REF!</v>
      </c>
      <c r="L97" s="163">
        <f t="shared" si="4"/>
        <v>0.77272727272727271</v>
      </c>
      <c r="M97" s="157"/>
      <c r="N97" s="204" t="e">
        <f>#REF!</f>
        <v>#REF!</v>
      </c>
      <c r="O97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97</f>
        <v>#REF!</v>
      </c>
      <c r="P97" s="211">
        <f t="shared" si="2"/>
        <v>0.77272727272727271</v>
      </c>
      <c r="Q97" s="170"/>
      <c r="R97" s="157"/>
      <c r="S97" s="34"/>
      <c r="T97" s="180" t="e">
        <f>#REF!</f>
        <v>#REF!</v>
      </c>
      <c r="U9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97</f>
        <v>#REF!</v>
      </c>
      <c r="V97" s="163">
        <f t="shared" si="5"/>
        <v>0.22727272727272727</v>
      </c>
      <c r="W97" s="157"/>
      <c r="X97" s="204" t="e">
        <f>#REF!</f>
        <v>#REF!</v>
      </c>
      <c r="Y97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97</f>
        <v>#REF!</v>
      </c>
      <c r="Z97" s="211">
        <f t="shared" si="3"/>
        <v>0.22727272727272727</v>
      </c>
      <c r="AA97" s="170"/>
      <c r="AB97" s="34"/>
    </row>
    <row r="98" spans="1:28">
      <c r="A98" s="152" t="e">
        <f>#REF!</f>
        <v>#REF!</v>
      </c>
      <c r="B98" s="153" t="e">
        <f>#REF!</f>
        <v>#REF!</v>
      </c>
      <c r="C9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8" s="18">
        <v>6313200</v>
      </c>
      <c r="F98" s="21" t="s">
        <v>124</v>
      </c>
      <c r="G98" s="20"/>
      <c r="H98" s="48"/>
      <c r="I98" s="34"/>
      <c r="J98" s="171" t="e">
        <f>#REF!</f>
        <v>#REF!</v>
      </c>
      <c r="K9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98</f>
        <v>#REF!</v>
      </c>
      <c r="L98" s="163">
        <f t="shared" si="4"/>
        <v>0.77272727272727271</v>
      </c>
      <c r="M98" s="157"/>
      <c r="N98" s="204" t="e">
        <f>#REF!</f>
        <v>#REF!</v>
      </c>
      <c r="O9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98</f>
        <v>#REF!</v>
      </c>
      <c r="P98" s="211">
        <f t="shared" si="2"/>
        <v>0.77272727272727271</v>
      </c>
      <c r="Q98" s="170"/>
      <c r="R98" s="157"/>
      <c r="S98" s="34"/>
      <c r="T98" s="180" t="e">
        <f>#REF!</f>
        <v>#REF!</v>
      </c>
      <c r="U9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98</f>
        <v>#REF!</v>
      </c>
      <c r="V98" s="163">
        <f t="shared" si="5"/>
        <v>0.22727272727272727</v>
      </c>
      <c r="W98" s="157"/>
      <c r="X98" s="204" t="e">
        <f>#REF!</f>
        <v>#REF!</v>
      </c>
      <c r="Y9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98</f>
        <v>#REF!</v>
      </c>
      <c r="Z98" s="211">
        <f t="shared" si="3"/>
        <v>0.22727272727272727</v>
      </c>
      <c r="AA98" s="170"/>
      <c r="AB98" s="34"/>
    </row>
    <row r="99" spans="1:28" ht="16" thickBot="1">
      <c r="A99" s="152" t="e">
        <f>#REF!</f>
        <v>#REF!</v>
      </c>
      <c r="B99" s="153" t="e">
        <f>#REF!</f>
        <v>#REF!</v>
      </c>
      <c r="C9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9" s="23">
        <v>6378000</v>
      </c>
      <c r="F99" s="24" t="s">
        <v>125</v>
      </c>
      <c r="G99" s="55"/>
      <c r="H99" s="48"/>
      <c r="I99" s="34"/>
      <c r="J99" s="171" t="e">
        <f>#REF!</f>
        <v>#REF!</v>
      </c>
      <c r="K9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99</f>
        <v>#REF!</v>
      </c>
      <c r="L99" s="163">
        <f t="shared" si="4"/>
        <v>0.77272727272727271</v>
      </c>
      <c r="M99" s="157"/>
      <c r="N99" s="203" t="e">
        <f>#REF!</f>
        <v>#REF!</v>
      </c>
      <c r="O99" s="202"/>
      <c r="P99" s="211">
        <f t="shared" si="2"/>
        <v>0.77272727272727271</v>
      </c>
      <c r="Q99" s="170"/>
      <c r="R99" s="157"/>
      <c r="S99" s="34"/>
      <c r="T99" s="180" t="e">
        <f>#REF!</f>
        <v>#REF!</v>
      </c>
      <c r="U9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99</f>
        <v>#REF!</v>
      </c>
      <c r="V99" s="163">
        <f t="shared" si="5"/>
        <v>0.22727272727272727</v>
      </c>
      <c r="W99" s="157"/>
      <c r="X99" s="203" t="e">
        <f>#REF!</f>
        <v>#REF!</v>
      </c>
      <c r="Y99" s="202"/>
      <c r="Z99" s="211">
        <f t="shared" si="3"/>
        <v>0.22727272727272727</v>
      </c>
      <c r="AA99" s="170"/>
      <c r="AB99" s="34"/>
    </row>
    <row r="100" spans="1:28" ht="16" thickBot="1">
      <c r="A100" s="152" t="e">
        <f>#REF!</f>
        <v>#REF!</v>
      </c>
      <c r="B100" s="153" t="e">
        <f>#REF!</f>
        <v>#REF!</v>
      </c>
      <c r="C10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G100" s="2"/>
      <c r="H100" s="48"/>
      <c r="I100" s="34"/>
      <c r="J100" s="171" t="e">
        <f>#REF!</f>
        <v>#REF!</v>
      </c>
      <c r="K10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100</f>
        <v>#REF!</v>
      </c>
      <c r="L100" s="163">
        <f t="shared" si="4"/>
        <v>0.77272727272727271</v>
      </c>
      <c r="M100" s="157"/>
      <c r="N100" s="204" t="e">
        <f>#REF!</f>
        <v>#REF!</v>
      </c>
      <c r="O10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100</f>
        <v>#REF!</v>
      </c>
      <c r="P100" s="211">
        <f t="shared" si="2"/>
        <v>0.77272727272727271</v>
      </c>
      <c r="Q100" s="170"/>
      <c r="R100" s="157"/>
      <c r="S100" s="34"/>
      <c r="T100" s="180" t="e">
        <f>#REF!</f>
        <v>#REF!</v>
      </c>
      <c r="U10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100</f>
        <v>#REF!</v>
      </c>
      <c r="V100" s="163">
        <f t="shared" si="5"/>
        <v>0.22727272727272727</v>
      </c>
      <c r="W100" s="157"/>
      <c r="X100" s="204" t="e">
        <f>#REF!</f>
        <v>#REF!</v>
      </c>
      <c r="Y10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100</f>
        <v>#REF!</v>
      </c>
      <c r="Z100" s="211">
        <f t="shared" si="3"/>
        <v>0.22727272727272727</v>
      </c>
      <c r="AA100" s="170"/>
      <c r="AB100" s="34"/>
    </row>
    <row r="101" spans="1:28">
      <c r="A101" s="152" t="e">
        <f>#REF!</f>
        <v>#REF!</v>
      </c>
      <c r="B101" s="153" t="e">
        <f>#REF!</f>
        <v>#REF!</v>
      </c>
      <c r="C10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101" s="600" t="s">
        <v>126</v>
      </c>
      <c r="F101" s="601"/>
      <c r="G101" s="44" t="e">
        <f>SUM(G102:G108)</f>
        <v>#REF!</v>
      </c>
      <c r="H101" s="48"/>
      <c r="I101" s="34"/>
      <c r="J101" s="171" t="e">
        <f>#REF!</f>
        <v>#REF!</v>
      </c>
      <c r="K10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101</f>
        <v>#REF!</v>
      </c>
      <c r="L101" s="163">
        <f t="shared" si="4"/>
        <v>0.77272727272727271</v>
      </c>
      <c r="M101" s="157"/>
      <c r="N101" s="204" t="e">
        <f>#REF!</f>
        <v>#REF!</v>
      </c>
      <c r="O10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101</f>
        <v>#REF!</v>
      </c>
      <c r="P101" s="211">
        <f t="shared" si="2"/>
        <v>0.77272727272727271</v>
      </c>
      <c r="Q101" s="170"/>
      <c r="R101" s="157"/>
      <c r="S101" s="34"/>
      <c r="T101" s="180" t="e">
        <f>#REF!</f>
        <v>#REF!</v>
      </c>
      <c r="U10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101</f>
        <v>#REF!</v>
      </c>
      <c r="V101" s="163">
        <f t="shared" si="5"/>
        <v>0.22727272727272727</v>
      </c>
      <c r="W101" s="157"/>
      <c r="X101" s="204" t="e">
        <f>#REF!</f>
        <v>#REF!</v>
      </c>
      <c r="Y10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101</f>
        <v>#REF!</v>
      </c>
      <c r="Z101" s="211">
        <f t="shared" si="3"/>
        <v>0.22727272727272727</v>
      </c>
      <c r="AA101" s="170"/>
      <c r="AB101" s="34"/>
    </row>
    <row r="102" spans="1:28" ht="16" thickBot="1">
      <c r="A102" s="154" t="e">
        <f>#REF!</f>
        <v>#REF!</v>
      </c>
      <c r="B102" s="155" t="e">
        <f>#REF!</f>
        <v>#REF!</v>
      </c>
      <c r="C10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102" s="18">
        <v>6411000</v>
      </c>
      <c r="F102" s="107" t="s">
        <v>127</v>
      </c>
      <c r="G102" s="108" t="e">
        <f>K145+U145+L48+U48</f>
        <v>#REF!</v>
      </c>
      <c r="H102" s="48"/>
      <c r="I102" s="34"/>
      <c r="J102" s="171" t="e">
        <f>#REF!</f>
        <v>#REF!</v>
      </c>
      <c r="K10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102</f>
        <v>#REF!</v>
      </c>
      <c r="L102" s="163">
        <f t="shared" si="4"/>
        <v>0.77272727272727271</v>
      </c>
      <c r="M102" s="157"/>
      <c r="N102" s="204" t="e">
        <f>#REF!</f>
        <v>#REF!</v>
      </c>
      <c r="O10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102</f>
        <v>#REF!</v>
      </c>
      <c r="P102" s="211">
        <f t="shared" si="2"/>
        <v>0.77272727272727271</v>
      </c>
      <c r="Q102" s="170"/>
      <c r="R102" s="157"/>
      <c r="S102" s="34"/>
      <c r="T102" s="180" t="e">
        <f>#REF!</f>
        <v>#REF!</v>
      </c>
      <c r="U10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102</f>
        <v>#REF!</v>
      </c>
      <c r="V102" s="163">
        <f t="shared" si="5"/>
        <v>0.22727272727272727</v>
      </c>
      <c r="W102" s="157"/>
      <c r="X102" s="204" t="e">
        <f>#REF!</f>
        <v>#REF!</v>
      </c>
      <c r="Y10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102</f>
        <v>#REF!</v>
      </c>
      <c r="Z102" s="211">
        <f t="shared" si="3"/>
        <v>0.22727272727272727</v>
      </c>
      <c r="AA102" s="170"/>
      <c r="AB102" s="34"/>
    </row>
    <row r="103" spans="1:28" ht="16" thickBot="1">
      <c r="C103" s="2"/>
      <c r="E103" s="18">
        <v>6411300</v>
      </c>
      <c r="F103" s="107" t="s">
        <v>128</v>
      </c>
      <c r="G103" s="108" t="e">
        <f>(K158*K2)+(U158*U2)</f>
        <v>#REF!</v>
      </c>
      <c r="H103" s="48"/>
      <c r="I103" s="34"/>
      <c r="J103" s="171" t="e">
        <f>#REF!</f>
        <v>#REF!</v>
      </c>
      <c r="K10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103</f>
        <v>#REF!</v>
      </c>
      <c r="L103" s="163">
        <f t="shared" si="4"/>
        <v>0.77272727272727271</v>
      </c>
      <c r="M103" s="157"/>
      <c r="N103" s="210" t="e">
        <f>#REF!</f>
        <v>#REF!</v>
      </c>
      <c r="O10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103</f>
        <v>#REF!</v>
      </c>
      <c r="P103" s="211">
        <f t="shared" si="2"/>
        <v>0.77272727272727271</v>
      </c>
      <c r="Q103" s="170"/>
      <c r="R103" s="157"/>
      <c r="S103" s="34"/>
      <c r="T103" s="180" t="e">
        <f>#REF!</f>
        <v>#REF!</v>
      </c>
      <c r="U10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103</f>
        <v>#REF!</v>
      </c>
      <c r="V103" s="163">
        <f t="shared" si="5"/>
        <v>0.22727272727272727</v>
      </c>
      <c r="W103" s="157"/>
      <c r="X103" s="210" t="e">
        <f>#REF!</f>
        <v>#REF!</v>
      </c>
      <c r="Y10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103</f>
        <v>#REF!</v>
      </c>
      <c r="Z103" s="211">
        <f t="shared" si="3"/>
        <v>0.22727272727272727</v>
      </c>
      <c r="AA103" s="170"/>
      <c r="AB103" s="34"/>
    </row>
    <row r="104" spans="1:28" ht="16" thickBot="1">
      <c r="A104" s="600" t="s">
        <v>83</v>
      </c>
      <c r="B104" s="604"/>
      <c r="C104" s="44" t="e">
        <f>SUM(C105:C108)</f>
        <v>#REF!</v>
      </c>
      <c r="E104" s="18">
        <v>6412000</v>
      </c>
      <c r="F104" s="107" t="s">
        <v>129</v>
      </c>
      <c r="G104" s="108" t="e">
        <f>(O145-(K145+L145+M145))+(Y145-(U145+V145+W145))</f>
        <v>#REF!</v>
      </c>
      <c r="H104" s="64"/>
      <c r="I104" s="34"/>
      <c r="J104" s="171" t="e">
        <f>#REF!</f>
        <v>#REF!</v>
      </c>
      <c r="K10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104</f>
        <v>#REF!</v>
      </c>
      <c r="L104" s="163">
        <f t="shared" si="4"/>
        <v>0.77272727272727271</v>
      </c>
      <c r="M104" s="157"/>
      <c r="N104" s="212" t="s">
        <v>14</v>
      </c>
      <c r="O104" s="74" t="e">
        <f>SUM(O51:O103)</f>
        <v>#REF!</v>
      </c>
      <c r="P104" s="77"/>
      <c r="Q104" s="170"/>
      <c r="R104" s="157"/>
      <c r="S104" s="34"/>
      <c r="T104" s="180" t="e">
        <f>#REF!</f>
        <v>#REF!</v>
      </c>
      <c r="U10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104</f>
        <v>#REF!</v>
      </c>
      <c r="V104" s="163">
        <f t="shared" si="5"/>
        <v>0.22727272727272727</v>
      </c>
      <c r="W104" s="157"/>
      <c r="X104" s="212" t="s">
        <v>14</v>
      </c>
      <c r="Y104" s="74" t="e">
        <f>SUM(Y51:Y103)</f>
        <v>#REF!</v>
      </c>
      <c r="Z104" s="77"/>
      <c r="AA104" s="170"/>
      <c r="AB104" s="34"/>
    </row>
    <row r="105" spans="1:28">
      <c r="A105" s="18">
        <v>7900000</v>
      </c>
      <c r="B105" s="21" t="s">
        <v>85</v>
      </c>
      <c r="C105" s="20"/>
      <c r="E105" s="18">
        <v>6413000</v>
      </c>
      <c r="F105" s="107" t="s">
        <v>130</v>
      </c>
      <c r="G105" s="108"/>
      <c r="H105" s="64"/>
      <c r="I105" s="34"/>
      <c r="J105" s="171" t="e">
        <f>#REF!</f>
        <v>#REF!</v>
      </c>
      <c r="K10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105</f>
        <v>#REF!</v>
      </c>
      <c r="L105" s="163">
        <f t="shared" si="4"/>
        <v>0.77272727272727271</v>
      </c>
      <c r="M105" s="157"/>
      <c r="N105" s="157"/>
      <c r="O105" s="157"/>
      <c r="P105" s="157"/>
      <c r="Q105" s="170"/>
      <c r="R105" s="157"/>
      <c r="S105" s="34"/>
      <c r="T105" s="180" t="e">
        <f>#REF!</f>
        <v>#REF!</v>
      </c>
      <c r="U10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105</f>
        <v>#REF!</v>
      </c>
      <c r="V105" s="163">
        <f t="shared" si="5"/>
        <v>0.22727272727272727</v>
      </c>
      <c r="W105" s="157"/>
      <c r="X105" s="157"/>
      <c r="Y105" s="157"/>
      <c r="Z105" s="157"/>
      <c r="AA105" s="170"/>
      <c r="AB105" s="34"/>
    </row>
    <row r="106" spans="1:28">
      <c r="A106" s="18">
        <v>7912000</v>
      </c>
      <c r="B106" s="21" t="s">
        <v>87</v>
      </c>
      <c r="C106" s="20" t="e">
        <f>N145+X145</f>
        <v>#REF!</v>
      </c>
      <c r="E106" s="18">
        <v>6414200</v>
      </c>
      <c r="F106" s="107" t="s">
        <v>131</v>
      </c>
      <c r="G106" s="108"/>
      <c r="H106" s="64"/>
      <c r="I106" s="34"/>
      <c r="J106" s="171" t="e">
        <f>#REF!</f>
        <v>#REF!</v>
      </c>
      <c r="K10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106</f>
        <v>#REF!</v>
      </c>
      <c r="L106" s="163">
        <f t="shared" si="4"/>
        <v>0.77272727272727271</v>
      </c>
      <c r="M106" s="157"/>
      <c r="N106" s="157"/>
      <c r="O106" s="157"/>
      <c r="P106" s="157"/>
      <c r="Q106" s="170"/>
      <c r="R106" s="157"/>
      <c r="S106" s="34"/>
      <c r="T106" s="180" t="e">
        <f>#REF!</f>
        <v>#REF!</v>
      </c>
      <c r="U10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106</f>
        <v>#REF!</v>
      </c>
      <c r="V106" s="163">
        <f t="shared" si="5"/>
        <v>0.22727272727272727</v>
      </c>
      <c r="W106" s="157"/>
      <c r="X106" s="157"/>
      <c r="Y106" s="157"/>
      <c r="Z106" s="157"/>
      <c r="AA106" s="170"/>
      <c r="AB106" s="34"/>
    </row>
    <row r="107" spans="1:28">
      <c r="A107" s="18">
        <v>7915000</v>
      </c>
      <c r="B107" s="21" t="s">
        <v>89</v>
      </c>
      <c r="C107" s="20" t="e">
        <f>(L158*K2)+(U158*U2)</f>
        <v>#REF!</v>
      </c>
      <c r="E107" s="18">
        <v>6414300</v>
      </c>
      <c r="F107" s="107" t="s">
        <v>132</v>
      </c>
      <c r="G107" s="108"/>
      <c r="H107" s="64"/>
      <c r="I107" s="34"/>
      <c r="J107" s="171" t="e">
        <f>#REF!</f>
        <v>#REF!</v>
      </c>
      <c r="K10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107</f>
        <v>#REF!</v>
      </c>
      <c r="L107" s="163">
        <f>$K$2/($K$2+$U$2)</f>
        <v>0.77272727272727271</v>
      </c>
      <c r="M107" s="157"/>
      <c r="N107" s="157"/>
      <c r="O107" s="157"/>
      <c r="P107" s="157"/>
      <c r="Q107" s="170"/>
      <c r="R107" s="157"/>
      <c r="S107" s="34"/>
      <c r="T107" s="180" t="e">
        <f>#REF!</f>
        <v>#REF!</v>
      </c>
      <c r="U10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107</f>
        <v>#REF!</v>
      </c>
      <c r="V107" s="163">
        <f t="shared" si="5"/>
        <v>0.22727272727272727</v>
      </c>
      <c r="W107" s="157"/>
      <c r="X107" s="157"/>
      <c r="Y107" s="157"/>
      <c r="Z107" s="157"/>
      <c r="AA107" s="170"/>
      <c r="AB107" s="34"/>
    </row>
    <row r="108" spans="1:28" ht="16" thickBot="1">
      <c r="A108" s="23">
        <v>794000</v>
      </c>
      <c r="B108" s="24" t="s">
        <v>91</v>
      </c>
      <c r="C108" s="55"/>
      <c r="E108" s="23">
        <v>6451100</v>
      </c>
      <c r="F108" s="117" t="s">
        <v>133</v>
      </c>
      <c r="G108" s="118"/>
      <c r="H108" s="64"/>
      <c r="I108" s="34"/>
      <c r="J108" s="171" t="e">
        <f>#REF!</f>
        <v>#REF!</v>
      </c>
      <c r="K10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108</f>
        <v>#REF!</v>
      </c>
      <c r="L108" s="163">
        <f t="shared" si="4"/>
        <v>0.77272727272727271</v>
      </c>
      <c r="M108" s="157"/>
      <c r="N108" s="157"/>
      <c r="O108" s="157"/>
      <c r="P108" s="157"/>
      <c r="Q108" s="170"/>
      <c r="R108" s="157"/>
      <c r="S108" s="34"/>
      <c r="T108" s="180" t="e">
        <f>#REF!</f>
        <v>#REF!</v>
      </c>
      <c r="U10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108</f>
        <v>#REF!</v>
      </c>
      <c r="V108" s="163">
        <f t="shared" si="5"/>
        <v>0.22727272727272727</v>
      </c>
      <c r="W108" s="157"/>
      <c r="X108" s="157"/>
      <c r="Y108" s="157"/>
      <c r="Z108" s="157"/>
      <c r="AA108" s="170"/>
      <c r="AB108" s="34"/>
    </row>
    <row r="109" spans="1:28" ht="16" thickBot="1">
      <c r="A109" s="96"/>
      <c r="B109" s="96"/>
      <c r="C109" s="97"/>
      <c r="F109" s="119"/>
      <c r="G109" s="120"/>
      <c r="H109" s="64"/>
      <c r="I109" s="34"/>
      <c r="J109" s="171" t="e">
        <f>#REF!</f>
        <v>#REF!</v>
      </c>
      <c r="K10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109</f>
        <v>#REF!</v>
      </c>
      <c r="L109" s="163">
        <f t="shared" si="4"/>
        <v>0.77272727272727271</v>
      </c>
      <c r="M109" s="157"/>
      <c r="N109" s="157"/>
      <c r="O109" s="157"/>
      <c r="P109" s="157"/>
      <c r="Q109" s="170"/>
      <c r="R109" s="157"/>
      <c r="S109" s="34"/>
      <c r="T109" s="180" t="e">
        <f>#REF!</f>
        <v>#REF!</v>
      </c>
      <c r="U10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109</f>
        <v>#REF!</v>
      </c>
      <c r="V109" s="163">
        <f t="shared" si="5"/>
        <v>0.22727272727272727</v>
      </c>
      <c r="W109" s="157"/>
      <c r="X109" s="157"/>
      <c r="Y109" s="157"/>
      <c r="Z109" s="157"/>
      <c r="AA109" s="170"/>
      <c r="AB109" s="34"/>
    </row>
    <row r="110" spans="1:28" ht="16" thickBot="1">
      <c r="C110" s="2"/>
      <c r="E110" s="600" t="s">
        <v>134</v>
      </c>
      <c r="F110" s="601"/>
      <c r="G110" s="44" t="e">
        <f>SUM(G111:G122)</f>
        <v>#REF!</v>
      </c>
      <c r="H110" s="64"/>
      <c r="I110" s="34"/>
      <c r="J110" s="171" t="e">
        <f>#REF!</f>
        <v>#REF!</v>
      </c>
      <c r="K11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110</f>
        <v>#REF!</v>
      </c>
      <c r="L110" s="163">
        <f t="shared" si="4"/>
        <v>0.77272727272727271</v>
      </c>
      <c r="M110" s="157"/>
      <c r="N110" s="157"/>
      <c r="O110" s="157"/>
      <c r="P110" s="157"/>
      <c r="Q110" s="170"/>
      <c r="R110" s="157"/>
      <c r="S110" s="34"/>
      <c r="T110" s="180" t="e">
        <f>#REF!</f>
        <v>#REF!</v>
      </c>
      <c r="U11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110</f>
        <v>#REF!</v>
      </c>
      <c r="V110" s="163">
        <f t="shared" si="5"/>
        <v>0.22727272727272727</v>
      </c>
      <c r="W110" s="157"/>
      <c r="X110" s="157"/>
      <c r="Y110" s="157"/>
      <c r="Z110" s="157"/>
      <c r="AA110" s="170"/>
      <c r="AB110" s="34"/>
    </row>
    <row r="111" spans="1:28" ht="16" thickBot="1">
      <c r="A111" s="600" t="s">
        <v>145</v>
      </c>
      <c r="B111" s="601"/>
      <c r="C111" s="44">
        <f>SUM(C112:C114)</f>
        <v>0</v>
      </c>
      <c r="E111" s="18">
        <v>6450000</v>
      </c>
      <c r="F111" s="122" t="s">
        <v>134</v>
      </c>
      <c r="G111" s="47" t="e">
        <f>L145+V145+M48+V48</f>
        <v>#REF!</v>
      </c>
      <c r="H111" s="64"/>
      <c r="I111" s="34"/>
      <c r="J111" s="181" t="e">
        <f>#REF!</f>
        <v>#REF!</v>
      </c>
      <c r="K11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111</f>
        <v>#REF!</v>
      </c>
      <c r="L111" s="164">
        <f t="shared" si="4"/>
        <v>0.77272727272727271</v>
      </c>
      <c r="M111" s="157"/>
      <c r="N111" s="157"/>
      <c r="O111" s="157"/>
      <c r="P111" s="157"/>
      <c r="Q111" s="170"/>
      <c r="R111" s="157"/>
      <c r="S111" s="34"/>
      <c r="T111" s="179" t="e">
        <f>#REF!</f>
        <v>#REF!</v>
      </c>
      <c r="U11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111</f>
        <v>#REF!</v>
      </c>
      <c r="V111" s="164">
        <f t="shared" si="5"/>
        <v>0.22727272727272727</v>
      </c>
      <c r="W111" s="157"/>
      <c r="X111" s="157"/>
      <c r="Y111" s="157"/>
      <c r="Z111" s="157"/>
      <c r="AA111" s="170"/>
      <c r="AB111" s="34"/>
    </row>
    <row r="112" spans="1:28" ht="16" thickBot="1">
      <c r="A112" s="18">
        <v>7560000</v>
      </c>
      <c r="B112" s="21" t="s">
        <v>93</v>
      </c>
      <c r="C112" s="20"/>
      <c r="E112" s="18"/>
      <c r="F112" s="122"/>
      <c r="G112" s="47"/>
      <c r="H112" s="64"/>
      <c r="I112" s="34"/>
      <c r="J112" s="201" t="s">
        <v>14</v>
      </c>
      <c r="K112" s="213" t="e">
        <f>SUM(K51:K111)</f>
        <v>#REF!</v>
      </c>
      <c r="L112" s="167"/>
      <c r="M112" s="157"/>
      <c r="N112" s="157"/>
      <c r="O112" s="157"/>
      <c r="P112" s="157"/>
      <c r="Q112" s="170"/>
      <c r="R112" s="157"/>
      <c r="S112" s="34"/>
      <c r="T112" s="201" t="s">
        <v>14</v>
      </c>
      <c r="U112" s="213" t="e">
        <f>SUM(U51:U111)</f>
        <v>#REF!</v>
      </c>
      <c r="V112" s="167"/>
      <c r="W112" s="157"/>
      <c r="X112" s="157"/>
      <c r="Y112" s="157"/>
      <c r="Z112" s="157"/>
      <c r="AA112" s="170"/>
      <c r="AB112" s="34"/>
    </row>
    <row r="113" spans="1:28" ht="16" thickBot="1">
      <c r="A113" s="18">
        <v>7580000</v>
      </c>
      <c r="B113" s="21" t="s">
        <v>146</v>
      </c>
      <c r="C113" s="20"/>
      <c r="E113" s="18"/>
      <c r="F113" s="122"/>
      <c r="G113" s="47"/>
      <c r="H113" s="64"/>
      <c r="I113" s="34"/>
      <c r="J113" s="11"/>
      <c r="K113" s="11"/>
      <c r="L113" s="11"/>
      <c r="M113" s="11"/>
      <c r="N113" s="11"/>
      <c r="O113" s="11"/>
      <c r="P113" s="96"/>
      <c r="Q113" s="42"/>
      <c r="R113" s="157"/>
      <c r="S113" s="95"/>
      <c r="T113" s="11"/>
      <c r="U113" s="11"/>
      <c r="V113" s="11"/>
      <c r="W113" s="11"/>
      <c r="X113" s="11"/>
      <c r="Y113" s="11"/>
      <c r="Z113" s="96"/>
      <c r="AA113" s="42"/>
      <c r="AB113" s="34"/>
    </row>
    <row r="114" spans="1:28" ht="16" thickBot="1">
      <c r="A114" s="23">
        <v>7500000</v>
      </c>
      <c r="B114" s="24" t="s">
        <v>147</v>
      </c>
      <c r="C114" s="55"/>
      <c r="E114" s="18"/>
      <c r="F114" s="122"/>
      <c r="G114" s="47"/>
      <c r="H114" s="64"/>
      <c r="I114" s="34"/>
      <c r="J114" s="12" t="s">
        <v>171</v>
      </c>
      <c r="K114" s="13" t="s">
        <v>3</v>
      </c>
      <c r="L114" s="13" t="s">
        <v>4</v>
      </c>
      <c r="M114" s="13" t="s">
        <v>5</v>
      </c>
      <c r="N114" s="13" t="s">
        <v>6</v>
      </c>
      <c r="O114" s="14" t="s">
        <v>149</v>
      </c>
      <c r="P114" s="85" t="s">
        <v>206</v>
      </c>
      <c r="Q114" s="53"/>
      <c r="R114" s="157"/>
      <c r="S114" s="79"/>
      <c r="T114" s="12" t="s">
        <v>171</v>
      </c>
      <c r="U114" s="13" t="s">
        <v>3</v>
      </c>
      <c r="V114" s="13" t="s">
        <v>4</v>
      </c>
      <c r="W114" s="13" t="s">
        <v>5</v>
      </c>
      <c r="X114" s="13" t="s">
        <v>6</v>
      </c>
      <c r="Y114" s="14" t="s">
        <v>149</v>
      </c>
      <c r="Z114" s="85" t="s">
        <v>206</v>
      </c>
      <c r="AA114" s="42"/>
      <c r="AB114" s="34"/>
    </row>
    <row r="115" spans="1:28">
      <c r="C115" s="56"/>
      <c r="E115" s="18"/>
      <c r="F115" s="122"/>
      <c r="G115" s="47"/>
      <c r="H115" s="64"/>
      <c r="I115" s="34"/>
      <c r="J115" s="15" t="e">
        <f>#REF!</f>
        <v>#REF!</v>
      </c>
      <c r="K11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</f>
        <v>#REF!</v>
      </c>
      <c r="L11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</f>
        <v>#REF!</v>
      </c>
      <c r="M11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115))</f>
        <v>#REF!</v>
      </c>
      <c r="N11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,"Non concerné")</f>
        <v>#REF!</v>
      </c>
      <c r="O11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</f>
        <v>#REF!</v>
      </c>
      <c r="P115" s="162">
        <f>$K$2/($K$2+$U$2)</f>
        <v>0.77272727272727271</v>
      </c>
      <c r="Q115" s="90"/>
      <c r="R115" s="11"/>
      <c r="S115" s="34"/>
      <c r="T115" s="15" t="e">
        <f>#REF!</f>
        <v>#REF!</v>
      </c>
      <c r="U11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</f>
        <v>#REF!</v>
      </c>
      <c r="V11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</f>
        <v>#REF!</v>
      </c>
      <c r="W11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115))</f>
        <v>#REF!</v>
      </c>
      <c r="X11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,"Non concerné")</f>
        <v>#REF!</v>
      </c>
      <c r="Y11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</f>
        <v>#REF!</v>
      </c>
      <c r="Z115" s="162">
        <f>$U$2/($K$2+$U$2)</f>
        <v>0.22727272727272727</v>
      </c>
      <c r="AA115" s="42"/>
      <c r="AB115" s="34"/>
    </row>
    <row r="116" spans="1:28">
      <c r="C116" s="56"/>
      <c r="E116" s="18"/>
      <c r="F116" s="122"/>
      <c r="G116" s="47"/>
      <c r="H116" s="48"/>
      <c r="I116" s="34"/>
      <c r="J116" s="18" t="e">
        <f>#REF!</f>
        <v>#REF!</v>
      </c>
      <c r="K11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</f>
        <v>#REF!</v>
      </c>
      <c r="L11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</f>
        <v>#REF!</v>
      </c>
      <c r="M11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116))</f>
        <v>#REF!</v>
      </c>
      <c r="N11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,"Non concerné")</f>
        <v>#REF!</v>
      </c>
      <c r="O11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</f>
        <v>#REF!</v>
      </c>
      <c r="P116" s="163">
        <f t="shared" ref="P116:P144" si="6">$K$2/($K$2+$U$2)</f>
        <v>0.77272727272727271</v>
      </c>
      <c r="Q116" s="90"/>
      <c r="R116" s="3"/>
      <c r="S116" s="34"/>
      <c r="T116" s="18" t="e">
        <f>#REF!</f>
        <v>#REF!</v>
      </c>
      <c r="U11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</f>
        <v>#REF!</v>
      </c>
      <c r="V11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</f>
        <v>#REF!</v>
      </c>
      <c r="W11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116))</f>
        <v>#REF!</v>
      </c>
      <c r="X11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,"Non concerné")</f>
        <v>#REF!</v>
      </c>
      <c r="Y11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</f>
        <v>#REF!</v>
      </c>
      <c r="Z116" s="163">
        <f t="shared" ref="Z116:Z144" si="7">$U$2/($K$2+$U$2)</f>
        <v>0.22727272727272727</v>
      </c>
      <c r="AA116" s="42"/>
      <c r="AB116" s="11"/>
    </row>
    <row r="117" spans="1:28">
      <c r="C117" s="56"/>
      <c r="E117" s="18"/>
      <c r="F117" s="122"/>
      <c r="G117" s="47"/>
      <c r="H117" s="48"/>
      <c r="I117" s="34"/>
      <c r="J117" s="18" t="e">
        <f>#REF!</f>
        <v>#REF!</v>
      </c>
      <c r="K11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</f>
        <v>#REF!</v>
      </c>
      <c r="L11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</f>
        <v>#REF!</v>
      </c>
      <c r="M11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117))</f>
        <v>#REF!</v>
      </c>
      <c r="N11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,"Non concerné")</f>
        <v>#REF!</v>
      </c>
      <c r="O11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</f>
        <v>#REF!</v>
      </c>
      <c r="P117" s="163">
        <f t="shared" si="6"/>
        <v>0.77272727272727271</v>
      </c>
      <c r="Q117" s="90"/>
      <c r="R117" s="97"/>
      <c r="S117" s="34"/>
      <c r="T117" s="18" t="e">
        <f>#REF!</f>
        <v>#REF!</v>
      </c>
      <c r="U11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</f>
        <v>#REF!</v>
      </c>
      <c r="V11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</f>
        <v>#REF!</v>
      </c>
      <c r="W11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117))</f>
        <v>#REF!</v>
      </c>
      <c r="X11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,"Non concerné")</f>
        <v>#REF!</v>
      </c>
      <c r="Y11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</f>
        <v>#REF!</v>
      </c>
      <c r="Z117" s="163">
        <f t="shared" si="7"/>
        <v>0.22727272727272727</v>
      </c>
      <c r="AA117" s="42"/>
    </row>
    <row r="118" spans="1:28">
      <c r="C118" s="56"/>
      <c r="E118" s="18"/>
      <c r="F118" s="122"/>
      <c r="G118" s="47"/>
      <c r="H118" s="48"/>
      <c r="I118" s="34"/>
      <c r="J118" s="18" t="e">
        <f>#REF!</f>
        <v>#REF!</v>
      </c>
      <c r="K11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</f>
        <v>#REF!</v>
      </c>
      <c r="L11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</f>
        <v>#REF!</v>
      </c>
      <c r="M11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118))</f>
        <v>#REF!</v>
      </c>
      <c r="N11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,"Non concerné")</f>
        <v>#REF!</v>
      </c>
      <c r="O11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</f>
        <v>#REF!</v>
      </c>
      <c r="P118" s="163">
        <f t="shared" si="6"/>
        <v>0.77272727272727271</v>
      </c>
      <c r="Q118" s="90"/>
      <c r="R118" s="97"/>
      <c r="S118" s="34"/>
      <c r="T118" s="18" t="e">
        <f>#REF!</f>
        <v>#REF!</v>
      </c>
      <c r="U11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</f>
        <v>#REF!</v>
      </c>
      <c r="V11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</f>
        <v>#REF!</v>
      </c>
      <c r="W11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118))</f>
        <v>#REF!</v>
      </c>
      <c r="X11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,"Non concerné")</f>
        <v>#REF!</v>
      </c>
      <c r="Y11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</f>
        <v>#REF!</v>
      </c>
      <c r="Z118" s="163">
        <f t="shared" si="7"/>
        <v>0.22727272727272727</v>
      </c>
      <c r="AA118" s="42"/>
    </row>
    <row r="119" spans="1:28">
      <c r="C119" s="56"/>
      <c r="E119" s="18"/>
      <c r="F119" s="122"/>
      <c r="G119" s="47"/>
      <c r="H119" s="48"/>
      <c r="I119" s="34"/>
      <c r="J119" s="18" t="e">
        <f>#REF!</f>
        <v>#REF!</v>
      </c>
      <c r="K11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</f>
        <v>#REF!</v>
      </c>
      <c r="L11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</f>
        <v>#REF!</v>
      </c>
      <c r="M11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119))</f>
        <v>#REF!</v>
      </c>
      <c r="N11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,"Non concerné")</f>
        <v>#REF!</v>
      </c>
      <c r="O11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</f>
        <v>#REF!</v>
      </c>
      <c r="P119" s="163">
        <f t="shared" si="6"/>
        <v>0.77272727272727271</v>
      </c>
      <c r="Q119" s="90"/>
      <c r="R119" s="97"/>
      <c r="S119" s="34"/>
      <c r="T119" s="18" t="e">
        <f>#REF!</f>
        <v>#REF!</v>
      </c>
      <c r="U11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</f>
        <v>#REF!</v>
      </c>
      <c r="V11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</f>
        <v>#REF!</v>
      </c>
      <c r="W11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119))</f>
        <v>#REF!</v>
      </c>
      <c r="X11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,"Non concerné")</f>
        <v>#REF!</v>
      </c>
      <c r="Y11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</f>
        <v>#REF!</v>
      </c>
      <c r="Z119" s="163">
        <f t="shared" si="7"/>
        <v>0.22727272727272727</v>
      </c>
      <c r="AA119" s="42"/>
    </row>
    <row r="120" spans="1:28">
      <c r="C120" s="56"/>
      <c r="E120" s="18"/>
      <c r="F120" s="122"/>
      <c r="G120" s="47"/>
      <c r="H120" s="48"/>
      <c r="I120" s="34"/>
      <c r="J120" s="18" t="e">
        <f>#REF!</f>
        <v>#REF!</v>
      </c>
      <c r="K12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</f>
        <v>#REF!</v>
      </c>
      <c r="L12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</f>
        <v>#REF!</v>
      </c>
      <c r="M12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120))</f>
        <v>#REF!</v>
      </c>
      <c r="N12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,"Non concerné")</f>
        <v>#REF!</v>
      </c>
      <c r="O12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</f>
        <v>#REF!</v>
      </c>
      <c r="P120" s="163">
        <f t="shared" si="6"/>
        <v>0.77272727272727271</v>
      </c>
      <c r="Q120" s="90"/>
      <c r="R120" s="97"/>
      <c r="S120" s="34"/>
      <c r="T120" s="18" t="e">
        <f>#REF!</f>
        <v>#REF!</v>
      </c>
      <c r="U12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</f>
        <v>#REF!</v>
      </c>
      <c r="V12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</f>
        <v>#REF!</v>
      </c>
      <c r="W12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120))</f>
        <v>#REF!</v>
      </c>
      <c r="X12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,"Non concerné")</f>
        <v>#REF!</v>
      </c>
      <c r="Y12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</f>
        <v>#REF!</v>
      </c>
      <c r="Z120" s="163">
        <f t="shared" si="7"/>
        <v>0.22727272727272727</v>
      </c>
      <c r="AA120" s="42"/>
    </row>
    <row r="121" spans="1:28">
      <c r="C121" s="56"/>
      <c r="E121" s="18"/>
      <c r="F121" s="122"/>
      <c r="G121" s="47"/>
      <c r="H121" s="48"/>
      <c r="I121" s="34"/>
      <c r="J121" s="18" t="e">
        <f>#REF!</f>
        <v>#REF!</v>
      </c>
      <c r="K12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</f>
        <v>#REF!</v>
      </c>
      <c r="L12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</f>
        <v>#REF!</v>
      </c>
      <c r="M12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121))</f>
        <v>#REF!</v>
      </c>
      <c r="N12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,"Non concerné")</f>
        <v>#REF!</v>
      </c>
      <c r="O12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</f>
        <v>#REF!</v>
      </c>
      <c r="P121" s="163">
        <f t="shared" si="6"/>
        <v>0.77272727272727271</v>
      </c>
      <c r="Q121" s="90"/>
      <c r="R121" s="97"/>
      <c r="S121" s="34"/>
      <c r="T121" s="18" t="e">
        <f>#REF!</f>
        <v>#REF!</v>
      </c>
      <c r="U12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</f>
        <v>#REF!</v>
      </c>
      <c r="V12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</f>
        <v>#REF!</v>
      </c>
      <c r="W12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121))</f>
        <v>#REF!</v>
      </c>
      <c r="X12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,"Non concerné")</f>
        <v>#REF!</v>
      </c>
      <c r="Y12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</f>
        <v>#REF!</v>
      </c>
      <c r="Z121" s="163">
        <f t="shared" si="7"/>
        <v>0.22727272727272727</v>
      </c>
      <c r="AA121" s="42"/>
    </row>
    <row r="122" spans="1:28" ht="16" thickBot="1">
      <c r="C122" s="56"/>
      <c r="E122" s="23"/>
      <c r="F122" s="125"/>
      <c r="G122" s="67"/>
      <c r="H122" s="64"/>
      <c r="I122" s="34"/>
      <c r="J122" s="18" t="e">
        <f>#REF!</f>
        <v>#REF!</v>
      </c>
      <c r="K12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</f>
        <v>#REF!</v>
      </c>
      <c r="L12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</f>
        <v>#REF!</v>
      </c>
      <c r="M12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122))</f>
        <v>#REF!</v>
      </c>
      <c r="N12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,"Non concerné")</f>
        <v>#REF!</v>
      </c>
      <c r="O12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</f>
        <v>#REF!</v>
      </c>
      <c r="P122" s="163">
        <f t="shared" si="6"/>
        <v>0.77272727272727271</v>
      </c>
      <c r="Q122" s="90"/>
      <c r="R122" s="97"/>
      <c r="S122" s="54"/>
      <c r="T122" s="18" t="e">
        <f>#REF!</f>
        <v>#REF!</v>
      </c>
      <c r="U12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</f>
        <v>#REF!</v>
      </c>
      <c r="V12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</f>
        <v>#REF!</v>
      </c>
      <c r="W12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122))</f>
        <v>#REF!</v>
      </c>
      <c r="X12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,"Non concerné")</f>
        <v>#REF!</v>
      </c>
      <c r="Y12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</f>
        <v>#REF!</v>
      </c>
      <c r="Z122" s="163">
        <f t="shared" si="7"/>
        <v>0.22727272727272727</v>
      </c>
      <c r="AA122" s="42"/>
    </row>
    <row r="123" spans="1:28" ht="16" thickBot="1">
      <c r="C123" s="56"/>
      <c r="G123" s="2"/>
      <c r="H123" s="56"/>
      <c r="I123" s="34"/>
      <c r="J123" s="18" t="e">
        <f>#REF!</f>
        <v>#REF!</v>
      </c>
      <c r="K12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</f>
        <v>#REF!</v>
      </c>
      <c r="L12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</f>
        <v>#REF!</v>
      </c>
      <c r="M12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123))</f>
        <v>#REF!</v>
      </c>
      <c r="N12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,"Non concerné")</f>
        <v>#REF!</v>
      </c>
      <c r="O12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</f>
        <v>#REF!</v>
      </c>
      <c r="P123" s="163">
        <f t="shared" si="6"/>
        <v>0.77272727272727271</v>
      </c>
      <c r="Q123" s="90"/>
      <c r="R123" s="97"/>
      <c r="S123" s="103"/>
      <c r="T123" s="18" t="e">
        <f>#REF!</f>
        <v>#REF!</v>
      </c>
      <c r="U12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</f>
        <v>#REF!</v>
      </c>
      <c r="V12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</f>
        <v>#REF!</v>
      </c>
      <c r="W12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123))</f>
        <v>#REF!</v>
      </c>
      <c r="X12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,"Non concerné")</f>
        <v>#REF!</v>
      </c>
      <c r="Y12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</f>
        <v>#REF!</v>
      </c>
      <c r="Z123" s="163">
        <f t="shared" si="7"/>
        <v>0.22727272727272727</v>
      </c>
      <c r="AA123" s="42"/>
    </row>
    <row r="124" spans="1:28">
      <c r="C124" s="56"/>
      <c r="E124" s="600" t="s">
        <v>135</v>
      </c>
      <c r="F124" s="601"/>
      <c r="G124" s="44" t="e">
        <f>G125</f>
        <v>#REF!</v>
      </c>
      <c r="H124" s="45"/>
      <c r="I124" s="34"/>
      <c r="J124" s="18" t="e">
        <f>#REF!</f>
        <v>#REF!</v>
      </c>
      <c r="K12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</f>
        <v>#REF!</v>
      </c>
      <c r="L12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</f>
        <v>#REF!</v>
      </c>
      <c r="M12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124))</f>
        <v>#REF!</v>
      </c>
      <c r="N12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,"Non concerné")</f>
        <v>#REF!</v>
      </c>
      <c r="O12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</f>
        <v>#REF!</v>
      </c>
      <c r="P124" s="163">
        <f t="shared" si="6"/>
        <v>0.77272727272727271</v>
      </c>
      <c r="Q124" s="90"/>
      <c r="R124" s="97"/>
      <c r="S124" s="103"/>
      <c r="T124" s="18" t="e">
        <f>#REF!</f>
        <v>#REF!</v>
      </c>
      <c r="U12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</f>
        <v>#REF!</v>
      </c>
      <c r="V12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</f>
        <v>#REF!</v>
      </c>
      <c r="W12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124))</f>
        <v>#REF!</v>
      </c>
      <c r="X12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,"Non concerné")</f>
        <v>#REF!</v>
      </c>
      <c r="Y12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</f>
        <v>#REF!</v>
      </c>
      <c r="Z124" s="163">
        <f t="shared" si="7"/>
        <v>0.22727272727272727</v>
      </c>
      <c r="AA124" s="42"/>
    </row>
    <row r="125" spans="1:28" ht="16" thickBot="1">
      <c r="C125" s="56"/>
      <c r="E125" s="23">
        <v>6811200</v>
      </c>
      <c r="F125" s="125" t="s">
        <v>136</v>
      </c>
      <c r="G125" s="55" t="e">
        <f>K111+U111</f>
        <v>#REF!</v>
      </c>
      <c r="H125" s="48"/>
      <c r="I125" s="34"/>
      <c r="J125" s="18" t="e">
        <f>#REF!</f>
        <v>#REF!</v>
      </c>
      <c r="K12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</f>
        <v>#REF!</v>
      </c>
      <c r="L12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</f>
        <v>#REF!</v>
      </c>
      <c r="M12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125))</f>
        <v>#REF!</v>
      </c>
      <c r="N12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,"Non concerné")</f>
        <v>#REF!</v>
      </c>
      <c r="O12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</f>
        <v>#REF!</v>
      </c>
      <c r="P125" s="163">
        <f t="shared" si="6"/>
        <v>0.77272727272727271</v>
      </c>
      <c r="Q125" s="90"/>
      <c r="R125" s="97"/>
      <c r="S125" s="103"/>
      <c r="T125" s="18" t="e">
        <f>#REF!</f>
        <v>#REF!</v>
      </c>
      <c r="U12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</f>
        <v>#REF!</v>
      </c>
      <c r="V12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</f>
        <v>#REF!</v>
      </c>
      <c r="W12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125))</f>
        <v>#REF!</v>
      </c>
      <c r="X12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,"Non concerné")</f>
        <v>#REF!</v>
      </c>
      <c r="Y12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</f>
        <v>#REF!</v>
      </c>
      <c r="Z125" s="163">
        <f t="shared" si="7"/>
        <v>0.22727272727272727</v>
      </c>
      <c r="AA125" s="42"/>
    </row>
    <row r="126" spans="1:28" ht="16" thickBot="1">
      <c r="C126" s="56"/>
      <c r="G126" s="2"/>
      <c r="H126" s="48"/>
      <c r="I126" s="34"/>
      <c r="J126" s="18" t="e">
        <f>#REF!</f>
        <v>#REF!</v>
      </c>
      <c r="K12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</f>
        <v>#REF!</v>
      </c>
      <c r="L12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</f>
        <v>#REF!</v>
      </c>
      <c r="M12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126))</f>
        <v>#REF!</v>
      </c>
      <c r="N12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,"Non concerné")</f>
        <v>#REF!</v>
      </c>
      <c r="O12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</f>
        <v>#REF!</v>
      </c>
      <c r="P126" s="163">
        <f t="shared" si="6"/>
        <v>0.77272727272727271</v>
      </c>
      <c r="Q126" s="90"/>
      <c r="R126" s="97"/>
      <c r="S126" s="103"/>
      <c r="T126" s="18" t="e">
        <f>#REF!</f>
        <v>#REF!</v>
      </c>
      <c r="U12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</f>
        <v>#REF!</v>
      </c>
      <c r="V12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</f>
        <v>#REF!</v>
      </c>
      <c r="W12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126))</f>
        <v>#REF!</v>
      </c>
      <c r="X12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,"Non concerné")</f>
        <v>#REF!</v>
      </c>
      <c r="Y12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</f>
        <v>#REF!</v>
      </c>
      <c r="Z126" s="163">
        <f t="shared" si="7"/>
        <v>0.22727272727272727</v>
      </c>
      <c r="AA126" s="42"/>
    </row>
    <row r="127" spans="1:28">
      <c r="C127" s="56"/>
      <c r="E127" s="600" t="s">
        <v>137</v>
      </c>
      <c r="F127" s="601"/>
      <c r="G127" s="44" t="e">
        <f ca="1">SUM(G128:G132)</f>
        <v>#REF!</v>
      </c>
      <c r="H127" s="48"/>
      <c r="I127" s="34"/>
      <c r="J127" s="18" t="e">
        <f>#REF!</f>
        <v>#REF!</v>
      </c>
      <c r="K12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</f>
        <v>#REF!</v>
      </c>
      <c r="L12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</f>
        <v>#REF!</v>
      </c>
      <c r="M12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127))</f>
        <v>#REF!</v>
      </c>
      <c r="N12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,"Non concerné")</f>
        <v>#REF!</v>
      </c>
      <c r="O12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</f>
        <v>#REF!</v>
      </c>
      <c r="P127" s="163">
        <f t="shared" si="6"/>
        <v>0.77272727272727271</v>
      </c>
      <c r="Q127" s="90"/>
      <c r="R127" s="97"/>
      <c r="S127" s="103"/>
      <c r="T127" s="18" t="e">
        <f>#REF!</f>
        <v>#REF!</v>
      </c>
      <c r="U12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</f>
        <v>#REF!</v>
      </c>
      <c r="V12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</f>
        <v>#REF!</v>
      </c>
      <c r="W12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127))</f>
        <v>#REF!</v>
      </c>
      <c r="X12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,"Non concerné")</f>
        <v>#REF!</v>
      </c>
      <c r="Y12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</f>
        <v>#REF!</v>
      </c>
      <c r="Z127" s="163">
        <f t="shared" si="7"/>
        <v>0.22727272727272727</v>
      </c>
      <c r="AA127" s="42"/>
    </row>
    <row r="128" spans="1:28">
      <c r="C128" s="56"/>
      <c r="E128" s="18">
        <v>6516000</v>
      </c>
      <c r="F128" s="21" t="s">
        <v>138</v>
      </c>
      <c r="G128" s="6" t="e">
        <f ca="1">(K17*K2)+(U17*U2)</f>
        <v>#REF!</v>
      </c>
      <c r="H128" s="48"/>
      <c r="I128" s="34"/>
      <c r="J128" s="4" t="e">
        <f>#REF!</f>
        <v>#REF!</v>
      </c>
      <c r="K12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</f>
        <v>#REF!</v>
      </c>
      <c r="L12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</f>
        <v>#REF!</v>
      </c>
      <c r="M12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128))</f>
        <v>#REF!</v>
      </c>
      <c r="N12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,"Non concerné")</f>
        <v>#REF!</v>
      </c>
      <c r="O12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</f>
        <v>#REF!</v>
      </c>
      <c r="P128" s="163">
        <f t="shared" si="6"/>
        <v>0.77272727272727271</v>
      </c>
      <c r="Q128" s="90"/>
      <c r="R128" s="97"/>
      <c r="S128" s="103"/>
      <c r="T128" s="104" t="e">
        <f>#REF!</f>
        <v>#REF!</v>
      </c>
      <c r="U12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</f>
        <v>#REF!</v>
      </c>
      <c r="V12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</f>
        <v>#REF!</v>
      </c>
      <c r="W12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128))</f>
        <v>#REF!</v>
      </c>
      <c r="X12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,"Non concerné")</f>
        <v>#REF!</v>
      </c>
      <c r="Y12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</f>
        <v>#REF!</v>
      </c>
      <c r="Z128" s="163">
        <f t="shared" si="7"/>
        <v>0.22727272727272727</v>
      </c>
      <c r="AA128" s="42"/>
    </row>
    <row r="129" spans="3:27">
      <c r="C129" s="56"/>
      <c r="E129" s="18">
        <v>6516200</v>
      </c>
      <c r="F129" s="21" t="s">
        <v>139</v>
      </c>
      <c r="G129" s="6" t="e">
        <f ca="1">(K18*K2)+(U18*U2)</f>
        <v>#REF!</v>
      </c>
      <c r="I129" s="34"/>
      <c r="J129" s="18" t="e">
        <f>#REF!</f>
        <v>#REF!</v>
      </c>
      <c r="K12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</f>
        <v>#REF!</v>
      </c>
      <c r="L12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</f>
        <v>#REF!</v>
      </c>
      <c r="M12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129))</f>
        <v>#REF!</v>
      </c>
      <c r="N12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,"Non concerné")</f>
        <v>#REF!</v>
      </c>
      <c r="O12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</f>
        <v>#REF!</v>
      </c>
      <c r="P129" s="163">
        <f t="shared" si="6"/>
        <v>0.77272727272727271</v>
      </c>
      <c r="Q129" s="90"/>
      <c r="R129" s="97"/>
      <c r="S129" s="103"/>
      <c r="T129" s="18" t="e">
        <f>#REF!</f>
        <v>#REF!</v>
      </c>
      <c r="U12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</f>
        <v>#REF!</v>
      </c>
      <c r="V12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</f>
        <v>#REF!</v>
      </c>
      <c r="W12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129))</f>
        <v>#REF!</v>
      </c>
      <c r="X12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,"Non concerné")</f>
        <v>#REF!</v>
      </c>
      <c r="Y12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</f>
        <v>#REF!</v>
      </c>
      <c r="Z129" s="163">
        <f t="shared" si="7"/>
        <v>0.22727272727272727</v>
      </c>
      <c r="AA129" s="42"/>
    </row>
    <row r="130" spans="3:27">
      <c r="C130" s="56"/>
      <c r="E130" s="18">
        <v>6516300</v>
      </c>
      <c r="F130" s="21" t="s">
        <v>140</v>
      </c>
      <c r="G130" s="6"/>
      <c r="H130" s="45"/>
      <c r="I130" s="34"/>
      <c r="J130" s="18" t="e">
        <f>#REF!</f>
        <v>#REF!</v>
      </c>
      <c r="K13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</f>
        <v>#REF!</v>
      </c>
      <c r="L13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</f>
        <v>#REF!</v>
      </c>
      <c r="M13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130))</f>
        <v>#REF!</v>
      </c>
      <c r="N13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,"Non concerné")</f>
        <v>#REF!</v>
      </c>
      <c r="O13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</f>
        <v>#REF!</v>
      </c>
      <c r="P130" s="163">
        <f t="shared" si="6"/>
        <v>0.77272727272727271</v>
      </c>
      <c r="Q130" s="90"/>
      <c r="R130" s="97"/>
      <c r="S130" s="103"/>
      <c r="T130" s="18" t="e">
        <f>#REF!</f>
        <v>#REF!</v>
      </c>
      <c r="U13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</f>
        <v>#REF!</v>
      </c>
      <c r="V13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</f>
        <v>#REF!</v>
      </c>
      <c r="W13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130))</f>
        <v>#REF!</v>
      </c>
      <c r="X13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,"Non concerné")</f>
        <v>#REF!</v>
      </c>
      <c r="Y13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</f>
        <v>#REF!</v>
      </c>
      <c r="Z130" s="163">
        <f t="shared" si="7"/>
        <v>0.22727272727272727</v>
      </c>
      <c r="AA130" s="42"/>
    </row>
    <row r="131" spans="3:27">
      <c r="C131" s="56"/>
      <c r="E131" s="18">
        <v>6550000</v>
      </c>
      <c r="F131" s="21" t="s">
        <v>141</v>
      </c>
      <c r="G131" s="20"/>
      <c r="H131" s="109"/>
      <c r="I131" s="34"/>
      <c r="J131" s="18" t="e">
        <f>#REF!</f>
        <v>#REF!</v>
      </c>
      <c r="K13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</f>
        <v>#REF!</v>
      </c>
      <c r="L13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</f>
        <v>#REF!</v>
      </c>
      <c r="M13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131))</f>
        <v>#REF!</v>
      </c>
      <c r="N13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,"Non concerné")</f>
        <v>#REF!</v>
      </c>
      <c r="O13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</f>
        <v>#REF!</v>
      </c>
      <c r="P131" s="163">
        <f t="shared" si="6"/>
        <v>0.77272727272727271</v>
      </c>
      <c r="Q131" s="90"/>
      <c r="R131" s="97"/>
      <c r="S131" s="103"/>
      <c r="T131" s="18" t="e">
        <f>#REF!</f>
        <v>#REF!</v>
      </c>
      <c r="U13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</f>
        <v>#REF!</v>
      </c>
      <c r="V13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</f>
        <v>#REF!</v>
      </c>
      <c r="W13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131))</f>
        <v>#REF!</v>
      </c>
      <c r="X13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,"Non concerné")</f>
        <v>#REF!</v>
      </c>
      <c r="Y13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</f>
        <v>#REF!</v>
      </c>
      <c r="Z131" s="163">
        <f t="shared" si="7"/>
        <v>0.22727272727272727</v>
      </c>
      <c r="AA131" s="42"/>
    </row>
    <row r="132" spans="3:27" ht="16" thickBot="1">
      <c r="C132" s="56"/>
      <c r="E132" s="23">
        <v>6580000</v>
      </c>
      <c r="F132" s="24" t="s">
        <v>142</v>
      </c>
      <c r="G132" s="55" t="e">
        <f>K108+U108</f>
        <v>#REF!</v>
      </c>
      <c r="H132" s="109"/>
      <c r="I132" s="34"/>
      <c r="J132" s="18" t="e">
        <f>#REF!</f>
        <v>#REF!</v>
      </c>
      <c r="K13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</f>
        <v>#REF!</v>
      </c>
      <c r="L13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</f>
        <v>#REF!</v>
      </c>
      <c r="M13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132))</f>
        <v>#REF!</v>
      </c>
      <c r="N13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,"Non concerné")</f>
        <v>#REF!</v>
      </c>
      <c r="O13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</f>
        <v>#REF!</v>
      </c>
      <c r="P132" s="163">
        <f t="shared" si="6"/>
        <v>0.77272727272727271</v>
      </c>
      <c r="Q132" s="90"/>
      <c r="R132" s="97"/>
      <c r="S132" s="103"/>
      <c r="T132" s="18" t="e">
        <f>#REF!</f>
        <v>#REF!</v>
      </c>
      <c r="U13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</f>
        <v>#REF!</v>
      </c>
      <c r="V13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</f>
        <v>#REF!</v>
      </c>
      <c r="W13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132))</f>
        <v>#REF!</v>
      </c>
      <c r="X13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,"Non concerné")</f>
        <v>#REF!</v>
      </c>
      <c r="Y13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</f>
        <v>#REF!</v>
      </c>
      <c r="Z132" s="163">
        <f t="shared" si="7"/>
        <v>0.22727272727272727</v>
      </c>
      <c r="AA132" s="42"/>
    </row>
    <row r="133" spans="3:27" ht="16" thickBot="1">
      <c r="C133" s="56"/>
      <c r="H133" s="109"/>
      <c r="I133" s="34"/>
      <c r="J133" s="18" t="e">
        <f>#REF!</f>
        <v>#REF!</v>
      </c>
      <c r="K13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</f>
        <v>#REF!</v>
      </c>
      <c r="L13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</f>
        <v>#REF!</v>
      </c>
      <c r="M13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133))</f>
        <v>#REF!</v>
      </c>
      <c r="N13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,"Non concerné")</f>
        <v>#REF!</v>
      </c>
      <c r="O13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</f>
        <v>#REF!</v>
      </c>
      <c r="P133" s="163">
        <f t="shared" si="6"/>
        <v>0.77272727272727271</v>
      </c>
      <c r="Q133" s="90"/>
      <c r="R133" s="97"/>
      <c r="S133" s="103"/>
      <c r="T133" s="18" t="e">
        <f>#REF!</f>
        <v>#REF!</v>
      </c>
      <c r="U13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</f>
        <v>#REF!</v>
      </c>
      <c r="V13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</f>
        <v>#REF!</v>
      </c>
      <c r="W13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133))</f>
        <v>#REF!</v>
      </c>
      <c r="X13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,"Non concerné")</f>
        <v>#REF!</v>
      </c>
      <c r="Y13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</f>
        <v>#REF!</v>
      </c>
      <c r="Z133" s="163">
        <f t="shared" si="7"/>
        <v>0.22727272727272727</v>
      </c>
      <c r="AA133" s="42"/>
    </row>
    <row r="134" spans="3:27" ht="16" thickBot="1">
      <c r="C134" s="56"/>
      <c r="E134" s="145" t="s">
        <v>148</v>
      </c>
      <c r="F134" s="77" t="e">
        <f ca="1">ROUND(C2-G2,2)</f>
        <v>#REF!</v>
      </c>
      <c r="G134" s="1" t="e">
        <f ca="1">IF((ROUND(K178+U178,2))=(ROUND(F134,2)),"OK","ERREUR")</f>
        <v>#REF!</v>
      </c>
      <c r="H134" s="109"/>
      <c r="I134" s="34"/>
      <c r="J134" s="18" t="e">
        <f>#REF!</f>
        <v>#REF!</v>
      </c>
      <c r="K13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</f>
        <v>#REF!</v>
      </c>
      <c r="L13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</f>
        <v>#REF!</v>
      </c>
      <c r="M13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134))</f>
        <v>#REF!</v>
      </c>
      <c r="N13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,"Non concerné")</f>
        <v>#REF!</v>
      </c>
      <c r="O13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</f>
        <v>#REF!</v>
      </c>
      <c r="P134" s="163">
        <f t="shared" si="6"/>
        <v>0.77272727272727271</v>
      </c>
      <c r="Q134" s="90"/>
      <c r="R134" s="97"/>
      <c r="S134" s="103"/>
      <c r="T134" s="18" t="e">
        <f>#REF!</f>
        <v>#REF!</v>
      </c>
      <c r="U13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</f>
        <v>#REF!</v>
      </c>
      <c r="V13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</f>
        <v>#REF!</v>
      </c>
      <c r="W13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134))</f>
        <v>#REF!</v>
      </c>
      <c r="X13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,"Non concerné")</f>
        <v>#REF!</v>
      </c>
      <c r="Y13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</f>
        <v>#REF!</v>
      </c>
      <c r="Z134" s="163">
        <f t="shared" si="7"/>
        <v>0.22727272727272727</v>
      </c>
      <c r="AA134" s="42"/>
    </row>
    <row r="135" spans="3:27" ht="16" thickBot="1">
      <c r="C135" s="56"/>
      <c r="H135" s="109"/>
      <c r="I135" s="34"/>
      <c r="J135" s="18" t="e">
        <f>#REF!</f>
        <v>#REF!</v>
      </c>
      <c r="K13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</f>
        <v>#REF!</v>
      </c>
      <c r="L13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</f>
        <v>#REF!</v>
      </c>
      <c r="M13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135))</f>
        <v>#REF!</v>
      </c>
      <c r="N13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,"Non concerné")</f>
        <v>#REF!</v>
      </c>
      <c r="O13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</f>
        <v>#REF!</v>
      </c>
      <c r="P135" s="163">
        <f t="shared" si="6"/>
        <v>0.77272727272727271</v>
      </c>
      <c r="Q135" s="90"/>
      <c r="R135" s="97"/>
      <c r="S135" s="103"/>
      <c r="T135" s="18" t="e">
        <f>#REF!</f>
        <v>#REF!</v>
      </c>
      <c r="U13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</f>
        <v>#REF!</v>
      </c>
      <c r="V13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</f>
        <v>#REF!</v>
      </c>
      <c r="W13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135))</f>
        <v>#REF!</v>
      </c>
      <c r="X13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,"Non concerné")</f>
        <v>#REF!</v>
      </c>
      <c r="Y13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</f>
        <v>#REF!</v>
      </c>
      <c r="Z135" s="163">
        <f t="shared" si="7"/>
        <v>0.22727272727272727</v>
      </c>
      <c r="AA135" s="42"/>
    </row>
    <row r="136" spans="3:27">
      <c r="C136" s="56"/>
      <c r="E136" s="215" t="s">
        <v>215</v>
      </c>
      <c r="F136" s="216"/>
      <c r="G136" s="217"/>
      <c r="H136" s="109"/>
      <c r="I136" s="34"/>
      <c r="J136" s="18" t="e">
        <f>#REF!</f>
        <v>#REF!</v>
      </c>
      <c r="K13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</f>
        <v>#REF!</v>
      </c>
      <c r="L13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</f>
        <v>#REF!</v>
      </c>
      <c r="M13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136))</f>
        <v>#REF!</v>
      </c>
      <c r="N13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,"Non concerné")</f>
        <v>#REF!</v>
      </c>
      <c r="O13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</f>
        <v>#REF!</v>
      </c>
      <c r="P136" s="163">
        <f t="shared" si="6"/>
        <v>0.77272727272727271</v>
      </c>
      <c r="Q136" s="90"/>
      <c r="R136" s="97"/>
      <c r="S136" s="103"/>
      <c r="T136" s="18" t="e">
        <f>#REF!</f>
        <v>#REF!</v>
      </c>
      <c r="U13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</f>
        <v>#REF!</v>
      </c>
      <c r="V13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</f>
        <v>#REF!</v>
      </c>
      <c r="W13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136))</f>
        <v>#REF!</v>
      </c>
      <c r="X13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,"Non concerné")</f>
        <v>#REF!</v>
      </c>
      <c r="Y13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</f>
        <v>#REF!</v>
      </c>
      <c r="Z136" s="163">
        <f t="shared" si="7"/>
        <v>0.22727272727272727</v>
      </c>
      <c r="AA136" s="42"/>
    </row>
    <row r="137" spans="3:27">
      <c r="C137" s="56"/>
      <c r="E137" s="218" t="e">
        <f ca="1">G137-C2</f>
        <v>#REF!</v>
      </c>
      <c r="F137" s="219" t="s">
        <v>239</v>
      </c>
      <c r="G137" s="220" t="e">
        <f ca="1">O176+Y176</f>
        <v>#REF!</v>
      </c>
      <c r="H137" s="109"/>
      <c r="I137" s="34"/>
      <c r="J137" s="18" t="e">
        <f>#REF!</f>
        <v>#REF!</v>
      </c>
      <c r="K13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</f>
        <v>#REF!</v>
      </c>
      <c r="L13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</f>
        <v>#REF!</v>
      </c>
      <c r="M13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137))</f>
        <v>#REF!</v>
      </c>
      <c r="N13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,"Non concerné")</f>
        <v>#REF!</v>
      </c>
      <c r="O13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</f>
        <v>#REF!</v>
      </c>
      <c r="P137" s="163">
        <f t="shared" si="6"/>
        <v>0.77272727272727271</v>
      </c>
      <c r="Q137" s="90"/>
      <c r="R137" s="97"/>
      <c r="S137" s="103"/>
      <c r="T137" s="18" t="e">
        <f>#REF!</f>
        <v>#REF!</v>
      </c>
      <c r="U13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</f>
        <v>#REF!</v>
      </c>
      <c r="V13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</f>
        <v>#REF!</v>
      </c>
      <c r="W13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137))</f>
        <v>#REF!</v>
      </c>
      <c r="X13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,"Non concerné")</f>
        <v>#REF!</v>
      </c>
      <c r="Y13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</f>
        <v>#REF!</v>
      </c>
      <c r="Z137" s="163">
        <f t="shared" si="7"/>
        <v>0.22727272727272727</v>
      </c>
      <c r="AA137" s="42"/>
    </row>
    <row r="138" spans="3:27">
      <c r="C138" s="56"/>
      <c r="E138" s="218" t="e">
        <f ca="1">G138-G2</f>
        <v>#REF!</v>
      </c>
      <c r="F138" s="219" t="s">
        <v>144</v>
      </c>
      <c r="G138" s="220" t="e">
        <f ca="1">K176+U176</f>
        <v>#REF!</v>
      </c>
      <c r="H138" s="121"/>
      <c r="I138" s="34"/>
      <c r="J138" s="18" t="e">
        <f>#REF!</f>
        <v>#REF!</v>
      </c>
      <c r="K13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</f>
        <v>#REF!</v>
      </c>
      <c r="L13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</f>
        <v>#REF!</v>
      </c>
      <c r="M13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138))</f>
        <v>#REF!</v>
      </c>
      <c r="N13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,"Non concerné")</f>
        <v>#REF!</v>
      </c>
      <c r="O13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</f>
        <v>#REF!</v>
      </c>
      <c r="P138" s="163">
        <f t="shared" si="6"/>
        <v>0.77272727272727271</v>
      </c>
      <c r="Q138" s="90"/>
      <c r="R138" s="97"/>
      <c r="S138" s="103"/>
      <c r="T138" s="18" t="e">
        <f>#REF!</f>
        <v>#REF!</v>
      </c>
      <c r="U13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</f>
        <v>#REF!</v>
      </c>
      <c r="V13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</f>
        <v>#REF!</v>
      </c>
      <c r="W13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138))</f>
        <v>#REF!</v>
      </c>
      <c r="X13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,"Non concerné")</f>
        <v>#REF!</v>
      </c>
      <c r="Y13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</f>
        <v>#REF!</v>
      </c>
      <c r="Z138" s="163">
        <f t="shared" si="7"/>
        <v>0.22727272727272727</v>
      </c>
      <c r="AA138" s="42"/>
    </row>
    <row r="139" spans="3:27" ht="16" thickBot="1">
      <c r="C139" s="56"/>
      <c r="E139" s="221" t="e">
        <f ca="1">G139-F134</f>
        <v>#REF!</v>
      </c>
      <c r="F139" s="222" t="s">
        <v>148</v>
      </c>
      <c r="G139" s="223" t="e">
        <f ca="1">K178+U178</f>
        <v>#REF!</v>
      </c>
      <c r="H139" s="45"/>
      <c r="I139" s="63"/>
      <c r="J139" s="18" t="e">
        <f>#REF!</f>
        <v>#REF!</v>
      </c>
      <c r="K13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</f>
        <v>#REF!</v>
      </c>
      <c r="L13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</f>
        <v>#REF!</v>
      </c>
      <c r="M13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139))</f>
        <v>#REF!</v>
      </c>
      <c r="N13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,"Non concerné")</f>
        <v>#REF!</v>
      </c>
      <c r="O13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</f>
        <v>#REF!</v>
      </c>
      <c r="P139" s="163">
        <f t="shared" si="6"/>
        <v>0.77272727272727271</v>
      </c>
      <c r="Q139" s="90"/>
      <c r="R139" s="97"/>
      <c r="S139" s="103"/>
      <c r="T139" s="18" t="e">
        <f>#REF!</f>
        <v>#REF!</v>
      </c>
      <c r="U13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</f>
        <v>#REF!</v>
      </c>
      <c r="V13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</f>
        <v>#REF!</v>
      </c>
      <c r="W13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139))</f>
        <v>#REF!</v>
      </c>
      <c r="X13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,"Non concerné")</f>
        <v>#REF!</v>
      </c>
      <c r="Y13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</f>
        <v>#REF!</v>
      </c>
      <c r="Z139" s="163">
        <f t="shared" si="7"/>
        <v>0.22727272727272727</v>
      </c>
      <c r="AA139" s="42"/>
    </row>
    <row r="140" spans="3:27" ht="16" thickBot="1">
      <c r="C140" s="56"/>
      <c r="H140" s="123"/>
      <c r="I140" s="63"/>
      <c r="J140" s="18" t="e">
        <f>#REF!</f>
        <v>#REF!</v>
      </c>
      <c r="K14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</f>
        <v>#REF!</v>
      </c>
      <c r="L14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</f>
        <v>#REF!</v>
      </c>
      <c r="M14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140))</f>
        <v>#REF!</v>
      </c>
      <c r="N14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,"Non concerné")</f>
        <v>#REF!</v>
      </c>
      <c r="O14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</f>
        <v>#REF!</v>
      </c>
      <c r="P140" s="163">
        <f t="shared" si="6"/>
        <v>0.77272727272727271</v>
      </c>
      <c r="Q140" s="90"/>
      <c r="R140" s="97"/>
      <c r="S140" s="103"/>
      <c r="T140" s="18" t="e">
        <f>#REF!</f>
        <v>#REF!</v>
      </c>
      <c r="U14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</f>
        <v>#REF!</v>
      </c>
      <c r="V14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</f>
        <v>#REF!</v>
      </c>
      <c r="W14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140))</f>
        <v>#REF!</v>
      </c>
      <c r="X14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,"Non concerné")</f>
        <v>#REF!</v>
      </c>
      <c r="Y14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</f>
        <v>#REF!</v>
      </c>
      <c r="Z140" s="163">
        <f t="shared" si="7"/>
        <v>0.22727272727272727</v>
      </c>
      <c r="AA140" s="42"/>
    </row>
    <row r="141" spans="3:27">
      <c r="C141" s="56"/>
      <c r="E141" s="224"/>
      <c r="F141" s="225" t="s">
        <v>245</v>
      </c>
      <c r="G141" s="226"/>
      <c r="H141" s="123"/>
      <c r="I141" s="63"/>
      <c r="J141" s="18" t="e">
        <f>#REF!</f>
        <v>#REF!</v>
      </c>
      <c r="K14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</f>
        <v>#REF!</v>
      </c>
      <c r="L14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</f>
        <v>#REF!</v>
      </c>
      <c r="M14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141))</f>
        <v>#REF!</v>
      </c>
      <c r="N14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,"Non concerné")</f>
        <v>#REF!</v>
      </c>
      <c r="O14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</f>
        <v>#REF!</v>
      </c>
      <c r="P141" s="163">
        <f t="shared" si="6"/>
        <v>0.77272727272727271</v>
      </c>
      <c r="Q141" s="90"/>
      <c r="R141" s="97"/>
      <c r="S141" s="103"/>
      <c r="T141" s="18" t="e">
        <f>#REF!</f>
        <v>#REF!</v>
      </c>
      <c r="U14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</f>
        <v>#REF!</v>
      </c>
      <c r="V14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</f>
        <v>#REF!</v>
      </c>
      <c r="W14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141))</f>
        <v>#REF!</v>
      </c>
      <c r="X14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,"Non concerné")</f>
        <v>#REF!</v>
      </c>
      <c r="Y14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</f>
        <v>#REF!</v>
      </c>
      <c r="Z141" s="163">
        <f t="shared" si="7"/>
        <v>0.22727272727272727</v>
      </c>
      <c r="AA141" s="42"/>
    </row>
    <row r="142" spans="3:27">
      <c r="C142" s="56"/>
      <c r="E142" s="227"/>
      <c r="F142" s="229" t="s">
        <v>243</v>
      </c>
      <c r="G142" s="233" t="e">
        <f ca="1">G145/G143</f>
        <v>#REF!</v>
      </c>
      <c r="H142" s="123"/>
      <c r="I142" s="63"/>
      <c r="J142" s="18" t="e">
        <f>#REF!</f>
        <v>#REF!</v>
      </c>
      <c r="K14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</f>
        <v>#REF!</v>
      </c>
      <c r="L14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</f>
        <v>#REF!</v>
      </c>
      <c r="M14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142))</f>
        <v>#REF!</v>
      </c>
      <c r="N14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,"Non concerné")</f>
        <v>#REF!</v>
      </c>
      <c r="O14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</f>
        <v>#REF!</v>
      </c>
      <c r="P142" s="163">
        <f t="shared" si="6"/>
        <v>0.77272727272727271</v>
      </c>
      <c r="Q142" s="90"/>
      <c r="R142" s="97"/>
      <c r="S142" s="103"/>
      <c r="T142" s="18" t="e">
        <f>#REF!</f>
        <v>#REF!</v>
      </c>
      <c r="U14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</f>
        <v>#REF!</v>
      </c>
      <c r="V14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</f>
        <v>#REF!</v>
      </c>
      <c r="W14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142))</f>
        <v>#REF!</v>
      </c>
      <c r="X14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,"Non concerné")</f>
        <v>#REF!</v>
      </c>
      <c r="Y14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</f>
        <v>#REF!</v>
      </c>
      <c r="Z142" s="163">
        <f t="shared" si="7"/>
        <v>0.22727272727272727</v>
      </c>
      <c r="AA142" s="42"/>
    </row>
    <row r="143" spans="3:27">
      <c r="C143" s="56"/>
      <c r="E143" s="227"/>
      <c r="F143" s="229" t="s">
        <v>244</v>
      </c>
      <c r="G143" s="230">
        <f>O6</f>
        <v>19.5</v>
      </c>
      <c r="H143" s="123"/>
      <c r="I143" s="63"/>
      <c r="J143" s="18" t="e">
        <f>#REF!</f>
        <v>#REF!</v>
      </c>
      <c r="K14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</f>
        <v>#REF!</v>
      </c>
      <c r="L14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</f>
        <v>#REF!</v>
      </c>
      <c r="M14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143))</f>
        <v>#REF!</v>
      </c>
      <c r="N14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,"Non concerné")</f>
        <v>#REF!</v>
      </c>
      <c r="O14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</f>
        <v>#REF!</v>
      </c>
      <c r="P143" s="163">
        <f t="shared" si="6"/>
        <v>0.77272727272727271</v>
      </c>
      <c r="Q143" s="90"/>
      <c r="R143" s="97"/>
      <c r="S143" s="103"/>
      <c r="T143" s="18" t="e">
        <f>#REF!</f>
        <v>#REF!</v>
      </c>
      <c r="U14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</f>
        <v>#REF!</v>
      </c>
      <c r="V14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</f>
        <v>#REF!</v>
      </c>
      <c r="W14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143))</f>
        <v>#REF!</v>
      </c>
      <c r="X14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,"Non concerné")</f>
        <v>#REF!</v>
      </c>
      <c r="Y14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</f>
        <v>#REF!</v>
      </c>
      <c r="Z143" s="163">
        <f t="shared" si="7"/>
        <v>0.22727272727272727</v>
      </c>
      <c r="AA143" s="42"/>
    </row>
    <row r="144" spans="3:27" ht="16" thickBot="1">
      <c r="C144" s="56"/>
      <c r="E144" s="227"/>
      <c r="F144" s="229" t="s">
        <v>143</v>
      </c>
      <c r="G144" s="230" t="e">
        <f ca="1">O9</f>
        <v>#REF!</v>
      </c>
      <c r="H144" s="123"/>
      <c r="I144" s="63"/>
      <c r="J144" s="69" t="e">
        <f>#REF!</f>
        <v>#REF!</v>
      </c>
      <c r="K14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</f>
        <v>#REF!</v>
      </c>
      <c r="L14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</f>
        <v>#REF!</v>
      </c>
      <c r="M14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144))</f>
        <v>#REF!</v>
      </c>
      <c r="N14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,"Non concerné")</f>
        <v>#REF!</v>
      </c>
      <c r="O14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</f>
        <v>#REF!</v>
      </c>
      <c r="P144" s="164">
        <f t="shared" si="6"/>
        <v>0.77272727272727271</v>
      </c>
      <c r="Q144" s="90"/>
      <c r="R144" s="97"/>
      <c r="S144" s="103"/>
      <c r="T144" s="69" t="e">
        <f>#REF!</f>
        <v>#REF!</v>
      </c>
      <c r="U14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</f>
        <v>#REF!</v>
      </c>
      <c r="V14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</f>
        <v>#REF!</v>
      </c>
      <c r="W14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144))</f>
        <v>#REF!</v>
      </c>
      <c r="X14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,"Non concerné")</f>
        <v>#REF!</v>
      </c>
      <c r="Y14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</f>
        <v>#REF!</v>
      </c>
      <c r="Z144" s="164">
        <f t="shared" si="7"/>
        <v>0.22727272727272727</v>
      </c>
      <c r="AA144" s="42"/>
    </row>
    <row r="145" spans="3:27" ht="16" thickBot="1">
      <c r="C145" s="56"/>
      <c r="E145" s="227"/>
      <c r="F145" s="229" t="s">
        <v>144</v>
      </c>
      <c r="G145" s="230" t="e">
        <f ca="1">(K32)+(L48/K2)</f>
        <v>#REF!</v>
      </c>
      <c r="H145" s="123"/>
      <c r="I145" s="63"/>
      <c r="J145" s="73" t="s">
        <v>14</v>
      </c>
      <c r="K145" s="74" t="e">
        <f>SUM(K115:K144)</f>
        <v>#REF!</v>
      </c>
      <c r="L145" s="74" t="e">
        <f>SUM(L115:L144)</f>
        <v>#REF!</v>
      </c>
      <c r="M145" s="74" t="e">
        <f>SUM(M115:M144)</f>
        <v>#REF!</v>
      </c>
      <c r="N145" s="74" t="e">
        <f>SUM(N115:N144)</f>
        <v>#REF!</v>
      </c>
      <c r="O145" s="77" t="e">
        <f>SUM(O115:O144)</f>
        <v>#REF!</v>
      </c>
      <c r="P145" s="173"/>
      <c r="Q145" s="78"/>
      <c r="R145" s="97"/>
      <c r="S145" s="103"/>
      <c r="T145" s="73" t="s">
        <v>14</v>
      </c>
      <c r="U145" s="74" t="e">
        <f>SUM(U115:U144)</f>
        <v>#REF!</v>
      </c>
      <c r="V145" s="74" t="e">
        <f>SUM(V115:V144)</f>
        <v>#REF!</v>
      </c>
      <c r="W145" s="74" t="e">
        <f>SUM(W115:W144)</f>
        <v>#REF!</v>
      </c>
      <c r="X145" s="74" t="e">
        <f>SUM(X115:X144)</f>
        <v>#REF!</v>
      </c>
      <c r="Y145" s="77" t="e">
        <f>SUM(Y115:Y144)</f>
        <v>#REF!</v>
      </c>
      <c r="Z145" s="173"/>
      <c r="AA145" s="42"/>
    </row>
    <row r="146" spans="3:27" ht="16" thickBot="1">
      <c r="C146" s="56"/>
      <c r="E146" s="228"/>
      <c r="F146" s="231" t="s">
        <v>242</v>
      </c>
      <c r="G146" s="232" t="e">
        <f ca="1">G144-G145</f>
        <v>#REF!</v>
      </c>
      <c r="H146" s="123"/>
      <c r="I146" s="63"/>
      <c r="J146" s="110"/>
      <c r="K146" s="111"/>
      <c r="L146" s="111"/>
      <c r="M146" s="111"/>
      <c r="N146" s="111"/>
      <c r="O146" s="111"/>
      <c r="P146" s="157"/>
      <c r="Q146" s="78"/>
      <c r="R146" s="97"/>
      <c r="S146" s="103"/>
      <c r="T146" s="11"/>
      <c r="U146" s="11"/>
      <c r="V146" s="11"/>
      <c r="W146" s="11"/>
      <c r="X146" s="11"/>
      <c r="Y146" s="11"/>
      <c r="Z146" s="96"/>
      <c r="AA146" s="42"/>
    </row>
    <row r="147" spans="3:27" ht="16" thickBot="1">
      <c r="C147" s="56"/>
      <c r="H147" s="123"/>
      <c r="I147" s="63"/>
      <c r="J147" s="110"/>
      <c r="K147" s="111"/>
      <c r="L147" s="111"/>
      <c r="M147" s="111"/>
      <c r="N147" s="111"/>
      <c r="O147" s="111"/>
      <c r="P147" s="157"/>
      <c r="Q147" s="78"/>
      <c r="R147" s="111"/>
      <c r="S147" s="103"/>
      <c r="T147" s="11"/>
      <c r="U147" s="11"/>
      <c r="V147" s="11"/>
      <c r="W147" s="11"/>
      <c r="X147" s="11"/>
      <c r="Y147" s="11"/>
      <c r="Z147" s="96"/>
      <c r="AA147" s="42"/>
    </row>
    <row r="148" spans="3:27" ht="16" thickBot="1">
      <c r="C148" s="56"/>
      <c r="E148" s="224"/>
      <c r="F148" s="225" t="s">
        <v>246</v>
      </c>
      <c r="G148" s="226"/>
      <c r="H148" s="123"/>
      <c r="I148" s="63"/>
      <c r="J148" s="112" t="s">
        <v>193</v>
      </c>
      <c r="K148" s="113" t="s">
        <v>151</v>
      </c>
      <c r="L148" s="114" t="s">
        <v>194</v>
      </c>
      <c r="M148" s="111"/>
      <c r="N148" s="111"/>
      <c r="O148" s="111"/>
      <c r="P148" s="157"/>
      <c r="Q148" s="78"/>
      <c r="R148" s="111"/>
      <c r="S148" s="103"/>
      <c r="T148" s="112" t="s">
        <v>193</v>
      </c>
      <c r="U148" s="113" t="s">
        <v>151</v>
      </c>
      <c r="V148" s="114" t="s">
        <v>194</v>
      </c>
      <c r="W148" s="11"/>
      <c r="X148" s="11"/>
      <c r="Y148" s="11"/>
      <c r="Z148" s="96"/>
      <c r="AA148" s="42"/>
    </row>
    <row r="149" spans="3:27">
      <c r="C149" s="56"/>
      <c r="E149" s="227"/>
      <c r="F149" s="229" t="s">
        <v>243</v>
      </c>
      <c r="G149" s="233">
        <f ca="1">G152/G150</f>
        <v>196.83043045634358</v>
      </c>
      <c r="H149" s="123"/>
      <c r="I149" s="63"/>
      <c r="J149" s="115" t="e">
        <f>#REF!</f>
        <v>#REF!</v>
      </c>
      <c r="K149" s="88" t="e">
        <f>((IF(#REF!=#REF!,#REF!,0))+(IF(#REF!=#REF!,#REF!,0))+(IF(#REF!=#REF!,#REF!,0)))/($K$2+$U$2)</f>
        <v>#REF!</v>
      </c>
      <c r="L149" s="89" t="e">
        <f>K149</f>
        <v>#REF!</v>
      </c>
      <c r="M149" s="111"/>
      <c r="N149" s="111"/>
      <c r="O149" s="111"/>
      <c r="P149" s="157"/>
      <c r="Q149" s="78"/>
      <c r="R149" s="111"/>
      <c r="S149" s="103"/>
      <c r="T149" s="115" t="e">
        <f>#REF!</f>
        <v>#REF!</v>
      </c>
      <c r="U149" s="88" t="e">
        <f>((IF(#REF!=#REF!,#REF!,0))+(IF(#REF!=#REF!,#REF!,0))+(IF(#REF!=#REF!,#REF!,0)))/($K$2+$U$2)</f>
        <v>#REF!</v>
      </c>
      <c r="V149" s="89" t="e">
        <f>U149</f>
        <v>#REF!</v>
      </c>
      <c r="W149" s="11"/>
      <c r="X149" s="11"/>
      <c r="Y149" s="11"/>
      <c r="Z149" s="96"/>
      <c r="AA149" s="42"/>
    </row>
    <row r="150" spans="3:27">
      <c r="C150" s="56"/>
      <c r="E150" s="227"/>
      <c r="F150" s="229" t="s">
        <v>244</v>
      </c>
      <c r="G150" s="230">
        <f>Y6</f>
        <v>14</v>
      </c>
      <c r="H150" s="123"/>
      <c r="I150" s="63"/>
      <c r="J150" s="116" t="e">
        <f>#REF!</f>
        <v>#REF!</v>
      </c>
      <c r="K150" s="19" t="e">
        <f>((IF(#REF!=#REF!,#REF!,0))+(IF(#REF!=#REF!,#REF!,0))+(IF(#REF!=#REF!,#REF!,0)))/($K$2+$U$2)</f>
        <v>#REF!</v>
      </c>
      <c r="L150" s="20" t="e">
        <f t="shared" ref="L150:L157" si="8">K150</f>
        <v>#REF!</v>
      </c>
      <c r="M150" s="111"/>
      <c r="N150" s="111"/>
      <c r="O150" s="111"/>
      <c r="P150" s="157"/>
      <c r="Q150" s="78"/>
      <c r="R150" s="111"/>
      <c r="S150" s="103"/>
      <c r="T150" s="116" t="e">
        <f>#REF!</f>
        <v>#REF!</v>
      </c>
      <c r="U150" s="19" t="e">
        <f>((IF(#REF!=#REF!,#REF!,0))+(IF(#REF!=#REF!,#REF!,0))+(IF(#REF!=#REF!,#REF!,0)))/($K$2+$U$2)</f>
        <v>#REF!</v>
      </c>
      <c r="V150" s="20" t="e">
        <f t="shared" ref="V150:V157" si="9">U150</f>
        <v>#REF!</v>
      </c>
      <c r="W150" s="11"/>
      <c r="X150" s="11"/>
      <c r="Y150" s="11"/>
      <c r="Z150" s="96"/>
      <c r="AA150" s="42"/>
    </row>
    <row r="151" spans="3:27">
      <c r="C151" s="56"/>
      <c r="E151" s="227"/>
      <c r="F151" s="229" t="s">
        <v>143</v>
      </c>
      <c r="G151" s="230">
        <f ca="1">Y9</f>
        <v>2755.6260263888103</v>
      </c>
      <c r="H151" s="123"/>
      <c r="I151" s="63"/>
      <c r="J151" s="116" t="e">
        <f>#REF!</f>
        <v>#REF!</v>
      </c>
      <c r="K151" s="19" t="e">
        <f>((IF(#REF!=#REF!,#REF!,0))+(IF(#REF!=#REF!,#REF!,0))+(IF(#REF!=#REF!,#REF!,0)))/($K$2+$U$2)</f>
        <v>#REF!</v>
      </c>
      <c r="L151" s="20" t="e">
        <f t="shared" si="8"/>
        <v>#REF!</v>
      </c>
      <c r="M151" s="111"/>
      <c r="N151" s="111"/>
      <c r="O151" s="111"/>
      <c r="P151" s="157"/>
      <c r="Q151" s="78"/>
      <c r="R151" s="111"/>
      <c r="S151" s="103"/>
      <c r="T151" s="116" t="e">
        <f>#REF!</f>
        <v>#REF!</v>
      </c>
      <c r="U151" s="19" t="e">
        <f>((IF(#REF!=#REF!,#REF!,0))+(IF(#REF!=#REF!,#REF!,0))+(IF(#REF!=#REF!,#REF!,0)))/($K$2+$U$2)</f>
        <v>#REF!</v>
      </c>
      <c r="V151" s="20" t="e">
        <f t="shared" si="9"/>
        <v>#REF!</v>
      </c>
      <c r="W151" s="11"/>
      <c r="X151" s="11"/>
      <c r="Y151" s="11"/>
      <c r="Z151" s="96"/>
      <c r="AA151" s="42"/>
    </row>
    <row r="152" spans="3:27">
      <c r="C152" s="56"/>
      <c r="E152" s="227"/>
      <c r="F152" s="229" t="s">
        <v>144</v>
      </c>
      <c r="G152" s="230">
        <f ca="1">U32</f>
        <v>2755.6260263888103</v>
      </c>
      <c r="H152" s="56"/>
      <c r="I152" s="63"/>
      <c r="J152" s="116" t="e">
        <f>#REF!</f>
        <v>#REF!</v>
      </c>
      <c r="K152" s="19" t="e">
        <f>((IF(#REF!=#REF!,#REF!,0))+(IF(#REF!=#REF!,#REF!,0))+(IF(#REF!=#REF!,#REF!,0)))/($K$2+$U$2)</f>
        <v>#REF!</v>
      </c>
      <c r="L152" s="20" t="e">
        <f t="shared" si="8"/>
        <v>#REF!</v>
      </c>
      <c r="M152" s="111"/>
      <c r="N152" s="111"/>
      <c r="O152" s="111"/>
      <c r="P152" s="157"/>
      <c r="Q152" s="78"/>
      <c r="R152" s="111"/>
      <c r="S152" s="103"/>
      <c r="T152" s="116" t="e">
        <f>#REF!</f>
        <v>#REF!</v>
      </c>
      <c r="U152" s="19" t="e">
        <f>((IF(#REF!=#REF!,#REF!,0))+(IF(#REF!=#REF!,#REF!,0))+(IF(#REF!=#REF!,#REF!,0)))/($K$2+$U$2)</f>
        <v>#REF!</v>
      </c>
      <c r="V152" s="20" t="e">
        <f t="shared" si="9"/>
        <v>#REF!</v>
      </c>
      <c r="W152" s="11"/>
      <c r="X152" s="11"/>
      <c r="Y152" s="11"/>
      <c r="Z152" s="96"/>
      <c r="AA152" s="42"/>
    </row>
    <row r="153" spans="3:27" ht="16" thickBot="1">
      <c r="C153" s="56"/>
      <c r="E153" s="228"/>
      <c r="F153" s="231" t="s">
        <v>242</v>
      </c>
      <c r="G153" s="232">
        <f ca="1">G151-G152</f>
        <v>0</v>
      </c>
      <c r="H153" s="45"/>
      <c r="I153" s="63"/>
      <c r="J153" s="116" t="e">
        <f>#REF!</f>
        <v>#REF!</v>
      </c>
      <c r="K153" s="19" t="e">
        <f>((IF(#REF!=#REF!,#REF!,0))+(IF(#REF!=#REF!,#REF!,0))+(IF(#REF!=#REF!,#REF!,0)))/($K$2+$U$2)</f>
        <v>#REF!</v>
      </c>
      <c r="L153" s="20" t="e">
        <f t="shared" si="8"/>
        <v>#REF!</v>
      </c>
      <c r="M153" s="111"/>
      <c r="N153" s="111"/>
      <c r="O153" s="111"/>
      <c r="P153" s="157"/>
      <c r="Q153" s="78"/>
      <c r="R153" s="111"/>
      <c r="S153" s="103"/>
      <c r="T153" s="116" t="e">
        <f>#REF!</f>
        <v>#REF!</v>
      </c>
      <c r="U153" s="19" t="e">
        <f>((IF(#REF!=#REF!,#REF!,0))+(IF(#REF!=#REF!,#REF!,0))+(IF(#REF!=#REF!,#REF!,0)))/($K$2+$U$2)</f>
        <v>#REF!</v>
      </c>
      <c r="V153" s="20" t="e">
        <f t="shared" si="9"/>
        <v>#REF!</v>
      </c>
      <c r="W153" s="11"/>
      <c r="X153" s="11"/>
      <c r="Y153" s="11"/>
      <c r="Z153" s="96"/>
      <c r="AA153" s="42"/>
    </row>
    <row r="154" spans="3:27">
      <c r="C154" s="56"/>
      <c r="H154" s="48"/>
      <c r="I154" s="63"/>
      <c r="J154" s="116" t="e">
        <f>#REF!</f>
        <v>#REF!</v>
      </c>
      <c r="K154" s="19" t="e">
        <f>((IF(#REF!=#REF!,#REF!,0))+(IF(#REF!=#REF!,#REF!,0))+(IF(#REF!=#REF!,#REF!,0)))/($K$2+$U$2)</f>
        <v>#REF!</v>
      </c>
      <c r="L154" s="20" t="e">
        <f t="shared" si="8"/>
        <v>#REF!</v>
      </c>
      <c r="M154" s="111"/>
      <c r="N154" s="111"/>
      <c r="O154" s="111"/>
      <c r="P154" s="157"/>
      <c r="Q154" s="78"/>
      <c r="R154" s="111"/>
      <c r="S154" s="103"/>
      <c r="T154" s="116" t="e">
        <f>#REF!</f>
        <v>#REF!</v>
      </c>
      <c r="U154" s="19" t="e">
        <f>((IF(#REF!=#REF!,#REF!,0))+(IF(#REF!=#REF!,#REF!,0))+(IF(#REF!=#REF!,#REF!,0)))/($K$2+$U$2)</f>
        <v>#REF!</v>
      </c>
      <c r="V154" s="20" t="e">
        <f t="shared" si="9"/>
        <v>#REF!</v>
      </c>
      <c r="W154" s="11"/>
      <c r="X154" s="11"/>
      <c r="Y154" s="11"/>
      <c r="Z154" s="96"/>
      <c r="AA154" s="42"/>
    </row>
    <row r="155" spans="3:27">
      <c r="C155" s="56"/>
      <c r="H155" s="56"/>
      <c r="I155" s="63"/>
      <c r="J155" s="116" t="e">
        <f>#REF!</f>
        <v>#REF!</v>
      </c>
      <c r="K155" s="19" t="e">
        <f>((IF(#REF!=#REF!,#REF!,0))+(IF(#REF!=#REF!,#REF!,0))+(IF(#REF!=#REF!,#REF!,0)))/($K$2+$U$2)</f>
        <v>#REF!</v>
      </c>
      <c r="L155" s="20" t="e">
        <f t="shared" si="8"/>
        <v>#REF!</v>
      </c>
      <c r="M155" s="111"/>
      <c r="N155" s="111"/>
      <c r="O155" s="111"/>
      <c r="P155" s="157"/>
      <c r="Q155" s="78"/>
      <c r="R155" s="111"/>
      <c r="S155" s="103"/>
      <c r="T155" s="116" t="e">
        <f>#REF!</f>
        <v>#REF!</v>
      </c>
      <c r="U155" s="19" t="e">
        <f>((IF(#REF!=#REF!,#REF!,0))+(IF(#REF!=#REF!,#REF!,0))+(IF(#REF!=#REF!,#REF!,0)))/($K$2+$U$2)</f>
        <v>#REF!</v>
      </c>
      <c r="V155" s="20" t="e">
        <f t="shared" si="9"/>
        <v>#REF!</v>
      </c>
      <c r="W155" s="11"/>
      <c r="X155" s="11"/>
      <c r="Y155" s="11"/>
      <c r="Z155" s="96"/>
      <c r="AA155" s="42"/>
    </row>
    <row r="156" spans="3:27">
      <c r="C156" s="56"/>
      <c r="H156" s="45"/>
      <c r="I156" s="63"/>
      <c r="J156" s="116" t="e">
        <f>#REF!</f>
        <v>#REF!</v>
      </c>
      <c r="K156" s="19" t="e">
        <f>((IF(#REF!=#REF!,#REF!,0))+(IF(#REF!=#REF!,#REF!,0))+(IF(#REF!=#REF!,#REF!,0)))/($K$2+$U$2)</f>
        <v>#REF!</v>
      </c>
      <c r="L156" s="20" t="e">
        <f t="shared" si="8"/>
        <v>#REF!</v>
      </c>
      <c r="M156" s="111"/>
      <c r="N156" s="111"/>
      <c r="O156" s="111"/>
      <c r="P156" s="157"/>
      <c r="Q156" s="78"/>
      <c r="R156" s="111"/>
      <c r="S156" s="103"/>
      <c r="T156" s="116" t="e">
        <f>#REF!</f>
        <v>#REF!</v>
      </c>
      <c r="U156" s="19" t="e">
        <f>((IF(#REF!=#REF!,#REF!,0))+(IF(#REF!=#REF!,#REF!,0))+(IF(#REF!=#REF!,#REF!,0)))/($K$2+$U$2)</f>
        <v>#REF!</v>
      </c>
      <c r="V156" s="20" t="e">
        <f t="shared" si="9"/>
        <v>#REF!</v>
      </c>
      <c r="W156" s="11"/>
      <c r="X156" s="11"/>
      <c r="Y156" s="11"/>
      <c r="Z156" s="96"/>
      <c r="AA156" s="42"/>
    </row>
    <row r="157" spans="3:27" ht="16" thickBot="1">
      <c r="C157" s="56"/>
      <c r="H157" s="64"/>
      <c r="I157" s="63"/>
      <c r="J157" s="124" t="e">
        <f>#REF!</f>
        <v>#REF!</v>
      </c>
      <c r="K157" s="100" t="e">
        <f>((IF(#REF!=#REF!,#REF!,0))+(IF(#REF!=#REF!,#REF!,0))+(IF(#REF!=#REF!,#REF!,0)))/($K$2+$U$2)</f>
        <v>#REF!</v>
      </c>
      <c r="L157" s="55" t="e">
        <f t="shared" si="8"/>
        <v>#REF!</v>
      </c>
      <c r="M157" s="111"/>
      <c r="N157" s="111"/>
      <c r="O157" s="111"/>
      <c r="P157" s="157"/>
      <c r="Q157" s="78"/>
      <c r="R157" s="111"/>
      <c r="S157" s="103"/>
      <c r="T157" s="124" t="e">
        <f>#REF!</f>
        <v>#REF!</v>
      </c>
      <c r="U157" s="100" t="e">
        <f>((IF(#REF!=#REF!,#REF!,0))+(IF(#REF!=#REF!,#REF!,0))+(IF(#REF!=#REF!,#REF!,0)))/($K$2+$U$2)</f>
        <v>#REF!</v>
      </c>
      <c r="V157" s="55" t="e">
        <f t="shared" si="9"/>
        <v>#REF!</v>
      </c>
      <c r="W157" s="11"/>
      <c r="X157" s="11"/>
      <c r="Y157" s="11"/>
      <c r="Z157" s="96"/>
      <c r="AA157" s="42"/>
    </row>
    <row r="158" spans="3:27" ht="16" thickBot="1">
      <c r="C158" s="56"/>
      <c r="H158" s="64"/>
      <c r="I158" s="63"/>
      <c r="J158" s="73" t="s">
        <v>14</v>
      </c>
      <c r="K158" s="74" t="e">
        <f>SUM(K149:K157)</f>
        <v>#REF!</v>
      </c>
      <c r="L158" s="77" t="e">
        <f>SUM(L149:L157)</f>
        <v>#REF!</v>
      </c>
      <c r="M158" s="111"/>
      <c r="N158" s="111"/>
      <c r="O158" s="111"/>
      <c r="P158" s="157"/>
      <c r="Q158" s="78"/>
      <c r="R158" s="111"/>
      <c r="S158" s="103"/>
      <c r="T158" s="73" t="s">
        <v>14</v>
      </c>
      <c r="U158" s="74" t="e">
        <f>SUM(U149:U157)</f>
        <v>#REF!</v>
      </c>
      <c r="V158" s="77" t="e">
        <f>SUM(V149:V157)</f>
        <v>#REF!</v>
      </c>
      <c r="W158" s="11"/>
      <c r="X158" s="11"/>
      <c r="Y158" s="11"/>
      <c r="Z158" s="96"/>
      <c r="AA158" s="42"/>
    </row>
    <row r="159" spans="3:27">
      <c r="C159" s="56"/>
      <c r="H159" s="64"/>
      <c r="I159" s="63"/>
      <c r="J159" s="110"/>
      <c r="K159" s="111"/>
      <c r="L159" s="111"/>
      <c r="M159" s="111"/>
      <c r="N159" s="111"/>
      <c r="O159" s="111"/>
      <c r="P159" s="157"/>
      <c r="Q159" s="78"/>
      <c r="R159" s="111"/>
      <c r="S159" s="103"/>
      <c r="T159" s="11"/>
      <c r="U159" s="11"/>
      <c r="V159" s="11"/>
      <c r="W159" s="11"/>
      <c r="X159" s="11"/>
      <c r="Y159" s="11"/>
      <c r="Z159" s="96"/>
      <c r="AA159" s="42"/>
    </row>
    <row r="160" spans="3:27" ht="16" thickBot="1">
      <c r="C160" s="56"/>
      <c r="H160" s="48"/>
      <c r="I160" s="34"/>
      <c r="J160" s="11"/>
      <c r="K160" s="11"/>
      <c r="L160" s="11"/>
      <c r="M160" s="11"/>
      <c r="N160" s="11"/>
      <c r="O160" s="11"/>
      <c r="P160" s="96"/>
      <c r="Q160" s="42"/>
      <c r="R160" s="111"/>
      <c r="S160" s="103"/>
      <c r="T160" s="11"/>
      <c r="U160" s="11"/>
      <c r="V160" s="11"/>
      <c r="W160" s="11"/>
      <c r="X160" s="11"/>
      <c r="Y160" s="11"/>
      <c r="Z160" s="96"/>
      <c r="AA160" s="42"/>
    </row>
    <row r="161" spans="3:27" ht="16" thickBot="1">
      <c r="C161" s="56"/>
      <c r="H161" s="48"/>
      <c r="I161" s="34"/>
      <c r="J161" s="12" t="s">
        <v>186</v>
      </c>
      <c r="K161" s="14" t="s">
        <v>151</v>
      </c>
      <c r="L161" s="11"/>
      <c r="M161" s="11"/>
      <c r="N161" s="11"/>
      <c r="O161" s="11"/>
      <c r="P161" s="96"/>
      <c r="Q161" s="42"/>
      <c r="R161" s="111"/>
      <c r="S161" s="103"/>
      <c r="T161" s="12" t="s">
        <v>186</v>
      </c>
      <c r="U161" s="14" t="s">
        <v>151</v>
      </c>
      <c r="V161" s="11"/>
      <c r="W161" s="11"/>
      <c r="X161" s="11"/>
      <c r="Y161" s="11"/>
      <c r="Z161" s="96"/>
      <c r="AA161" s="42"/>
    </row>
    <row r="162" spans="3:27">
      <c r="C162" s="56"/>
      <c r="I162" s="34"/>
      <c r="J162" s="15" t="e">
        <f>#REF!</f>
        <v>#REF!</v>
      </c>
      <c r="K162" s="17" t="e">
        <f>(#REF!)/($K$2+$U$2)</f>
        <v>#REF!</v>
      </c>
      <c r="L162" s="11"/>
      <c r="M162" s="11"/>
      <c r="N162" s="11"/>
      <c r="O162" s="11"/>
      <c r="P162" s="96"/>
      <c r="Q162" s="42"/>
      <c r="R162" s="11"/>
      <c r="S162" s="103"/>
      <c r="T162" s="15" t="e">
        <f>#REF!</f>
        <v>#REF!</v>
      </c>
      <c r="U162" s="17" t="e">
        <f>#REF!/(K2+U2)</f>
        <v>#REF!</v>
      </c>
      <c r="V162" s="11"/>
      <c r="W162" s="11"/>
      <c r="X162" s="11"/>
      <c r="Y162" s="11"/>
      <c r="Z162" s="96"/>
      <c r="AA162" s="42"/>
    </row>
    <row r="163" spans="3:27">
      <c r="C163" s="56"/>
      <c r="I163" s="34"/>
      <c r="J163" s="18" t="e">
        <f>#REF!</f>
        <v>#REF!</v>
      </c>
      <c r="K163" s="20" t="e">
        <f>#REF!/($K$2+$U$2)</f>
        <v>#REF!</v>
      </c>
      <c r="L163" s="11"/>
      <c r="M163" s="11"/>
      <c r="N163" s="11"/>
      <c r="O163" s="11"/>
      <c r="P163" s="96"/>
      <c r="Q163" s="42"/>
      <c r="R163" s="11"/>
      <c r="S163" s="103"/>
      <c r="T163" s="18" t="e">
        <f>#REF!</f>
        <v>#REF!</v>
      </c>
      <c r="U163" s="20" t="e">
        <f>#REF!/(K2+U2)</f>
        <v>#REF!</v>
      </c>
      <c r="V163" s="11"/>
      <c r="W163" s="11"/>
      <c r="X163" s="11"/>
      <c r="Y163" s="11"/>
      <c r="Z163" s="96"/>
      <c r="AA163" s="42"/>
    </row>
    <row r="164" spans="3:27">
      <c r="C164" s="56"/>
      <c r="I164" s="34"/>
      <c r="J164" s="18" t="e">
        <f>#REF!</f>
        <v>#REF!</v>
      </c>
      <c r="K164" s="20" t="e">
        <f>#REF!/($K$2+$U$2)</f>
        <v>#REF!</v>
      </c>
      <c r="L164" s="11"/>
      <c r="M164" s="11"/>
      <c r="N164" s="11"/>
      <c r="O164" s="11"/>
      <c r="P164" s="96"/>
      <c r="Q164" s="42"/>
      <c r="R164" s="11"/>
      <c r="S164" s="103"/>
      <c r="T164" s="18" t="e">
        <f>#REF!</f>
        <v>#REF!</v>
      </c>
      <c r="U164" s="20" t="e">
        <f>#REF!/(K2+U2)</f>
        <v>#REF!</v>
      </c>
      <c r="V164" s="11"/>
      <c r="W164" s="11"/>
      <c r="X164" s="11"/>
      <c r="Y164" s="11"/>
      <c r="Z164" s="96"/>
      <c r="AA164" s="42"/>
    </row>
    <row r="165" spans="3:27">
      <c r="C165" s="56"/>
      <c r="I165" s="34"/>
      <c r="J165" s="18" t="e">
        <f>#REF!</f>
        <v>#REF!</v>
      </c>
      <c r="K165" s="20" t="e">
        <f>#REF!/($K$2+$U$2)</f>
        <v>#REF!</v>
      </c>
      <c r="L165" s="11"/>
      <c r="M165" s="11"/>
      <c r="N165" s="11"/>
      <c r="O165" s="11"/>
      <c r="P165" s="96"/>
      <c r="Q165" s="42"/>
      <c r="R165" s="11"/>
      <c r="S165" s="103"/>
      <c r="T165" s="18" t="e">
        <f>#REF!</f>
        <v>#REF!</v>
      </c>
      <c r="U165" s="20" t="e">
        <f>#REF!/(K2+U2)</f>
        <v>#REF!</v>
      </c>
      <c r="V165" s="11"/>
      <c r="W165" s="11"/>
      <c r="X165" s="11"/>
      <c r="Y165" s="11"/>
      <c r="Z165" s="96"/>
      <c r="AA165" s="42"/>
    </row>
    <row r="166" spans="3:27">
      <c r="C166" s="56"/>
      <c r="I166" s="34"/>
      <c r="J166" s="18" t="e">
        <f>#REF!</f>
        <v>#REF!</v>
      </c>
      <c r="K166" s="20" t="e">
        <f>#REF!/($K$2+$U$2)</f>
        <v>#REF!</v>
      </c>
      <c r="L166" s="11"/>
      <c r="M166" s="11"/>
      <c r="N166" s="11"/>
      <c r="O166" s="11"/>
      <c r="P166" s="96"/>
      <c r="Q166" s="42"/>
      <c r="R166" s="11"/>
      <c r="S166" s="103"/>
      <c r="T166" s="18" t="e">
        <f>#REF!</f>
        <v>#REF!</v>
      </c>
      <c r="U166" s="20" t="e">
        <f>#REF!/(K2+U2)</f>
        <v>#REF!</v>
      </c>
      <c r="V166" s="11"/>
      <c r="W166" s="11"/>
      <c r="X166" s="11"/>
      <c r="Y166" s="11"/>
      <c r="Z166" s="96"/>
      <c r="AA166" s="42"/>
    </row>
    <row r="167" spans="3:27">
      <c r="C167" s="56"/>
      <c r="I167" s="34"/>
      <c r="J167" s="18" t="e">
        <f>#REF!</f>
        <v>#REF!</v>
      </c>
      <c r="K167" s="20" t="e">
        <f>#REF!/($K$2+$U$2)</f>
        <v>#REF!</v>
      </c>
      <c r="L167" s="11"/>
      <c r="M167" s="11"/>
      <c r="N167" s="11"/>
      <c r="O167" s="11"/>
      <c r="P167" s="96"/>
      <c r="Q167" s="42"/>
      <c r="R167" s="11"/>
      <c r="S167" s="79"/>
      <c r="T167" s="18" t="e">
        <f>#REF!</f>
        <v>#REF!</v>
      </c>
      <c r="U167" s="20" t="e">
        <f>#REF!/(K2+U2)</f>
        <v>#REF!</v>
      </c>
      <c r="V167" s="11"/>
      <c r="W167" s="11"/>
      <c r="X167" s="11"/>
      <c r="Y167" s="11"/>
      <c r="Z167" s="96"/>
      <c r="AA167" s="42"/>
    </row>
    <row r="168" spans="3:27" ht="16" thickBot="1">
      <c r="C168" s="56"/>
      <c r="I168" s="34"/>
      <c r="J168" s="69" t="e">
        <f>#REF!</f>
        <v>#REF!</v>
      </c>
      <c r="K168" s="126" t="e">
        <f>#REF!/(K2+U2)</f>
        <v>#REF!</v>
      </c>
      <c r="L168" s="11"/>
      <c r="M168" s="11"/>
      <c r="N168" s="11"/>
      <c r="O168" s="11"/>
      <c r="P168" s="96"/>
      <c r="Q168" s="42"/>
      <c r="R168" s="11"/>
      <c r="S168" s="34"/>
      <c r="T168" s="69" t="e">
        <f>#REF!</f>
        <v>#REF!</v>
      </c>
      <c r="U168" s="126" t="e">
        <f>#REF!/(K2+U2)</f>
        <v>#REF!</v>
      </c>
      <c r="V168" s="11"/>
      <c r="W168" s="11"/>
      <c r="X168" s="11"/>
      <c r="Y168" s="11"/>
      <c r="Z168" s="96"/>
      <c r="AA168" s="42"/>
    </row>
    <row r="169" spans="3:27" ht="16" thickBot="1">
      <c r="C169" s="56"/>
      <c r="I169" s="34"/>
      <c r="J169" s="73" t="s">
        <v>14</v>
      </c>
      <c r="K169" s="77" t="e">
        <f>SUM(K162:K168)</f>
        <v>#REF!</v>
      </c>
      <c r="L169" s="11"/>
      <c r="M169" s="11"/>
      <c r="N169" s="11"/>
      <c r="O169" s="11"/>
      <c r="P169" s="96"/>
      <c r="Q169" s="42"/>
      <c r="R169" s="11"/>
      <c r="S169" s="34"/>
      <c r="T169" s="73" t="s">
        <v>14</v>
      </c>
      <c r="U169" s="77" t="e">
        <f>SUM(U162:U168)</f>
        <v>#REF!</v>
      </c>
      <c r="V169" s="11"/>
      <c r="W169" s="11"/>
      <c r="X169" s="11"/>
      <c r="Y169" s="11"/>
      <c r="Z169" s="96"/>
      <c r="AA169" s="42"/>
    </row>
    <row r="170" spans="3:27" ht="16" thickBot="1">
      <c r="C170" s="56"/>
      <c r="I170" s="34"/>
      <c r="J170" s="11"/>
      <c r="K170" s="11"/>
      <c r="L170" s="11"/>
      <c r="M170" s="11"/>
      <c r="N170" s="11"/>
      <c r="O170" s="11"/>
      <c r="P170" s="96"/>
      <c r="Q170" s="42"/>
      <c r="R170" s="11"/>
      <c r="S170" s="34"/>
      <c r="T170" s="11"/>
      <c r="U170" s="11"/>
      <c r="V170" s="11"/>
      <c r="W170" s="11"/>
      <c r="X170" s="11"/>
      <c r="Y170" s="11"/>
      <c r="Z170" s="96"/>
      <c r="AA170" s="42"/>
    </row>
    <row r="171" spans="3:27">
      <c r="C171" s="56"/>
      <c r="I171" s="34"/>
      <c r="J171" s="192" t="s">
        <v>187</v>
      </c>
      <c r="K171" s="182" t="e">
        <f ca="1">K32+(O48/K2)+(O145/K2)+K158+(K112/K2)+(O104/K2)</f>
        <v>#REF!</v>
      </c>
      <c r="L171" s="598" t="s">
        <v>188</v>
      </c>
      <c r="M171" s="598"/>
      <c r="N171" s="598"/>
      <c r="O171" s="182" t="e">
        <f ca="1">O32+K169+L158+(N145/K2)</f>
        <v>#REF!</v>
      </c>
      <c r="P171" s="186"/>
      <c r="Q171" s="78"/>
      <c r="R171" s="11"/>
      <c r="S171" s="34"/>
      <c r="T171" s="192" t="s">
        <v>191</v>
      </c>
      <c r="U171" s="193" t="e">
        <f ca="1">U32+(X48/U2)+(Y145/U2)+U158+(U112/U2)+(Y104/U2)</f>
        <v>#REF!</v>
      </c>
      <c r="V171" s="596" t="s">
        <v>190</v>
      </c>
      <c r="W171" s="596"/>
      <c r="X171" s="596"/>
      <c r="Y171" s="193" t="e">
        <f ca="1">Y32+U169+V158+(X145/U2)</f>
        <v>#REF!</v>
      </c>
      <c r="Z171" s="194"/>
      <c r="AA171" s="42"/>
    </row>
    <row r="172" spans="3:27">
      <c r="C172" s="56"/>
      <c r="I172" s="34"/>
      <c r="J172" s="199"/>
      <c r="K172" s="191"/>
      <c r="L172" s="191"/>
      <c r="M172" s="191"/>
      <c r="N172" s="191"/>
      <c r="O172" s="191"/>
      <c r="P172" s="183"/>
      <c r="Q172" s="42"/>
      <c r="R172" s="11"/>
      <c r="S172" s="34"/>
      <c r="T172" s="195"/>
      <c r="U172" s="190"/>
      <c r="V172" s="191"/>
      <c r="W172" s="191"/>
      <c r="X172" s="191"/>
      <c r="Y172" s="191"/>
      <c r="Z172" s="183"/>
      <c r="AA172" s="62"/>
    </row>
    <row r="173" spans="3:27" ht="16" thickBot="1">
      <c r="C173" s="56"/>
      <c r="I173" s="34"/>
      <c r="J173" s="196" t="s">
        <v>189</v>
      </c>
      <c r="K173" s="184" t="e">
        <f ca="1">O171-K171</f>
        <v>#REF!</v>
      </c>
      <c r="L173" s="198"/>
      <c r="M173" s="198"/>
      <c r="N173" s="198"/>
      <c r="O173" s="198"/>
      <c r="P173" s="185"/>
      <c r="Q173" s="42"/>
      <c r="R173" s="111"/>
      <c r="S173" s="34"/>
      <c r="T173" s="196" t="s">
        <v>192</v>
      </c>
      <c r="U173" s="197" t="e">
        <f ca="1">Y171-U171</f>
        <v>#REF!</v>
      </c>
      <c r="V173" s="198"/>
      <c r="W173" s="198"/>
      <c r="X173" s="198"/>
      <c r="Y173" s="198"/>
      <c r="Z173" s="185"/>
      <c r="AA173" s="62"/>
    </row>
    <row r="174" spans="3:27" ht="16" thickBot="1">
      <c r="C174" s="56"/>
      <c r="I174" s="34"/>
      <c r="J174" s="11"/>
      <c r="K174" s="11"/>
      <c r="L174" s="11"/>
      <c r="M174" s="11"/>
      <c r="N174" s="11"/>
      <c r="O174" s="11"/>
      <c r="P174" s="96"/>
      <c r="Q174" s="42"/>
      <c r="R174" s="11"/>
      <c r="S174" s="137"/>
      <c r="T174" s="138"/>
      <c r="U174" s="140"/>
      <c r="V174" s="138"/>
      <c r="W174" s="138"/>
      <c r="X174" s="138"/>
      <c r="Y174" s="138"/>
      <c r="Z174" s="166"/>
      <c r="AA174" s="139"/>
    </row>
    <row r="175" spans="3:27" ht="17" thickTop="1" thickBot="1">
      <c r="I175" s="31"/>
      <c r="J175" s="32"/>
      <c r="K175" s="141"/>
      <c r="L175" s="32"/>
      <c r="M175" s="32"/>
      <c r="N175" s="32"/>
      <c r="O175" s="141"/>
      <c r="P175" s="187"/>
      <c r="Q175" s="142"/>
      <c r="R175" s="11"/>
      <c r="S175" s="31"/>
      <c r="T175" s="32"/>
      <c r="U175" s="141"/>
      <c r="V175" s="32"/>
      <c r="W175" s="32"/>
      <c r="X175" s="32"/>
      <c r="Y175" s="32"/>
      <c r="Z175" s="165"/>
      <c r="AA175" s="142"/>
    </row>
    <row r="176" spans="3:27">
      <c r="I176" s="34"/>
      <c r="J176" s="127" t="s">
        <v>197</v>
      </c>
      <c r="K176" s="128" t="e">
        <f ca="1">K171*K2</f>
        <v>#REF!</v>
      </c>
      <c r="L176" s="599" t="s">
        <v>198</v>
      </c>
      <c r="M176" s="599"/>
      <c r="N176" s="599"/>
      <c r="O176" s="128" t="e">
        <f ca="1">O171*K2</f>
        <v>#REF!</v>
      </c>
      <c r="P176" s="129"/>
      <c r="Q176" s="42"/>
      <c r="R176" s="11"/>
      <c r="S176" s="34"/>
      <c r="T176" s="127" t="s">
        <v>196</v>
      </c>
      <c r="U176" s="128" t="e">
        <f ca="1">U171*U2</f>
        <v>#REF!</v>
      </c>
      <c r="V176" s="597" t="s">
        <v>201</v>
      </c>
      <c r="W176" s="597"/>
      <c r="X176" s="597"/>
      <c r="Y176" s="128" t="e">
        <f ca="1">Y171*U2</f>
        <v>#REF!</v>
      </c>
      <c r="Z176" s="129"/>
      <c r="AA176" s="42"/>
    </row>
    <row r="177" spans="9:27">
      <c r="I177" s="34"/>
      <c r="J177" s="130"/>
      <c r="K177" s="143"/>
      <c r="L177" s="131"/>
      <c r="M177" s="131"/>
      <c r="N177" s="131"/>
      <c r="O177" s="143"/>
      <c r="P177" s="144"/>
      <c r="Q177" s="42"/>
      <c r="R177" s="97"/>
      <c r="S177" s="34"/>
      <c r="T177" s="130"/>
      <c r="U177" s="131"/>
      <c r="V177" s="131"/>
      <c r="W177" s="131"/>
      <c r="X177" s="131"/>
      <c r="Y177" s="131"/>
      <c r="Z177" s="132"/>
      <c r="AA177" s="62"/>
    </row>
    <row r="178" spans="9:27" ht="16" thickBot="1">
      <c r="I178" s="34"/>
      <c r="J178" s="133" t="s">
        <v>199</v>
      </c>
      <c r="K178" s="134" t="e">
        <f ca="1">ROUND(O176-K176,2)</f>
        <v>#REF!</v>
      </c>
      <c r="L178" s="135"/>
      <c r="M178" s="135"/>
      <c r="N178" s="135"/>
      <c r="O178" s="200"/>
      <c r="P178" s="146"/>
      <c r="Q178" s="42"/>
      <c r="R178" s="11"/>
      <c r="S178" s="34"/>
      <c r="T178" s="147" t="s">
        <v>200</v>
      </c>
      <c r="U178" s="134" t="e">
        <f ca="1">ROUND(Y176-U176,2)</f>
        <v>#REF!</v>
      </c>
      <c r="V178" s="135"/>
      <c r="W178" s="135"/>
      <c r="X178" s="135"/>
      <c r="Y178" s="135"/>
      <c r="Z178" s="136"/>
      <c r="AA178" s="62"/>
    </row>
    <row r="179" spans="9:27" ht="16" thickBot="1">
      <c r="I179" s="137"/>
      <c r="J179" s="138"/>
      <c r="K179" s="140"/>
      <c r="L179" s="138"/>
      <c r="M179" s="138"/>
      <c r="N179" s="138"/>
      <c r="O179" s="140"/>
      <c r="P179" s="188"/>
      <c r="Q179" s="139"/>
      <c r="R179" s="11"/>
      <c r="S179" s="137"/>
      <c r="T179" s="140"/>
      <c r="U179" s="138"/>
      <c r="V179" s="138"/>
      <c r="W179" s="138"/>
      <c r="X179" s="138"/>
      <c r="Y179" s="138"/>
      <c r="Z179" s="166"/>
      <c r="AA179" s="139"/>
    </row>
    <row r="180" spans="9:27" ht="16" thickTop="1">
      <c r="I180" s="11"/>
      <c r="K180" s="148"/>
      <c r="M180" s="2"/>
      <c r="N180" s="149"/>
      <c r="O180" s="2"/>
      <c r="P180" s="189"/>
      <c r="R180" s="11"/>
      <c r="AA180" s="32"/>
    </row>
    <row r="181" spans="9:27">
      <c r="I181" s="11"/>
      <c r="J181" s="150"/>
      <c r="K181" s="151"/>
      <c r="R181" s="11"/>
    </row>
    <row r="182" spans="9:27">
      <c r="I182" s="11"/>
      <c r="K182" s="2"/>
      <c r="O182" s="2"/>
    </row>
    <row r="183" spans="9:27">
      <c r="I183" s="11"/>
      <c r="K183" s="2"/>
      <c r="O183" s="2"/>
    </row>
    <row r="184" spans="9:27">
      <c r="I184" s="11"/>
      <c r="K184" s="2"/>
    </row>
    <row r="185" spans="9:27">
      <c r="I185" s="11"/>
      <c r="K185" s="2"/>
    </row>
    <row r="186" spans="9:27">
      <c r="I186" s="11"/>
    </row>
    <row r="187" spans="9:27">
      <c r="I187" s="11"/>
    </row>
    <row r="188" spans="9:27">
      <c r="I188" s="11"/>
    </row>
    <row r="189" spans="9:27">
      <c r="I189" s="11"/>
    </row>
    <row r="190" spans="9:27">
      <c r="I190" s="11"/>
    </row>
    <row r="191" spans="9:27">
      <c r="I191" s="11"/>
    </row>
    <row r="192" spans="9:27">
      <c r="I192" s="11"/>
    </row>
    <row r="193" spans="9:9">
      <c r="I193" s="11"/>
    </row>
    <row r="194" spans="9:9">
      <c r="I194" s="11"/>
    </row>
    <row r="195" spans="9:9">
      <c r="I195" s="11"/>
    </row>
    <row r="196" spans="9:9">
      <c r="I196" s="11"/>
    </row>
    <row r="197" spans="9:9">
      <c r="I197" s="11"/>
    </row>
    <row r="198" spans="9:9">
      <c r="I198" s="11"/>
    </row>
    <row r="199" spans="9:9">
      <c r="I199" s="11"/>
    </row>
    <row r="200" spans="9:9">
      <c r="I200" s="11"/>
    </row>
    <row r="201" spans="9:9">
      <c r="I201" s="11"/>
    </row>
    <row r="202" spans="9:9">
      <c r="I202" s="11"/>
    </row>
    <row r="203" spans="9:9">
      <c r="I203" s="11"/>
    </row>
    <row r="204" spans="9:9">
      <c r="I204" s="11"/>
    </row>
    <row r="205" spans="9:9">
      <c r="I205" s="11"/>
    </row>
    <row r="206" spans="9:9">
      <c r="I206" s="11"/>
    </row>
    <row r="207" spans="9:9">
      <c r="I207" s="11"/>
    </row>
    <row r="208" spans="9:9">
      <c r="I208" s="11"/>
    </row>
    <row r="209" spans="9:9">
      <c r="I209" s="11"/>
    </row>
    <row r="210" spans="9:9">
      <c r="I210" s="11"/>
    </row>
    <row r="211" spans="9:9">
      <c r="I211" s="11"/>
    </row>
    <row r="212" spans="9:9">
      <c r="I212" s="11"/>
    </row>
    <row r="213" spans="9:9">
      <c r="I213" s="11"/>
    </row>
    <row r="214" spans="9:9">
      <c r="I214" s="11"/>
    </row>
    <row r="215" spans="9:9">
      <c r="I215" s="11"/>
    </row>
    <row r="216" spans="9:9">
      <c r="I216" s="11"/>
    </row>
    <row r="217" spans="9:9">
      <c r="I217" s="11"/>
    </row>
    <row r="218" spans="9:9">
      <c r="I218" s="11"/>
    </row>
    <row r="219" spans="9:9">
      <c r="I219" s="11"/>
    </row>
    <row r="220" spans="9:9">
      <c r="I220" s="11"/>
    </row>
    <row r="221" spans="9:9">
      <c r="I221" s="11"/>
    </row>
    <row r="222" spans="9:9">
      <c r="I222" s="11"/>
    </row>
    <row r="223" spans="9:9">
      <c r="I223" s="11"/>
    </row>
    <row r="224" spans="9:9">
      <c r="I224" s="11"/>
    </row>
    <row r="225" spans="9:9">
      <c r="I225" s="11"/>
    </row>
    <row r="226" spans="9:9">
      <c r="I226" s="11"/>
    </row>
  </sheetData>
  <mergeCells count="18">
    <mergeCell ref="A111:B111"/>
    <mergeCell ref="A2:B2"/>
    <mergeCell ref="E2:F2"/>
    <mergeCell ref="A104:B104"/>
    <mergeCell ref="E95:F95"/>
    <mergeCell ref="E101:F101"/>
    <mergeCell ref="E110:F110"/>
    <mergeCell ref="A3:B3"/>
    <mergeCell ref="E3:F3"/>
    <mergeCell ref="E7:F7"/>
    <mergeCell ref="A16:B16"/>
    <mergeCell ref="A33:B33"/>
    <mergeCell ref="V171:X171"/>
    <mergeCell ref="V176:X176"/>
    <mergeCell ref="L171:N171"/>
    <mergeCell ref="L176:N176"/>
    <mergeCell ref="E124:F124"/>
    <mergeCell ref="E127:F127"/>
  </mergeCells>
  <phoneticPr fontId="5" type="noConversion"/>
  <conditionalFormatting sqref="G134">
    <cfRule type="containsText" dxfId="1" priority="1" operator="containsText" text="ERREUR">
      <formula>NOT(ISERROR(SEARCH("ERREUR",G134)))</formula>
    </cfRule>
    <cfRule type="containsText" dxfId="0" priority="2" operator="containsText" text="OK">
      <formula>NOT(ISERROR(SEARCH("OK",G134)))</formula>
    </cfRule>
  </conditionalFormatting>
  <dataValidations count="5">
    <dataValidation type="whole" allowBlank="1" showInputMessage="1" showErrorMessage="1" error="Le nombre de cachet ne peut pas être supérieur au nombre de concerts" sqref="K36:K47">
      <formula1>0</formula1>
      <formula2>K2</formula2>
    </dataValidation>
    <dataValidation type="whole" allowBlank="1" showInputMessage="1" showErrorMessage="1" error="Le nombre de cachet ne peut pas être supérieur au nombre de concerts" sqref="S38:S48">
      <formula1>0</formula1>
      <formula2>M2</formula2>
    </dataValidation>
    <dataValidation type="whole" allowBlank="1" showInputMessage="1" showErrorMessage="1" error="Le nombre de cachet ne peut pas être supérieur au nombre de concerts" sqref="S113">
      <formula1>0</formula1>
      <formula2>M13</formula2>
    </dataValidation>
    <dataValidation type="whole" allowBlank="1" showInputMessage="1" showErrorMessage="1" sqref="Y36:Z47">
      <formula1>0</formula1>
      <formula2>U1048566</formula2>
    </dataValidation>
    <dataValidation type="list" allowBlank="1" showInputMessage="1" showErrorMessage="1" sqref="J36:J47 T36:T47">
      <formula1>#REF!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>
    <tabColor rgb="FFFF00FF"/>
  </sheetPr>
  <dimension ref="A1:AY97"/>
  <sheetViews>
    <sheetView topLeftCell="A33" workbookViewId="0">
      <selection activeCell="E66" sqref="E66"/>
    </sheetView>
  </sheetViews>
  <sheetFormatPr baseColWidth="10" defaultColWidth="10.83203125" defaultRowHeight="15" x14ac:dyDescent="0"/>
  <cols>
    <col min="1" max="1" width="2.6640625" style="250" customWidth="1"/>
    <col min="2" max="2" width="8.1640625" style="250" customWidth="1"/>
    <col min="3" max="3" width="34.33203125" style="250" customWidth="1"/>
    <col min="4" max="4" width="12" style="250" customWidth="1"/>
    <col min="5" max="5" width="44.5" style="250" customWidth="1"/>
    <col min="6" max="6" width="7.83203125" style="250" customWidth="1"/>
    <col min="7" max="7" width="8.1640625" style="250" customWidth="1"/>
    <col min="8" max="8" width="47.1640625" style="250" customWidth="1"/>
    <col min="9" max="9" width="12" style="250" customWidth="1"/>
    <col min="10" max="10" width="34.1640625" style="250" customWidth="1"/>
    <col min="11" max="11" width="7.83203125" style="250" customWidth="1"/>
    <col min="12" max="12" width="8.1640625" style="250" customWidth="1"/>
    <col min="13" max="13" width="47.1640625" style="250" customWidth="1"/>
    <col min="14" max="14" width="12" style="250" customWidth="1"/>
    <col min="15" max="15" width="34.1640625" style="250" customWidth="1"/>
    <col min="16" max="16" width="7.83203125" style="250" customWidth="1"/>
    <col min="17" max="17" width="8.1640625" style="250" customWidth="1"/>
    <col min="18" max="18" width="47.1640625" style="250" customWidth="1"/>
    <col min="19" max="19" width="12" style="250" customWidth="1"/>
    <col min="20" max="20" width="34.1640625" style="250" customWidth="1"/>
    <col min="21" max="21" width="7.83203125" style="250" customWidth="1"/>
    <col min="22" max="22" width="8.1640625" style="250" customWidth="1"/>
    <col min="23" max="23" width="47.1640625" style="250" customWidth="1"/>
    <col min="24" max="24" width="12" style="250" customWidth="1"/>
    <col min="25" max="25" width="34.1640625" style="250" customWidth="1"/>
    <col min="26" max="26" width="7.83203125" style="250" customWidth="1"/>
    <col min="27" max="27" width="8.1640625" style="250" customWidth="1"/>
    <col min="28" max="28" width="47.1640625" style="250" customWidth="1"/>
    <col min="29" max="29" width="12" style="250" customWidth="1"/>
    <col min="30" max="30" width="34.1640625" style="250" customWidth="1"/>
    <col min="31" max="31" width="7.83203125" style="250" customWidth="1"/>
    <col min="32" max="32" width="8.1640625" style="250" customWidth="1"/>
    <col min="33" max="33" width="47.1640625" style="250" customWidth="1"/>
    <col min="34" max="34" width="12" style="250" customWidth="1"/>
    <col min="35" max="35" width="34.1640625" style="250" customWidth="1"/>
    <col min="36" max="36" width="7.83203125" style="250" customWidth="1"/>
    <col min="37" max="37" width="8.1640625" style="250" customWidth="1"/>
    <col min="38" max="38" width="47.1640625" style="250" customWidth="1"/>
    <col min="39" max="39" width="12" style="250" customWidth="1"/>
    <col min="40" max="40" width="34.1640625" style="250" customWidth="1"/>
    <col min="41" max="41" width="7.83203125" style="250" customWidth="1"/>
    <col min="42" max="42" width="8.1640625" style="250" customWidth="1"/>
    <col min="43" max="43" width="47.1640625" style="250" customWidth="1"/>
    <col min="44" max="44" width="12" style="250" customWidth="1"/>
    <col min="45" max="45" width="34.1640625" style="250" customWidth="1"/>
    <col min="46" max="46" width="7.83203125" style="250" customWidth="1"/>
    <col min="47" max="47" width="8.1640625" style="250" customWidth="1"/>
    <col min="48" max="48" width="47.1640625" style="250" customWidth="1"/>
    <col min="49" max="49" width="12" style="250" customWidth="1"/>
    <col min="50" max="50" width="34.1640625" style="250" customWidth="1"/>
    <col min="51" max="51" width="7.83203125" style="250" customWidth="1"/>
    <col min="52" max="16384" width="10.83203125" style="250"/>
  </cols>
  <sheetData>
    <row r="1" spans="1:51">
      <c r="B1" s="252"/>
      <c r="C1" s="273"/>
      <c r="D1" s="273"/>
      <c r="E1" s="273"/>
      <c r="F1" s="274"/>
      <c r="G1" s="252"/>
      <c r="H1" s="273"/>
      <c r="I1" s="273"/>
      <c r="J1" s="273"/>
      <c r="K1" s="274"/>
      <c r="L1" s="252"/>
      <c r="M1" s="273"/>
      <c r="N1" s="273"/>
      <c r="O1" s="273"/>
      <c r="P1" s="274"/>
      <c r="Q1" s="252"/>
      <c r="R1" s="273"/>
      <c r="S1" s="273"/>
      <c r="T1" s="273"/>
      <c r="U1" s="274"/>
      <c r="V1" s="252"/>
      <c r="W1" s="273"/>
      <c r="X1" s="273"/>
      <c r="Y1" s="273"/>
      <c r="Z1" s="274"/>
      <c r="AA1" s="252"/>
      <c r="AB1" s="273"/>
      <c r="AC1" s="273"/>
      <c r="AD1" s="273"/>
      <c r="AE1" s="274"/>
      <c r="AF1" s="252"/>
      <c r="AG1" s="273"/>
      <c r="AH1" s="273"/>
      <c r="AI1" s="273"/>
      <c r="AJ1" s="274"/>
      <c r="AK1" s="252" t="s">
        <v>238</v>
      </c>
      <c r="AL1" s="273"/>
      <c r="AM1" s="273"/>
      <c r="AN1" s="273"/>
      <c r="AO1" s="274"/>
      <c r="AP1" s="252" t="s">
        <v>238</v>
      </c>
      <c r="AQ1" s="273"/>
      <c r="AR1" s="273"/>
      <c r="AS1" s="273"/>
      <c r="AT1" s="274"/>
      <c r="AU1" s="252" t="s">
        <v>238</v>
      </c>
      <c r="AV1" s="273"/>
      <c r="AW1" s="273"/>
      <c r="AX1" s="273"/>
      <c r="AY1" s="274"/>
    </row>
    <row r="2" spans="1:51">
      <c r="B2" s="263"/>
      <c r="C2" s="261"/>
      <c r="D2" s="261" t="s">
        <v>238</v>
      </c>
      <c r="E2" s="261"/>
      <c r="F2" s="275"/>
      <c r="G2" s="263"/>
      <c r="H2" s="261"/>
      <c r="I2" s="261" t="s">
        <v>238</v>
      </c>
      <c r="J2" s="261"/>
      <c r="K2" s="275"/>
      <c r="L2" s="263"/>
      <c r="M2" s="261"/>
      <c r="N2" s="261" t="s">
        <v>238</v>
      </c>
      <c r="O2" s="261"/>
      <c r="P2" s="275"/>
      <c r="Q2" s="263"/>
      <c r="R2" s="261"/>
      <c r="S2" s="261" t="s">
        <v>238</v>
      </c>
      <c r="T2" s="261"/>
      <c r="U2" s="275"/>
      <c r="V2" s="263"/>
      <c r="W2" s="261"/>
      <c r="X2" s="261" t="s">
        <v>238</v>
      </c>
      <c r="Y2" s="261"/>
      <c r="Z2" s="275"/>
      <c r="AA2" s="263"/>
      <c r="AB2" s="261"/>
      <c r="AC2" s="261" t="s">
        <v>238</v>
      </c>
      <c r="AD2" s="261"/>
      <c r="AE2" s="275"/>
      <c r="AF2" s="263"/>
      <c r="AG2" s="261"/>
      <c r="AH2" s="261" t="s">
        <v>238</v>
      </c>
      <c r="AI2" s="261"/>
      <c r="AJ2" s="275"/>
      <c r="AK2" s="263"/>
      <c r="AL2" s="261"/>
      <c r="AM2" s="261" t="s">
        <v>238</v>
      </c>
      <c r="AN2" s="261"/>
      <c r="AO2" s="275"/>
      <c r="AP2" s="263"/>
      <c r="AQ2" s="261"/>
      <c r="AR2" s="261" t="s">
        <v>238</v>
      </c>
      <c r="AS2" s="261"/>
      <c r="AT2" s="275"/>
      <c r="AU2" s="263"/>
      <c r="AV2" s="261"/>
      <c r="AW2" s="261" t="s">
        <v>238</v>
      </c>
      <c r="AX2" s="261"/>
      <c r="AY2" s="275"/>
    </row>
    <row r="3" spans="1:51">
      <c r="B3" s="263"/>
      <c r="C3" s="261"/>
      <c r="D3" s="261"/>
      <c r="E3" s="261"/>
      <c r="F3" s="275"/>
      <c r="G3" s="263"/>
      <c r="H3" s="261"/>
      <c r="I3" s="261"/>
      <c r="J3" s="261"/>
      <c r="K3" s="275"/>
      <c r="L3" s="263"/>
      <c r="M3" s="261"/>
      <c r="N3" s="261"/>
      <c r="O3" s="261"/>
      <c r="P3" s="275"/>
      <c r="Q3" s="263"/>
      <c r="R3" s="261"/>
      <c r="S3" s="261"/>
      <c r="T3" s="261"/>
      <c r="U3" s="275"/>
      <c r="V3" s="263"/>
      <c r="W3" s="261"/>
      <c r="X3" s="261"/>
      <c r="Y3" s="261"/>
      <c r="Z3" s="275"/>
      <c r="AA3" s="263"/>
      <c r="AB3" s="261"/>
      <c r="AC3" s="261"/>
      <c r="AD3" s="261"/>
      <c r="AE3" s="275"/>
      <c r="AF3" s="263"/>
      <c r="AG3" s="261"/>
      <c r="AH3" s="261"/>
      <c r="AI3" s="261"/>
      <c r="AJ3" s="275"/>
      <c r="AK3" s="263"/>
      <c r="AL3" s="261"/>
      <c r="AM3" s="261"/>
      <c r="AN3" s="261"/>
      <c r="AO3" s="275"/>
      <c r="AP3" s="263"/>
      <c r="AQ3" s="261"/>
      <c r="AR3" s="261"/>
      <c r="AS3" s="261"/>
      <c r="AT3" s="275"/>
      <c r="AU3" s="263"/>
      <c r="AV3" s="261"/>
      <c r="AW3" s="261"/>
      <c r="AX3" s="261"/>
      <c r="AY3" s="275"/>
    </row>
    <row r="4" spans="1:51" s="251" customFormat="1">
      <c r="B4" s="263"/>
      <c r="C4" s="261"/>
      <c r="D4" s="261"/>
      <c r="E4" s="261"/>
      <c r="F4" s="275"/>
      <c r="G4" s="263"/>
      <c r="H4" s="261"/>
      <c r="I4" s="261"/>
      <c r="J4" s="261"/>
      <c r="K4" s="275"/>
      <c r="L4" s="263"/>
      <c r="M4" s="261"/>
      <c r="N4" s="261"/>
      <c r="O4" s="261"/>
      <c r="P4" s="275"/>
      <c r="Q4" s="263"/>
      <c r="R4" s="261"/>
      <c r="S4" s="261"/>
      <c r="T4" s="261"/>
      <c r="U4" s="275"/>
      <c r="V4" s="263"/>
      <c r="W4" s="261"/>
      <c r="X4" s="261"/>
      <c r="Y4" s="261"/>
      <c r="Z4" s="275"/>
      <c r="AA4" s="263"/>
      <c r="AB4" s="261"/>
      <c r="AC4" s="261"/>
      <c r="AD4" s="261"/>
      <c r="AE4" s="275"/>
      <c r="AF4" s="263"/>
      <c r="AG4" s="261"/>
      <c r="AH4" s="261"/>
      <c r="AI4" s="261"/>
      <c r="AJ4" s="275"/>
      <c r="AK4" s="263"/>
      <c r="AL4" s="261"/>
      <c r="AM4" s="261"/>
      <c r="AN4" s="261"/>
      <c r="AO4" s="275"/>
      <c r="AP4" s="263"/>
      <c r="AQ4" s="261"/>
      <c r="AR4" s="261"/>
      <c r="AS4" s="261"/>
      <c r="AT4" s="275"/>
      <c r="AU4" s="263"/>
      <c r="AV4" s="261"/>
      <c r="AW4" s="261"/>
      <c r="AX4" s="261"/>
      <c r="AY4" s="275"/>
    </row>
    <row r="5" spans="1:51" ht="16" thickBot="1">
      <c r="A5" s="249"/>
      <c r="B5" s="263"/>
      <c r="C5" s="261"/>
      <c r="D5" s="261"/>
      <c r="E5" s="261"/>
      <c r="F5" s="275"/>
      <c r="G5" s="263"/>
      <c r="H5" s="261"/>
      <c r="I5" s="261"/>
      <c r="J5" s="261"/>
      <c r="K5" s="275"/>
      <c r="L5" s="263"/>
      <c r="M5" s="261"/>
      <c r="N5" s="261"/>
      <c r="O5" s="261"/>
      <c r="P5" s="275"/>
      <c r="Q5" s="263"/>
      <c r="R5" s="261"/>
      <c r="S5" s="261"/>
      <c r="T5" s="261"/>
      <c r="U5" s="275"/>
      <c r="V5" s="263"/>
      <c r="W5" s="261"/>
      <c r="X5" s="261"/>
      <c r="Y5" s="261"/>
      <c r="Z5" s="275"/>
      <c r="AA5" s="263"/>
      <c r="AB5" s="261"/>
      <c r="AC5" s="261"/>
      <c r="AD5" s="261"/>
      <c r="AE5" s="275"/>
      <c r="AF5" s="263"/>
      <c r="AG5" s="261"/>
      <c r="AH5" s="261"/>
      <c r="AI5" s="261"/>
      <c r="AJ5" s="275"/>
      <c r="AK5" s="263"/>
      <c r="AL5" s="261"/>
      <c r="AM5" s="261"/>
      <c r="AN5" s="261"/>
      <c r="AO5" s="275"/>
      <c r="AP5" s="263"/>
      <c r="AQ5" s="261"/>
      <c r="AR5" s="261"/>
      <c r="AS5" s="261"/>
      <c r="AT5" s="275"/>
      <c r="AU5" s="263"/>
      <c r="AV5" s="261"/>
      <c r="AW5" s="261"/>
      <c r="AX5" s="261"/>
      <c r="AY5" s="275"/>
    </row>
    <row r="6" spans="1:51" s="239" customFormat="1" ht="32" customHeight="1" thickBot="1">
      <c r="A6" s="247"/>
      <c r="B6" s="253"/>
      <c r="C6" s="566" t="s">
        <v>285</v>
      </c>
      <c r="D6" s="605"/>
      <c r="E6" s="606"/>
      <c r="F6" s="254"/>
      <c r="G6" s="253"/>
      <c r="H6" s="566" t="s">
        <v>290</v>
      </c>
      <c r="I6" s="605"/>
      <c r="J6" s="606"/>
      <c r="K6" s="254"/>
      <c r="L6" s="253"/>
      <c r="M6" s="566" t="s">
        <v>291</v>
      </c>
      <c r="N6" s="605"/>
      <c r="O6" s="606"/>
      <c r="P6" s="254"/>
      <c r="Q6" s="253"/>
      <c r="R6" s="566" t="s">
        <v>8</v>
      </c>
      <c r="S6" s="605"/>
      <c r="T6" s="606"/>
      <c r="U6" s="254"/>
      <c r="V6" s="253"/>
      <c r="W6" s="566" t="s">
        <v>202</v>
      </c>
      <c r="X6" s="605"/>
      <c r="Y6" s="606"/>
      <c r="Z6" s="254"/>
      <c r="AA6" s="253"/>
      <c r="AB6" s="566" t="s">
        <v>203</v>
      </c>
      <c r="AC6" s="605"/>
      <c r="AD6" s="606"/>
      <c r="AE6" s="254"/>
      <c r="AF6" s="253"/>
      <c r="AG6" s="566" t="s">
        <v>214</v>
      </c>
      <c r="AH6" s="605"/>
      <c r="AI6" s="606"/>
      <c r="AJ6" s="254"/>
      <c r="AK6" s="253"/>
      <c r="AL6" s="566" t="s">
        <v>217</v>
      </c>
      <c r="AM6" s="605"/>
      <c r="AN6" s="606"/>
      <c r="AO6" s="254"/>
      <c r="AP6" s="253"/>
      <c r="AQ6" s="566" t="s">
        <v>10</v>
      </c>
      <c r="AR6" s="605"/>
      <c r="AS6" s="606"/>
      <c r="AT6" s="254"/>
      <c r="AU6" s="253"/>
      <c r="AV6" s="566" t="s">
        <v>15</v>
      </c>
      <c r="AW6" s="605"/>
      <c r="AX6" s="606"/>
      <c r="AY6" s="254"/>
    </row>
    <row r="7" spans="1:51" ht="16" customHeight="1">
      <c r="A7" s="248"/>
      <c r="B7" s="255"/>
      <c r="C7" s="261"/>
      <c r="D7" s="261"/>
      <c r="E7" s="261"/>
      <c r="F7" s="256"/>
      <c r="G7" s="255"/>
      <c r="H7" s="261"/>
      <c r="I7" s="261"/>
      <c r="J7" s="261"/>
      <c r="K7" s="256"/>
      <c r="L7" s="255"/>
      <c r="M7" s="261"/>
      <c r="N7" s="261"/>
      <c r="O7" s="261"/>
      <c r="P7" s="256"/>
      <c r="Q7" s="255"/>
      <c r="R7" s="276"/>
      <c r="S7" s="276"/>
      <c r="T7" s="261"/>
      <c r="U7" s="256"/>
      <c r="V7" s="255"/>
      <c r="W7" s="261"/>
      <c r="X7" s="261"/>
      <c r="Y7" s="261"/>
      <c r="Z7" s="256"/>
      <c r="AA7" s="255"/>
      <c r="AB7" s="276"/>
      <c r="AC7" s="276"/>
      <c r="AD7" s="261"/>
      <c r="AE7" s="256"/>
      <c r="AF7" s="255"/>
      <c r="AG7" s="276"/>
      <c r="AH7" s="276"/>
      <c r="AI7" s="261"/>
      <c r="AJ7" s="256"/>
      <c r="AK7" s="255"/>
      <c r="AL7" s="276"/>
      <c r="AM7" s="276"/>
      <c r="AN7" s="261"/>
      <c r="AO7" s="256"/>
      <c r="AP7" s="255"/>
      <c r="AQ7" s="276"/>
      <c r="AR7" s="276"/>
      <c r="AS7" s="261"/>
      <c r="AT7" s="256"/>
      <c r="AU7" s="255"/>
      <c r="AV7" s="276"/>
      <c r="AW7" s="276"/>
      <c r="AX7" s="261"/>
      <c r="AY7" s="256"/>
    </row>
    <row r="8" spans="1:51" ht="16" thickBot="1">
      <c r="A8" s="243"/>
      <c r="B8" s="257"/>
      <c r="C8" s="261"/>
      <c r="D8" s="261"/>
      <c r="E8" s="261"/>
      <c r="F8" s="258"/>
      <c r="G8" s="257"/>
      <c r="H8" s="261"/>
      <c r="I8" s="261"/>
      <c r="J8" s="261"/>
      <c r="K8" s="258"/>
      <c r="L8" s="257"/>
      <c r="M8" s="261"/>
      <c r="N8" s="261"/>
      <c r="O8" s="261"/>
      <c r="P8" s="258"/>
      <c r="Q8" s="257"/>
      <c r="R8" s="261"/>
      <c r="S8" s="261"/>
      <c r="T8" s="261"/>
      <c r="U8" s="258"/>
      <c r="V8" s="257"/>
      <c r="W8" s="261"/>
      <c r="X8" s="261"/>
      <c r="Y8" s="261"/>
      <c r="Z8" s="258"/>
      <c r="AA8" s="257"/>
      <c r="AB8" s="261"/>
      <c r="AC8" s="261"/>
      <c r="AD8" s="261"/>
      <c r="AE8" s="258"/>
      <c r="AF8" s="257"/>
      <c r="AG8" s="261"/>
      <c r="AH8" s="261"/>
      <c r="AI8" s="261"/>
      <c r="AJ8" s="258"/>
      <c r="AK8" s="257"/>
      <c r="AL8" s="261"/>
      <c r="AM8" s="261"/>
      <c r="AN8" s="261"/>
      <c r="AO8" s="258"/>
      <c r="AP8" s="257"/>
      <c r="AQ8" s="261"/>
      <c r="AR8" s="261"/>
      <c r="AS8" s="261"/>
      <c r="AT8" s="258"/>
      <c r="AU8" s="257"/>
      <c r="AV8" s="261"/>
      <c r="AW8" s="261"/>
      <c r="AX8" s="261"/>
      <c r="AY8" s="258"/>
    </row>
    <row r="9" spans="1:51" ht="16" thickBot="1">
      <c r="A9" s="243"/>
      <c r="B9" s="257"/>
      <c r="C9" s="449" t="s">
        <v>292</v>
      </c>
      <c r="D9" s="595"/>
      <c r="E9" s="261"/>
      <c r="F9" s="258"/>
      <c r="G9" s="257"/>
      <c r="H9" s="449" t="s">
        <v>292</v>
      </c>
      <c r="I9" s="595"/>
      <c r="J9" s="261"/>
      <c r="K9" s="258"/>
      <c r="L9" s="257"/>
      <c r="M9" s="449" t="s">
        <v>292</v>
      </c>
      <c r="N9" s="595"/>
      <c r="O9" s="261"/>
      <c r="P9" s="258"/>
      <c r="Q9" s="257"/>
      <c r="R9" s="449" t="s">
        <v>292</v>
      </c>
      <c r="S9" s="595"/>
      <c r="T9" s="261"/>
      <c r="U9" s="258"/>
      <c r="V9" s="257"/>
      <c r="W9" s="449" t="s">
        <v>292</v>
      </c>
      <c r="X9" s="595"/>
      <c r="Y9" s="261"/>
      <c r="Z9" s="258"/>
      <c r="AA9" s="257"/>
      <c r="AB9" s="449" t="s">
        <v>292</v>
      </c>
      <c r="AC9" s="595"/>
      <c r="AD9" s="261"/>
      <c r="AE9" s="258"/>
      <c r="AF9" s="257"/>
      <c r="AG9" s="449" t="s">
        <v>292</v>
      </c>
      <c r="AH9" s="595"/>
      <c r="AI9" s="261"/>
      <c r="AJ9" s="258"/>
      <c r="AK9" s="257"/>
      <c r="AL9" s="449" t="s">
        <v>292</v>
      </c>
      <c r="AM9" s="595"/>
      <c r="AN9" s="261"/>
      <c r="AO9" s="258"/>
      <c r="AP9" s="257"/>
      <c r="AQ9" s="449" t="s">
        <v>292</v>
      </c>
      <c r="AR9" s="595"/>
      <c r="AS9" s="261"/>
      <c r="AT9" s="258"/>
      <c r="AU9" s="257"/>
      <c r="AV9" s="449" t="s">
        <v>292</v>
      </c>
      <c r="AW9" s="595"/>
      <c r="AX9" s="261"/>
      <c r="AY9" s="258"/>
    </row>
    <row r="10" spans="1:51">
      <c r="A10" s="243"/>
      <c r="B10" s="257"/>
      <c r="C10" s="272" t="s">
        <v>297</v>
      </c>
      <c r="D10" s="288">
        <v>17</v>
      </c>
      <c r="E10" s="261"/>
      <c r="F10" s="258"/>
      <c r="G10" s="257"/>
      <c r="H10" s="264" t="s">
        <v>208</v>
      </c>
      <c r="I10" s="277"/>
      <c r="J10" s="261"/>
      <c r="K10" s="258"/>
      <c r="L10" s="257"/>
      <c r="M10" s="264" t="s">
        <v>208</v>
      </c>
      <c r="N10" s="277"/>
      <c r="O10" s="261"/>
      <c r="P10" s="258"/>
      <c r="Q10" s="257"/>
      <c r="R10" s="264" t="s">
        <v>208</v>
      </c>
      <c r="S10" s="277"/>
      <c r="T10" s="261"/>
      <c r="U10" s="258"/>
      <c r="V10" s="257"/>
      <c r="W10" s="264" t="s">
        <v>208</v>
      </c>
      <c r="X10" s="277"/>
      <c r="Y10" s="261"/>
      <c r="Z10" s="258"/>
      <c r="AA10" s="257"/>
      <c r="AB10" s="264" t="s">
        <v>208</v>
      </c>
      <c r="AC10" s="277"/>
      <c r="AD10" s="261"/>
      <c r="AE10" s="258"/>
      <c r="AF10" s="257"/>
      <c r="AG10" s="264" t="s">
        <v>208</v>
      </c>
      <c r="AH10" s="277"/>
      <c r="AI10" s="261"/>
      <c r="AJ10" s="258"/>
      <c r="AK10" s="257"/>
      <c r="AL10" s="264" t="s">
        <v>208</v>
      </c>
      <c r="AM10" s="277"/>
      <c r="AN10" s="261"/>
      <c r="AO10" s="258"/>
      <c r="AP10" s="257"/>
      <c r="AQ10" s="264" t="s">
        <v>208</v>
      </c>
      <c r="AR10" s="277"/>
      <c r="AS10" s="261"/>
      <c r="AT10" s="258"/>
      <c r="AU10" s="257"/>
      <c r="AV10" s="264" t="s">
        <v>208</v>
      </c>
      <c r="AW10" s="277"/>
      <c r="AX10" s="261"/>
      <c r="AY10" s="258"/>
    </row>
    <row r="11" spans="1:51">
      <c r="A11" s="243"/>
      <c r="B11" s="257"/>
      <c r="C11" s="314"/>
      <c r="D11" s="284"/>
      <c r="E11" s="261"/>
      <c r="F11" s="258"/>
      <c r="G11" s="257"/>
      <c r="H11" s="278"/>
      <c r="I11" s="279"/>
      <c r="J11" s="261"/>
      <c r="K11" s="258"/>
      <c r="L11" s="257"/>
      <c r="M11" s="278"/>
      <c r="N11" s="279"/>
      <c r="O11" s="261"/>
      <c r="P11" s="258"/>
      <c r="Q11" s="257"/>
      <c r="R11" s="278"/>
      <c r="S11" s="279"/>
      <c r="T11" s="261"/>
      <c r="U11" s="258"/>
      <c r="V11" s="257"/>
      <c r="W11" s="278"/>
      <c r="X11" s="279"/>
      <c r="Y11" s="261"/>
      <c r="Z11" s="258"/>
      <c r="AA11" s="257"/>
      <c r="AB11" s="278"/>
      <c r="AC11" s="279"/>
      <c r="AD11" s="261"/>
      <c r="AE11" s="258"/>
      <c r="AF11" s="257"/>
      <c r="AG11" s="278"/>
      <c r="AH11" s="279"/>
      <c r="AI11" s="261"/>
      <c r="AJ11" s="258"/>
      <c r="AK11" s="257"/>
      <c r="AL11" s="278"/>
      <c r="AM11" s="279"/>
      <c r="AN11" s="261"/>
      <c r="AO11" s="258"/>
      <c r="AP11" s="257"/>
      <c r="AQ11" s="278"/>
      <c r="AR11" s="279"/>
      <c r="AS11" s="261"/>
      <c r="AT11" s="258"/>
      <c r="AU11" s="257"/>
      <c r="AV11" s="278"/>
      <c r="AW11" s="279"/>
      <c r="AX11" s="261"/>
      <c r="AY11" s="258"/>
    </row>
    <row r="12" spans="1:51">
      <c r="A12" s="243"/>
      <c r="B12" s="257"/>
      <c r="C12" s="314"/>
      <c r="D12" s="284"/>
      <c r="E12" s="261"/>
      <c r="F12" s="258"/>
      <c r="G12" s="257"/>
      <c r="H12" s="278"/>
      <c r="I12" s="279"/>
      <c r="J12" s="261"/>
      <c r="K12" s="258"/>
      <c r="L12" s="257"/>
      <c r="M12" s="278"/>
      <c r="N12" s="279"/>
      <c r="O12" s="261"/>
      <c r="P12" s="258"/>
      <c r="Q12" s="257"/>
      <c r="R12" s="278"/>
      <c r="S12" s="279"/>
      <c r="T12" s="261"/>
      <c r="U12" s="258"/>
      <c r="V12" s="257"/>
      <c r="W12" s="278"/>
      <c r="X12" s="279"/>
      <c r="Y12" s="261"/>
      <c r="Z12" s="258"/>
      <c r="AA12" s="257"/>
      <c r="AB12" s="278"/>
      <c r="AC12" s="279"/>
      <c r="AD12" s="261"/>
      <c r="AE12" s="258"/>
      <c r="AF12" s="257"/>
      <c r="AG12" s="278"/>
      <c r="AH12" s="279"/>
      <c r="AI12" s="261"/>
      <c r="AJ12" s="258"/>
      <c r="AK12" s="257"/>
      <c r="AL12" s="278"/>
      <c r="AM12" s="279"/>
      <c r="AN12" s="261"/>
      <c r="AO12" s="258"/>
      <c r="AP12" s="257"/>
      <c r="AQ12" s="278"/>
      <c r="AR12" s="279"/>
      <c r="AS12" s="261"/>
      <c r="AT12" s="258"/>
      <c r="AU12" s="257"/>
      <c r="AV12" s="278"/>
      <c r="AW12" s="279"/>
      <c r="AX12" s="261"/>
      <c r="AY12" s="258"/>
    </row>
    <row r="13" spans="1:51">
      <c r="A13" s="243"/>
      <c r="B13" s="257"/>
      <c r="C13" s="314"/>
      <c r="D13" s="284"/>
      <c r="E13" s="261"/>
      <c r="F13" s="258"/>
      <c r="G13" s="257"/>
      <c r="H13" s="278"/>
      <c r="I13" s="279"/>
      <c r="J13" s="261"/>
      <c r="K13" s="258"/>
      <c r="L13" s="257"/>
      <c r="M13" s="278"/>
      <c r="N13" s="279"/>
      <c r="O13" s="261"/>
      <c r="P13" s="258"/>
      <c r="Q13" s="257"/>
      <c r="R13" s="278"/>
      <c r="S13" s="279"/>
      <c r="T13" s="261"/>
      <c r="U13" s="258"/>
      <c r="V13" s="257"/>
      <c r="W13" s="278"/>
      <c r="X13" s="279"/>
      <c r="Y13" s="261"/>
      <c r="Z13" s="258"/>
      <c r="AA13" s="257"/>
      <c r="AB13" s="278"/>
      <c r="AC13" s="279"/>
      <c r="AD13" s="261"/>
      <c r="AE13" s="258"/>
      <c r="AF13" s="257"/>
      <c r="AG13" s="278"/>
      <c r="AH13" s="279"/>
      <c r="AI13" s="261"/>
      <c r="AJ13" s="258"/>
      <c r="AK13" s="257"/>
      <c r="AL13" s="278"/>
      <c r="AM13" s="279"/>
      <c r="AN13" s="261"/>
      <c r="AO13" s="258"/>
      <c r="AP13" s="257"/>
      <c r="AQ13" s="278"/>
      <c r="AR13" s="279"/>
      <c r="AS13" s="261"/>
      <c r="AT13" s="258"/>
      <c r="AU13" s="257"/>
      <c r="AV13" s="278"/>
      <c r="AW13" s="279"/>
      <c r="AX13" s="261"/>
      <c r="AY13" s="258"/>
    </row>
    <row r="14" spans="1:51">
      <c r="A14" s="243"/>
      <c r="B14" s="257"/>
      <c r="C14" s="314"/>
      <c r="D14" s="284"/>
      <c r="E14" s="261"/>
      <c r="F14" s="258"/>
      <c r="G14" s="257"/>
      <c r="H14" s="278"/>
      <c r="I14" s="279"/>
      <c r="J14" s="261"/>
      <c r="K14" s="258"/>
      <c r="L14" s="257"/>
      <c r="M14" s="278"/>
      <c r="N14" s="279"/>
      <c r="O14" s="261"/>
      <c r="P14" s="258"/>
      <c r="Q14" s="257"/>
      <c r="R14" s="278"/>
      <c r="S14" s="279"/>
      <c r="T14" s="261"/>
      <c r="U14" s="258"/>
      <c r="V14" s="257"/>
      <c r="W14" s="278"/>
      <c r="X14" s="279"/>
      <c r="Y14" s="261"/>
      <c r="Z14" s="258"/>
      <c r="AA14" s="257"/>
      <c r="AB14" s="278"/>
      <c r="AC14" s="279"/>
      <c r="AD14" s="261"/>
      <c r="AE14" s="258"/>
      <c r="AF14" s="257"/>
      <c r="AG14" s="278"/>
      <c r="AH14" s="279"/>
      <c r="AI14" s="261"/>
      <c r="AJ14" s="258"/>
      <c r="AK14" s="257"/>
      <c r="AL14" s="278"/>
      <c r="AM14" s="279"/>
      <c r="AN14" s="261"/>
      <c r="AO14" s="258"/>
      <c r="AP14" s="257"/>
      <c r="AQ14" s="278"/>
      <c r="AR14" s="279"/>
      <c r="AS14" s="261"/>
      <c r="AT14" s="258"/>
      <c r="AU14" s="257"/>
      <c r="AV14" s="278"/>
      <c r="AW14" s="279"/>
      <c r="AX14" s="261"/>
      <c r="AY14" s="258"/>
    </row>
    <row r="15" spans="1:51" ht="16" thickBot="1">
      <c r="A15" s="243"/>
      <c r="B15" s="257"/>
      <c r="C15" s="315"/>
      <c r="D15" s="286"/>
      <c r="E15" s="261"/>
      <c r="F15" s="258"/>
      <c r="G15" s="257"/>
      <c r="H15" s="280"/>
      <c r="I15" s="281"/>
      <c r="J15" s="261"/>
      <c r="K15" s="258"/>
      <c r="L15" s="257"/>
      <c r="M15" s="280"/>
      <c r="N15" s="281"/>
      <c r="O15" s="261"/>
      <c r="P15" s="258"/>
      <c r="Q15" s="257"/>
      <c r="R15" s="280"/>
      <c r="S15" s="281"/>
      <c r="T15" s="261"/>
      <c r="U15" s="258"/>
      <c r="V15" s="257"/>
      <c r="W15" s="280"/>
      <c r="X15" s="281"/>
      <c r="Y15" s="261"/>
      <c r="Z15" s="258"/>
      <c r="AA15" s="257"/>
      <c r="AB15" s="280"/>
      <c r="AC15" s="281"/>
      <c r="AD15" s="261"/>
      <c r="AE15" s="258"/>
      <c r="AF15" s="257"/>
      <c r="AG15" s="280"/>
      <c r="AH15" s="281"/>
      <c r="AI15" s="261"/>
      <c r="AJ15" s="258"/>
      <c r="AK15" s="257"/>
      <c r="AL15" s="280"/>
      <c r="AM15" s="281"/>
      <c r="AN15" s="261"/>
      <c r="AO15" s="258"/>
      <c r="AP15" s="257"/>
      <c r="AQ15" s="280"/>
      <c r="AR15" s="281"/>
      <c r="AS15" s="261"/>
      <c r="AT15" s="258"/>
      <c r="AU15" s="257"/>
      <c r="AV15" s="280"/>
      <c r="AW15" s="281"/>
      <c r="AX15" s="261"/>
      <c r="AY15" s="258"/>
    </row>
    <row r="16" spans="1:51">
      <c r="A16" s="243"/>
      <c r="B16" s="257"/>
      <c r="C16" s="261"/>
      <c r="D16" s="261"/>
      <c r="E16" s="261"/>
      <c r="F16" s="258"/>
      <c r="G16" s="257"/>
      <c r="H16" s="261"/>
      <c r="I16" s="261"/>
      <c r="J16" s="261"/>
      <c r="K16" s="258"/>
      <c r="L16" s="257"/>
      <c r="M16" s="261"/>
      <c r="N16" s="261"/>
      <c r="O16" s="261"/>
      <c r="P16" s="258"/>
      <c r="Q16" s="257"/>
      <c r="R16" s="261"/>
      <c r="S16" s="261"/>
      <c r="T16" s="261"/>
      <c r="U16" s="258"/>
      <c r="V16" s="257"/>
      <c r="W16" s="261"/>
      <c r="X16" s="261"/>
      <c r="Y16" s="261"/>
      <c r="Z16" s="258"/>
      <c r="AA16" s="257"/>
      <c r="AB16" s="261"/>
      <c r="AC16" s="261"/>
      <c r="AD16" s="261"/>
      <c r="AE16" s="258"/>
      <c r="AF16" s="257"/>
      <c r="AG16" s="261"/>
      <c r="AH16" s="261"/>
      <c r="AI16" s="261"/>
      <c r="AJ16" s="258"/>
      <c r="AK16" s="257"/>
      <c r="AL16" s="261"/>
      <c r="AM16" s="261"/>
      <c r="AN16" s="261"/>
      <c r="AO16" s="258"/>
      <c r="AP16" s="257"/>
      <c r="AQ16" s="261"/>
      <c r="AR16" s="261"/>
      <c r="AS16" s="261"/>
      <c r="AT16" s="258"/>
      <c r="AU16" s="257"/>
      <c r="AV16" s="261"/>
      <c r="AW16" s="261"/>
      <c r="AX16" s="261"/>
      <c r="AY16" s="258"/>
    </row>
    <row r="17" spans="1:51" ht="16" thickBot="1">
      <c r="A17" s="243"/>
      <c r="B17" s="257"/>
      <c r="C17" s="261"/>
      <c r="D17" s="261"/>
      <c r="E17" s="261"/>
      <c r="F17" s="258"/>
      <c r="G17" s="257"/>
      <c r="H17" s="261"/>
      <c r="I17" s="261"/>
      <c r="J17" s="261"/>
      <c r="K17" s="258"/>
      <c r="L17" s="257"/>
      <c r="M17" s="261"/>
      <c r="N17" s="261"/>
      <c r="O17" s="261"/>
      <c r="P17" s="258"/>
      <c r="Q17" s="257"/>
      <c r="R17" s="261"/>
      <c r="S17" s="261"/>
      <c r="T17" s="261"/>
      <c r="U17" s="258"/>
      <c r="V17" s="257"/>
      <c r="W17" s="261"/>
      <c r="X17" s="261"/>
      <c r="Y17" s="261"/>
      <c r="Z17" s="258"/>
      <c r="AA17" s="257"/>
      <c r="AB17" s="261"/>
      <c r="AC17" s="261"/>
      <c r="AD17" s="261"/>
      <c r="AE17" s="258"/>
      <c r="AF17" s="257"/>
      <c r="AG17" s="261"/>
      <c r="AH17" s="261"/>
      <c r="AI17" s="261"/>
      <c r="AJ17" s="258"/>
      <c r="AK17" s="257"/>
      <c r="AL17" s="261"/>
      <c r="AM17" s="261"/>
      <c r="AN17" s="261"/>
      <c r="AO17" s="258"/>
      <c r="AP17" s="257"/>
      <c r="AQ17" s="261"/>
      <c r="AR17" s="261"/>
      <c r="AS17" s="261"/>
      <c r="AT17" s="258"/>
      <c r="AU17" s="257"/>
      <c r="AV17" s="261"/>
      <c r="AW17" s="261"/>
      <c r="AX17" s="261"/>
      <c r="AY17" s="258"/>
    </row>
    <row r="18" spans="1:51" ht="16" thickBot="1">
      <c r="A18" s="243"/>
      <c r="B18" s="257"/>
      <c r="C18" s="293" t="s">
        <v>144</v>
      </c>
      <c r="D18" s="245" t="str">
        <f>C6</f>
        <v>Prod P.A.D</v>
      </c>
      <c r="E18" s="282" t="s">
        <v>287</v>
      </c>
      <c r="F18" s="258"/>
      <c r="G18" s="257"/>
      <c r="H18" s="294" t="s">
        <v>144</v>
      </c>
      <c r="I18" s="245" t="str">
        <f>H6</f>
        <v>Prod Grd Salle</v>
      </c>
      <c r="J18" s="282" t="s">
        <v>287</v>
      </c>
      <c r="K18" s="258"/>
      <c r="L18" s="257"/>
      <c r="M18" s="294" t="s">
        <v>144</v>
      </c>
      <c r="N18" s="245" t="str">
        <f>M6</f>
        <v>Prod Club</v>
      </c>
      <c r="O18" s="282" t="s">
        <v>287</v>
      </c>
      <c r="P18" s="258"/>
      <c r="Q18" s="257"/>
      <c r="R18" s="294" t="s">
        <v>144</v>
      </c>
      <c r="S18" s="245" t="str">
        <f>R6</f>
        <v>M.A.D</v>
      </c>
      <c r="T18" s="282" t="s">
        <v>287</v>
      </c>
      <c r="U18" s="258"/>
      <c r="V18" s="257"/>
      <c r="W18" s="294" t="s">
        <v>144</v>
      </c>
      <c r="X18" s="245" t="str">
        <f>W6</f>
        <v>M.A.D Grd Salle</v>
      </c>
      <c r="Y18" s="282" t="s">
        <v>287</v>
      </c>
      <c r="Z18" s="258"/>
      <c r="AA18" s="257"/>
      <c r="AB18" s="294" t="s">
        <v>144</v>
      </c>
      <c r="AC18" s="245" t="str">
        <f>AB6</f>
        <v>M.A.D Club</v>
      </c>
      <c r="AD18" s="282" t="s">
        <v>287</v>
      </c>
      <c r="AE18" s="258"/>
      <c r="AF18" s="257"/>
      <c r="AG18" s="294" t="s">
        <v>144</v>
      </c>
      <c r="AH18" s="245" t="str">
        <f>AG6</f>
        <v>M.A.D Club gratuit</v>
      </c>
      <c r="AI18" s="282" t="s">
        <v>287</v>
      </c>
      <c r="AJ18" s="258"/>
      <c r="AK18" s="257"/>
      <c r="AL18" s="294" t="s">
        <v>144</v>
      </c>
      <c r="AM18" s="245" t="str">
        <f>AL6</f>
        <v>M.A.D Salle gratuite</v>
      </c>
      <c r="AN18" s="282" t="s">
        <v>287</v>
      </c>
      <c r="AO18" s="258"/>
      <c r="AP18" s="257"/>
      <c r="AQ18" s="294" t="s">
        <v>144</v>
      </c>
      <c r="AR18" s="347" t="str">
        <f>AQ6</f>
        <v>Bus</v>
      </c>
      <c r="AS18" s="282" t="s">
        <v>287</v>
      </c>
      <c r="AT18" s="258"/>
      <c r="AU18" s="257"/>
      <c r="AV18" s="294" t="s">
        <v>144</v>
      </c>
      <c r="AW18" s="353" t="str">
        <f>AV6</f>
        <v>Rock School</v>
      </c>
      <c r="AX18" s="282" t="s">
        <v>287</v>
      </c>
      <c r="AY18" s="258"/>
    </row>
    <row r="19" spans="1:51">
      <c r="A19" s="243"/>
      <c r="B19" s="257"/>
      <c r="C19" s="302" t="s">
        <v>28</v>
      </c>
      <c r="D19" s="295">
        <v>0</v>
      </c>
      <c r="E19" s="283"/>
      <c r="F19" s="258"/>
      <c r="G19" s="257"/>
      <c r="H19" s="302" t="s">
        <v>56</v>
      </c>
      <c r="I19" s="295">
        <v>0</v>
      </c>
      <c r="J19" s="283"/>
      <c r="K19" s="258"/>
      <c r="L19" s="257"/>
      <c r="M19" s="302" t="s">
        <v>56</v>
      </c>
      <c r="N19" s="295">
        <v>0</v>
      </c>
      <c r="O19" s="283"/>
      <c r="P19" s="258"/>
      <c r="Q19" s="257"/>
      <c r="R19" s="302" t="s">
        <v>56</v>
      </c>
      <c r="S19" s="295">
        <v>0</v>
      </c>
      <c r="T19" s="283"/>
      <c r="U19" s="258"/>
      <c r="V19" s="257"/>
      <c r="W19" s="302" t="s">
        <v>56</v>
      </c>
      <c r="X19" s="295">
        <v>0</v>
      </c>
      <c r="Y19" s="283"/>
      <c r="Z19" s="258"/>
      <c r="AA19" s="257"/>
      <c r="AB19" s="302" t="s">
        <v>56</v>
      </c>
      <c r="AC19" s="295">
        <v>0</v>
      </c>
      <c r="AD19" s="283"/>
      <c r="AE19" s="258"/>
      <c r="AF19" s="257"/>
      <c r="AG19" s="302" t="s">
        <v>56</v>
      </c>
      <c r="AH19" s="295">
        <v>0</v>
      </c>
      <c r="AI19" s="283"/>
      <c r="AJ19" s="258"/>
      <c r="AK19" s="257"/>
      <c r="AL19" s="302" t="s">
        <v>56</v>
      </c>
      <c r="AM19" s="295">
        <v>0</v>
      </c>
      <c r="AN19" s="283"/>
      <c r="AO19" s="258"/>
      <c r="AP19" s="257"/>
      <c r="AQ19" s="302" t="s">
        <v>56</v>
      </c>
      <c r="AR19" s="295">
        <v>0</v>
      </c>
      <c r="AS19" s="283"/>
      <c r="AT19" s="258"/>
      <c r="AU19" s="257"/>
      <c r="AV19" s="302" t="s">
        <v>56</v>
      </c>
      <c r="AW19" s="295">
        <v>0</v>
      </c>
      <c r="AX19" s="283"/>
      <c r="AY19" s="258"/>
    </row>
    <row r="20" spans="1:51">
      <c r="A20" s="243"/>
      <c r="B20" s="257"/>
      <c r="C20" s="278" t="s">
        <v>226</v>
      </c>
      <c r="D20" s="242">
        <v>0</v>
      </c>
      <c r="E20" s="284"/>
      <c r="F20" s="258"/>
      <c r="G20" s="257"/>
      <c r="H20" s="278"/>
      <c r="I20" s="242"/>
      <c r="J20" s="284"/>
      <c r="K20" s="258"/>
      <c r="L20" s="257"/>
      <c r="M20" s="278"/>
      <c r="N20" s="242"/>
      <c r="O20" s="284"/>
      <c r="P20" s="258"/>
      <c r="Q20" s="257"/>
      <c r="R20" s="278"/>
      <c r="S20" s="242"/>
      <c r="T20" s="284"/>
      <c r="U20" s="258"/>
      <c r="V20" s="257"/>
      <c r="W20" s="278"/>
      <c r="X20" s="242"/>
      <c r="Y20" s="284"/>
      <c r="Z20" s="258"/>
      <c r="AA20" s="257"/>
      <c r="AB20" s="278"/>
      <c r="AC20" s="242"/>
      <c r="AD20" s="284"/>
      <c r="AE20" s="258"/>
      <c r="AF20" s="257"/>
      <c r="AG20" s="278"/>
      <c r="AH20" s="242"/>
      <c r="AI20" s="284"/>
      <c r="AJ20" s="258"/>
      <c r="AK20" s="257"/>
      <c r="AL20" s="278"/>
      <c r="AM20" s="242"/>
      <c r="AN20" s="284"/>
      <c r="AO20" s="258"/>
      <c r="AP20" s="257"/>
      <c r="AQ20" s="278"/>
      <c r="AR20" s="242"/>
      <c r="AS20" s="284"/>
      <c r="AT20" s="258"/>
      <c r="AU20" s="257"/>
      <c r="AV20" s="278"/>
      <c r="AW20" s="242"/>
      <c r="AX20" s="284"/>
      <c r="AY20" s="258"/>
    </row>
    <row r="21" spans="1:51">
      <c r="A21" s="243"/>
      <c r="B21" s="257"/>
      <c r="C21" s="278" t="s">
        <v>216</v>
      </c>
      <c r="D21" s="242">
        <v>0</v>
      </c>
      <c r="E21" s="284"/>
      <c r="F21" s="258"/>
      <c r="G21" s="257"/>
      <c r="H21" s="278"/>
      <c r="I21" s="242"/>
      <c r="J21" s="284"/>
      <c r="K21" s="258"/>
      <c r="L21" s="257"/>
      <c r="M21" s="278"/>
      <c r="N21" s="242"/>
      <c r="O21" s="284"/>
      <c r="P21" s="258"/>
      <c r="Q21" s="257"/>
      <c r="R21" s="278"/>
      <c r="S21" s="242"/>
      <c r="T21" s="284"/>
      <c r="U21" s="258"/>
      <c r="V21" s="257"/>
      <c r="W21" s="278"/>
      <c r="X21" s="242"/>
      <c r="Y21" s="284"/>
      <c r="Z21" s="258"/>
      <c r="AA21" s="257"/>
      <c r="AB21" s="278"/>
      <c r="AC21" s="242"/>
      <c r="AD21" s="284"/>
      <c r="AE21" s="258"/>
      <c r="AF21" s="257"/>
      <c r="AG21" s="278"/>
      <c r="AH21" s="242"/>
      <c r="AI21" s="284"/>
      <c r="AJ21" s="258"/>
      <c r="AK21" s="257"/>
      <c r="AL21" s="278"/>
      <c r="AM21" s="242"/>
      <c r="AN21" s="284"/>
      <c r="AO21" s="258"/>
      <c r="AP21" s="257"/>
      <c r="AQ21" s="278"/>
      <c r="AR21" s="242"/>
      <c r="AS21" s="284"/>
      <c r="AT21" s="258"/>
      <c r="AU21" s="257"/>
      <c r="AV21" s="278"/>
      <c r="AW21" s="242"/>
      <c r="AX21" s="284"/>
      <c r="AY21" s="258"/>
    </row>
    <row r="22" spans="1:51">
      <c r="A22" s="243"/>
      <c r="B22" s="257"/>
      <c r="C22" s="278" t="s">
        <v>60</v>
      </c>
      <c r="D22" s="242">
        <v>0</v>
      </c>
      <c r="E22" s="284"/>
      <c r="F22" s="258"/>
      <c r="G22" s="257"/>
      <c r="H22" s="278"/>
      <c r="I22" s="242"/>
      <c r="J22" s="284"/>
      <c r="K22" s="258"/>
      <c r="L22" s="257"/>
      <c r="M22" s="278"/>
      <c r="N22" s="242"/>
      <c r="O22" s="284"/>
      <c r="P22" s="258"/>
      <c r="Q22" s="257"/>
      <c r="R22" s="278"/>
      <c r="S22" s="242"/>
      <c r="T22" s="284"/>
      <c r="U22" s="258"/>
      <c r="V22" s="257"/>
      <c r="W22" s="278"/>
      <c r="X22" s="242"/>
      <c r="Y22" s="284"/>
      <c r="Z22" s="258"/>
      <c r="AA22" s="257"/>
      <c r="AB22" s="278"/>
      <c r="AC22" s="242"/>
      <c r="AD22" s="284"/>
      <c r="AE22" s="258"/>
      <c r="AF22" s="257"/>
      <c r="AG22" s="278"/>
      <c r="AH22" s="242"/>
      <c r="AI22" s="284"/>
      <c r="AJ22" s="258"/>
      <c r="AK22" s="257"/>
      <c r="AL22" s="278"/>
      <c r="AM22" s="242"/>
      <c r="AN22" s="284"/>
      <c r="AO22" s="258"/>
      <c r="AP22" s="257"/>
      <c r="AQ22" s="278"/>
      <c r="AR22" s="242"/>
      <c r="AS22" s="284"/>
      <c r="AT22" s="258"/>
      <c r="AU22" s="257"/>
      <c r="AV22" s="278"/>
      <c r="AW22" s="242"/>
      <c r="AX22" s="284"/>
      <c r="AY22" s="258"/>
    </row>
    <row r="23" spans="1:51">
      <c r="A23" s="243"/>
      <c r="B23" s="257"/>
      <c r="C23" s="278" t="s">
        <v>224</v>
      </c>
      <c r="D23" s="242">
        <v>0</v>
      </c>
      <c r="E23" s="284"/>
      <c r="F23" s="258"/>
      <c r="G23" s="257"/>
      <c r="H23" s="278"/>
      <c r="I23" s="242"/>
      <c r="J23" s="284"/>
      <c r="K23" s="258"/>
      <c r="L23" s="257"/>
      <c r="M23" s="278"/>
      <c r="N23" s="242"/>
      <c r="O23" s="284"/>
      <c r="P23" s="258"/>
      <c r="Q23" s="257"/>
      <c r="R23" s="278"/>
      <c r="S23" s="242"/>
      <c r="T23" s="284"/>
      <c r="U23" s="258"/>
      <c r="V23" s="257"/>
      <c r="W23" s="278"/>
      <c r="X23" s="242"/>
      <c r="Y23" s="284"/>
      <c r="Z23" s="258"/>
      <c r="AA23" s="257"/>
      <c r="AB23" s="278"/>
      <c r="AC23" s="242"/>
      <c r="AD23" s="284"/>
      <c r="AE23" s="258"/>
      <c r="AF23" s="257"/>
      <c r="AG23" s="278"/>
      <c r="AH23" s="242"/>
      <c r="AI23" s="284"/>
      <c r="AJ23" s="258"/>
      <c r="AK23" s="257"/>
      <c r="AL23" s="278"/>
      <c r="AM23" s="242"/>
      <c r="AN23" s="284"/>
      <c r="AO23" s="258"/>
      <c r="AP23" s="257"/>
      <c r="AQ23" s="278"/>
      <c r="AR23" s="242"/>
      <c r="AS23" s="284"/>
      <c r="AT23" s="258"/>
      <c r="AU23" s="257"/>
      <c r="AV23" s="278"/>
      <c r="AW23" s="242"/>
      <c r="AX23" s="284"/>
      <c r="AY23" s="258"/>
    </row>
    <row r="24" spans="1:51">
      <c r="A24" s="243"/>
      <c r="B24" s="257"/>
      <c r="C24" s="278" t="s">
        <v>58</v>
      </c>
      <c r="D24" s="242">
        <v>0</v>
      </c>
      <c r="E24" s="284"/>
      <c r="F24" s="258"/>
      <c r="G24" s="257"/>
      <c r="H24" s="278"/>
      <c r="I24" s="242"/>
      <c r="J24" s="284"/>
      <c r="K24" s="258"/>
      <c r="L24" s="257"/>
      <c r="M24" s="278"/>
      <c r="N24" s="242"/>
      <c r="O24" s="284"/>
      <c r="P24" s="258"/>
      <c r="Q24" s="257"/>
      <c r="R24" s="278"/>
      <c r="S24" s="242"/>
      <c r="T24" s="284"/>
      <c r="U24" s="258"/>
      <c r="V24" s="257"/>
      <c r="W24" s="278"/>
      <c r="X24" s="242"/>
      <c r="Y24" s="284"/>
      <c r="Z24" s="258"/>
      <c r="AA24" s="257"/>
      <c r="AB24" s="278"/>
      <c r="AC24" s="242"/>
      <c r="AD24" s="284"/>
      <c r="AE24" s="258"/>
      <c r="AF24" s="257"/>
      <c r="AG24" s="278"/>
      <c r="AH24" s="242"/>
      <c r="AI24" s="284"/>
      <c r="AJ24" s="258"/>
      <c r="AK24" s="257"/>
      <c r="AL24" s="278"/>
      <c r="AM24" s="242"/>
      <c r="AN24" s="284"/>
      <c r="AO24" s="258"/>
      <c r="AP24" s="257"/>
      <c r="AQ24" s="278"/>
      <c r="AR24" s="242"/>
      <c r="AS24" s="284"/>
      <c r="AT24" s="258"/>
      <c r="AU24" s="257"/>
      <c r="AV24" s="278"/>
      <c r="AW24" s="242"/>
      <c r="AX24" s="284"/>
      <c r="AY24" s="258"/>
    </row>
    <row r="25" spans="1:51">
      <c r="A25" s="243"/>
      <c r="B25" s="257"/>
      <c r="C25" s="278" t="s">
        <v>97</v>
      </c>
      <c r="D25" s="242">
        <v>0</v>
      </c>
      <c r="E25" s="284"/>
      <c r="F25" s="258"/>
      <c r="G25" s="257"/>
      <c r="H25" s="278"/>
      <c r="I25" s="242"/>
      <c r="J25" s="284"/>
      <c r="K25" s="258"/>
      <c r="L25" s="257"/>
      <c r="M25" s="278"/>
      <c r="N25" s="242"/>
      <c r="O25" s="284"/>
      <c r="P25" s="258"/>
      <c r="Q25" s="257"/>
      <c r="R25" s="278"/>
      <c r="S25" s="242"/>
      <c r="T25" s="284"/>
      <c r="U25" s="258"/>
      <c r="V25" s="257"/>
      <c r="W25" s="278"/>
      <c r="X25" s="242"/>
      <c r="Y25" s="284"/>
      <c r="Z25" s="258"/>
      <c r="AA25" s="257"/>
      <c r="AB25" s="278"/>
      <c r="AC25" s="242"/>
      <c r="AD25" s="284"/>
      <c r="AE25" s="258"/>
      <c r="AF25" s="257"/>
      <c r="AG25" s="278"/>
      <c r="AH25" s="242"/>
      <c r="AI25" s="284"/>
      <c r="AJ25" s="258"/>
      <c r="AK25" s="257"/>
      <c r="AL25" s="278"/>
      <c r="AM25" s="242"/>
      <c r="AN25" s="284"/>
      <c r="AO25" s="258"/>
      <c r="AP25" s="257"/>
      <c r="AQ25" s="278"/>
      <c r="AR25" s="242"/>
      <c r="AS25" s="284"/>
      <c r="AT25" s="258"/>
      <c r="AU25" s="257"/>
      <c r="AV25" s="278"/>
      <c r="AW25" s="242"/>
      <c r="AX25" s="284"/>
      <c r="AY25" s="258"/>
    </row>
    <row r="26" spans="1:51">
      <c r="A26" s="243"/>
      <c r="B26" s="257"/>
      <c r="C26" s="278" t="s">
        <v>114</v>
      </c>
      <c r="D26" s="242">
        <v>0</v>
      </c>
      <c r="E26" s="284"/>
      <c r="F26" s="258"/>
      <c r="G26" s="257"/>
      <c r="H26" s="278"/>
      <c r="I26" s="242"/>
      <c r="J26" s="284"/>
      <c r="K26" s="258"/>
      <c r="L26" s="257"/>
      <c r="M26" s="278"/>
      <c r="N26" s="242"/>
      <c r="O26" s="284"/>
      <c r="P26" s="258"/>
      <c r="Q26" s="257"/>
      <c r="R26" s="278"/>
      <c r="S26" s="242"/>
      <c r="T26" s="284"/>
      <c r="U26" s="258"/>
      <c r="V26" s="257"/>
      <c r="W26" s="278"/>
      <c r="X26" s="242"/>
      <c r="Y26" s="284"/>
      <c r="Z26" s="258"/>
      <c r="AA26" s="257"/>
      <c r="AB26" s="278"/>
      <c r="AC26" s="242"/>
      <c r="AD26" s="284"/>
      <c r="AE26" s="258"/>
      <c r="AF26" s="257"/>
      <c r="AG26" s="278"/>
      <c r="AH26" s="242"/>
      <c r="AI26" s="284"/>
      <c r="AJ26" s="258"/>
      <c r="AK26" s="257"/>
      <c r="AL26" s="278"/>
      <c r="AM26" s="242"/>
      <c r="AN26" s="284"/>
      <c r="AO26" s="258"/>
      <c r="AP26" s="257"/>
      <c r="AQ26" s="278"/>
      <c r="AR26" s="242"/>
      <c r="AS26" s="284"/>
      <c r="AT26" s="258"/>
      <c r="AU26" s="257"/>
      <c r="AV26" s="278"/>
      <c r="AW26" s="242"/>
      <c r="AX26" s="284"/>
      <c r="AY26" s="258"/>
    </row>
    <row r="27" spans="1:51">
      <c r="A27" s="243"/>
      <c r="B27" s="257"/>
      <c r="C27" s="278" t="s">
        <v>229</v>
      </c>
      <c r="D27" s="242">
        <v>0</v>
      </c>
      <c r="E27" s="284"/>
      <c r="F27" s="258"/>
      <c r="G27" s="257"/>
      <c r="H27" s="278"/>
      <c r="I27" s="242"/>
      <c r="J27" s="284"/>
      <c r="K27" s="258"/>
      <c r="L27" s="257"/>
      <c r="M27" s="278"/>
      <c r="N27" s="242"/>
      <c r="O27" s="284"/>
      <c r="P27" s="258"/>
      <c r="Q27" s="257"/>
      <c r="R27" s="278"/>
      <c r="S27" s="242"/>
      <c r="T27" s="284"/>
      <c r="U27" s="258"/>
      <c r="V27" s="257"/>
      <c r="W27" s="278"/>
      <c r="X27" s="242"/>
      <c r="Y27" s="284"/>
      <c r="Z27" s="258"/>
      <c r="AA27" s="257"/>
      <c r="AB27" s="278"/>
      <c r="AC27" s="242"/>
      <c r="AD27" s="284"/>
      <c r="AE27" s="258"/>
      <c r="AF27" s="257"/>
      <c r="AG27" s="278"/>
      <c r="AH27" s="242"/>
      <c r="AI27" s="284"/>
      <c r="AJ27" s="258"/>
      <c r="AK27" s="257"/>
      <c r="AL27" s="278"/>
      <c r="AM27" s="242"/>
      <c r="AN27" s="284"/>
      <c r="AO27" s="258"/>
      <c r="AP27" s="257"/>
      <c r="AQ27" s="278"/>
      <c r="AR27" s="242"/>
      <c r="AS27" s="284"/>
      <c r="AT27" s="258"/>
      <c r="AU27" s="257"/>
      <c r="AV27" s="278"/>
      <c r="AW27" s="242"/>
      <c r="AX27" s="284"/>
      <c r="AY27" s="258"/>
    </row>
    <row r="28" spans="1:51">
      <c r="A28" s="243"/>
      <c r="B28" s="257"/>
      <c r="C28" s="278" t="s">
        <v>140</v>
      </c>
      <c r="D28" s="242">
        <v>0</v>
      </c>
      <c r="E28" s="284"/>
      <c r="F28" s="258"/>
      <c r="G28" s="257"/>
      <c r="H28" s="278"/>
      <c r="I28" s="242"/>
      <c r="J28" s="284"/>
      <c r="K28" s="258"/>
      <c r="L28" s="257"/>
      <c r="M28" s="278"/>
      <c r="N28" s="242"/>
      <c r="O28" s="284"/>
      <c r="P28" s="258"/>
      <c r="Q28" s="257"/>
      <c r="R28" s="278"/>
      <c r="S28" s="242"/>
      <c r="T28" s="284"/>
      <c r="U28" s="258"/>
      <c r="V28" s="257"/>
      <c r="W28" s="278"/>
      <c r="X28" s="242"/>
      <c r="Y28" s="284"/>
      <c r="Z28" s="258"/>
      <c r="AA28" s="257"/>
      <c r="AB28" s="278"/>
      <c r="AC28" s="242"/>
      <c r="AD28" s="284"/>
      <c r="AE28" s="258"/>
      <c r="AF28" s="257"/>
      <c r="AG28" s="278"/>
      <c r="AH28" s="242"/>
      <c r="AI28" s="284"/>
      <c r="AJ28" s="258"/>
      <c r="AK28" s="257"/>
      <c r="AL28" s="278"/>
      <c r="AM28" s="242"/>
      <c r="AN28" s="284"/>
      <c r="AO28" s="258"/>
      <c r="AP28" s="257"/>
      <c r="AQ28" s="278"/>
      <c r="AR28" s="242"/>
      <c r="AS28" s="284"/>
      <c r="AT28" s="258"/>
      <c r="AU28" s="257"/>
      <c r="AV28" s="278"/>
      <c r="AW28" s="242"/>
      <c r="AX28" s="284"/>
      <c r="AY28" s="258"/>
    </row>
    <row r="29" spans="1:51">
      <c r="A29" s="243"/>
      <c r="B29" s="257"/>
      <c r="C29" s="278"/>
      <c r="D29" s="242">
        <v>0</v>
      </c>
      <c r="E29" s="284"/>
      <c r="F29" s="258"/>
      <c r="G29" s="257"/>
      <c r="H29" s="278"/>
      <c r="I29" s="242"/>
      <c r="J29" s="284"/>
      <c r="K29" s="258"/>
      <c r="L29" s="257"/>
      <c r="M29" s="278"/>
      <c r="N29" s="242"/>
      <c r="O29" s="284"/>
      <c r="P29" s="258"/>
      <c r="Q29" s="257"/>
      <c r="R29" s="278"/>
      <c r="S29" s="242"/>
      <c r="T29" s="284"/>
      <c r="U29" s="258"/>
      <c r="V29" s="257"/>
      <c r="W29" s="278"/>
      <c r="X29" s="242"/>
      <c r="Y29" s="284"/>
      <c r="Z29" s="258"/>
      <c r="AA29" s="257"/>
      <c r="AB29" s="278"/>
      <c r="AC29" s="242"/>
      <c r="AD29" s="284"/>
      <c r="AE29" s="258"/>
      <c r="AF29" s="257"/>
      <c r="AG29" s="278"/>
      <c r="AH29" s="242"/>
      <c r="AI29" s="284"/>
      <c r="AJ29" s="258"/>
      <c r="AK29" s="257"/>
      <c r="AL29" s="278"/>
      <c r="AM29" s="242"/>
      <c r="AN29" s="284"/>
      <c r="AO29" s="258"/>
      <c r="AP29" s="257"/>
      <c r="AQ29" s="278"/>
      <c r="AR29" s="242"/>
      <c r="AS29" s="284"/>
      <c r="AT29" s="258"/>
      <c r="AU29" s="257"/>
      <c r="AV29" s="278"/>
      <c r="AW29" s="242"/>
      <c r="AX29" s="284"/>
      <c r="AY29" s="258"/>
    </row>
    <row r="30" spans="1:51">
      <c r="A30" s="243"/>
      <c r="B30" s="257"/>
      <c r="C30" s="278"/>
      <c r="D30" s="242"/>
      <c r="E30" s="284"/>
      <c r="F30" s="258"/>
      <c r="G30" s="257"/>
      <c r="H30" s="278"/>
      <c r="I30" s="242"/>
      <c r="J30" s="284"/>
      <c r="K30" s="258"/>
      <c r="L30" s="257"/>
      <c r="M30" s="278"/>
      <c r="N30" s="242"/>
      <c r="O30" s="284"/>
      <c r="P30" s="258"/>
      <c r="Q30" s="257"/>
      <c r="R30" s="278"/>
      <c r="S30" s="242"/>
      <c r="T30" s="284"/>
      <c r="U30" s="258"/>
      <c r="V30" s="257"/>
      <c r="W30" s="278"/>
      <c r="X30" s="242"/>
      <c r="Y30" s="284"/>
      <c r="Z30" s="258"/>
      <c r="AA30" s="257"/>
      <c r="AB30" s="278"/>
      <c r="AC30" s="242"/>
      <c r="AD30" s="284"/>
      <c r="AE30" s="258"/>
      <c r="AF30" s="257"/>
      <c r="AG30" s="278"/>
      <c r="AH30" s="242"/>
      <c r="AI30" s="284"/>
      <c r="AJ30" s="258"/>
      <c r="AK30" s="257"/>
      <c r="AL30" s="278"/>
      <c r="AM30" s="242"/>
      <c r="AN30" s="284"/>
      <c r="AO30" s="258"/>
      <c r="AP30" s="257"/>
      <c r="AQ30" s="278"/>
      <c r="AR30" s="242"/>
      <c r="AS30" s="284"/>
      <c r="AT30" s="258"/>
      <c r="AU30" s="257"/>
      <c r="AV30" s="278"/>
      <c r="AW30" s="242"/>
      <c r="AX30" s="284"/>
      <c r="AY30" s="258"/>
    </row>
    <row r="31" spans="1:51">
      <c r="A31" s="243"/>
      <c r="B31" s="257"/>
      <c r="C31" s="278"/>
      <c r="D31" s="242"/>
      <c r="E31" s="284"/>
      <c r="F31" s="258"/>
      <c r="G31" s="257"/>
      <c r="H31" s="278"/>
      <c r="I31" s="242"/>
      <c r="J31" s="284"/>
      <c r="K31" s="258"/>
      <c r="L31" s="257"/>
      <c r="M31" s="278"/>
      <c r="N31" s="242"/>
      <c r="O31" s="284"/>
      <c r="P31" s="258"/>
      <c r="Q31" s="257"/>
      <c r="R31" s="278"/>
      <c r="S31" s="242"/>
      <c r="T31" s="284"/>
      <c r="U31" s="258"/>
      <c r="V31" s="257"/>
      <c r="W31" s="278"/>
      <c r="X31" s="242"/>
      <c r="Y31" s="284"/>
      <c r="Z31" s="258"/>
      <c r="AA31" s="257"/>
      <c r="AB31" s="278"/>
      <c r="AC31" s="242"/>
      <c r="AD31" s="284"/>
      <c r="AE31" s="258"/>
      <c r="AF31" s="257"/>
      <c r="AG31" s="278"/>
      <c r="AH31" s="242"/>
      <c r="AI31" s="284"/>
      <c r="AJ31" s="258"/>
      <c r="AK31" s="257"/>
      <c r="AL31" s="278"/>
      <c r="AM31" s="242"/>
      <c r="AN31" s="284"/>
      <c r="AO31" s="258"/>
      <c r="AP31" s="257"/>
      <c r="AQ31" s="278"/>
      <c r="AR31" s="242"/>
      <c r="AS31" s="284"/>
      <c r="AT31" s="258"/>
      <c r="AU31" s="257"/>
      <c r="AV31" s="278"/>
      <c r="AW31" s="242"/>
      <c r="AX31" s="284"/>
      <c r="AY31" s="258"/>
    </row>
    <row r="32" spans="1:51">
      <c r="A32" s="243"/>
      <c r="B32" s="257"/>
      <c r="C32" s="278"/>
      <c r="D32" s="242"/>
      <c r="E32" s="285"/>
      <c r="F32" s="258"/>
      <c r="G32" s="257"/>
      <c r="H32" s="278"/>
      <c r="I32" s="242"/>
      <c r="J32" s="285"/>
      <c r="K32" s="258"/>
      <c r="L32" s="257"/>
      <c r="M32" s="278"/>
      <c r="N32" s="242"/>
      <c r="O32" s="285"/>
      <c r="P32" s="258"/>
      <c r="Q32" s="257"/>
      <c r="R32" s="278"/>
      <c r="S32" s="242"/>
      <c r="T32" s="285"/>
      <c r="U32" s="258"/>
      <c r="V32" s="257"/>
      <c r="W32" s="278"/>
      <c r="X32" s="242"/>
      <c r="Y32" s="285"/>
      <c r="Z32" s="258"/>
      <c r="AA32" s="257"/>
      <c r="AB32" s="278"/>
      <c r="AC32" s="242"/>
      <c r="AD32" s="285"/>
      <c r="AE32" s="258"/>
      <c r="AF32" s="257"/>
      <c r="AG32" s="278"/>
      <c r="AH32" s="242"/>
      <c r="AI32" s="285"/>
      <c r="AJ32" s="258"/>
      <c r="AK32" s="257"/>
      <c r="AL32" s="278"/>
      <c r="AM32" s="242"/>
      <c r="AN32" s="285"/>
      <c r="AO32" s="258"/>
      <c r="AP32" s="257"/>
      <c r="AQ32" s="278"/>
      <c r="AR32" s="242"/>
      <c r="AS32" s="285"/>
      <c r="AT32" s="258"/>
      <c r="AU32" s="257"/>
      <c r="AV32" s="278"/>
      <c r="AW32" s="242"/>
      <c r="AX32" s="285"/>
      <c r="AY32" s="258"/>
    </row>
    <row r="33" spans="1:51" ht="16" thickBot="1">
      <c r="A33" s="243"/>
      <c r="B33" s="257"/>
      <c r="C33" s="278"/>
      <c r="D33" s="246"/>
      <c r="E33" s="286"/>
      <c r="F33" s="258"/>
      <c r="G33" s="257"/>
      <c r="H33" s="278"/>
      <c r="I33" s="246"/>
      <c r="J33" s="286"/>
      <c r="K33" s="258"/>
      <c r="L33" s="257"/>
      <c r="M33" s="278"/>
      <c r="N33" s="246"/>
      <c r="O33" s="286"/>
      <c r="P33" s="258"/>
      <c r="Q33" s="257"/>
      <c r="R33" s="278"/>
      <c r="S33" s="246"/>
      <c r="T33" s="286"/>
      <c r="U33" s="258"/>
      <c r="V33" s="257"/>
      <c r="W33" s="278"/>
      <c r="X33" s="246"/>
      <c r="Y33" s="286"/>
      <c r="Z33" s="258"/>
      <c r="AA33" s="257"/>
      <c r="AB33" s="278"/>
      <c r="AC33" s="246"/>
      <c r="AD33" s="286"/>
      <c r="AE33" s="258"/>
      <c r="AF33" s="257"/>
      <c r="AG33" s="278"/>
      <c r="AH33" s="246"/>
      <c r="AI33" s="286"/>
      <c r="AJ33" s="258"/>
      <c r="AK33" s="257"/>
      <c r="AL33" s="278"/>
      <c r="AM33" s="246"/>
      <c r="AN33" s="286"/>
      <c r="AO33" s="258"/>
      <c r="AP33" s="257"/>
      <c r="AQ33" s="278"/>
      <c r="AR33" s="246"/>
      <c r="AS33" s="286"/>
      <c r="AT33" s="258"/>
      <c r="AU33" s="257"/>
      <c r="AV33" s="278"/>
      <c r="AW33" s="246"/>
      <c r="AX33" s="286"/>
      <c r="AY33" s="258"/>
    </row>
    <row r="34" spans="1:51" ht="16" thickBot="1">
      <c r="A34" s="243"/>
      <c r="B34" s="257"/>
      <c r="C34" s="293" t="s">
        <v>301</v>
      </c>
      <c r="D34" s="267">
        <f>SUM(D19:D33)</f>
        <v>0</v>
      </c>
      <c r="E34" s="287"/>
      <c r="F34" s="258"/>
      <c r="G34" s="257"/>
      <c r="H34" s="294" t="s">
        <v>301</v>
      </c>
      <c r="I34" s="267">
        <f>SUM(I19:I33)</f>
        <v>0</v>
      </c>
      <c r="J34" s="287"/>
      <c r="K34" s="258"/>
      <c r="L34" s="257"/>
      <c r="M34" s="294" t="s">
        <v>301</v>
      </c>
      <c r="N34" s="267">
        <f>SUM(N19:N33)</f>
        <v>0</v>
      </c>
      <c r="O34" s="287"/>
      <c r="P34" s="258"/>
      <c r="Q34" s="257"/>
      <c r="R34" s="294" t="s">
        <v>301</v>
      </c>
      <c r="S34" s="267">
        <f>SUM(S19:S33)</f>
        <v>0</v>
      </c>
      <c r="T34" s="287"/>
      <c r="U34" s="258"/>
      <c r="V34" s="257"/>
      <c r="W34" s="294" t="s">
        <v>301</v>
      </c>
      <c r="X34" s="267">
        <f>SUM(X19:X33)</f>
        <v>0</v>
      </c>
      <c r="Y34" s="287"/>
      <c r="Z34" s="258"/>
      <c r="AA34" s="257"/>
      <c r="AB34" s="294" t="s">
        <v>301</v>
      </c>
      <c r="AC34" s="267">
        <f>SUM(AC19:AC33)</f>
        <v>0</v>
      </c>
      <c r="AD34" s="287"/>
      <c r="AE34" s="258"/>
      <c r="AF34" s="257"/>
      <c r="AG34" s="294" t="s">
        <v>301</v>
      </c>
      <c r="AH34" s="267">
        <f>SUM(AH19:AH33)</f>
        <v>0</v>
      </c>
      <c r="AI34" s="287"/>
      <c r="AJ34" s="258"/>
      <c r="AK34" s="257"/>
      <c r="AL34" s="294" t="s">
        <v>301</v>
      </c>
      <c r="AM34" s="267">
        <f>SUM(AM19:AM33)</f>
        <v>0</v>
      </c>
      <c r="AN34" s="287"/>
      <c r="AO34" s="258"/>
      <c r="AP34" s="257"/>
      <c r="AQ34" s="294" t="s">
        <v>301</v>
      </c>
      <c r="AR34" s="267">
        <f>SUM(AR19:AR33)</f>
        <v>0</v>
      </c>
      <c r="AS34" s="287"/>
      <c r="AT34" s="258"/>
      <c r="AU34" s="257"/>
      <c r="AV34" s="294" t="s">
        <v>301</v>
      </c>
      <c r="AW34" s="267">
        <f>SUM(AW19:AW33)</f>
        <v>0</v>
      </c>
      <c r="AX34" s="287"/>
      <c r="AY34" s="258"/>
    </row>
    <row r="35" spans="1:51" ht="16" thickBot="1">
      <c r="A35" s="243"/>
      <c r="B35" s="257"/>
      <c r="C35" s="261"/>
      <c r="D35" s="261"/>
      <c r="E35" s="261"/>
      <c r="F35" s="275"/>
      <c r="G35" s="257"/>
      <c r="H35" s="261"/>
      <c r="I35" s="261"/>
      <c r="J35" s="261"/>
      <c r="K35" s="275"/>
      <c r="L35" s="257"/>
      <c r="M35" s="261"/>
      <c r="N35" s="261"/>
      <c r="O35" s="261"/>
      <c r="P35" s="275"/>
      <c r="Q35" s="257"/>
      <c r="R35" s="261"/>
      <c r="S35" s="261"/>
      <c r="T35" s="261"/>
      <c r="U35" s="275"/>
      <c r="V35" s="257"/>
      <c r="W35" s="261"/>
      <c r="X35" s="261"/>
      <c r="Y35" s="261"/>
      <c r="Z35" s="275"/>
      <c r="AA35" s="257"/>
      <c r="AB35" s="261"/>
      <c r="AC35" s="261"/>
      <c r="AD35" s="261"/>
      <c r="AE35" s="275"/>
      <c r="AF35" s="257"/>
      <c r="AG35" s="261"/>
      <c r="AH35" s="261"/>
      <c r="AI35" s="261"/>
      <c r="AJ35" s="275"/>
      <c r="AK35" s="257"/>
      <c r="AL35" s="261"/>
      <c r="AM35" s="261"/>
      <c r="AN35" s="261"/>
      <c r="AO35" s="275"/>
      <c r="AP35" s="257"/>
      <c r="AQ35" s="261"/>
      <c r="AR35" s="261"/>
      <c r="AS35" s="261"/>
      <c r="AT35" s="275"/>
      <c r="AU35" s="257"/>
      <c r="AV35" s="261"/>
      <c r="AW35" s="261"/>
      <c r="AX35" s="261"/>
      <c r="AY35" s="275"/>
    </row>
    <row r="36" spans="1:51" ht="16" thickBot="1">
      <c r="A36" s="243"/>
      <c r="B36" s="257"/>
      <c r="C36" s="268" t="s">
        <v>143</v>
      </c>
      <c r="D36" s="265" t="str">
        <f>C6</f>
        <v>Prod P.A.D</v>
      </c>
      <c r="E36" s="282" t="s">
        <v>287</v>
      </c>
      <c r="F36" s="258"/>
      <c r="G36" s="257"/>
      <c r="H36" s="268" t="s">
        <v>143</v>
      </c>
      <c r="I36" s="265" t="str">
        <f>H6</f>
        <v>Prod Grd Salle</v>
      </c>
      <c r="J36" s="282" t="s">
        <v>287</v>
      </c>
      <c r="K36" s="258"/>
      <c r="L36" s="257"/>
      <c r="M36" s="268" t="s">
        <v>143</v>
      </c>
      <c r="N36" s="265" t="str">
        <f>M6</f>
        <v>Prod Club</v>
      </c>
      <c r="O36" s="282" t="s">
        <v>287</v>
      </c>
      <c r="P36" s="258"/>
      <c r="Q36" s="257"/>
      <c r="R36" s="268" t="s">
        <v>143</v>
      </c>
      <c r="S36" s="265" t="str">
        <f>R6</f>
        <v>M.A.D</v>
      </c>
      <c r="T36" s="282" t="s">
        <v>287</v>
      </c>
      <c r="U36" s="258"/>
      <c r="V36" s="257"/>
      <c r="W36" s="342" t="s">
        <v>143</v>
      </c>
      <c r="X36" s="265" t="str">
        <f>W6</f>
        <v>M.A.D Grd Salle</v>
      </c>
      <c r="Y36" s="282" t="s">
        <v>287</v>
      </c>
      <c r="Z36" s="258"/>
      <c r="AA36" s="257"/>
      <c r="AB36" s="342" t="s">
        <v>143</v>
      </c>
      <c r="AC36" s="265" t="str">
        <f>AB6</f>
        <v>M.A.D Club</v>
      </c>
      <c r="AD36" s="282" t="s">
        <v>287</v>
      </c>
      <c r="AE36" s="258"/>
      <c r="AF36" s="257"/>
      <c r="AG36" s="345" t="s">
        <v>143</v>
      </c>
      <c r="AH36" s="265" t="str">
        <f>AG6</f>
        <v>M.A.D Club gratuit</v>
      </c>
      <c r="AI36" s="282" t="s">
        <v>287</v>
      </c>
      <c r="AJ36" s="258"/>
      <c r="AK36" s="257"/>
      <c r="AL36" s="345" t="s">
        <v>143</v>
      </c>
      <c r="AM36" s="265" t="str">
        <f>AL6</f>
        <v>M.A.D Salle gratuite</v>
      </c>
      <c r="AN36" s="282" t="s">
        <v>287</v>
      </c>
      <c r="AO36" s="258"/>
      <c r="AP36" s="257"/>
      <c r="AQ36" s="345" t="s">
        <v>143</v>
      </c>
      <c r="AR36" s="346" t="str">
        <f>AQ6</f>
        <v>Bus</v>
      </c>
      <c r="AS36" s="282" t="s">
        <v>287</v>
      </c>
      <c r="AT36" s="258"/>
      <c r="AU36" s="257"/>
      <c r="AV36" s="351" t="s">
        <v>143</v>
      </c>
      <c r="AW36" s="352" t="str">
        <f>AV6</f>
        <v>Rock School</v>
      </c>
      <c r="AX36" s="282" t="s">
        <v>287</v>
      </c>
      <c r="AY36" s="258"/>
    </row>
    <row r="37" spans="1:51">
      <c r="A37" s="243"/>
      <c r="B37" s="257"/>
      <c r="C37" s="272" t="s">
        <v>27</v>
      </c>
      <c r="D37" s="269">
        <v>0</v>
      </c>
      <c r="E37" s="288"/>
      <c r="F37" s="258"/>
      <c r="G37" s="257"/>
      <c r="H37" s="272" t="s">
        <v>27</v>
      </c>
      <c r="I37" s="269">
        <v>0</v>
      </c>
      <c r="J37" s="288"/>
      <c r="K37" s="258"/>
      <c r="L37" s="257"/>
      <c r="M37" s="272" t="s">
        <v>27</v>
      </c>
      <c r="N37" s="269">
        <v>0</v>
      </c>
      <c r="O37" s="288"/>
      <c r="P37" s="258"/>
      <c r="Q37" s="257"/>
      <c r="R37" s="272" t="s">
        <v>27</v>
      </c>
      <c r="S37" s="269">
        <v>0</v>
      </c>
      <c r="T37" s="288"/>
      <c r="U37" s="258"/>
      <c r="V37" s="257"/>
      <c r="W37" s="272" t="s">
        <v>27</v>
      </c>
      <c r="X37" s="269">
        <v>0</v>
      </c>
      <c r="Y37" s="288"/>
      <c r="Z37" s="258"/>
      <c r="AA37" s="257"/>
      <c r="AB37" s="272" t="s">
        <v>27</v>
      </c>
      <c r="AC37" s="269">
        <v>0</v>
      </c>
      <c r="AD37" s="288"/>
      <c r="AE37" s="258"/>
      <c r="AF37" s="257"/>
      <c r="AG37" s="272" t="s">
        <v>27</v>
      </c>
      <c r="AH37" s="269">
        <v>0</v>
      </c>
      <c r="AI37" s="288"/>
      <c r="AJ37" s="258"/>
      <c r="AK37" s="257"/>
      <c r="AL37" s="272" t="s">
        <v>27</v>
      </c>
      <c r="AM37" s="269">
        <v>0</v>
      </c>
      <c r="AN37" s="288"/>
      <c r="AO37" s="258"/>
      <c r="AP37" s="257"/>
      <c r="AQ37" s="272" t="s">
        <v>27</v>
      </c>
      <c r="AR37" s="269">
        <v>0</v>
      </c>
      <c r="AS37" s="288"/>
      <c r="AT37" s="258"/>
      <c r="AU37" s="257"/>
      <c r="AV37" s="272" t="s">
        <v>27</v>
      </c>
      <c r="AW37" s="269">
        <v>0</v>
      </c>
      <c r="AX37" s="288"/>
      <c r="AY37" s="258"/>
    </row>
    <row r="38" spans="1:51">
      <c r="A38" s="243"/>
      <c r="B38" s="257"/>
      <c r="C38" s="272" t="s">
        <v>65</v>
      </c>
      <c r="D38" s="266">
        <v>0</v>
      </c>
      <c r="E38" s="284"/>
      <c r="F38" s="258"/>
      <c r="G38" s="257"/>
      <c r="H38" s="272"/>
      <c r="I38" s="266"/>
      <c r="J38" s="284"/>
      <c r="K38" s="258"/>
      <c r="L38" s="257"/>
      <c r="M38" s="272"/>
      <c r="N38" s="266"/>
      <c r="O38" s="284"/>
      <c r="P38" s="258"/>
      <c r="Q38" s="257"/>
      <c r="R38" s="272"/>
      <c r="S38" s="266"/>
      <c r="T38" s="284"/>
      <c r="U38" s="258"/>
      <c r="V38" s="257"/>
      <c r="W38" s="272"/>
      <c r="X38" s="266"/>
      <c r="Y38" s="284"/>
      <c r="Z38" s="258"/>
      <c r="AA38" s="257"/>
      <c r="AB38" s="272"/>
      <c r="AC38" s="266"/>
      <c r="AD38" s="284"/>
      <c r="AE38" s="258"/>
      <c r="AF38" s="257"/>
      <c r="AG38" s="272"/>
      <c r="AH38" s="266"/>
      <c r="AI38" s="284"/>
      <c r="AJ38" s="258"/>
      <c r="AK38" s="257"/>
      <c r="AL38" s="272"/>
      <c r="AM38" s="266"/>
      <c r="AN38" s="284"/>
      <c r="AO38" s="258"/>
      <c r="AP38" s="257"/>
      <c r="AQ38" s="272"/>
      <c r="AR38" s="266"/>
      <c r="AS38" s="284"/>
      <c r="AT38" s="258"/>
      <c r="AU38" s="257"/>
      <c r="AV38" s="272"/>
      <c r="AW38" s="266"/>
      <c r="AX38" s="284"/>
      <c r="AY38" s="258"/>
    </row>
    <row r="39" spans="1:51">
      <c r="A39" s="243"/>
      <c r="B39" s="257"/>
      <c r="C39" s="272" t="s">
        <v>85</v>
      </c>
      <c r="D39" s="266">
        <v>0</v>
      </c>
      <c r="E39" s="284"/>
      <c r="F39" s="258"/>
      <c r="G39" s="257"/>
      <c r="H39" s="272"/>
      <c r="I39" s="266"/>
      <c r="J39" s="284"/>
      <c r="K39" s="258"/>
      <c r="L39" s="257"/>
      <c r="M39" s="272"/>
      <c r="N39" s="266"/>
      <c r="O39" s="284"/>
      <c r="P39" s="258"/>
      <c r="Q39" s="257"/>
      <c r="R39" s="272"/>
      <c r="S39" s="266"/>
      <c r="T39" s="284"/>
      <c r="U39" s="258"/>
      <c r="V39" s="257"/>
      <c r="W39" s="272"/>
      <c r="X39" s="266"/>
      <c r="Y39" s="284"/>
      <c r="Z39" s="258"/>
      <c r="AA39" s="257"/>
      <c r="AB39" s="272"/>
      <c r="AC39" s="266"/>
      <c r="AD39" s="284"/>
      <c r="AE39" s="258"/>
      <c r="AF39" s="257"/>
      <c r="AG39" s="272"/>
      <c r="AH39" s="266"/>
      <c r="AI39" s="284"/>
      <c r="AJ39" s="258"/>
      <c r="AK39" s="257"/>
      <c r="AL39" s="272"/>
      <c r="AM39" s="266"/>
      <c r="AN39" s="284"/>
      <c r="AO39" s="258"/>
      <c r="AP39" s="257"/>
      <c r="AQ39" s="272"/>
      <c r="AR39" s="266"/>
      <c r="AS39" s="284"/>
      <c r="AT39" s="258"/>
      <c r="AU39" s="257"/>
      <c r="AV39" s="272"/>
      <c r="AW39" s="266"/>
      <c r="AX39" s="284"/>
      <c r="AY39" s="258"/>
    </row>
    <row r="40" spans="1:51">
      <c r="A40" s="243"/>
      <c r="B40" s="257"/>
      <c r="C40" s="272" t="s">
        <v>44</v>
      </c>
      <c r="D40" s="266">
        <v>0</v>
      </c>
      <c r="E40" s="284"/>
      <c r="F40" s="258"/>
      <c r="G40" s="257"/>
      <c r="H40" s="272"/>
      <c r="I40" s="266"/>
      <c r="J40" s="284"/>
      <c r="K40" s="258"/>
      <c r="L40" s="257"/>
      <c r="M40" s="272"/>
      <c r="N40" s="266"/>
      <c r="O40" s="284"/>
      <c r="P40" s="258"/>
      <c r="Q40" s="257"/>
      <c r="R40" s="272"/>
      <c r="S40" s="266"/>
      <c r="T40" s="284"/>
      <c r="U40" s="258"/>
      <c r="V40" s="257"/>
      <c r="W40" s="272"/>
      <c r="X40" s="266"/>
      <c r="Y40" s="284"/>
      <c r="Z40" s="258"/>
      <c r="AA40" s="257"/>
      <c r="AB40" s="272"/>
      <c r="AC40" s="266"/>
      <c r="AD40" s="284"/>
      <c r="AE40" s="258"/>
      <c r="AF40" s="257"/>
      <c r="AG40" s="272"/>
      <c r="AH40" s="266"/>
      <c r="AI40" s="284"/>
      <c r="AJ40" s="258"/>
      <c r="AK40" s="257"/>
      <c r="AL40" s="272"/>
      <c r="AM40" s="266"/>
      <c r="AN40" s="284"/>
      <c r="AO40" s="258"/>
      <c r="AP40" s="257"/>
      <c r="AQ40" s="272"/>
      <c r="AR40" s="266"/>
      <c r="AS40" s="284"/>
      <c r="AT40" s="258"/>
      <c r="AU40" s="257"/>
      <c r="AV40" s="272"/>
      <c r="AW40" s="266"/>
      <c r="AX40" s="284"/>
      <c r="AY40" s="258"/>
    </row>
    <row r="41" spans="1:51">
      <c r="A41" s="243"/>
      <c r="B41" s="257"/>
      <c r="C41" s="272" t="s">
        <v>294</v>
      </c>
      <c r="D41" s="266">
        <v>0</v>
      </c>
      <c r="E41" s="284"/>
      <c r="F41" s="258"/>
      <c r="G41" s="257"/>
      <c r="H41" s="272"/>
      <c r="I41" s="266"/>
      <c r="J41" s="284"/>
      <c r="K41" s="258"/>
      <c r="L41" s="257"/>
      <c r="M41" s="272"/>
      <c r="N41" s="266"/>
      <c r="O41" s="284"/>
      <c r="P41" s="258"/>
      <c r="Q41" s="257"/>
      <c r="R41" s="272"/>
      <c r="S41" s="266"/>
      <c r="T41" s="284"/>
      <c r="U41" s="258"/>
      <c r="V41" s="257"/>
      <c r="W41" s="272"/>
      <c r="X41" s="266"/>
      <c r="Y41" s="284"/>
      <c r="Z41" s="258"/>
      <c r="AA41" s="257"/>
      <c r="AB41" s="272"/>
      <c r="AC41" s="266"/>
      <c r="AD41" s="284"/>
      <c r="AE41" s="258"/>
      <c r="AF41" s="257"/>
      <c r="AG41" s="272"/>
      <c r="AH41" s="266"/>
      <c r="AI41" s="284"/>
      <c r="AJ41" s="258"/>
      <c r="AK41" s="257"/>
      <c r="AL41" s="272"/>
      <c r="AM41" s="266"/>
      <c r="AN41" s="284"/>
      <c r="AO41" s="258"/>
      <c r="AP41" s="257"/>
      <c r="AQ41" s="272"/>
      <c r="AR41" s="266"/>
      <c r="AS41" s="284"/>
      <c r="AT41" s="258"/>
      <c r="AU41" s="257"/>
      <c r="AV41" s="272"/>
      <c r="AW41" s="266"/>
      <c r="AX41" s="284"/>
      <c r="AY41" s="258"/>
    </row>
    <row r="42" spans="1:51">
      <c r="A42" s="243"/>
      <c r="B42" s="257"/>
      <c r="C42" s="272"/>
      <c r="D42" s="266"/>
      <c r="E42" s="284"/>
      <c r="F42" s="258"/>
      <c r="G42" s="257"/>
      <c r="H42" s="272"/>
      <c r="I42" s="266"/>
      <c r="J42" s="284"/>
      <c r="K42" s="258"/>
      <c r="L42" s="257"/>
      <c r="M42" s="272"/>
      <c r="N42" s="266"/>
      <c r="O42" s="284"/>
      <c r="P42" s="258"/>
      <c r="Q42" s="257"/>
      <c r="R42" s="272"/>
      <c r="S42" s="266"/>
      <c r="T42" s="284"/>
      <c r="U42" s="258"/>
      <c r="V42" s="257"/>
      <c r="W42" s="272"/>
      <c r="X42" s="266"/>
      <c r="Y42" s="284"/>
      <c r="Z42" s="258"/>
      <c r="AA42" s="257"/>
      <c r="AB42" s="272"/>
      <c r="AC42" s="266"/>
      <c r="AD42" s="284"/>
      <c r="AE42" s="258"/>
      <c r="AF42" s="257"/>
      <c r="AG42" s="272"/>
      <c r="AH42" s="266"/>
      <c r="AI42" s="284"/>
      <c r="AJ42" s="258"/>
      <c r="AK42" s="257"/>
      <c r="AL42" s="272"/>
      <c r="AM42" s="266"/>
      <c r="AN42" s="284"/>
      <c r="AO42" s="258"/>
      <c r="AP42" s="257"/>
      <c r="AQ42" s="272"/>
      <c r="AR42" s="266"/>
      <c r="AS42" s="284"/>
      <c r="AT42" s="258"/>
      <c r="AU42" s="257"/>
      <c r="AV42" s="272"/>
      <c r="AW42" s="266"/>
      <c r="AX42" s="284"/>
      <c r="AY42" s="258"/>
    </row>
    <row r="43" spans="1:51">
      <c r="A43" s="243"/>
      <c r="B43" s="257"/>
      <c r="C43" s="272"/>
      <c r="D43" s="266"/>
      <c r="E43" s="284"/>
      <c r="F43" s="258"/>
      <c r="G43" s="257"/>
      <c r="H43" s="272"/>
      <c r="I43" s="266"/>
      <c r="J43" s="284"/>
      <c r="K43" s="258"/>
      <c r="L43" s="257"/>
      <c r="M43" s="272"/>
      <c r="N43" s="266"/>
      <c r="O43" s="284"/>
      <c r="P43" s="258"/>
      <c r="Q43" s="257"/>
      <c r="R43" s="272"/>
      <c r="S43" s="266"/>
      <c r="T43" s="284"/>
      <c r="U43" s="258"/>
      <c r="V43" s="257"/>
      <c r="W43" s="272"/>
      <c r="X43" s="266"/>
      <c r="Y43" s="284"/>
      <c r="Z43" s="258"/>
      <c r="AA43" s="257"/>
      <c r="AB43" s="272"/>
      <c r="AC43" s="266"/>
      <c r="AD43" s="284"/>
      <c r="AE43" s="258"/>
      <c r="AF43" s="257"/>
      <c r="AG43" s="272"/>
      <c r="AH43" s="266"/>
      <c r="AI43" s="284"/>
      <c r="AJ43" s="258"/>
      <c r="AK43" s="257"/>
      <c r="AL43" s="272"/>
      <c r="AM43" s="266"/>
      <c r="AN43" s="284"/>
      <c r="AO43" s="258"/>
      <c r="AP43" s="257"/>
      <c r="AQ43" s="272"/>
      <c r="AR43" s="266"/>
      <c r="AS43" s="284"/>
      <c r="AT43" s="258"/>
      <c r="AU43" s="257"/>
      <c r="AV43" s="272"/>
      <c r="AW43" s="266"/>
      <c r="AX43" s="284"/>
      <c r="AY43" s="258"/>
    </row>
    <row r="44" spans="1:51">
      <c r="A44" s="243"/>
      <c r="B44" s="257"/>
      <c r="C44" s="272"/>
      <c r="D44" s="266"/>
      <c r="E44" s="284"/>
      <c r="F44" s="258"/>
      <c r="G44" s="257"/>
      <c r="H44" s="272"/>
      <c r="I44" s="266"/>
      <c r="J44" s="284"/>
      <c r="K44" s="258"/>
      <c r="L44" s="257"/>
      <c r="M44" s="272"/>
      <c r="N44" s="266"/>
      <c r="O44" s="284"/>
      <c r="P44" s="258"/>
      <c r="Q44" s="257"/>
      <c r="R44" s="272"/>
      <c r="S44" s="266"/>
      <c r="T44" s="284"/>
      <c r="U44" s="258"/>
      <c r="V44" s="257"/>
      <c r="W44" s="272"/>
      <c r="X44" s="266"/>
      <c r="Y44" s="284"/>
      <c r="Z44" s="258"/>
      <c r="AA44" s="257"/>
      <c r="AB44" s="272"/>
      <c r="AC44" s="266"/>
      <c r="AD44" s="284"/>
      <c r="AE44" s="258"/>
      <c r="AF44" s="257"/>
      <c r="AG44" s="272"/>
      <c r="AH44" s="266"/>
      <c r="AI44" s="284"/>
      <c r="AJ44" s="258"/>
      <c r="AK44" s="257"/>
      <c r="AL44" s="272"/>
      <c r="AM44" s="266"/>
      <c r="AN44" s="284"/>
      <c r="AO44" s="258"/>
      <c r="AP44" s="257"/>
      <c r="AQ44" s="272"/>
      <c r="AR44" s="266"/>
      <c r="AS44" s="284"/>
      <c r="AT44" s="258"/>
      <c r="AU44" s="257"/>
      <c r="AV44" s="272"/>
      <c r="AW44" s="266"/>
      <c r="AX44" s="284"/>
      <c r="AY44" s="258"/>
    </row>
    <row r="45" spans="1:51">
      <c r="A45" s="243"/>
      <c r="B45" s="257"/>
      <c r="C45" s="272"/>
      <c r="D45" s="266"/>
      <c r="E45" s="284"/>
      <c r="F45" s="258"/>
      <c r="G45" s="257"/>
      <c r="H45" s="272"/>
      <c r="I45" s="266"/>
      <c r="J45" s="284"/>
      <c r="K45" s="258"/>
      <c r="L45" s="257"/>
      <c r="M45" s="272"/>
      <c r="N45" s="266"/>
      <c r="O45" s="284"/>
      <c r="P45" s="258"/>
      <c r="Q45" s="257"/>
      <c r="R45" s="272"/>
      <c r="S45" s="266"/>
      <c r="T45" s="284"/>
      <c r="U45" s="258"/>
      <c r="V45" s="257"/>
      <c r="W45" s="272"/>
      <c r="X45" s="266"/>
      <c r="Y45" s="284"/>
      <c r="Z45" s="258"/>
      <c r="AA45" s="257"/>
      <c r="AB45" s="272"/>
      <c r="AC45" s="266"/>
      <c r="AD45" s="284"/>
      <c r="AE45" s="258"/>
      <c r="AF45" s="257"/>
      <c r="AG45" s="272"/>
      <c r="AH45" s="266"/>
      <c r="AI45" s="284"/>
      <c r="AJ45" s="258"/>
      <c r="AK45" s="257"/>
      <c r="AL45" s="272"/>
      <c r="AM45" s="266"/>
      <c r="AN45" s="284"/>
      <c r="AO45" s="258"/>
      <c r="AP45" s="257"/>
      <c r="AQ45" s="272"/>
      <c r="AR45" s="266"/>
      <c r="AS45" s="284"/>
      <c r="AT45" s="258"/>
      <c r="AU45" s="257"/>
      <c r="AV45" s="272"/>
      <c r="AW45" s="266"/>
      <c r="AX45" s="284"/>
      <c r="AY45" s="258"/>
    </row>
    <row r="46" spans="1:51">
      <c r="A46" s="243"/>
      <c r="B46" s="257"/>
      <c r="C46" s="272"/>
      <c r="D46" s="266"/>
      <c r="E46" s="284"/>
      <c r="F46" s="258"/>
      <c r="G46" s="257"/>
      <c r="H46" s="272"/>
      <c r="I46" s="266"/>
      <c r="J46" s="284"/>
      <c r="K46" s="258"/>
      <c r="L46" s="257"/>
      <c r="M46" s="272"/>
      <c r="N46" s="266"/>
      <c r="O46" s="284"/>
      <c r="P46" s="258"/>
      <c r="Q46" s="257"/>
      <c r="R46" s="272"/>
      <c r="S46" s="266"/>
      <c r="T46" s="284"/>
      <c r="U46" s="258"/>
      <c r="V46" s="257"/>
      <c r="W46" s="272"/>
      <c r="X46" s="266"/>
      <c r="Y46" s="284"/>
      <c r="Z46" s="258"/>
      <c r="AA46" s="257"/>
      <c r="AB46" s="272"/>
      <c r="AC46" s="266"/>
      <c r="AD46" s="284"/>
      <c r="AE46" s="258"/>
      <c r="AF46" s="257"/>
      <c r="AG46" s="272"/>
      <c r="AH46" s="266"/>
      <c r="AI46" s="284"/>
      <c r="AJ46" s="258"/>
      <c r="AK46" s="257"/>
      <c r="AL46" s="272"/>
      <c r="AM46" s="266"/>
      <c r="AN46" s="284"/>
      <c r="AO46" s="258"/>
      <c r="AP46" s="257"/>
      <c r="AQ46" s="272"/>
      <c r="AR46" s="266"/>
      <c r="AS46" s="284"/>
      <c r="AT46" s="258"/>
      <c r="AU46" s="257"/>
      <c r="AV46" s="272"/>
      <c r="AW46" s="266"/>
      <c r="AX46" s="284"/>
      <c r="AY46" s="258"/>
    </row>
    <row r="47" spans="1:51">
      <c r="A47" s="243"/>
      <c r="B47" s="257"/>
      <c r="C47" s="272"/>
      <c r="D47" s="266"/>
      <c r="E47" s="284"/>
      <c r="F47" s="258"/>
      <c r="G47" s="257"/>
      <c r="H47" s="272"/>
      <c r="I47" s="266"/>
      <c r="J47" s="284"/>
      <c r="K47" s="258"/>
      <c r="L47" s="257"/>
      <c r="M47" s="272"/>
      <c r="N47" s="266"/>
      <c r="O47" s="284"/>
      <c r="P47" s="258"/>
      <c r="Q47" s="257"/>
      <c r="R47" s="272"/>
      <c r="S47" s="266"/>
      <c r="T47" s="284"/>
      <c r="U47" s="258"/>
      <c r="V47" s="257"/>
      <c r="W47" s="272"/>
      <c r="X47" s="266"/>
      <c r="Y47" s="284"/>
      <c r="Z47" s="258"/>
      <c r="AA47" s="257"/>
      <c r="AB47" s="272"/>
      <c r="AC47" s="266"/>
      <c r="AD47" s="284"/>
      <c r="AE47" s="258"/>
      <c r="AF47" s="257"/>
      <c r="AG47" s="272"/>
      <c r="AH47" s="266"/>
      <c r="AI47" s="284"/>
      <c r="AJ47" s="258"/>
      <c r="AK47" s="257"/>
      <c r="AL47" s="272"/>
      <c r="AM47" s="266"/>
      <c r="AN47" s="284"/>
      <c r="AO47" s="258"/>
      <c r="AP47" s="257"/>
      <c r="AQ47" s="272"/>
      <c r="AR47" s="266"/>
      <c r="AS47" s="284"/>
      <c r="AT47" s="258"/>
      <c r="AU47" s="257"/>
      <c r="AV47" s="272"/>
      <c r="AW47" s="266"/>
      <c r="AX47" s="284"/>
      <c r="AY47" s="258"/>
    </row>
    <row r="48" spans="1:51">
      <c r="A48" s="243"/>
      <c r="B48" s="257"/>
      <c r="C48" s="272"/>
      <c r="D48" s="266"/>
      <c r="E48" s="284"/>
      <c r="F48" s="258"/>
      <c r="G48" s="257"/>
      <c r="H48" s="272"/>
      <c r="I48" s="266"/>
      <c r="J48" s="284"/>
      <c r="K48" s="258"/>
      <c r="L48" s="257"/>
      <c r="M48" s="272"/>
      <c r="N48" s="266"/>
      <c r="O48" s="284"/>
      <c r="P48" s="258"/>
      <c r="Q48" s="257"/>
      <c r="R48" s="272"/>
      <c r="S48" s="266"/>
      <c r="T48" s="284"/>
      <c r="U48" s="258"/>
      <c r="V48" s="257"/>
      <c r="W48" s="272"/>
      <c r="X48" s="266"/>
      <c r="Y48" s="284"/>
      <c r="Z48" s="258"/>
      <c r="AA48" s="257"/>
      <c r="AB48" s="272"/>
      <c r="AC48" s="266"/>
      <c r="AD48" s="284"/>
      <c r="AE48" s="258"/>
      <c r="AF48" s="257"/>
      <c r="AG48" s="272"/>
      <c r="AH48" s="266"/>
      <c r="AI48" s="284"/>
      <c r="AJ48" s="258"/>
      <c r="AK48" s="257"/>
      <c r="AL48" s="272"/>
      <c r="AM48" s="266"/>
      <c r="AN48" s="284"/>
      <c r="AO48" s="258"/>
      <c r="AP48" s="257"/>
      <c r="AQ48" s="272"/>
      <c r="AR48" s="266"/>
      <c r="AS48" s="284"/>
      <c r="AT48" s="258"/>
      <c r="AU48" s="257"/>
      <c r="AV48" s="272"/>
      <c r="AW48" s="266"/>
      <c r="AX48" s="284"/>
      <c r="AY48" s="258"/>
    </row>
    <row r="49" spans="1:51">
      <c r="A49" s="243"/>
      <c r="B49" s="257"/>
      <c r="C49" s="272"/>
      <c r="D49" s="266"/>
      <c r="E49" s="284"/>
      <c r="F49" s="258"/>
      <c r="G49" s="257"/>
      <c r="H49" s="272"/>
      <c r="I49" s="266"/>
      <c r="J49" s="284"/>
      <c r="K49" s="258"/>
      <c r="L49" s="257"/>
      <c r="M49" s="272"/>
      <c r="N49" s="266"/>
      <c r="O49" s="284"/>
      <c r="P49" s="258"/>
      <c r="Q49" s="257"/>
      <c r="R49" s="272"/>
      <c r="S49" s="266"/>
      <c r="T49" s="284"/>
      <c r="U49" s="258"/>
      <c r="V49" s="257"/>
      <c r="W49" s="272"/>
      <c r="X49" s="266"/>
      <c r="Y49" s="284"/>
      <c r="Z49" s="258"/>
      <c r="AA49" s="257"/>
      <c r="AB49" s="272"/>
      <c r="AC49" s="266"/>
      <c r="AD49" s="284"/>
      <c r="AE49" s="258"/>
      <c r="AF49" s="257"/>
      <c r="AG49" s="272"/>
      <c r="AH49" s="266"/>
      <c r="AI49" s="284"/>
      <c r="AJ49" s="258"/>
      <c r="AK49" s="257"/>
      <c r="AL49" s="272"/>
      <c r="AM49" s="266"/>
      <c r="AN49" s="284"/>
      <c r="AO49" s="258"/>
      <c r="AP49" s="257"/>
      <c r="AQ49" s="272"/>
      <c r="AR49" s="266"/>
      <c r="AS49" s="284"/>
      <c r="AT49" s="258"/>
      <c r="AU49" s="257"/>
      <c r="AV49" s="272"/>
      <c r="AW49" s="266"/>
      <c r="AX49" s="284"/>
      <c r="AY49" s="258"/>
    </row>
    <row r="50" spans="1:51">
      <c r="A50" s="243"/>
      <c r="B50" s="257"/>
      <c r="C50" s="272"/>
      <c r="D50" s="266"/>
      <c r="E50" s="284"/>
      <c r="F50" s="258"/>
      <c r="G50" s="257"/>
      <c r="H50" s="272"/>
      <c r="I50" s="266"/>
      <c r="J50" s="284"/>
      <c r="K50" s="258"/>
      <c r="L50" s="257"/>
      <c r="M50" s="272"/>
      <c r="N50" s="266"/>
      <c r="O50" s="284"/>
      <c r="P50" s="258"/>
      <c r="Q50" s="257"/>
      <c r="R50" s="272"/>
      <c r="S50" s="266"/>
      <c r="T50" s="284"/>
      <c r="U50" s="258"/>
      <c r="V50" s="257"/>
      <c r="W50" s="272"/>
      <c r="X50" s="266"/>
      <c r="Y50" s="284"/>
      <c r="Z50" s="258"/>
      <c r="AA50" s="257"/>
      <c r="AB50" s="272"/>
      <c r="AC50" s="266"/>
      <c r="AD50" s="284"/>
      <c r="AE50" s="258"/>
      <c r="AF50" s="257"/>
      <c r="AG50" s="272"/>
      <c r="AH50" s="266"/>
      <c r="AI50" s="284"/>
      <c r="AJ50" s="258"/>
      <c r="AK50" s="257"/>
      <c r="AL50" s="272"/>
      <c r="AM50" s="266"/>
      <c r="AN50" s="284"/>
      <c r="AO50" s="258"/>
      <c r="AP50" s="257"/>
      <c r="AQ50" s="272"/>
      <c r="AR50" s="266"/>
      <c r="AS50" s="284"/>
      <c r="AT50" s="258"/>
      <c r="AU50" s="257"/>
      <c r="AV50" s="272"/>
      <c r="AW50" s="266"/>
      <c r="AX50" s="284"/>
      <c r="AY50" s="258"/>
    </row>
    <row r="51" spans="1:51" ht="16" thickBot="1">
      <c r="A51" s="243"/>
      <c r="B51" s="257"/>
      <c r="C51" s="272"/>
      <c r="D51" s="270"/>
      <c r="E51" s="285"/>
      <c r="F51" s="258"/>
      <c r="G51" s="257"/>
      <c r="H51" s="272"/>
      <c r="I51" s="270"/>
      <c r="J51" s="285"/>
      <c r="K51" s="258"/>
      <c r="L51" s="257"/>
      <c r="M51" s="272"/>
      <c r="N51" s="270"/>
      <c r="O51" s="285"/>
      <c r="P51" s="258"/>
      <c r="Q51" s="257"/>
      <c r="R51" s="272"/>
      <c r="S51" s="270"/>
      <c r="T51" s="285"/>
      <c r="U51" s="258"/>
      <c r="V51" s="257"/>
      <c r="W51" s="272"/>
      <c r="X51" s="270"/>
      <c r="Y51" s="285"/>
      <c r="Z51" s="258"/>
      <c r="AA51" s="257"/>
      <c r="AB51" s="272"/>
      <c r="AC51" s="270"/>
      <c r="AD51" s="285"/>
      <c r="AE51" s="258"/>
      <c r="AF51" s="257"/>
      <c r="AG51" s="272"/>
      <c r="AH51" s="270"/>
      <c r="AI51" s="285"/>
      <c r="AJ51" s="258"/>
      <c r="AK51" s="257"/>
      <c r="AL51" s="272"/>
      <c r="AM51" s="270"/>
      <c r="AN51" s="285"/>
      <c r="AO51" s="258"/>
      <c r="AP51" s="257"/>
      <c r="AQ51" s="272"/>
      <c r="AR51" s="270"/>
      <c r="AS51" s="285"/>
      <c r="AT51" s="258"/>
      <c r="AU51" s="257"/>
      <c r="AV51" s="272"/>
      <c r="AW51" s="270"/>
      <c r="AX51" s="285"/>
      <c r="AY51" s="258"/>
    </row>
    <row r="52" spans="1:51" ht="16" thickBot="1">
      <c r="A52" s="243"/>
      <c r="B52" s="257"/>
      <c r="C52" s="268" t="s">
        <v>300</v>
      </c>
      <c r="D52" s="267">
        <f>SUM(D37:D51)</f>
        <v>0</v>
      </c>
      <c r="E52" s="287"/>
      <c r="F52" s="258"/>
      <c r="G52" s="257"/>
      <c r="H52" s="342" t="s">
        <v>300</v>
      </c>
      <c r="I52" s="267">
        <f>SUM(I37:I51)</f>
        <v>0</v>
      </c>
      <c r="J52" s="287"/>
      <c r="K52" s="258"/>
      <c r="L52" s="257"/>
      <c r="M52" s="342" t="s">
        <v>300</v>
      </c>
      <c r="N52" s="267">
        <f>SUM(N37:N51)</f>
        <v>0</v>
      </c>
      <c r="O52" s="287"/>
      <c r="P52" s="258"/>
      <c r="Q52" s="257"/>
      <c r="R52" s="342" t="s">
        <v>300</v>
      </c>
      <c r="S52" s="267">
        <f>SUM(S37:S51)</f>
        <v>0</v>
      </c>
      <c r="T52" s="287"/>
      <c r="U52" s="258"/>
      <c r="V52" s="257"/>
      <c r="W52" s="342" t="s">
        <v>300</v>
      </c>
      <c r="X52" s="267">
        <f>SUM(X37:X51)</f>
        <v>0</v>
      </c>
      <c r="Y52" s="287"/>
      <c r="Z52" s="258"/>
      <c r="AA52" s="257"/>
      <c r="AB52" s="342" t="s">
        <v>300</v>
      </c>
      <c r="AC52" s="267">
        <f>SUM(AC37:AC51)</f>
        <v>0</v>
      </c>
      <c r="AD52" s="287"/>
      <c r="AE52" s="258"/>
      <c r="AF52" s="257"/>
      <c r="AG52" s="345" t="s">
        <v>300</v>
      </c>
      <c r="AH52" s="267">
        <f>SUM(AH37:AH51)</f>
        <v>0</v>
      </c>
      <c r="AI52" s="287"/>
      <c r="AJ52" s="258"/>
      <c r="AK52" s="257"/>
      <c r="AL52" s="345" t="s">
        <v>300</v>
      </c>
      <c r="AM52" s="267">
        <f>SUM(AM37:AM51)</f>
        <v>0</v>
      </c>
      <c r="AN52" s="287"/>
      <c r="AO52" s="258"/>
      <c r="AP52" s="257"/>
      <c r="AQ52" s="345" t="s">
        <v>300</v>
      </c>
      <c r="AR52" s="267">
        <f>SUM(AR37:AR51)</f>
        <v>0</v>
      </c>
      <c r="AS52" s="287"/>
      <c r="AT52" s="258"/>
      <c r="AU52" s="257"/>
      <c r="AV52" s="351" t="s">
        <v>300</v>
      </c>
      <c r="AW52" s="267">
        <f>SUM(AW37:AW51)</f>
        <v>0</v>
      </c>
      <c r="AX52" s="287"/>
      <c r="AY52" s="258"/>
    </row>
    <row r="53" spans="1:51" s="239" customFormat="1">
      <c r="A53" s="243"/>
      <c r="B53" s="257"/>
      <c r="C53" s="261"/>
      <c r="D53" s="261"/>
      <c r="E53" s="261"/>
      <c r="F53" s="258"/>
      <c r="G53" s="257"/>
      <c r="H53" s="261"/>
      <c r="I53" s="261"/>
      <c r="J53" s="261"/>
      <c r="K53" s="258"/>
      <c r="L53" s="257"/>
      <c r="M53" s="261"/>
      <c r="N53" s="261"/>
      <c r="O53" s="261"/>
      <c r="P53" s="258"/>
      <c r="Q53" s="257"/>
      <c r="R53" s="261"/>
      <c r="S53" s="261"/>
      <c r="T53" s="261"/>
      <c r="U53" s="258"/>
      <c r="V53" s="257"/>
      <c r="W53" s="261"/>
      <c r="X53" s="261"/>
      <c r="Y53" s="261"/>
      <c r="Z53" s="258"/>
      <c r="AA53" s="257"/>
      <c r="AB53" s="261"/>
      <c r="AC53" s="261"/>
      <c r="AD53" s="261"/>
      <c r="AE53" s="258"/>
      <c r="AF53" s="257"/>
      <c r="AG53" s="261"/>
      <c r="AH53" s="261"/>
      <c r="AI53" s="261"/>
      <c r="AJ53" s="258"/>
      <c r="AK53" s="257"/>
      <c r="AL53" s="261"/>
      <c r="AM53" s="261"/>
      <c r="AN53" s="261"/>
      <c r="AO53" s="258"/>
      <c r="AP53" s="257"/>
      <c r="AQ53" s="261"/>
      <c r="AR53" s="261"/>
      <c r="AS53" s="261"/>
      <c r="AT53" s="258"/>
      <c r="AU53" s="257"/>
      <c r="AV53" s="261"/>
      <c r="AW53" s="261"/>
      <c r="AX53" s="261"/>
      <c r="AY53" s="258"/>
    </row>
    <row r="54" spans="1:51" s="239" customFormat="1">
      <c r="A54" s="243"/>
      <c r="B54" s="257"/>
      <c r="C54" s="261"/>
      <c r="D54" s="261"/>
      <c r="E54" s="261"/>
      <c r="F54" s="258"/>
      <c r="G54" s="257"/>
      <c r="H54" s="261"/>
      <c r="I54" s="261"/>
      <c r="J54" s="261"/>
      <c r="K54" s="258"/>
      <c r="L54" s="257"/>
      <c r="M54" s="261"/>
      <c r="N54" s="261"/>
      <c r="O54" s="261"/>
      <c r="P54" s="258"/>
      <c r="Q54" s="257"/>
      <c r="R54" s="261"/>
      <c r="S54" s="261"/>
      <c r="T54" s="261"/>
      <c r="U54" s="258"/>
      <c r="V54" s="257"/>
      <c r="W54" s="261"/>
      <c r="X54" s="261"/>
      <c r="Y54" s="261"/>
      <c r="Z54" s="258"/>
      <c r="AA54" s="257"/>
      <c r="AB54" s="261"/>
      <c r="AC54" s="261"/>
      <c r="AD54" s="261"/>
      <c r="AE54" s="258"/>
      <c r="AF54" s="257"/>
      <c r="AG54" s="261"/>
      <c r="AH54" s="261"/>
      <c r="AI54" s="261"/>
      <c r="AJ54" s="258"/>
      <c r="AK54" s="257"/>
      <c r="AL54" s="261"/>
      <c r="AM54" s="261"/>
      <c r="AN54" s="261"/>
      <c r="AO54" s="258"/>
      <c r="AP54" s="257"/>
      <c r="AQ54" s="261"/>
      <c r="AR54" s="261"/>
      <c r="AS54" s="261"/>
      <c r="AT54" s="258"/>
      <c r="AU54" s="257"/>
      <c r="AV54" s="261"/>
      <c r="AW54" s="261"/>
      <c r="AX54" s="261"/>
      <c r="AY54" s="258"/>
    </row>
    <row r="55" spans="1:51" s="239" customFormat="1">
      <c r="A55" s="243"/>
      <c r="B55" s="257"/>
      <c r="C55" s="261"/>
      <c r="D55" s="261"/>
      <c r="E55" s="261"/>
      <c r="F55" s="258"/>
      <c r="G55" s="257"/>
      <c r="H55" s="261"/>
      <c r="I55" s="261"/>
      <c r="J55" s="261"/>
      <c r="K55" s="258"/>
      <c r="L55" s="257"/>
      <c r="M55" s="261"/>
      <c r="N55" s="261"/>
      <c r="O55" s="261"/>
      <c r="P55" s="258"/>
      <c r="Q55" s="257"/>
      <c r="R55" s="261"/>
      <c r="S55" s="261"/>
      <c r="T55" s="261"/>
      <c r="U55" s="258"/>
      <c r="V55" s="257"/>
      <c r="W55" s="261"/>
      <c r="X55" s="261"/>
      <c r="Y55" s="261"/>
      <c r="Z55" s="258"/>
      <c r="AA55" s="257"/>
      <c r="AB55" s="261"/>
      <c r="AC55" s="261"/>
      <c r="AD55" s="261"/>
      <c r="AE55" s="258"/>
      <c r="AF55" s="257"/>
      <c r="AG55" s="261"/>
      <c r="AH55" s="261"/>
      <c r="AI55" s="261"/>
      <c r="AJ55" s="258"/>
      <c r="AK55" s="257"/>
      <c r="AL55" s="261"/>
      <c r="AM55" s="261"/>
      <c r="AN55" s="261"/>
      <c r="AO55" s="258"/>
      <c r="AP55" s="257"/>
      <c r="AQ55" s="261"/>
      <c r="AR55" s="261"/>
      <c r="AS55" s="261"/>
      <c r="AT55" s="258"/>
      <c r="AU55" s="257"/>
      <c r="AV55" s="261"/>
      <c r="AW55" s="261"/>
      <c r="AX55" s="261"/>
      <c r="AY55" s="258"/>
    </row>
    <row r="56" spans="1:51" s="239" customFormat="1">
      <c r="A56" s="243"/>
      <c r="B56" s="257"/>
      <c r="C56" s="261"/>
      <c r="D56" s="261"/>
      <c r="E56" s="261"/>
      <c r="F56" s="258"/>
      <c r="G56" s="257"/>
      <c r="H56" s="261"/>
      <c r="I56" s="261"/>
      <c r="J56" s="261"/>
      <c r="K56" s="258"/>
      <c r="L56" s="257"/>
      <c r="M56" s="261"/>
      <c r="N56" s="261"/>
      <c r="O56" s="261"/>
      <c r="P56" s="258"/>
      <c r="Q56" s="257"/>
      <c r="R56" s="261"/>
      <c r="S56" s="261"/>
      <c r="T56" s="261"/>
      <c r="U56" s="258"/>
      <c r="V56" s="257"/>
      <c r="W56" s="261"/>
      <c r="X56" s="261"/>
      <c r="Y56" s="261"/>
      <c r="Z56" s="258"/>
      <c r="AA56" s="257"/>
      <c r="AB56" s="261"/>
      <c r="AC56" s="261"/>
      <c r="AD56" s="261"/>
      <c r="AE56" s="258"/>
      <c r="AF56" s="257"/>
      <c r="AG56" s="261"/>
      <c r="AH56" s="261"/>
      <c r="AI56" s="261"/>
      <c r="AJ56" s="258"/>
      <c r="AK56" s="257"/>
      <c r="AL56" s="261"/>
      <c r="AM56" s="261"/>
      <c r="AN56" s="261"/>
      <c r="AO56" s="258"/>
      <c r="AP56" s="257"/>
      <c r="AQ56" s="261"/>
      <c r="AR56" s="261"/>
      <c r="AS56" s="261"/>
      <c r="AT56" s="258"/>
      <c r="AU56" s="257"/>
      <c r="AV56" s="261"/>
      <c r="AW56" s="261"/>
      <c r="AX56" s="261"/>
      <c r="AY56" s="258"/>
    </row>
    <row r="57" spans="1:51" s="239" customFormat="1">
      <c r="A57" s="243"/>
      <c r="B57" s="257"/>
      <c r="C57" s="261"/>
      <c r="D57" s="261"/>
      <c r="E57" s="261"/>
      <c r="F57" s="258"/>
      <c r="G57" s="257"/>
      <c r="H57" s="261"/>
      <c r="I57" s="261"/>
      <c r="J57" s="261"/>
      <c r="K57" s="258"/>
      <c r="L57" s="257"/>
      <c r="M57" s="261"/>
      <c r="N57" s="261"/>
      <c r="O57" s="261"/>
      <c r="P57" s="258"/>
      <c r="Q57" s="257"/>
      <c r="R57" s="261"/>
      <c r="S57" s="261"/>
      <c r="T57" s="261"/>
      <c r="U57" s="258"/>
      <c r="V57" s="257"/>
      <c r="W57" s="261"/>
      <c r="X57" s="261"/>
      <c r="Y57" s="261"/>
      <c r="Z57" s="258"/>
      <c r="AA57" s="257"/>
      <c r="AB57" s="261"/>
      <c r="AC57" s="261"/>
      <c r="AD57" s="261"/>
      <c r="AE57" s="258"/>
      <c r="AF57" s="257"/>
      <c r="AG57" s="261"/>
      <c r="AH57" s="261"/>
      <c r="AI57" s="261"/>
      <c r="AJ57" s="258"/>
      <c r="AK57" s="257"/>
      <c r="AL57" s="261"/>
      <c r="AM57" s="261"/>
      <c r="AN57" s="261"/>
      <c r="AO57" s="258"/>
      <c r="AP57" s="257"/>
      <c r="AQ57" s="261"/>
      <c r="AR57" s="261"/>
      <c r="AS57" s="261"/>
      <c r="AT57" s="258"/>
      <c r="AU57" s="257"/>
      <c r="AV57" s="261"/>
      <c r="AW57" s="261"/>
      <c r="AX57" s="261"/>
      <c r="AY57" s="258"/>
    </row>
    <row r="58" spans="1:51" s="239" customFormat="1">
      <c r="A58" s="243"/>
      <c r="B58" s="257"/>
      <c r="C58" s="261"/>
      <c r="D58" s="261"/>
      <c r="E58" s="261"/>
      <c r="F58" s="258"/>
      <c r="G58" s="257"/>
      <c r="H58" s="261"/>
      <c r="I58" s="261"/>
      <c r="J58" s="261"/>
      <c r="K58" s="258"/>
      <c r="L58" s="257"/>
      <c r="M58" s="261"/>
      <c r="N58" s="261"/>
      <c r="O58" s="261"/>
      <c r="P58" s="258"/>
      <c r="Q58" s="257"/>
      <c r="R58" s="261"/>
      <c r="S58" s="261"/>
      <c r="T58" s="261"/>
      <c r="U58" s="258"/>
      <c r="V58" s="257"/>
      <c r="W58" s="261"/>
      <c r="X58" s="261"/>
      <c r="Y58" s="261"/>
      <c r="Z58" s="258"/>
      <c r="AA58" s="257"/>
      <c r="AB58" s="261"/>
      <c r="AC58" s="261"/>
      <c r="AD58" s="261"/>
      <c r="AE58" s="258"/>
      <c r="AF58" s="257"/>
      <c r="AG58" s="261"/>
      <c r="AH58" s="261"/>
      <c r="AI58" s="261"/>
      <c r="AJ58" s="258"/>
      <c r="AK58" s="257"/>
      <c r="AL58" s="261"/>
      <c r="AM58" s="261"/>
      <c r="AN58" s="261"/>
      <c r="AO58" s="258"/>
      <c r="AP58" s="257"/>
      <c r="AQ58" s="261"/>
      <c r="AR58" s="261"/>
      <c r="AS58" s="261"/>
      <c r="AT58" s="258"/>
      <c r="AU58" s="257"/>
      <c r="AV58" s="261"/>
      <c r="AW58" s="261"/>
      <c r="AX58" s="261"/>
      <c r="AY58" s="258"/>
    </row>
    <row r="59" spans="1:51" s="239" customFormat="1">
      <c r="A59" s="243"/>
      <c r="B59" s="257"/>
      <c r="C59" s="261"/>
      <c r="D59" s="261"/>
      <c r="E59" s="261"/>
      <c r="F59" s="258"/>
      <c r="G59" s="257"/>
      <c r="H59" s="261"/>
      <c r="I59" s="261"/>
      <c r="J59" s="261"/>
      <c r="K59" s="258"/>
      <c r="L59" s="257"/>
      <c r="M59" s="261"/>
      <c r="N59" s="261"/>
      <c r="O59" s="261"/>
      <c r="P59" s="258"/>
      <c r="Q59" s="257"/>
      <c r="R59" s="261"/>
      <c r="S59" s="261"/>
      <c r="T59" s="261"/>
      <c r="U59" s="258"/>
      <c r="V59" s="257"/>
      <c r="W59" s="261"/>
      <c r="X59" s="261"/>
      <c r="Y59" s="261"/>
      <c r="Z59" s="258"/>
      <c r="AA59" s="257"/>
      <c r="AB59" s="261"/>
      <c r="AC59" s="261"/>
      <c r="AD59" s="261"/>
      <c r="AE59" s="258"/>
      <c r="AF59" s="257"/>
      <c r="AG59" s="261"/>
      <c r="AH59" s="261"/>
      <c r="AI59" s="261"/>
      <c r="AJ59" s="258"/>
      <c r="AK59" s="257"/>
      <c r="AL59" s="261"/>
      <c r="AM59" s="261"/>
      <c r="AN59" s="261"/>
      <c r="AO59" s="258"/>
      <c r="AP59" s="257"/>
      <c r="AQ59" s="261"/>
      <c r="AR59" s="261"/>
      <c r="AS59" s="261"/>
      <c r="AT59" s="258"/>
      <c r="AU59" s="257"/>
      <c r="AV59" s="261"/>
      <c r="AW59" s="261"/>
      <c r="AX59" s="261"/>
      <c r="AY59" s="258"/>
    </row>
    <row r="60" spans="1:51" s="239" customFormat="1">
      <c r="A60" s="243"/>
      <c r="B60" s="257"/>
      <c r="C60" s="261"/>
      <c r="D60" s="261"/>
      <c r="E60" s="261"/>
      <c r="F60" s="258"/>
      <c r="G60" s="257"/>
      <c r="H60" s="261"/>
      <c r="I60" s="261"/>
      <c r="J60" s="261"/>
      <c r="K60" s="258"/>
      <c r="L60" s="257"/>
      <c r="M60" s="261"/>
      <c r="N60" s="261"/>
      <c r="O60" s="261"/>
      <c r="P60" s="258"/>
      <c r="Q60" s="257"/>
      <c r="R60" s="261"/>
      <c r="S60" s="261"/>
      <c r="T60" s="261"/>
      <c r="U60" s="258"/>
      <c r="V60" s="257"/>
      <c r="W60" s="261"/>
      <c r="X60" s="261"/>
      <c r="Y60" s="261"/>
      <c r="Z60" s="258"/>
      <c r="AA60" s="257"/>
      <c r="AB60" s="261"/>
      <c r="AC60" s="261"/>
      <c r="AD60" s="261"/>
      <c r="AE60" s="258"/>
      <c r="AF60" s="257"/>
      <c r="AG60" s="261"/>
      <c r="AH60" s="261"/>
      <c r="AI60" s="261"/>
      <c r="AJ60" s="258"/>
      <c r="AK60" s="257"/>
      <c r="AL60" s="261"/>
      <c r="AM60" s="261"/>
      <c r="AN60" s="261"/>
      <c r="AO60" s="258"/>
      <c r="AP60" s="257"/>
      <c r="AQ60" s="261"/>
      <c r="AR60" s="261"/>
      <c r="AS60" s="261"/>
      <c r="AT60" s="258"/>
      <c r="AU60" s="257"/>
      <c r="AV60" s="261"/>
      <c r="AW60" s="261"/>
      <c r="AX60" s="261"/>
      <c r="AY60" s="258"/>
    </row>
    <row r="61" spans="1:51" s="239" customFormat="1">
      <c r="A61" s="243"/>
      <c r="B61" s="257"/>
      <c r="C61" s="261"/>
      <c r="D61" s="261"/>
      <c r="E61" s="261"/>
      <c r="F61" s="258"/>
      <c r="G61" s="257"/>
      <c r="H61" s="261"/>
      <c r="I61" s="261"/>
      <c r="J61" s="261"/>
      <c r="K61" s="258"/>
      <c r="L61" s="257"/>
      <c r="M61" s="261"/>
      <c r="N61" s="261"/>
      <c r="O61" s="261"/>
      <c r="P61" s="258"/>
      <c r="Q61" s="257"/>
      <c r="R61" s="261"/>
      <c r="S61" s="261"/>
      <c r="T61" s="261"/>
      <c r="U61" s="258"/>
      <c r="V61" s="257"/>
      <c r="W61" s="261"/>
      <c r="X61" s="261"/>
      <c r="Y61" s="261"/>
      <c r="Z61" s="258"/>
      <c r="AA61" s="257"/>
      <c r="AB61" s="261"/>
      <c r="AC61" s="261"/>
      <c r="AD61" s="261"/>
      <c r="AE61" s="258"/>
      <c r="AF61" s="257"/>
      <c r="AG61" s="261"/>
      <c r="AH61" s="261"/>
      <c r="AI61" s="261"/>
      <c r="AJ61" s="258"/>
      <c r="AK61" s="257"/>
      <c r="AL61" s="261"/>
      <c r="AM61" s="261"/>
      <c r="AN61" s="261"/>
      <c r="AO61" s="258"/>
      <c r="AP61" s="257"/>
      <c r="AQ61" s="261"/>
      <c r="AR61" s="261"/>
      <c r="AS61" s="261"/>
      <c r="AT61" s="258"/>
      <c r="AU61" s="257"/>
      <c r="AV61" s="261"/>
      <c r="AW61" s="261"/>
      <c r="AX61" s="261"/>
      <c r="AY61" s="258"/>
    </row>
    <row r="62" spans="1:51" s="239" customFormat="1">
      <c r="A62" s="243"/>
      <c r="B62" s="257"/>
      <c r="C62" s="261"/>
      <c r="D62" s="261"/>
      <c r="E62" s="261"/>
      <c r="F62" s="258"/>
      <c r="G62" s="257"/>
      <c r="H62" s="261"/>
      <c r="I62" s="261"/>
      <c r="J62" s="261"/>
      <c r="K62" s="258"/>
      <c r="L62" s="257"/>
      <c r="M62" s="261"/>
      <c r="N62" s="261"/>
      <c r="O62" s="261"/>
      <c r="P62" s="258"/>
      <c r="Q62" s="257"/>
      <c r="R62" s="261"/>
      <c r="S62" s="261"/>
      <c r="T62" s="261"/>
      <c r="U62" s="258"/>
      <c r="V62" s="257"/>
      <c r="W62" s="261"/>
      <c r="X62" s="261"/>
      <c r="Y62" s="261"/>
      <c r="Z62" s="258"/>
      <c r="AA62" s="257"/>
      <c r="AB62" s="261"/>
      <c r="AC62" s="261"/>
      <c r="AD62" s="261"/>
      <c r="AE62" s="258"/>
      <c r="AF62" s="257"/>
      <c r="AG62" s="261"/>
      <c r="AH62" s="261"/>
      <c r="AI62" s="261"/>
      <c r="AJ62" s="258"/>
      <c r="AK62" s="257"/>
      <c r="AL62" s="261"/>
      <c r="AM62" s="261"/>
      <c r="AN62" s="261"/>
      <c r="AO62" s="258"/>
      <c r="AP62" s="257"/>
      <c r="AQ62" s="261"/>
      <c r="AR62" s="261"/>
      <c r="AS62" s="261"/>
      <c r="AT62" s="258"/>
      <c r="AU62" s="257"/>
      <c r="AV62" s="261"/>
      <c r="AW62" s="261"/>
      <c r="AX62" s="261"/>
      <c r="AY62" s="258"/>
    </row>
    <row r="63" spans="1:51" s="239" customFormat="1">
      <c r="A63" s="243"/>
      <c r="B63" s="257"/>
      <c r="C63" s="261"/>
      <c r="D63" s="261"/>
      <c r="E63" s="261"/>
      <c r="F63" s="258"/>
      <c r="G63" s="257"/>
      <c r="H63" s="261"/>
      <c r="I63" s="261"/>
      <c r="J63" s="261"/>
      <c r="K63" s="258"/>
      <c r="L63" s="257"/>
      <c r="M63" s="261"/>
      <c r="N63" s="261"/>
      <c r="O63" s="261"/>
      <c r="P63" s="258"/>
      <c r="Q63" s="257"/>
      <c r="R63" s="261"/>
      <c r="S63" s="261"/>
      <c r="T63" s="261"/>
      <c r="U63" s="258"/>
      <c r="V63" s="257"/>
      <c r="W63" s="261"/>
      <c r="X63" s="261"/>
      <c r="Y63" s="261"/>
      <c r="Z63" s="258"/>
      <c r="AA63" s="257"/>
      <c r="AB63" s="261"/>
      <c r="AC63" s="261"/>
      <c r="AD63" s="261"/>
      <c r="AE63" s="258"/>
      <c r="AF63" s="257"/>
      <c r="AG63" s="261"/>
      <c r="AH63" s="261"/>
      <c r="AI63" s="261"/>
      <c r="AJ63" s="258"/>
      <c r="AK63" s="257"/>
      <c r="AL63" s="261"/>
      <c r="AM63" s="261"/>
      <c r="AN63" s="261"/>
      <c r="AO63" s="258"/>
      <c r="AP63" s="257"/>
      <c r="AQ63" s="261"/>
      <c r="AR63" s="261"/>
      <c r="AS63" s="261"/>
      <c r="AT63" s="258"/>
      <c r="AU63" s="257"/>
      <c r="AV63" s="261"/>
      <c r="AW63" s="261"/>
      <c r="AX63" s="261"/>
      <c r="AY63" s="258"/>
    </row>
    <row r="64" spans="1:51" s="239" customFormat="1">
      <c r="A64" s="243"/>
      <c r="B64" s="257"/>
      <c r="C64" s="261"/>
      <c r="D64" s="261"/>
      <c r="E64" s="261"/>
      <c r="F64" s="258"/>
      <c r="G64" s="257"/>
      <c r="H64" s="261"/>
      <c r="I64" s="261"/>
      <c r="J64" s="261"/>
      <c r="K64" s="258"/>
      <c r="L64" s="257"/>
      <c r="M64" s="261"/>
      <c r="N64" s="261"/>
      <c r="O64" s="261"/>
      <c r="P64" s="258"/>
      <c r="Q64" s="257"/>
      <c r="R64" s="261"/>
      <c r="S64" s="261"/>
      <c r="T64" s="261"/>
      <c r="U64" s="258"/>
      <c r="V64" s="257"/>
      <c r="W64" s="261"/>
      <c r="X64" s="261"/>
      <c r="Y64" s="261"/>
      <c r="Z64" s="258"/>
      <c r="AA64" s="257"/>
      <c r="AB64" s="261"/>
      <c r="AC64" s="261"/>
      <c r="AD64" s="261"/>
      <c r="AE64" s="258"/>
      <c r="AF64" s="257"/>
      <c r="AG64" s="261"/>
      <c r="AH64" s="261"/>
      <c r="AI64" s="261"/>
      <c r="AJ64" s="258"/>
      <c r="AK64" s="257"/>
      <c r="AL64" s="261"/>
      <c r="AM64" s="261"/>
      <c r="AN64" s="261"/>
      <c r="AO64" s="258"/>
      <c r="AP64" s="257"/>
      <c r="AQ64" s="261"/>
      <c r="AR64" s="261"/>
      <c r="AS64" s="261"/>
      <c r="AT64" s="258"/>
      <c r="AU64" s="257"/>
      <c r="AV64" s="261"/>
      <c r="AW64" s="261"/>
      <c r="AX64" s="261"/>
      <c r="AY64" s="258"/>
    </row>
    <row r="65" spans="1:51" s="239" customFormat="1">
      <c r="A65" s="243"/>
      <c r="B65" s="257"/>
      <c r="C65" s="261"/>
      <c r="D65" s="261"/>
      <c r="E65" s="261"/>
      <c r="F65" s="258"/>
      <c r="G65" s="257"/>
      <c r="H65" s="261"/>
      <c r="I65" s="261"/>
      <c r="J65" s="261"/>
      <c r="K65" s="258"/>
      <c r="L65" s="257"/>
      <c r="M65" s="261"/>
      <c r="N65" s="261"/>
      <c r="O65" s="261"/>
      <c r="P65" s="258"/>
      <c r="Q65" s="257"/>
      <c r="R65" s="261"/>
      <c r="S65" s="261"/>
      <c r="T65" s="261"/>
      <c r="U65" s="258"/>
      <c r="V65" s="257"/>
      <c r="W65" s="261"/>
      <c r="X65" s="261"/>
      <c r="Y65" s="261"/>
      <c r="Z65" s="258"/>
      <c r="AA65" s="257"/>
      <c r="AB65" s="261"/>
      <c r="AC65" s="261"/>
      <c r="AD65" s="261"/>
      <c r="AE65" s="258"/>
      <c r="AF65" s="257"/>
      <c r="AG65" s="261"/>
      <c r="AH65" s="261"/>
      <c r="AI65" s="261"/>
      <c r="AJ65" s="258"/>
      <c r="AK65" s="257"/>
      <c r="AL65" s="261"/>
      <c r="AM65" s="261"/>
      <c r="AN65" s="261"/>
      <c r="AO65" s="258"/>
      <c r="AP65" s="257"/>
      <c r="AQ65" s="261"/>
      <c r="AR65" s="261"/>
      <c r="AS65" s="261"/>
      <c r="AT65" s="258"/>
      <c r="AU65" s="257"/>
      <c r="AV65" s="261"/>
      <c r="AW65" s="261"/>
      <c r="AX65" s="261"/>
      <c r="AY65" s="258"/>
    </row>
    <row r="66" spans="1:51" s="239" customFormat="1">
      <c r="A66" s="243"/>
      <c r="B66" s="257"/>
      <c r="C66" s="261"/>
      <c r="D66" s="261"/>
      <c r="E66" s="261"/>
      <c r="F66" s="258"/>
      <c r="G66" s="257"/>
      <c r="H66" s="261"/>
      <c r="I66" s="261"/>
      <c r="J66" s="261"/>
      <c r="K66" s="258"/>
      <c r="L66" s="257"/>
      <c r="M66" s="261"/>
      <c r="N66" s="261"/>
      <c r="O66" s="261"/>
      <c r="P66" s="258"/>
      <c r="Q66" s="257"/>
      <c r="R66" s="261"/>
      <c r="S66" s="261"/>
      <c r="T66" s="261"/>
      <c r="U66" s="258"/>
      <c r="V66" s="257"/>
      <c r="W66" s="261"/>
      <c r="X66" s="261"/>
      <c r="Y66" s="261"/>
      <c r="Z66" s="258"/>
      <c r="AA66" s="257"/>
      <c r="AB66" s="261"/>
      <c r="AC66" s="261"/>
      <c r="AD66" s="261"/>
      <c r="AE66" s="258"/>
      <c r="AF66" s="257"/>
      <c r="AG66" s="261"/>
      <c r="AH66" s="261"/>
      <c r="AI66" s="261"/>
      <c r="AJ66" s="258"/>
      <c r="AK66" s="257"/>
      <c r="AL66" s="261"/>
      <c r="AM66" s="261"/>
      <c r="AN66" s="261"/>
      <c r="AO66" s="258"/>
      <c r="AP66" s="257"/>
      <c r="AQ66" s="261"/>
      <c r="AR66" s="261"/>
      <c r="AS66" s="261"/>
      <c r="AT66" s="258"/>
      <c r="AU66" s="257"/>
      <c r="AV66" s="261"/>
      <c r="AW66" s="261"/>
      <c r="AX66" s="261"/>
      <c r="AY66" s="258"/>
    </row>
    <row r="67" spans="1:51" s="239" customFormat="1">
      <c r="A67" s="243"/>
      <c r="B67" s="257"/>
      <c r="C67" s="261"/>
      <c r="D67" s="261"/>
      <c r="E67" s="261"/>
      <c r="F67" s="258"/>
      <c r="G67" s="257"/>
      <c r="H67" s="261"/>
      <c r="I67" s="261"/>
      <c r="J67" s="261"/>
      <c r="K67" s="258"/>
      <c r="L67" s="257"/>
      <c r="M67" s="261"/>
      <c r="N67" s="261"/>
      <c r="O67" s="261"/>
      <c r="P67" s="258"/>
      <c r="Q67" s="257"/>
      <c r="R67" s="261"/>
      <c r="S67" s="261"/>
      <c r="T67" s="261"/>
      <c r="U67" s="258"/>
      <c r="V67" s="257"/>
      <c r="W67" s="261"/>
      <c r="X67" s="261"/>
      <c r="Y67" s="261"/>
      <c r="Z67" s="258"/>
      <c r="AA67" s="257"/>
      <c r="AB67" s="261"/>
      <c r="AC67" s="261"/>
      <c r="AD67" s="261"/>
      <c r="AE67" s="258"/>
      <c r="AF67" s="257"/>
      <c r="AG67" s="261"/>
      <c r="AH67" s="261"/>
      <c r="AI67" s="261"/>
      <c r="AJ67" s="258"/>
      <c r="AK67" s="257"/>
      <c r="AL67" s="261"/>
      <c r="AM67" s="261"/>
      <c r="AN67" s="261"/>
      <c r="AO67" s="258"/>
      <c r="AP67" s="257"/>
      <c r="AQ67" s="261"/>
      <c r="AR67" s="261"/>
      <c r="AS67" s="261"/>
      <c r="AT67" s="258"/>
      <c r="AU67" s="257"/>
      <c r="AV67" s="261"/>
      <c r="AW67" s="261"/>
      <c r="AX67" s="261"/>
      <c r="AY67" s="258"/>
    </row>
    <row r="68" spans="1:51" s="239" customFormat="1">
      <c r="A68" s="243"/>
      <c r="B68" s="257"/>
      <c r="C68" s="261"/>
      <c r="D68" s="261"/>
      <c r="E68" s="261"/>
      <c r="F68" s="258"/>
      <c r="G68" s="257"/>
      <c r="H68" s="261"/>
      <c r="I68" s="261"/>
      <c r="J68" s="261"/>
      <c r="K68" s="258"/>
      <c r="L68" s="257"/>
      <c r="M68" s="261"/>
      <c r="N68" s="261"/>
      <c r="O68" s="261"/>
      <c r="P68" s="258"/>
      <c r="Q68" s="257"/>
      <c r="R68" s="261"/>
      <c r="S68" s="261"/>
      <c r="T68" s="261"/>
      <c r="U68" s="258"/>
      <c r="V68" s="257"/>
      <c r="W68" s="261"/>
      <c r="X68" s="261"/>
      <c r="Y68" s="261"/>
      <c r="Z68" s="258"/>
      <c r="AA68" s="257"/>
      <c r="AB68" s="261"/>
      <c r="AC68" s="261"/>
      <c r="AD68" s="261"/>
      <c r="AE68" s="258"/>
      <c r="AF68" s="257"/>
      <c r="AG68" s="261"/>
      <c r="AH68" s="261"/>
      <c r="AI68" s="261"/>
      <c r="AJ68" s="258"/>
      <c r="AK68" s="257"/>
      <c r="AL68" s="261"/>
      <c r="AM68" s="261"/>
      <c r="AN68" s="261"/>
      <c r="AO68" s="258"/>
      <c r="AP68" s="257"/>
      <c r="AQ68" s="261"/>
      <c r="AR68" s="261"/>
      <c r="AS68" s="261"/>
      <c r="AT68" s="258"/>
      <c r="AU68" s="257"/>
      <c r="AV68" s="261"/>
      <c r="AW68" s="261"/>
      <c r="AX68" s="261"/>
      <c r="AY68" s="258"/>
    </row>
    <row r="69" spans="1:51" s="239" customFormat="1">
      <c r="A69" s="243"/>
      <c r="B69" s="257"/>
      <c r="C69" s="261"/>
      <c r="D69" s="261"/>
      <c r="E69" s="261"/>
      <c r="F69" s="258"/>
      <c r="G69" s="257"/>
      <c r="H69" s="261"/>
      <c r="I69" s="261"/>
      <c r="J69" s="261"/>
      <c r="K69" s="258"/>
      <c r="L69" s="257"/>
      <c r="M69" s="261"/>
      <c r="N69" s="261"/>
      <c r="O69" s="261"/>
      <c r="P69" s="258"/>
      <c r="Q69" s="257"/>
      <c r="R69" s="261"/>
      <c r="S69" s="261"/>
      <c r="T69" s="261"/>
      <c r="U69" s="258"/>
      <c r="V69" s="257"/>
      <c r="W69" s="261"/>
      <c r="X69" s="261"/>
      <c r="Y69" s="261"/>
      <c r="Z69" s="258"/>
      <c r="AA69" s="257"/>
      <c r="AB69" s="261"/>
      <c r="AC69" s="261"/>
      <c r="AD69" s="261"/>
      <c r="AE69" s="258"/>
      <c r="AF69" s="257"/>
      <c r="AG69" s="261"/>
      <c r="AH69" s="261"/>
      <c r="AI69" s="261"/>
      <c r="AJ69" s="258"/>
      <c r="AK69" s="257"/>
      <c r="AL69" s="261"/>
      <c r="AM69" s="261"/>
      <c r="AN69" s="261"/>
      <c r="AO69" s="258"/>
      <c r="AP69" s="257"/>
      <c r="AQ69" s="261"/>
      <c r="AR69" s="261"/>
      <c r="AS69" s="261"/>
      <c r="AT69" s="258"/>
      <c r="AU69" s="257"/>
      <c r="AV69" s="261"/>
      <c r="AW69" s="261"/>
      <c r="AX69" s="261"/>
      <c r="AY69" s="258"/>
    </row>
    <row r="70" spans="1:51" s="239" customFormat="1">
      <c r="A70" s="243"/>
      <c r="B70" s="257"/>
      <c r="C70" s="261"/>
      <c r="D70" s="261"/>
      <c r="E70" s="261"/>
      <c r="F70" s="258"/>
      <c r="G70" s="257"/>
      <c r="H70" s="261"/>
      <c r="I70" s="261"/>
      <c r="J70" s="261"/>
      <c r="K70" s="258"/>
      <c r="L70" s="257"/>
      <c r="M70" s="261"/>
      <c r="N70" s="261"/>
      <c r="O70" s="261"/>
      <c r="P70" s="258"/>
      <c r="Q70" s="257"/>
      <c r="R70" s="261"/>
      <c r="S70" s="261"/>
      <c r="T70" s="261"/>
      <c r="U70" s="258"/>
      <c r="V70" s="257"/>
      <c r="W70" s="261"/>
      <c r="X70" s="261"/>
      <c r="Y70" s="261"/>
      <c r="Z70" s="258"/>
      <c r="AA70" s="257"/>
      <c r="AB70" s="261"/>
      <c r="AC70" s="261"/>
      <c r="AD70" s="261"/>
      <c r="AE70" s="258"/>
      <c r="AF70" s="257"/>
      <c r="AG70" s="261"/>
      <c r="AH70" s="261"/>
      <c r="AI70" s="261"/>
      <c r="AJ70" s="258"/>
      <c r="AK70" s="257"/>
      <c r="AL70" s="261"/>
      <c r="AM70" s="261"/>
      <c r="AN70" s="261"/>
      <c r="AO70" s="258"/>
      <c r="AP70" s="257"/>
      <c r="AQ70" s="261"/>
      <c r="AR70" s="261"/>
      <c r="AS70" s="261"/>
      <c r="AT70" s="258"/>
      <c r="AU70" s="257"/>
      <c r="AV70" s="261"/>
      <c r="AW70" s="261"/>
      <c r="AX70" s="261"/>
      <c r="AY70" s="258"/>
    </row>
    <row r="71" spans="1:51" s="239" customFormat="1">
      <c r="A71" s="243"/>
      <c r="B71" s="257"/>
      <c r="C71" s="261"/>
      <c r="D71" s="261"/>
      <c r="E71" s="261"/>
      <c r="F71" s="258"/>
      <c r="G71" s="257"/>
      <c r="H71" s="261"/>
      <c r="I71" s="261"/>
      <c r="J71" s="261"/>
      <c r="K71" s="258"/>
      <c r="L71" s="257"/>
      <c r="M71" s="261"/>
      <c r="N71" s="261"/>
      <c r="O71" s="261"/>
      <c r="P71" s="258"/>
      <c r="Q71" s="257"/>
      <c r="R71" s="261"/>
      <c r="S71" s="261"/>
      <c r="T71" s="261"/>
      <c r="U71" s="258"/>
      <c r="V71" s="257"/>
      <c r="W71" s="261"/>
      <c r="X71" s="261"/>
      <c r="Y71" s="261"/>
      <c r="Z71" s="258"/>
      <c r="AA71" s="257"/>
      <c r="AB71" s="261"/>
      <c r="AC71" s="261"/>
      <c r="AD71" s="261"/>
      <c r="AE71" s="258"/>
      <c r="AF71" s="257"/>
      <c r="AG71" s="261"/>
      <c r="AH71" s="261"/>
      <c r="AI71" s="261"/>
      <c r="AJ71" s="258"/>
      <c r="AK71" s="257"/>
      <c r="AL71" s="261"/>
      <c r="AM71" s="261"/>
      <c r="AN71" s="261"/>
      <c r="AO71" s="258"/>
      <c r="AP71" s="257"/>
      <c r="AQ71" s="261"/>
      <c r="AR71" s="261"/>
      <c r="AS71" s="261"/>
      <c r="AT71" s="258"/>
      <c r="AU71" s="257"/>
      <c r="AV71" s="261"/>
      <c r="AW71" s="261"/>
      <c r="AX71" s="261"/>
      <c r="AY71" s="258"/>
    </row>
    <row r="72" spans="1:51" s="239" customFormat="1">
      <c r="A72" s="243"/>
      <c r="B72" s="257"/>
      <c r="C72" s="261"/>
      <c r="D72" s="261"/>
      <c r="E72" s="261"/>
      <c r="F72" s="258"/>
      <c r="G72" s="257"/>
      <c r="H72" s="261"/>
      <c r="I72" s="261"/>
      <c r="J72" s="261"/>
      <c r="K72" s="258"/>
      <c r="L72" s="257"/>
      <c r="M72" s="261"/>
      <c r="N72" s="261"/>
      <c r="O72" s="261"/>
      <c r="P72" s="258"/>
      <c r="Q72" s="257"/>
      <c r="R72" s="261"/>
      <c r="S72" s="261"/>
      <c r="T72" s="261"/>
      <c r="U72" s="258"/>
      <c r="V72" s="257"/>
      <c r="W72" s="261"/>
      <c r="X72" s="261"/>
      <c r="Y72" s="261"/>
      <c r="Z72" s="258"/>
      <c r="AA72" s="257"/>
      <c r="AB72" s="261"/>
      <c r="AC72" s="261"/>
      <c r="AD72" s="261"/>
      <c r="AE72" s="258"/>
      <c r="AF72" s="257"/>
      <c r="AG72" s="261"/>
      <c r="AH72" s="261"/>
      <c r="AI72" s="261"/>
      <c r="AJ72" s="258"/>
      <c r="AK72" s="257"/>
      <c r="AL72" s="261"/>
      <c r="AM72" s="261"/>
      <c r="AN72" s="261"/>
      <c r="AO72" s="258"/>
      <c r="AP72" s="257"/>
      <c r="AQ72" s="261"/>
      <c r="AR72" s="261"/>
      <c r="AS72" s="261"/>
      <c r="AT72" s="258"/>
      <c r="AU72" s="257"/>
      <c r="AV72" s="261"/>
      <c r="AW72" s="261"/>
      <c r="AX72" s="261"/>
      <c r="AY72" s="258"/>
    </row>
    <row r="73" spans="1:51" s="239" customFormat="1">
      <c r="A73" s="243"/>
      <c r="B73" s="257"/>
      <c r="C73" s="261"/>
      <c r="D73" s="261"/>
      <c r="E73" s="261"/>
      <c r="F73" s="258"/>
      <c r="G73" s="257"/>
      <c r="H73" s="261"/>
      <c r="I73" s="261"/>
      <c r="J73" s="261"/>
      <c r="K73" s="258"/>
      <c r="L73" s="257"/>
      <c r="M73" s="261"/>
      <c r="N73" s="261"/>
      <c r="O73" s="261"/>
      <c r="P73" s="258"/>
      <c r="Q73" s="257"/>
      <c r="R73" s="261"/>
      <c r="S73" s="261"/>
      <c r="T73" s="261"/>
      <c r="U73" s="258"/>
      <c r="V73" s="257"/>
      <c r="W73" s="261"/>
      <c r="X73" s="261"/>
      <c r="Y73" s="261"/>
      <c r="Z73" s="258"/>
      <c r="AA73" s="257"/>
      <c r="AB73" s="261"/>
      <c r="AC73" s="261"/>
      <c r="AD73" s="261"/>
      <c r="AE73" s="258"/>
      <c r="AF73" s="257"/>
      <c r="AG73" s="261"/>
      <c r="AH73" s="261"/>
      <c r="AI73" s="261"/>
      <c r="AJ73" s="258"/>
      <c r="AK73" s="257"/>
      <c r="AL73" s="261"/>
      <c r="AM73" s="261"/>
      <c r="AN73" s="261"/>
      <c r="AO73" s="258"/>
      <c r="AP73" s="257"/>
      <c r="AQ73" s="261"/>
      <c r="AR73" s="261"/>
      <c r="AS73" s="261"/>
      <c r="AT73" s="258"/>
      <c r="AU73" s="257"/>
      <c r="AV73" s="261"/>
      <c r="AW73" s="261"/>
      <c r="AX73" s="261"/>
      <c r="AY73" s="258"/>
    </row>
    <row r="74" spans="1:51" s="239" customFormat="1">
      <c r="A74" s="243"/>
      <c r="B74" s="257"/>
      <c r="C74" s="261"/>
      <c r="D74" s="261"/>
      <c r="E74" s="261"/>
      <c r="F74" s="258"/>
      <c r="G74" s="257"/>
      <c r="H74" s="261"/>
      <c r="I74" s="261"/>
      <c r="J74" s="261"/>
      <c r="K74" s="258"/>
      <c r="L74" s="257"/>
      <c r="M74" s="261"/>
      <c r="N74" s="261"/>
      <c r="O74" s="261"/>
      <c r="P74" s="258"/>
      <c r="Q74" s="257"/>
      <c r="R74" s="261"/>
      <c r="S74" s="261"/>
      <c r="T74" s="261"/>
      <c r="U74" s="258"/>
      <c r="V74" s="257"/>
      <c r="W74" s="261"/>
      <c r="X74" s="261"/>
      <c r="Y74" s="261"/>
      <c r="Z74" s="258"/>
      <c r="AA74" s="257"/>
      <c r="AB74" s="261"/>
      <c r="AC74" s="261"/>
      <c r="AD74" s="261"/>
      <c r="AE74" s="258"/>
      <c r="AF74" s="257"/>
      <c r="AG74" s="261"/>
      <c r="AH74" s="261"/>
      <c r="AI74" s="261"/>
      <c r="AJ74" s="258"/>
      <c r="AK74" s="257"/>
      <c r="AL74" s="261"/>
      <c r="AM74" s="261"/>
      <c r="AN74" s="261"/>
      <c r="AO74" s="258"/>
      <c r="AP74" s="257"/>
      <c r="AQ74" s="261"/>
      <c r="AR74" s="261"/>
      <c r="AS74" s="261"/>
      <c r="AT74" s="258"/>
      <c r="AU74" s="257"/>
      <c r="AV74" s="261"/>
      <c r="AW74" s="261"/>
      <c r="AX74" s="261"/>
      <c r="AY74" s="258"/>
    </row>
    <row r="75" spans="1:51" s="239" customFormat="1">
      <c r="A75" s="243"/>
      <c r="B75" s="257"/>
      <c r="C75" s="261"/>
      <c r="D75" s="261"/>
      <c r="E75" s="261"/>
      <c r="F75" s="258"/>
      <c r="G75" s="257"/>
      <c r="H75" s="261"/>
      <c r="I75" s="261"/>
      <c r="J75" s="261"/>
      <c r="K75" s="258"/>
      <c r="L75" s="257"/>
      <c r="M75" s="261"/>
      <c r="N75" s="261"/>
      <c r="O75" s="261"/>
      <c r="P75" s="258"/>
      <c r="Q75" s="257"/>
      <c r="R75" s="261"/>
      <c r="S75" s="261"/>
      <c r="T75" s="261"/>
      <c r="U75" s="258"/>
      <c r="V75" s="257"/>
      <c r="W75" s="261"/>
      <c r="X75" s="261"/>
      <c r="Y75" s="261"/>
      <c r="Z75" s="258"/>
      <c r="AA75" s="257"/>
      <c r="AB75" s="261"/>
      <c r="AC75" s="261"/>
      <c r="AD75" s="261"/>
      <c r="AE75" s="258"/>
      <c r="AF75" s="257"/>
      <c r="AG75" s="261"/>
      <c r="AH75" s="261"/>
      <c r="AI75" s="261"/>
      <c r="AJ75" s="258"/>
      <c r="AK75" s="257"/>
      <c r="AL75" s="261"/>
      <c r="AM75" s="261"/>
      <c r="AN75" s="261"/>
      <c r="AO75" s="258"/>
      <c r="AP75" s="257"/>
      <c r="AQ75" s="261"/>
      <c r="AR75" s="261"/>
      <c r="AS75" s="261"/>
      <c r="AT75" s="258"/>
      <c r="AU75" s="257"/>
      <c r="AV75" s="261"/>
      <c r="AW75" s="261"/>
      <c r="AX75" s="261"/>
      <c r="AY75" s="258"/>
    </row>
    <row r="76" spans="1:51" s="239" customFormat="1">
      <c r="A76" s="243"/>
      <c r="B76" s="257"/>
      <c r="C76" s="261"/>
      <c r="D76" s="261"/>
      <c r="E76" s="261"/>
      <c r="F76" s="258"/>
      <c r="G76" s="257"/>
      <c r="H76" s="261"/>
      <c r="I76" s="261"/>
      <c r="J76" s="261"/>
      <c r="K76" s="258"/>
      <c r="L76" s="257"/>
      <c r="M76" s="261"/>
      <c r="N76" s="261"/>
      <c r="O76" s="261"/>
      <c r="P76" s="258"/>
      <c r="Q76" s="257"/>
      <c r="R76" s="261"/>
      <c r="S76" s="261"/>
      <c r="T76" s="261"/>
      <c r="U76" s="258"/>
      <c r="V76" s="257"/>
      <c r="W76" s="261"/>
      <c r="X76" s="261"/>
      <c r="Y76" s="261"/>
      <c r="Z76" s="258"/>
      <c r="AA76" s="257"/>
      <c r="AB76" s="261"/>
      <c r="AC76" s="261"/>
      <c r="AD76" s="261"/>
      <c r="AE76" s="258"/>
      <c r="AF76" s="257"/>
      <c r="AG76" s="261"/>
      <c r="AH76" s="261"/>
      <c r="AI76" s="261"/>
      <c r="AJ76" s="258"/>
      <c r="AK76" s="257"/>
      <c r="AL76" s="261"/>
      <c r="AM76" s="261"/>
      <c r="AN76" s="261"/>
      <c r="AO76" s="258"/>
      <c r="AP76" s="257"/>
      <c r="AQ76" s="261"/>
      <c r="AR76" s="261"/>
      <c r="AS76" s="261"/>
      <c r="AT76" s="258"/>
      <c r="AU76" s="257"/>
      <c r="AV76" s="261"/>
      <c r="AW76" s="261"/>
      <c r="AX76" s="261"/>
      <c r="AY76" s="258"/>
    </row>
    <row r="77" spans="1:51" s="239" customFormat="1">
      <c r="A77" s="243"/>
      <c r="B77" s="257"/>
      <c r="C77" s="261"/>
      <c r="D77" s="261"/>
      <c r="E77" s="261"/>
      <c r="F77" s="258"/>
      <c r="G77" s="257"/>
      <c r="H77" s="261"/>
      <c r="I77" s="261"/>
      <c r="J77" s="261"/>
      <c r="K77" s="258"/>
      <c r="L77" s="257"/>
      <c r="M77" s="261"/>
      <c r="N77" s="261"/>
      <c r="O77" s="261"/>
      <c r="P77" s="258"/>
      <c r="Q77" s="257"/>
      <c r="R77" s="261"/>
      <c r="S77" s="261"/>
      <c r="T77" s="261"/>
      <c r="U77" s="258"/>
      <c r="V77" s="257"/>
      <c r="W77" s="261"/>
      <c r="X77" s="261"/>
      <c r="Y77" s="261"/>
      <c r="Z77" s="258"/>
      <c r="AA77" s="257"/>
      <c r="AB77" s="261"/>
      <c r="AC77" s="261"/>
      <c r="AD77" s="261"/>
      <c r="AE77" s="258"/>
      <c r="AF77" s="257"/>
      <c r="AG77" s="261"/>
      <c r="AH77" s="261"/>
      <c r="AI77" s="261"/>
      <c r="AJ77" s="258"/>
      <c r="AK77" s="257"/>
      <c r="AL77" s="261"/>
      <c r="AM77" s="261"/>
      <c r="AN77" s="261"/>
      <c r="AO77" s="258"/>
      <c r="AP77" s="257"/>
      <c r="AQ77" s="261"/>
      <c r="AR77" s="261"/>
      <c r="AS77" s="261"/>
      <c r="AT77" s="258"/>
      <c r="AU77" s="257"/>
      <c r="AV77" s="261"/>
      <c r="AW77" s="261"/>
      <c r="AX77" s="261"/>
      <c r="AY77" s="258"/>
    </row>
    <row r="78" spans="1:51" s="239" customFormat="1">
      <c r="A78" s="243"/>
      <c r="B78" s="257"/>
      <c r="C78" s="261"/>
      <c r="D78" s="261"/>
      <c r="E78" s="261"/>
      <c r="F78" s="258"/>
      <c r="G78" s="257"/>
      <c r="H78" s="261"/>
      <c r="I78" s="261"/>
      <c r="J78" s="261"/>
      <c r="K78" s="258"/>
      <c r="L78" s="257"/>
      <c r="M78" s="261"/>
      <c r="N78" s="261"/>
      <c r="O78" s="261"/>
      <c r="P78" s="258"/>
      <c r="Q78" s="257"/>
      <c r="R78" s="261"/>
      <c r="S78" s="261"/>
      <c r="T78" s="261"/>
      <c r="U78" s="258"/>
      <c r="V78" s="257"/>
      <c r="W78" s="261"/>
      <c r="X78" s="261"/>
      <c r="Y78" s="261"/>
      <c r="Z78" s="258"/>
      <c r="AA78" s="257"/>
      <c r="AB78" s="261"/>
      <c r="AC78" s="261"/>
      <c r="AD78" s="261"/>
      <c r="AE78" s="258"/>
      <c r="AF78" s="257"/>
      <c r="AG78" s="261"/>
      <c r="AH78" s="261"/>
      <c r="AI78" s="261"/>
      <c r="AJ78" s="258"/>
      <c r="AK78" s="257"/>
      <c r="AL78" s="261"/>
      <c r="AM78" s="261"/>
      <c r="AN78" s="261"/>
      <c r="AO78" s="258"/>
      <c r="AP78" s="257"/>
      <c r="AQ78" s="261"/>
      <c r="AR78" s="261"/>
      <c r="AS78" s="261"/>
      <c r="AT78" s="258"/>
      <c r="AU78" s="257"/>
      <c r="AV78" s="261"/>
      <c r="AW78" s="261"/>
      <c r="AX78" s="261"/>
      <c r="AY78" s="258"/>
    </row>
    <row r="79" spans="1:51" s="239" customFormat="1">
      <c r="A79" s="243"/>
      <c r="B79" s="257"/>
      <c r="C79" s="261"/>
      <c r="D79" s="261"/>
      <c r="E79" s="261"/>
      <c r="F79" s="258"/>
      <c r="G79" s="257"/>
      <c r="H79" s="261"/>
      <c r="I79" s="261"/>
      <c r="J79" s="261"/>
      <c r="K79" s="258"/>
      <c r="L79" s="257"/>
      <c r="M79" s="261"/>
      <c r="N79" s="261"/>
      <c r="O79" s="261"/>
      <c r="P79" s="258"/>
      <c r="Q79" s="257"/>
      <c r="R79" s="261"/>
      <c r="S79" s="261"/>
      <c r="T79" s="261"/>
      <c r="U79" s="258"/>
      <c r="V79" s="257"/>
      <c r="W79" s="261"/>
      <c r="X79" s="261"/>
      <c r="Y79" s="261"/>
      <c r="Z79" s="258"/>
      <c r="AA79" s="257"/>
      <c r="AB79" s="261"/>
      <c r="AC79" s="261"/>
      <c r="AD79" s="261"/>
      <c r="AE79" s="258"/>
      <c r="AF79" s="257"/>
      <c r="AG79" s="261"/>
      <c r="AH79" s="261"/>
      <c r="AI79" s="261"/>
      <c r="AJ79" s="258"/>
      <c r="AK79" s="257"/>
      <c r="AL79" s="261"/>
      <c r="AM79" s="261"/>
      <c r="AN79" s="261"/>
      <c r="AO79" s="258"/>
      <c r="AP79" s="257"/>
      <c r="AQ79" s="261"/>
      <c r="AR79" s="261"/>
      <c r="AS79" s="261"/>
      <c r="AT79" s="258"/>
      <c r="AU79" s="257"/>
      <c r="AV79" s="261"/>
      <c r="AW79" s="261"/>
      <c r="AX79" s="261"/>
      <c r="AY79" s="258"/>
    </row>
    <row r="80" spans="1:51" s="239" customFormat="1">
      <c r="A80" s="243"/>
      <c r="B80" s="257"/>
      <c r="C80" s="261"/>
      <c r="D80" s="261"/>
      <c r="E80" s="261"/>
      <c r="F80" s="258"/>
      <c r="G80" s="257"/>
      <c r="H80" s="261"/>
      <c r="I80" s="261"/>
      <c r="J80" s="261"/>
      <c r="K80" s="258"/>
      <c r="L80" s="257"/>
      <c r="M80" s="261"/>
      <c r="N80" s="261"/>
      <c r="O80" s="261"/>
      <c r="P80" s="258"/>
      <c r="Q80" s="257"/>
      <c r="R80" s="261"/>
      <c r="S80" s="261"/>
      <c r="T80" s="261"/>
      <c r="U80" s="258"/>
      <c r="V80" s="257"/>
      <c r="W80" s="261"/>
      <c r="X80" s="261"/>
      <c r="Y80" s="261"/>
      <c r="Z80" s="258"/>
      <c r="AA80" s="257"/>
      <c r="AB80" s="261"/>
      <c r="AC80" s="261"/>
      <c r="AD80" s="261"/>
      <c r="AE80" s="258"/>
      <c r="AF80" s="257"/>
      <c r="AG80" s="261"/>
      <c r="AH80" s="261"/>
      <c r="AI80" s="261"/>
      <c r="AJ80" s="258"/>
      <c r="AK80" s="257"/>
      <c r="AL80" s="261"/>
      <c r="AM80" s="261"/>
      <c r="AN80" s="261"/>
      <c r="AO80" s="258"/>
      <c r="AP80" s="257"/>
      <c r="AQ80" s="261"/>
      <c r="AR80" s="261"/>
      <c r="AS80" s="261"/>
      <c r="AT80" s="258"/>
      <c r="AU80" s="257"/>
      <c r="AV80" s="261"/>
      <c r="AW80" s="261"/>
      <c r="AX80" s="261"/>
      <c r="AY80" s="258"/>
    </row>
    <row r="81" spans="1:51" s="239" customFormat="1">
      <c r="A81" s="243"/>
      <c r="B81" s="257"/>
      <c r="C81" s="261"/>
      <c r="D81" s="261"/>
      <c r="E81" s="261"/>
      <c r="F81" s="258"/>
      <c r="G81" s="257"/>
      <c r="H81" s="261"/>
      <c r="I81" s="261"/>
      <c r="J81" s="261"/>
      <c r="K81" s="258"/>
      <c r="L81" s="257"/>
      <c r="M81" s="261"/>
      <c r="N81" s="261"/>
      <c r="O81" s="261"/>
      <c r="P81" s="258"/>
      <c r="Q81" s="257"/>
      <c r="R81" s="261"/>
      <c r="S81" s="261"/>
      <c r="T81" s="261"/>
      <c r="U81" s="258"/>
      <c r="V81" s="257"/>
      <c r="W81" s="261"/>
      <c r="X81" s="261"/>
      <c r="Y81" s="261"/>
      <c r="Z81" s="258"/>
      <c r="AA81" s="257"/>
      <c r="AB81" s="261"/>
      <c r="AC81" s="261"/>
      <c r="AD81" s="261"/>
      <c r="AE81" s="258"/>
      <c r="AF81" s="257"/>
      <c r="AG81" s="261"/>
      <c r="AH81" s="261"/>
      <c r="AI81" s="261"/>
      <c r="AJ81" s="258"/>
      <c r="AK81" s="257"/>
      <c r="AL81" s="261"/>
      <c r="AM81" s="261"/>
      <c r="AN81" s="261"/>
      <c r="AO81" s="258"/>
      <c r="AP81" s="257"/>
      <c r="AQ81" s="261"/>
      <c r="AR81" s="261"/>
      <c r="AS81" s="261"/>
      <c r="AT81" s="258"/>
      <c r="AU81" s="257"/>
      <c r="AV81" s="261"/>
      <c r="AW81" s="261"/>
      <c r="AX81" s="261"/>
      <c r="AY81" s="258"/>
    </row>
    <row r="82" spans="1:51" s="239" customFormat="1">
      <c r="A82" s="243"/>
      <c r="B82" s="257"/>
      <c r="C82" s="261"/>
      <c r="D82" s="261"/>
      <c r="E82" s="261"/>
      <c r="F82" s="258"/>
      <c r="G82" s="257"/>
      <c r="H82" s="261"/>
      <c r="I82" s="261"/>
      <c r="J82" s="261"/>
      <c r="K82" s="258"/>
      <c r="L82" s="257"/>
      <c r="M82" s="261"/>
      <c r="N82" s="261"/>
      <c r="O82" s="261"/>
      <c r="P82" s="258"/>
      <c r="Q82" s="257"/>
      <c r="R82" s="261"/>
      <c r="S82" s="261"/>
      <c r="T82" s="261"/>
      <c r="U82" s="258"/>
      <c r="V82" s="257"/>
      <c r="W82" s="261"/>
      <c r="X82" s="261"/>
      <c r="Y82" s="261"/>
      <c r="Z82" s="258"/>
      <c r="AA82" s="257"/>
      <c r="AB82" s="261"/>
      <c r="AC82" s="261"/>
      <c r="AD82" s="261"/>
      <c r="AE82" s="258"/>
      <c r="AF82" s="257"/>
      <c r="AG82" s="261"/>
      <c r="AH82" s="261"/>
      <c r="AI82" s="261"/>
      <c r="AJ82" s="258"/>
      <c r="AK82" s="257"/>
      <c r="AL82" s="261"/>
      <c r="AM82" s="261"/>
      <c r="AN82" s="261"/>
      <c r="AO82" s="258"/>
      <c r="AP82" s="257"/>
      <c r="AQ82" s="261"/>
      <c r="AR82" s="261"/>
      <c r="AS82" s="261"/>
      <c r="AT82" s="258"/>
      <c r="AU82" s="257"/>
      <c r="AV82" s="261"/>
      <c r="AW82" s="261"/>
      <c r="AX82" s="261"/>
      <c r="AY82" s="258"/>
    </row>
    <row r="83" spans="1:51">
      <c r="B83" s="263"/>
      <c r="C83" s="261"/>
      <c r="D83" s="261"/>
      <c r="E83" s="261"/>
      <c r="F83" s="275"/>
      <c r="G83" s="263"/>
      <c r="H83" s="261"/>
      <c r="I83" s="261"/>
      <c r="J83" s="261"/>
      <c r="K83" s="275"/>
      <c r="L83" s="263"/>
      <c r="M83" s="261"/>
      <c r="N83" s="261"/>
      <c r="O83" s="261"/>
      <c r="P83" s="275"/>
      <c r="Q83" s="263"/>
      <c r="R83" s="261"/>
      <c r="S83" s="261"/>
      <c r="T83" s="261"/>
      <c r="U83" s="275"/>
      <c r="V83" s="263"/>
      <c r="W83" s="261"/>
      <c r="X83" s="261"/>
      <c r="Y83" s="261"/>
      <c r="Z83" s="275"/>
      <c r="AA83" s="263"/>
      <c r="AB83" s="261"/>
      <c r="AC83" s="261"/>
      <c r="AD83" s="261"/>
      <c r="AE83" s="275"/>
      <c r="AF83" s="263"/>
      <c r="AG83" s="261"/>
      <c r="AH83" s="261"/>
      <c r="AI83" s="261"/>
      <c r="AJ83" s="275"/>
      <c r="AK83" s="263"/>
      <c r="AL83" s="261"/>
      <c r="AM83" s="261"/>
      <c r="AN83" s="261"/>
      <c r="AO83" s="275"/>
      <c r="AP83" s="263"/>
      <c r="AQ83" s="261"/>
      <c r="AR83" s="261"/>
      <c r="AS83" s="261"/>
      <c r="AT83" s="275"/>
      <c r="AU83" s="263"/>
      <c r="AV83" s="261"/>
      <c r="AW83" s="261"/>
      <c r="AX83" s="261"/>
      <c r="AY83" s="275"/>
    </row>
    <row r="84" spans="1:51" ht="16" thickBot="1">
      <c r="B84" s="289"/>
      <c r="C84" s="290"/>
      <c r="D84" s="290"/>
      <c r="E84" s="290"/>
      <c r="F84" s="291"/>
      <c r="G84" s="289"/>
      <c r="H84" s="290"/>
      <c r="I84" s="290"/>
      <c r="J84" s="290"/>
      <c r="K84" s="291"/>
      <c r="L84" s="289"/>
      <c r="M84" s="290"/>
      <c r="N84" s="290"/>
      <c r="O84" s="290"/>
      <c r="P84" s="291"/>
      <c r="Q84" s="289"/>
      <c r="R84" s="290"/>
      <c r="S84" s="290"/>
      <c r="T84" s="290"/>
      <c r="U84" s="291"/>
      <c r="V84" s="289"/>
      <c r="W84" s="290"/>
      <c r="X84" s="290"/>
      <c r="Y84" s="290"/>
      <c r="Z84" s="291"/>
      <c r="AA84" s="289"/>
      <c r="AB84" s="290"/>
      <c r="AC84" s="290"/>
      <c r="AD84" s="290"/>
      <c r="AE84" s="291"/>
      <c r="AF84" s="289"/>
      <c r="AG84" s="290"/>
      <c r="AH84" s="290"/>
      <c r="AI84" s="290"/>
      <c r="AJ84" s="291"/>
      <c r="AK84" s="289"/>
      <c r="AL84" s="290"/>
      <c r="AM84" s="290"/>
      <c r="AN84" s="290"/>
      <c r="AO84" s="291"/>
      <c r="AP84" s="289"/>
      <c r="AQ84" s="290"/>
      <c r="AR84" s="290"/>
      <c r="AS84" s="290"/>
      <c r="AT84" s="291"/>
      <c r="AU84" s="289"/>
      <c r="AV84" s="290"/>
      <c r="AW84" s="290"/>
      <c r="AX84" s="290"/>
      <c r="AY84" s="291"/>
    </row>
    <row r="86" spans="1:51">
      <c r="E86" s="292"/>
      <c r="H86" s="292"/>
      <c r="M86" s="292"/>
      <c r="T86" s="292"/>
      <c r="W86" s="292"/>
      <c r="AD86" s="292"/>
      <c r="AI86" s="292"/>
      <c r="AN86" s="292"/>
      <c r="AS86" s="292"/>
      <c r="AX86" s="292"/>
    </row>
    <row r="87" spans="1:51">
      <c r="E87" s="292"/>
      <c r="H87" s="292"/>
      <c r="M87" s="292"/>
      <c r="T87" s="292"/>
      <c r="W87" s="292"/>
      <c r="AD87" s="292"/>
      <c r="AI87" s="292"/>
      <c r="AN87" s="292"/>
      <c r="AS87" s="292"/>
      <c r="AX87" s="292"/>
    </row>
    <row r="88" spans="1:51">
      <c r="E88" s="292"/>
      <c r="H88" s="292"/>
      <c r="M88" s="292"/>
      <c r="T88" s="292"/>
      <c r="W88" s="292"/>
      <c r="AD88" s="292"/>
      <c r="AI88" s="292"/>
      <c r="AN88" s="292"/>
      <c r="AS88" s="292"/>
      <c r="AX88" s="292"/>
    </row>
    <row r="89" spans="1:51">
      <c r="E89" s="292"/>
      <c r="T89" s="292"/>
      <c r="AD89" s="292"/>
      <c r="AI89" s="292"/>
      <c r="AN89" s="292"/>
      <c r="AS89" s="292"/>
      <c r="AX89" s="292"/>
    </row>
    <row r="90" spans="1:51">
      <c r="E90" s="292"/>
      <c r="H90" s="292"/>
      <c r="M90" s="292"/>
      <c r="T90" s="292"/>
      <c r="W90" s="292"/>
      <c r="AD90" s="292"/>
      <c r="AI90" s="292"/>
      <c r="AN90" s="292"/>
      <c r="AS90" s="292"/>
      <c r="AX90" s="292"/>
    </row>
    <row r="91" spans="1:51">
      <c r="E91" s="292"/>
      <c r="H91" s="292"/>
      <c r="I91" s="292"/>
      <c r="J91" s="292"/>
      <c r="M91" s="292"/>
      <c r="N91" s="292"/>
      <c r="O91" s="292"/>
      <c r="T91" s="292"/>
      <c r="W91" s="292"/>
      <c r="X91" s="292"/>
      <c r="Y91" s="292"/>
      <c r="AD91" s="292"/>
      <c r="AI91" s="292"/>
      <c r="AN91" s="292"/>
      <c r="AS91" s="292"/>
      <c r="AX91" s="292"/>
    </row>
    <row r="92" spans="1:51">
      <c r="E92" s="292"/>
      <c r="T92" s="292"/>
      <c r="AD92" s="292"/>
      <c r="AI92" s="292"/>
      <c r="AN92" s="292"/>
      <c r="AS92" s="292"/>
      <c r="AX92" s="292"/>
    </row>
    <row r="93" spans="1:51">
      <c r="E93" s="292"/>
      <c r="T93" s="292"/>
      <c r="AD93" s="292"/>
      <c r="AI93" s="292"/>
      <c r="AN93" s="292"/>
      <c r="AS93" s="292"/>
      <c r="AX93" s="292"/>
    </row>
    <row r="94" spans="1:51">
      <c r="E94" s="292"/>
      <c r="T94" s="292"/>
      <c r="AD94" s="292"/>
      <c r="AI94" s="292"/>
      <c r="AN94" s="292"/>
      <c r="AS94" s="292"/>
      <c r="AX94" s="292"/>
    </row>
    <row r="95" spans="1:51">
      <c r="E95" s="292"/>
      <c r="T95" s="292"/>
      <c r="AD95" s="292"/>
      <c r="AI95" s="292"/>
      <c r="AN95" s="292"/>
      <c r="AS95" s="292"/>
      <c r="AX95" s="292"/>
    </row>
    <row r="96" spans="1:51">
      <c r="E96" s="292"/>
      <c r="T96" s="292"/>
      <c r="AD96" s="292"/>
      <c r="AI96" s="292"/>
      <c r="AN96" s="292"/>
      <c r="AS96" s="292"/>
      <c r="AX96" s="292"/>
    </row>
    <row r="97" spans="5:50">
      <c r="E97" s="292"/>
      <c r="T97" s="292"/>
      <c r="AD97" s="292"/>
      <c r="AI97" s="292"/>
      <c r="AN97" s="292"/>
      <c r="AS97" s="292"/>
      <c r="AX97" s="292"/>
    </row>
  </sheetData>
  <mergeCells count="20">
    <mergeCell ref="W6:Y6"/>
    <mergeCell ref="AB6:AD6"/>
    <mergeCell ref="W9:X9"/>
    <mergeCell ref="AB9:AC9"/>
    <mergeCell ref="C9:D9"/>
    <mergeCell ref="C6:E6"/>
    <mergeCell ref="M6:O6"/>
    <mergeCell ref="R6:T6"/>
    <mergeCell ref="M9:N9"/>
    <mergeCell ref="R9:S9"/>
    <mergeCell ref="H6:J6"/>
    <mergeCell ref="H9:I9"/>
    <mergeCell ref="AV6:AX6"/>
    <mergeCell ref="AV9:AW9"/>
    <mergeCell ref="AQ6:AS6"/>
    <mergeCell ref="AQ9:AR9"/>
    <mergeCell ref="AG6:AI6"/>
    <mergeCell ref="AG9:AH9"/>
    <mergeCell ref="AL6:AN6"/>
    <mergeCell ref="AL9:AM9"/>
  </mergeCells>
  <phoneticPr fontId="5" type="noConversion"/>
  <dataValidations count="9">
    <dataValidation type="list" allowBlank="1" showInputMessage="1" showErrorMessage="1" sqref="R7:S7 AB7:AC7 AG7:AH7 AL7:AM7">
      <formula1>Activités</formula1>
    </dataValidation>
    <dataValidation type="list" allowBlank="1" showInputMessage="1" showErrorMessage="1" sqref="M6:O6">
      <formula1>$A$4:$A$60</formula1>
    </dataValidation>
    <dataValidation type="list" allowBlank="1" showInputMessage="1" showErrorMessage="1" sqref="R6:T6">
      <formula1>$A$4:$A$60</formula1>
    </dataValidation>
    <dataValidation type="list" allowBlank="1" showInputMessage="1" showErrorMessage="1" sqref="W6:Y6">
      <formula1>$A$4:$A$60</formula1>
    </dataValidation>
    <dataValidation type="list" allowBlank="1" showInputMessage="1" showErrorMessage="1" sqref="AB6:AD6">
      <formula1>$A$4:$A$60</formula1>
    </dataValidation>
    <dataValidation type="list" allowBlank="1" showInputMessage="1" showErrorMessage="1" sqref="AG6:AI6">
      <formula1>$A$4:$A$60</formula1>
    </dataValidation>
    <dataValidation type="list" allowBlank="1" showInputMessage="1" showErrorMessage="1" sqref="AL6:AN6">
      <formula1>$A$4:$A$60</formula1>
    </dataValidation>
    <dataValidation type="list" allowBlank="1" showInputMessage="1" showErrorMessage="1" sqref="AQ6:AS6">
      <formula1>$A$4:$A$60</formula1>
    </dataValidation>
    <dataValidation type="list" allowBlank="1" showInputMessage="1" showErrorMessage="1" sqref="AV6:AX6">
      <formula1>$A$4:$A$60</formula1>
    </dataValidation>
  </dataValidations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8574" r:id="rId3" name="Button 30">
              <controlPr defaultSize="0" print="0" autoFill="0" autoPict="0" macro="[0]!Macro2">
                <anchor moveWithCells="1" sizeWithCells="1">
                  <from>
                    <xdr:col>7</xdr:col>
                    <xdr:colOff>2387600</xdr:colOff>
                    <xdr:row>0</xdr:row>
                    <xdr:rowOff>152400</xdr:rowOff>
                  </from>
                  <to>
                    <xdr:col>7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577" r:id="rId4" name="Button 33">
              <controlPr defaultSize="0" print="0" autoFill="0" autoPict="0" macro="[0]!Macro2">
                <anchor moveWithCells="1" sizeWithCells="1">
                  <from>
                    <xdr:col>12</xdr:col>
                    <xdr:colOff>2387600</xdr:colOff>
                    <xdr:row>0</xdr:row>
                    <xdr:rowOff>152400</xdr:rowOff>
                  </from>
                  <to>
                    <xdr:col>12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578" r:id="rId5" name="Button 34">
              <controlPr defaultSize="0" print="0" autoFill="0" autoPict="0" macro="[0]!Macro2">
                <anchor moveWithCells="1" sizeWithCells="1">
                  <from>
                    <xdr:col>17</xdr:col>
                    <xdr:colOff>2387600</xdr:colOff>
                    <xdr:row>0</xdr:row>
                    <xdr:rowOff>152400</xdr:rowOff>
                  </from>
                  <to>
                    <xdr:col>17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582" r:id="rId6" name="Button 38">
              <controlPr defaultSize="0" print="0" autoFill="0" autoPict="0">
                <anchor moveWithCells="1" sizeWithCells="1">
                  <from>
                    <xdr:col>12</xdr:col>
                    <xdr:colOff>2387600</xdr:colOff>
                    <xdr:row>0</xdr:row>
                    <xdr:rowOff>152400</xdr:rowOff>
                  </from>
                  <to>
                    <xdr:col>12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583" r:id="rId7" name="Button 39">
              <controlPr defaultSize="0" print="0" autoFill="0" autoPict="0">
                <anchor moveWithCells="1" sizeWithCells="1">
                  <from>
                    <xdr:col>17</xdr:col>
                    <xdr:colOff>2387600</xdr:colOff>
                    <xdr:row>0</xdr:row>
                    <xdr:rowOff>152400</xdr:rowOff>
                  </from>
                  <to>
                    <xdr:col>17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587" r:id="rId8" name="Button 43">
              <controlPr defaultSize="0" print="0" autoFill="0" autoPict="0" macro="[0]!Macro2">
                <anchor moveWithCells="1" sizeWithCells="1">
                  <from>
                    <xdr:col>22</xdr:col>
                    <xdr:colOff>2387600</xdr:colOff>
                    <xdr:row>0</xdr:row>
                    <xdr:rowOff>152400</xdr:rowOff>
                  </from>
                  <to>
                    <xdr:col>22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589" r:id="rId9" name="Button 45">
              <controlPr defaultSize="0" print="0" autoFill="0" autoPict="0">
                <anchor moveWithCells="1" sizeWithCells="1">
                  <from>
                    <xdr:col>22</xdr:col>
                    <xdr:colOff>2387600</xdr:colOff>
                    <xdr:row>0</xdr:row>
                    <xdr:rowOff>152400</xdr:rowOff>
                  </from>
                  <to>
                    <xdr:col>22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588" r:id="rId10" name="Button 44">
              <controlPr defaultSize="0" print="0" autoFill="0" autoPict="0" macro="[0]!Macro2">
                <anchor moveWithCells="1" sizeWithCells="1">
                  <from>
                    <xdr:col>27</xdr:col>
                    <xdr:colOff>2387600</xdr:colOff>
                    <xdr:row>0</xdr:row>
                    <xdr:rowOff>152400</xdr:rowOff>
                  </from>
                  <to>
                    <xdr:col>27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590" r:id="rId11" name="Button 46">
              <controlPr defaultSize="0" print="0" autoFill="0" autoPict="0">
                <anchor moveWithCells="1" sizeWithCells="1">
                  <from>
                    <xdr:col>27</xdr:col>
                    <xdr:colOff>2387600</xdr:colOff>
                    <xdr:row>0</xdr:row>
                    <xdr:rowOff>152400</xdr:rowOff>
                  </from>
                  <to>
                    <xdr:col>27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596" r:id="rId12" name="Button 52">
              <controlPr defaultSize="0" print="0" autoFill="0" autoPict="0" macro="[0]!Macro2">
                <anchor moveWithCells="1" sizeWithCells="1">
                  <from>
                    <xdr:col>32</xdr:col>
                    <xdr:colOff>2387600</xdr:colOff>
                    <xdr:row>0</xdr:row>
                    <xdr:rowOff>152400</xdr:rowOff>
                  </from>
                  <to>
                    <xdr:col>32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8597" r:id="rId13" name="Button 53">
              <controlPr defaultSize="0" print="0" autoFill="0" autoPict="0">
                <anchor moveWithCells="1" sizeWithCells="1">
                  <from>
                    <xdr:col>32</xdr:col>
                    <xdr:colOff>2387600</xdr:colOff>
                    <xdr:row>0</xdr:row>
                    <xdr:rowOff>152400</xdr:rowOff>
                  </from>
                  <to>
                    <xdr:col>32</xdr:col>
                    <xdr:colOff>3568700</xdr:colOff>
                    <xdr:row>2</xdr:row>
                    <xdr:rowOff>165100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C.R.!$C$7:$C$139</xm:f>
          </x14:formula1>
          <xm:sqref>C19:C33 R19:R33 AB19:AB33 AG19:AG33 AL19:AL33 M19:M33 W19:W33 H19:H33</xm:sqref>
        </x14:dataValidation>
        <x14:dataValidation type="list" allowBlank="1" showInputMessage="1" showErrorMessage="1">
          <x14:formula1>
            <xm:f>C.R.!$G$9:$G$139</xm:f>
          </x14:formula1>
          <xm:sqref>C37:C51 R37:R51 AB37:AB51 AG37:AG51 AL37:AL51 M37:M51 W37:W51 H37:H51</xm:sqref>
        </x14:dataValidation>
        <x14:dataValidation type="list" allowBlank="1" showInputMessage="1" showErrorMessage="1">
          <x14:formula1>
            <xm:f>#REF!</xm:f>
          </x14:formula1>
          <xm:sqref>H6:J6</xm:sqref>
        </x14:dataValidation>
        <x14:dataValidation type="list" allowBlank="1" showInputMessage="1" showErrorMessage="1">
          <x14:formula1>
            <xm:f>#REF!</xm:f>
          </x14:formula1>
          <xm:sqref>C6:E6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C.R.</vt:lpstr>
      <vt:lpstr>ChargesDirectes</vt:lpstr>
      <vt:lpstr>Prod P.A.D</vt:lpstr>
      <vt:lpstr>Charges Directes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Lefevre</dc:creator>
  <cp:lastModifiedBy>Antoine Renom</cp:lastModifiedBy>
  <cp:lastPrinted>2015-04-14T13:03:58Z</cp:lastPrinted>
  <dcterms:created xsi:type="dcterms:W3CDTF">2011-10-20T12:17:19Z</dcterms:created>
  <dcterms:modified xsi:type="dcterms:W3CDTF">2015-05-04T14:53:39Z</dcterms:modified>
</cp:coreProperties>
</file>