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naud.nicolle\Desktop\"/>
    </mc:Choice>
  </mc:AlternateContent>
  <xr:revisionPtr revIDLastSave="0" documentId="13_ncr:1_{1D90BCD3-1341-4F96-B8D9-0C060B607407}" xr6:coauthVersionLast="46" xr6:coauthVersionMax="46" xr10:uidLastSave="{00000000-0000-0000-0000-000000000000}"/>
  <bookViews>
    <workbookView xWindow="-108" yWindow="-108" windowWidth="23256" windowHeight="12576" activeTab="1" xr2:uid="{36E20961-2C94-448F-A56F-D1CD06D57635}"/>
  </bookViews>
  <sheets>
    <sheet name="GAMME" sheetId="1" r:id="rId1"/>
    <sheet name="SUIVI" sheetId="6" r:id="rId2"/>
    <sheet name="BD" sheetId="2" r:id="rId3"/>
    <sheet name="TAB" sheetId="7" r:id="rId4"/>
  </sheets>
  <definedNames>
    <definedName name="CLIENT">#REF!</definedName>
    <definedName name="_xlnm.Print_Area" localSheetId="0">GAMME!$A$4:$F$36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" l="1"/>
  <c r="H11" i="6"/>
  <c r="G3" i="6"/>
  <c r="F7" i="6"/>
  <c r="F11" i="6"/>
  <c r="E3" i="6"/>
  <c r="D7" i="6"/>
  <c r="D11" i="6"/>
  <c r="C3" i="6"/>
  <c r="CO6" i="2"/>
  <c r="A7" i="6" s="1"/>
  <c r="G7" i="6" s="1"/>
  <c r="CO10" i="2"/>
  <c r="A11" i="6" s="1"/>
  <c r="G11" i="6" s="1"/>
  <c r="CO14" i="2"/>
  <c r="A15" i="6" s="1"/>
  <c r="G15" i="6" s="1"/>
  <c r="CO18" i="2"/>
  <c r="A19" i="6" s="1"/>
  <c r="G19" i="6" s="1"/>
  <c r="CO22" i="2"/>
  <c r="CO26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" i="2"/>
  <c r="CN4" i="2"/>
  <c r="CN5" i="2"/>
  <c r="CP5" i="2" s="1"/>
  <c r="CN6" i="2"/>
  <c r="CQ6" i="2" s="1"/>
  <c r="CN7" i="2"/>
  <c r="CP7" i="2" s="1"/>
  <c r="CN8" i="2"/>
  <c r="CP8" i="2" s="1"/>
  <c r="CN9" i="2"/>
  <c r="CQ9" i="2" s="1"/>
  <c r="CN10" i="2"/>
  <c r="CQ10" i="2" s="1"/>
  <c r="CN11" i="2"/>
  <c r="CP11" i="2" s="1"/>
  <c r="CN12" i="2"/>
  <c r="CP12" i="2" s="1"/>
  <c r="CN13" i="2"/>
  <c r="CP13" i="2" s="1"/>
  <c r="CN14" i="2"/>
  <c r="CQ14" i="2" s="1"/>
  <c r="CN15" i="2"/>
  <c r="CP15" i="2" s="1"/>
  <c r="CN16" i="2"/>
  <c r="CP16" i="2" s="1"/>
  <c r="CN17" i="2"/>
  <c r="CP17" i="2" s="1"/>
  <c r="CN18" i="2"/>
  <c r="CQ18" i="2" s="1"/>
  <c r="CN19" i="2"/>
  <c r="CP19" i="2" s="1"/>
  <c r="CN20" i="2"/>
  <c r="CP20" i="2" s="1"/>
  <c r="CN21" i="2"/>
  <c r="CQ21" i="2" s="1"/>
  <c r="CN22" i="2"/>
  <c r="CQ22" i="2" s="1"/>
  <c r="CN23" i="2"/>
  <c r="CP23" i="2" s="1"/>
  <c r="CN24" i="2"/>
  <c r="CP24" i="2" s="1"/>
  <c r="CN25" i="2"/>
  <c r="CP25" i="2" s="1"/>
  <c r="CN26" i="2"/>
  <c r="CQ26" i="2" s="1"/>
  <c r="CN27" i="2"/>
  <c r="CP27" i="2" s="1"/>
  <c r="CN2" i="2"/>
  <c r="CO2" i="2" s="1"/>
  <c r="A3" i="6" s="1"/>
  <c r="H3" i="6" s="1"/>
  <c r="CN3" i="2"/>
  <c r="G7" i="7"/>
  <c r="CH3" i="2"/>
  <c r="CH4" i="2"/>
  <c r="CH5" i="2"/>
  <c r="CH6" i="2"/>
  <c r="CH7" i="2"/>
  <c r="CH8" i="2"/>
  <c r="CH9" i="2"/>
  <c r="CH10" i="2"/>
  <c r="CH11" i="2"/>
  <c r="CH12" i="2"/>
  <c r="CH13" i="2"/>
  <c r="CH14" i="2"/>
  <c r="CH15" i="2"/>
  <c r="CH16" i="2"/>
  <c r="CH17" i="2"/>
  <c r="CH18" i="2"/>
  <c r="CH19" i="2"/>
  <c r="CH20" i="2"/>
  <c r="CH21" i="2"/>
  <c r="CH22" i="2"/>
  <c r="CH23" i="2"/>
  <c r="CH24" i="2"/>
  <c r="CH25" i="2"/>
  <c r="CH26" i="2"/>
  <c r="CH27" i="2"/>
  <c r="CD3" i="2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BZ3" i="2"/>
  <c r="BZ4" i="2"/>
  <c r="BZ5" i="2"/>
  <c r="BZ6" i="2"/>
  <c r="BZ7" i="2"/>
  <c r="BZ8" i="2"/>
  <c r="BZ9" i="2"/>
  <c r="BZ10" i="2"/>
  <c r="BZ11" i="2"/>
  <c r="BZ12" i="2"/>
  <c r="BZ13" i="2"/>
  <c r="BZ14" i="2"/>
  <c r="BZ15" i="2"/>
  <c r="BZ16" i="2"/>
  <c r="BZ17" i="2"/>
  <c r="BZ18" i="2"/>
  <c r="BZ19" i="2"/>
  <c r="BZ20" i="2"/>
  <c r="BZ21" i="2"/>
  <c r="BZ22" i="2"/>
  <c r="BZ23" i="2"/>
  <c r="BZ24" i="2"/>
  <c r="BZ25" i="2"/>
  <c r="BZ26" i="2"/>
  <c r="BZ27" i="2"/>
  <c r="BV3" i="2"/>
  <c r="BV4" i="2"/>
  <c r="BV5" i="2"/>
  <c r="BV6" i="2"/>
  <c r="BV7" i="2"/>
  <c r="BV8" i="2"/>
  <c r="BV9" i="2"/>
  <c r="BV10" i="2"/>
  <c r="BV11" i="2"/>
  <c r="BV12" i="2"/>
  <c r="BV13" i="2"/>
  <c r="BV14" i="2"/>
  <c r="BV15" i="2"/>
  <c r="BV16" i="2"/>
  <c r="BV17" i="2"/>
  <c r="BV18" i="2"/>
  <c r="BV19" i="2"/>
  <c r="BV20" i="2"/>
  <c r="BV21" i="2"/>
  <c r="BV22" i="2"/>
  <c r="BV23" i="2"/>
  <c r="BV24" i="2"/>
  <c r="BV25" i="2"/>
  <c r="BV26" i="2"/>
  <c r="BV27" i="2"/>
  <c r="BR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N3" i="2"/>
  <c r="BN4" i="2"/>
  <c r="BN5" i="2"/>
  <c r="BN6" i="2"/>
  <c r="BN7" i="2"/>
  <c r="BN8" i="2"/>
  <c r="BN9" i="2"/>
  <c r="BN10" i="2"/>
  <c r="BN11" i="2"/>
  <c r="BN12" i="2"/>
  <c r="BN13" i="2"/>
  <c r="BN14" i="2"/>
  <c r="BN15" i="2"/>
  <c r="BN16" i="2"/>
  <c r="BN17" i="2"/>
  <c r="BN18" i="2"/>
  <c r="BN19" i="2"/>
  <c r="BN20" i="2"/>
  <c r="BN21" i="2"/>
  <c r="BN22" i="2"/>
  <c r="BN23" i="2"/>
  <c r="BN24" i="2"/>
  <c r="BN25" i="2"/>
  <c r="BN26" i="2"/>
  <c r="BN27" i="2"/>
  <c r="BJ3" i="2"/>
  <c r="BJ4" i="2"/>
  <c r="BJ5" i="2"/>
  <c r="BJ6" i="2"/>
  <c r="BJ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F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AX3" i="2"/>
  <c r="AX4" i="2"/>
  <c r="AX5" i="2"/>
  <c r="AX6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X26" i="2"/>
  <c r="AX27" i="2"/>
  <c r="AT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P3" i="2"/>
  <c r="AP4" i="2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D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Z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J26" i="2"/>
  <c r="J27" i="2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Q1" i="2"/>
  <c r="U1" i="2" s="1"/>
  <c r="Y1" i="2" s="1"/>
  <c r="AC1" i="2" s="1"/>
  <c r="AG1" i="2" s="1"/>
  <c r="AK1" i="2" s="1"/>
  <c r="AO1" i="2" s="1"/>
  <c r="AS1" i="2" s="1"/>
  <c r="AW1" i="2" s="1"/>
  <c r="BA1" i="2" s="1"/>
  <c r="BE1" i="2" s="1"/>
  <c r="BI1" i="2" s="1"/>
  <c r="BM1" i="2" s="1"/>
  <c r="BQ1" i="2" s="1"/>
  <c r="BU1" i="2" s="1"/>
  <c r="BY1" i="2" s="1"/>
  <c r="CC1" i="2" s="1"/>
  <c r="CG1" i="2" s="1"/>
  <c r="CK1" i="2" s="1"/>
  <c r="P1" i="2"/>
  <c r="T1" i="2" s="1"/>
  <c r="X1" i="2" s="1"/>
  <c r="AB1" i="2" s="1"/>
  <c r="AF1" i="2" s="1"/>
  <c r="AJ1" i="2" s="1"/>
  <c r="AN1" i="2" s="1"/>
  <c r="AR1" i="2" s="1"/>
  <c r="AV1" i="2" s="1"/>
  <c r="AZ1" i="2" s="1"/>
  <c r="BD1" i="2" s="1"/>
  <c r="BH1" i="2" s="1"/>
  <c r="BL1" i="2" s="1"/>
  <c r="BP1" i="2" s="1"/>
  <c r="BT1" i="2" s="1"/>
  <c r="BX1" i="2" s="1"/>
  <c r="CB1" i="2" s="1"/>
  <c r="CF1" i="2" s="1"/>
  <c r="CJ1" i="2" s="1"/>
  <c r="O1" i="2"/>
  <c r="S1" i="2" s="1"/>
  <c r="W1" i="2" s="1"/>
  <c r="AA1" i="2" s="1"/>
  <c r="AE1" i="2" s="1"/>
  <c r="AI1" i="2" s="1"/>
  <c r="AM1" i="2" s="1"/>
  <c r="AQ1" i="2" s="1"/>
  <c r="AU1" i="2" s="1"/>
  <c r="AY1" i="2" s="1"/>
  <c r="BC1" i="2" s="1"/>
  <c r="BG1" i="2" s="1"/>
  <c r="BK1" i="2" s="1"/>
  <c r="BO1" i="2" s="1"/>
  <c r="BS1" i="2" s="1"/>
  <c r="BW1" i="2" s="1"/>
  <c r="CA1" i="2" s="1"/>
  <c r="CE1" i="2" s="1"/>
  <c r="CI1" i="2" s="1"/>
  <c r="N1" i="2"/>
  <c r="N2" i="2" s="1"/>
  <c r="D19" i="6" l="1"/>
  <c r="D15" i="6"/>
  <c r="F19" i="6"/>
  <c r="H19" i="6"/>
  <c r="B19" i="6"/>
  <c r="B15" i="6"/>
  <c r="B11" i="6"/>
  <c r="B7" i="6"/>
  <c r="D3" i="6"/>
  <c r="F3" i="6"/>
  <c r="I19" i="6"/>
  <c r="I15" i="6"/>
  <c r="I11" i="6"/>
  <c r="I7" i="6"/>
  <c r="F15" i="6"/>
  <c r="H15" i="6"/>
  <c r="C19" i="6"/>
  <c r="C15" i="6"/>
  <c r="C11" i="6"/>
  <c r="C7" i="6"/>
  <c r="E19" i="6"/>
  <c r="E15" i="6"/>
  <c r="E11" i="6"/>
  <c r="E7" i="6"/>
  <c r="CP4" i="2"/>
  <c r="CR4" i="2" s="1"/>
  <c r="CP3" i="2"/>
  <c r="CR3" i="2" s="1"/>
  <c r="CO25" i="2"/>
  <c r="CO21" i="2"/>
  <c r="CO17" i="2"/>
  <c r="A18" i="6" s="1"/>
  <c r="CO13" i="2"/>
  <c r="A14" i="6" s="1"/>
  <c r="CO9" i="2"/>
  <c r="A10" i="6" s="1"/>
  <c r="CO5" i="2"/>
  <c r="A6" i="6" s="1"/>
  <c r="CO24" i="2"/>
  <c r="CO20" i="2"/>
  <c r="A21" i="6" s="1"/>
  <c r="CO16" i="2"/>
  <c r="A17" i="6" s="1"/>
  <c r="CO12" i="2"/>
  <c r="A13" i="6" s="1"/>
  <c r="CO8" i="2"/>
  <c r="A9" i="6" s="1"/>
  <c r="CO4" i="2"/>
  <c r="A5" i="6" s="1"/>
  <c r="CO27" i="2"/>
  <c r="CO23" i="2"/>
  <c r="CO19" i="2"/>
  <c r="A20" i="6" s="1"/>
  <c r="CO15" i="2"/>
  <c r="A16" i="6" s="1"/>
  <c r="CO11" i="2"/>
  <c r="A12" i="6" s="1"/>
  <c r="CO7" i="2"/>
  <c r="A8" i="6" s="1"/>
  <c r="CO3" i="2"/>
  <c r="A4" i="6" s="1"/>
  <c r="CR17" i="2"/>
  <c r="CS6" i="2"/>
  <c r="CS21" i="2"/>
  <c r="CS5" i="2"/>
  <c r="CS17" i="2"/>
  <c r="CR5" i="2"/>
  <c r="CP21" i="2"/>
  <c r="CP18" i="2"/>
  <c r="CS14" i="2"/>
  <c r="CQ8" i="2"/>
  <c r="CP6" i="2"/>
  <c r="CS26" i="2"/>
  <c r="CS16" i="2"/>
  <c r="CP9" i="2"/>
  <c r="CS9" i="2"/>
  <c r="CQ17" i="2"/>
  <c r="CR16" i="2"/>
  <c r="CS4" i="2"/>
  <c r="CS3" i="2"/>
  <c r="CS25" i="2"/>
  <c r="CQ20" i="2"/>
  <c r="CQ16" i="2"/>
  <c r="CS13" i="2"/>
  <c r="CQ5" i="2"/>
  <c r="CR25" i="2"/>
  <c r="CS24" i="2"/>
  <c r="CR13" i="2"/>
  <c r="CS12" i="2"/>
  <c r="CP26" i="2"/>
  <c r="CQ25" i="2"/>
  <c r="CR24" i="2"/>
  <c r="CS22" i="2"/>
  <c r="CR21" i="2"/>
  <c r="CS20" i="2"/>
  <c r="CP14" i="2"/>
  <c r="CQ13" i="2"/>
  <c r="CR12" i="2"/>
  <c r="CS10" i="2"/>
  <c r="CR9" i="2"/>
  <c r="CS8" i="2"/>
  <c r="CS7" i="2"/>
  <c r="CQ24" i="2"/>
  <c r="CP22" i="2"/>
  <c r="CR20" i="2"/>
  <c r="CS18" i="2"/>
  <c r="CS15" i="2"/>
  <c r="CQ12" i="2"/>
  <c r="CP10" i="2"/>
  <c r="CR8" i="2"/>
  <c r="CS19" i="2"/>
  <c r="CR27" i="2"/>
  <c r="CR23" i="2"/>
  <c r="CR19" i="2"/>
  <c r="CR15" i="2"/>
  <c r="CR11" i="2"/>
  <c r="CR7" i="2"/>
  <c r="CS27" i="2"/>
  <c r="CS11" i="2"/>
  <c r="CQ27" i="2"/>
  <c r="CR26" i="2"/>
  <c r="CQ23" i="2"/>
  <c r="CR22" i="2"/>
  <c r="CQ19" i="2"/>
  <c r="CR18" i="2"/>
  <c r="CQ15" i="2"/>
  <c r="CR14" i="2"/>
  <c r="CQ11" i="2"/>
  <c r="CR10" i="2"/>
  <c r="CQ7" i="2"/>
  <c r="CR6" i="2"/>
  <c r="CS23" i="2"/>
  <c r="CS2" i="2"/>
  <c r="R1" i="2"/>
  <c r="R2" i="2" s="1"/>
  <c r="E5" i="1"/>
  <c r="E7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8" i="6" l="1"/>
  <c r="H8" i="6"/>
  <c r="F8" i="6"/>
  <c r="D8" i="6"/>
  <c r="G8" i="6"/>
  <c r="E8" i="6"/>
  <c r="C8" i="6"/>
  <c r="I8" i="6"/>
  <c r="H13" i="6"/>
  <c r="F13" i="6"/>
  <c r="D13" i="6"/>
  <c r="G13" i="6"/>
  <c r="I13" i="6"/>
  <c r="E13" i="6"/>
  <c r="C13" i="6"/>
  <c r="B13" i="6"/>
  <c r="I6" i="6"/>
  <c r="B6" i="6"/>
  <c r="E6" i="6"/>
  <c r="H6" i="6"/>
  <c r="F6" i="6"/>
  <c r="D6" i="6"/>
  <c r="G6" i="6"/>
  <c r="C6" i="6"/>
  <c r="I12" i="6"/>
  <c r="F12" i="6"/>
  <c r="G12" i="6"/>
  <c r="E12" i="6"/>
  <c r="C12" i="6"/>
  <c r="B12" i="6"/>
  <c r="H12" i="6"/>
  <c r="D12" i="6"/>
  <c r="H17" i="6"/>
  <c r="F17" i="6"/>
  <c r="D17" i="6"/>
  <c r="E17" i="6"/>
  <c r="I17" i="6"/>
  <c r="G17" i="6"/>
  <c r="C17" i="6"/>
  <c r="B17" i="6"/>
  <c r="I10" i="6"/>
  <c r="B10" i="6"/>
  <c r="E10" i="6"/>
  <c r="H10" i="6"/>
  <c r="F10" i="6"/>
  <c r="D10" i="6"/>
  <c r="G10" i="6"/>
  <c r="C10" i="6"/>
  <c r="H4" i="6"/>
  <c r="F4" i="6"/>
  <c r="D4" i="6"/>
  <c r="G4" i="6"/>
  <c r="E4" i="6"/>
  <c r="C4" i="6"/>
  <c r="I20" i="6"/>
  <c r="H20" i="6"/>
  <c r="F20" i="6"/>
  <c r="D20" i="6"/>
  <c r="G20" i="6"/>
  <c r="E20" i="6"/>
  <c r="C20" i="6"/>
  <c r="B20" i="6"/>
  <c r="H9" i="6"/>
  <c r="F9" i="6"/>
  <c r="D9" i="6"/>
  <c r="G9" i="6"/>
  <c r="E9" i="6"/>
  <c r="C9" i="6"/>
  <c r="I9" i="6"/>
  <c r="B9" i="6"/>
  <c r="I18" i="6"/>
  <c r="B18" i="6"/>
  <c r="G18" i="6"/>
  <c r="E18" i="6"/>
  <c r="H18" i="6"/>
  <c r="F18" i="6"/>
  <c r="D18" i="6"/>
  <c r="C18" i="6"/>
  <c r="B16" i="6"/>
  <c r="F16" i="6"/>
  <c r="D16" i="6"/>
  <c r="G16" i="6"/>
  <c r="E16" i="6"/>
  <c r="C16" i="6"/>
  <c r="I16" i="6"/>
  <c r="H16" i="6"/>
  <c r="H21" i="6"/>
  <c r="F21" i="6"/>
  <c r="D21" i="6"/>
  <c r="G21" i="6"/>
  <c r="I21" i="6"/>
  <c r="E21" i="6"/>
  <c r="C21" i="6"/>
  <c r="B21" i="6"/>
  <c r="I14" i="6"/>
  <c r="B14" i="6"/>
  <c r="G14" i="6"/>
  <c r="E14" i="6"/>
  <c r="C14" i="6"/>
  <c r="H14" i="6"/>
  <c r="F14" i="6"/>
  <c r="D14" i="6"/>
  <c r="I4" i="6"/>
  <c r="CQ4" i="2"/>
  <c r="B5" i="6" s="1"/>
  <c r="I5" i="6"/>
  <c r="F5" i="6"/>
  <c r="E5" i="6"/>
  <c r="G5" i="6"/>
  <c r="C5" i="6"/>
  <c r="H5" i="6"/>
  <c r="D5" i="6"/>
  <c r="CQ3" i="2"/>
  <c r="B4" i="6" s="1"/>
  <c r="V1" i="2"/>
  <c r="V2" i="2" s="1"/>
  <c r="Z1" i="2" l="1"/>
  <c r="AD1" i="2" l="1"/>
  <c r="Z2" i="2"/>
  <c r="AH1" i="2" l="1"/>
  <c r="AD2" i="2"/>
  <c r="AL1" i="2" l="1"/>
  <c r="AH2" i="2"/>
  <c r="AP1" i="2" l="1"/>
  <c r="AL2" i="2"/>
  <c r="AT1" i="2" l="1"/>
  <c r="AP2" i="2"/>
  <c r="AX1" i="2" l="1"/>
  <c r="AT2" i="2"/>
  <c r="BB1" i="2" l="1"/>
  <c r="AX2" i="2"/>
  <c r="BF1" i="2" l="1"/>
  <c r="BB2" i="2"/>
  <c r="BJ1" i="2" l="1"/>
  <c r="BF2" i="2"/>
  <c r="BN1" i="2" l="1"/>
  <c r="BJ2" i="2"/>
  <c r="BR1" i="2" l="1"/>
  <c r="BN2" i="2"/>
  <c r="BV1" i="2" l="1"/>
  <c r="BR2" i="2"/>
  <c r="BZ1" i="2" l="1"/>
  <c r="BV2" i="2"/>
  <c r="CD1" i="2" l="1"/>
  <c r="BZ2" i="2"/>
  <c r="CH1" i="2" l="1"/>
  <c r="CH2" i="2" s="1"/>
  <c r="CD2" i="2"/>
  <c r="CP2" i="2" l="1"/>
  <c r="CR2" i="2" l="1"/>
  <c r="I3" i="6" s="1"/>
  <c r="CQ2" i="2"/>
  <c r="B3" i="6" s="1"/>
</calcChain>
</file>

<file path=xl/sharedStrings.xml><?xml version="1.0" encoding="utf-8"?>
<sst xmlns="http://schemas.openxmlformats.org/spreadsheetml/2006/main" count="106" uniqueCount="58">
  <si>
    <t>Client :</t>
  </si>
  <si>
    <t>Délai :</t>
  </si>
  <si>
    <t>AMH</t>
  </si>
  <si>
    <t>Désignation :</t>
  </si>
  <si>
    <t>Qte :</t>
  </si>
  <si>
    <t>Numéro de Plan :</t>
  </si>
  <si>
    <t>#</t>
  </si>
  <si>
    <t>Commentaire</t>
  </si>
  <si>
    <t>Opération</t>
  </si>
  <si>
    <t>Info :</t>
  </si>
  <si>
    <t>FIL</t>
  </si>
  <si>
    <t>AJUSTAGE</t>
  </si>
  <si>
    <t>RECTIFICATION</t>
  </si>
  <si>
    <t>DEBIT</t>
  </si>
  <si>
    <t>CDE</t>
  </si>
  <si>
    <t>FRAISAGE</t>
  </si>
  <si>
    <t>TTH</t>
  </si>
  <si>
    <t>Of :</t>
  </si>
  <si>
    <t xml:space="preserve"> / :</t>
  </si>
  <si>
    <t>TOURNAGE</t>
  </si>
  <si>
    <t>ENFONCAGE</t>
  </si>
  <si>
    <t>CTRL</t>
  </si>
  <si>
    <t>STT</t>
  </si>
  <si>
    <t>QTE</t>
  </si>
  <si>
    <t>OF</t>
  </si>
  <si>
    <t>/</t>
  </si>
  <si>
    <t>DELAI</t>
  </si>
  <si>
    <t>CLIENT</t>
  </si>
  <si>
    <t>DESIGNATION</t>
  </si>
  <si>
    <t>PLAN</t>
  </si>
  <si>
    <t>OP</t>
  </si>
  <si>
    <t>DATE DE LANCEMENT</t>
  </si>
  <si>
    <t>TPS PREV</t>
  </si>
  <si>
    <t>DATE DE FIN</t>
  </si>
  <si>
    <t>Tps Prév.</t>
  </si>
  <si>
    <t>T</t>
  </si>
  <si>
    <t>MIN</t>
  </si>
  <si>
    <t>TPS</t>
  </si>
  <si>
    <t>lundi</t>
  </si>
  <si>
    <t>mardi</t>
  </si>
  <si>
    <t>mercredi</t>
  </si>
  <si>
    <t>jeudi</t>
  </si>
  <si>
    <t>vendredi</t>
  </si>
  <si>
    <t xml:space="preserve">délai retour trempe si piéce fini le </t>
  </si>
  <si>
    <t>LIVRAISON</t>
  </si>
  <si>
    <t>L</t>
  </si>
  <si>
    <t>OF+SL</t>
  </si>
  <si>
    <t>CT</t>
  </si>
  <si>
    <t>0801-01-001</t>
  </si>
  <si>
    <t>Matrice</t>
  </si>
  <si>
    <t>Poinçon</t>
  </si>
  <si>
    <t>0801-02-001</t>
  </si>
  <si>
    <t>PRESSEUR</t>
  </si>
  <si>
    <t>0705-05</t>
  </si>
  <si>
    <t>o</t>
  </si>
  <si>
    <t>REF</t>
  </si>
  <si>
    <t>ETAT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</si>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</sst>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/>
    <xf numFmtId="164" fontId="0" fillId="2" borderId="2" xfId="0" applyNumberFormat="1" applyFill="1" applyBorder="1" applyAlignment="1">
      <alignment horizontal="center" vertical="center"/>
    </xf>
    <xf numFmtId="0" fontId="1" fillId="3" borderId="1" xfId="0" applyFont="1" applyFill="1" applyBorder="1"/>
    <xf numFmtId="0" fontId="0" fillId="4" borderId="1" xfId="0" applyFill="1" applyBorder="1"/>
    <xf numFmtId="0" fontId="0" fillId="4" borderId="1" xfId="0" quotePrefix="1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top"/>
    </xf>
    <xf numFmtId="0" fontId="0" fillId="2" borderId="2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2" fillId="2" borderId="0" xfId="0" applyFont="1" applyFill="1"/>
    <xf numFmtId="164" fontId="0" fillId="2" borderId="0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2" borderId="0" xfId="0" applyFill="1" applyBorder="1"/>
    <xf numFmtId="0" fontId="1" fillId="3" borderId="1" xfId="0" quotePrefix="1" applyFont="1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0" fillId="0" borderId="0" xfId="0" quotePrefix="1"/>
    <xf numFmtId="14" fontId="0" fillId="0" borderId="0" xfId="0" applyNumberFormat="1"/>
    <xf numFmtId="0" fontId="0" fillId="5" borderId="0" xfId="0" applyFill="1"/>
    <xf numFmtId="0" fontId="0" fillId="0" borderId="3" xfId="0" applyBorder="1"/>
    <xf numFmtId="0" fontId="0" fillId="6" borderId="0" xfId="0" applyFill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tif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3" Type="http://schemas.openxmlformats.org/officeDocument/2006/relationships/image" Target="../media/image6.emf"/><Relationship Id="rId7" Type="http://schemas.openxmlformats.org/officeDocument/2006/relationships/image" Target="../media/image10.emf"/><Relationship Id="rId12" Type="http://schemas.openxmlformats.org/officeDocument/2006/relationships/image" Target="../media/image15.emf"/><Relationship Id="rId2" Type="http://schemas.openxmlformats.org/officeDocument/2006/relationships/image" Target="../media/image5.emf"/><Relationship Id="rId16" Type="http://schemas.openxmlformats.org/officeDocument/2006/relationships/image" Target="../media/image1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4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3.emf"/><Relationship Id="rId4" Type="http://schemas.openxmlformats.org/officeDocument/2006/relationships/image" Target="../media/image7.emf"/><Relationship Id="rId9" Type="http://schemas.openxmlformats.org/officeDocument/2006/relationships/image" Target="../media/image12.emf"/><Relationship Id="rId1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43258</xdr:colOff>
      <xdr:row>0</xdr:row>
      <xdr:rowOff>39425</xdr:rowOff>
    </xdr:from>
    <xdr:to>
      <xdr:col>6</xdr:col>
      <xdr:colOff>10885</xdr:colOff>
      <xdr:row>2</xdr:row>
      <xdr:rowOff>141514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3258" y="39425"/>
          <a:ext cx="7206627" cy="472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CREATION DE GAMME</a:t>
          </a:r>
          <a:r>
            <a:rPr lang="fr-FR" sz="1400" b="1" baseline="0"/>
            <a:t> ARTICLE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754380</xdr:colOff>
          <xdr:row>4</xdr:row>
          <xdr:rowOff>144780</xdr:rowOff>
        </xdr:from>
        <xdr:to>
          <xdr:col>11</xdr:col>
          <xdr:colOff>114300</xdr:colOff>
          <xdr:row>7</xdr:row>
          <xdr:rowOff>121920</xdr:rowOff>
        </xdr:to>
        <xdr:sp macro="" textlink="">
          <xdr:nvSpPr>
            <xdr:cNvPr id="1025" name="CD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161550</xdr:colOff>
      <xdr:row>4</xdr:row>
      <xdr:rowOff>15173</xdr:rowOff>
    </xdr:from>
    <xdr:to>
      <xdr:col>4</xdr:col>
      <xdr:colOff>1790184</xdr:colOff>
      <xdr:row>11</xdr:row>
      <xdr:rowOff>28815</xdr:rowOff>
    </xdr:to>
    <xdr:sp macro="" textlink="$E$7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200150" y="1332344"/>
          <a:ext cx="2641005" cy="13090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873726E-1F1D-48ED-B196-60E315EF4F15}" type="TxLink">
            <a:rPr lang="en-US" sz="4800" b="0" i="0" u="none" strike="noStrike">
              <a:solidFill>
                <a:srgbClr val="000000"/>
              </a:solidFill>
              <a:latin typeface="C39T36L" panose="00000400000000000000" pitchFamily="2" charset="0"/>
              <a:cs typeface="Calibri"/>
            </a:rPr>
            <a:pPr algn="ctr"/>
            <a:t>*BC015421/3*</a:t>
          </a:fld>
          <a:endParaRPr lang="fr-FR" sz="19900" b="1">
            <a:latin typeface="C39T36L" panose="00000400000000000000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1059180</xdr:colOff>
          <xdr:row>4</xdr:row>
          <xdr:rowOff>160020</xdr:rowOff>
        </xdr:from>
        <xdr:to>
          <xdr:col>9</xdr:col>
          <xdr:colOff>441960</xdr:colOff>
          <xdr:row>7</xdr:row>
          <xdr:rowOff>144780</xdr:rowOff>
        </xdr:to>
        <xdr:sp macro="" textlink="">
          <xdr:nvSpPr>
            <xdr:cNvPr id="1029" name="DEBI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1059180</xdr:colOff>
          <xdr:row>8</xdr:row>
          <xdr:rowOff>60960</xdr:rowOff>
        </xdr:from>
        <xdr:to>
          <xdr:col>9</xdr:col>
          <xdr:colOff>441960</xdr:colOff>
          <xdr:row>11</xdr:row>
          <xdr:rowOff>38100</xdr:rowOff>
        </xdr:to>
        <xdr:sp macro="" textlink="">
          <xdr:nvSpPr>
            <xdr:cNvPr id="1030" name="FRAISAG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1059180</xdr:colOff>
          <xdr:row>11</xdr:row>
          <xdr:rowOff>167640</xdr:rowOff>
        </xdr:from>
        <xdr:to>
          <xdr:col>9</xdr:col>
          <xdr:colOff>441960</xdr:colOff>
          <xdr:row>14</xdr:row>
          <xdr:rowOff>144780</xdr:rowOff>
        </xdr:to>
        <xdr:sp macro="" textlink="">
          <xdr:nvSpPr>
            <xdr:cNvPr id="1031" name="TOURNAGE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1059180</xdr:colOff>
          <xdr:row>15</xdr:row>
          <xdr:rowOff>68580</xdr:rowOff>
        </xdr:from>
        <xdr:to>
          <xdr:col>9</xdr:col>
          <xdr:colOff>434340</xdr:colOff>
          <xdr:row>16</xdr:row>
          <xdr:rowOff>403860</xdr:rowOff>
        </xdr:to>
        <xdr:sp macro="" textlink="">
          <xdr:nvSpPr>
            <xdr:cNvPr id="1032" name="RECTIFICATIO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1059180</xdr:colOff>
          <xdr:row>16</xdr:row>
          <xdr:rowOff>480060</xdr:rowOff>
        </xdr:from>
        <xdr:to>
          <xdr:col>9</xdr:col>
          <xdr:colOff>434340</xdr:colOff>
          <xdr:row>17</xdr:row>
          <xdr:rowOff>464820</xdr:rowOff>
        </xdr:to>
        <xdr:sp macro="" textlink="">
          <xdr:nvSpPr>
            <xdr:cNvPr id="1033" name="FIL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1051560</xdr:colOff>
          <xdr:row>17</xdr:row>
          <xdr:rowOff>563880</xdr:rowOff>
        </xdr:from>
        <xdr:to>
          <xdr:col>9</xdr:col>
          <xdr:colOff>434340</xdr:colOff>
          <xdr:row>19</xdr:row>
          <xdr:rowOff>152400</xdr:rowOff>
        </xdr:to>
        <xdr:sp macro="" textlink="">
          <xdr:nvSpPr>
            <xdr:cNvPr id="1034" name="ENFONCAGE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1043940</xdr:colOff>
          <xdr:row>19</xdr:row>
          <xdr:rowOff>228600</xdr:rowOff>
        </xdr:from>
        <xdr:to>
          <xdr:col>9</xdr:col>
          <xdr:colOff>426720</xdr:colOff>
          <xdr:row>20</xdr:row>
          <xdr:rowOff>259080</xdr:rowOff>
        </xdr:to>
        <xdr:sp macro="" textlink="">
          <xdr:nvSpPr>
            <xdr:cNvPr id="1035" name="AJUSTAG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739140</xdr:colOff>
          <xdr:row>8</xdr:row>
          <xdr:rowOff>60960</xdr:rowOff>
        </xdr:from>
        <xdr:to>
          <xdr:col>11</xdr:col>
          <xdr:colOff>121920</xdr:colOff>
          <xdr:row>11</xdr:row>
          <xdr:rowOff>53340</xdr:rowOff>
        </xdr:to>
        <xdr:sp macro="" textlink="">
          <xdr:nvSpPr>
            <xdr:cNvPr id="1037" name="TTH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731520</xdr:colOff>
          <xdr:row>11</xdr:row>
          <xdr:rowOff>175260</xdr:rowOff>
        </xdr:from>
        <xdr:to>
          <xdr:col>11</xdr:col>
          <xdr:colOff>114300</xdr:colOff>
          <xdr:row>14</xdr:row>
          <xdr:rowOff>152400</xdr:rowOff>
        </xdr:to>
        <xdr:sp macro="" textlink="">
          <xdr:nvSpPr>
            <xdr:cNvPr id="1038" name="STT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1043940</xdr:colOff>
          <xdr:row>20</xdr:row>
          <xdr:rowOff>365760</xdr:rowOff>
        </xdr:from>
        <xdr:to>
          <xdr:col>9</xdr:col>
          <xdr:colOff>419100</xdr:colOff>
          <xdr:row>21</xdr:row>
          <xdr:rowOff>381000</xdr:rowOff>
        </xdr:to>
        <xdr:sp macro="" textlink="">
          <xdr:nvSpPr>
            <xdr:cNvPr id="1039" name="CTRL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1051560</xdr:colOff>
          <xdr:row>14</xdr:row>
          <xdr:rowOff>175260</xdr:rowOff>
        </xdr:from>
        <xdr:to>
          <xdr:col>13</xdr:col>
          <xdr:colOff>441960</xdr:colOff>
          <xdr:row>16</xdr:row>
          <xdr:rowOff>335280</xdr:rowOff>
        </xdr:to>
        <xdr:sp macro="" textlink="">
          <xdr:nvSpPr>
            <xdr:cNvPr id="1040" name="SOP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1043940</xdr:colOff>
          <xdr:row>16</xdr:row>
          <xdr:rowOff>472440</xdr:rowOff>
        </xdr:from>
        <xdr:to>
          <xdr:col>13</xdr:col>
          <xdr:colOff>426720</xdr:colOff>
          <xdr:row>17</xdr:row>
          <xdr:rowOff>464820</xdr:rowOff>
        </xdr:to>
        <xdr:sp macro="" textlink="">
          <xdr:nvSpPr>
            <xdr:cNvPr id="1041" name="init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388620</xdr:colOff>
          <xdr:row>8</xdr:row>
          <xdr:rowOff>53340</xdr:rowOff>
        </xdr:from>
        <xdr:to>
          <xdr:col>7</xdr:col>
          <xdr:colOff>541020</xdr:colOff>
          <xdr:row>10</xdr:row>
          <xdr:rowOff>175260</xdr:rowOff>
        </xdr:to>
        <xdr:sp macro="" textlink="">
          <xdr:nvSpPr>
            <xdr:cNvPr id="1042" name="LANCER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396240</xdr:colOff>
          <xdr:row>3</xdr:row>
          <xdr:rowOff>175260</xdr:rowOff>
        </xdr:from>
        <xdr:to>
          <xdr:col>7</xdr:col>
          <xdr:colOff>548640</xdr:colOff>
          <xdr:row>3</xdr:row>
          <xdr:rowOff>685800</xdr:rowOff>
        </xdr:to>
        <xdr:sp macro="" textlink="">
          <xdr:nvSpPr>
            <xdr:cNvPr id="1043" name="PDF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4</xdr:row>
          <xdr:rowOff>91440</xdr:rowOff>
        </xdr:from>
        <xdr:to>
          <xdr:col>7</xdr:col>
          <xdr:colOff>533400</xdr:colOff>
          <xdr:row>7</xdr:row>
          <xdr:rowOff>7620</xdr:rowOff>
        </xdr:to>
        <xdr:sp macro="" textlink="">
          <xdr:nvSpPr>
            <xdr:cNvPr id="1044" name="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21770</xdr:colOff>
      <xdr:row>3</xdr:row>
      <xdr:rowOff>104742</xdr:rowOff>
    </xdr:from>
    <xdr:to>
      <xdr:col>3</xdr:col>
      <xdr:colOff>1001485</xdr:colOff>
      <xdr:row>3</xdr:row>
      <xdr:rowOff>561326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413656" y="659913"/>
          <a:ext cx="4626429" cy="4565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u="sng"/>
            <a:t>Ordre de Fabrication</a:t>
          </a:r>
        </a:p>
      </xdr:txBody>
    </xdr:sp>
    <xdr:clientData/>
  </xdr:twoCellAnchor>
  <xdr:twoCellAnchor>
    <xdr:from>
      <xdr:col>0</xdr:col>
      <xdr:colOff>380717</xdr:colOff>
      <xdr:row>17</xdr:row>
      <xdr:rowOff>126512</xdr:rowOff>
    </xdr:from>
    <xdr:to>
      <xdr:col>5</xdr:col>
      <xdr:colOff>4733</xdr:colOff>
      <xdr:row>17</xdr:row>
      <xdr:rowOff>583096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0717" y="4143341"/>
          <a:ext cx="6471130" cy="4565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u="sng"/>
            <a:t>Gamme</a:t>
          </a:r>
          <a:r>
            <a:rPr lang="fr-FR" sz="2000" b="1" u="sng" baseline="0"/>
            <a:t> Opératoire</a:t>
          </a:r>
          <a:endParaRPr lang="fr-FR" sz="2000" b="1" u="sng"/>
        </a:p>
      </xdr:txBody>
    </xdr:sp>
    <xdr:clientData/>
  </xdr:twoCellAnchor>
  <xdr:twoCellAnchor editAs="oneCell">
    <xdr:from>
      <xdr:col>4</xdr:col>
      <xdr:colOff>269421</xdr:colOff>
      <xdr:row>3</xdr:row>
      <xdr:rowOff>114637</xdr:rowOff>
    </xdr:from>
    <xdr:to>
      <xdr:col>4</xdr:col>
      <xdr:colOff>1654629</xdr:colOff>
      <xdr:row>3</xdr:row>
      <xdr:rowOff>627244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0392" y="669808"/>
          <a:ext cx="1385208" cy="512607"/>
        </a:xfrm>
        <a:prstGeom prst="rect">
          <a:avLst/>
        </a:prstGeom>
      </xdr:spPr>
    </xdr:pic>
    <xdr:clientData/>
  </xdr:twoCellAnchor>
  <xdr:twoCellAnchor>
    <xdr:from>
      <xdr:col>8</xdr:col>
      <xdr:colOff>467802</xdr:colOff>
      <xdr:row>1</xdr:row>
      <xdr:rowOff>180940</xdr:rowOff>
    </xdr:from>
    <xdr:to>
      <xdr:col>10</xdr:col>
      <xdr:colOff>772886</xdr:colOff>
      <xdr:row>3</xdr:row>
      <xdr:rowOff>457201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0069002" y="365997"/>
          <a:ext cx="2460455" cy="64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Cliquer sur une Opération pour l'</a:t>
          </a:r>
          <a:r>
            <a:rPr lang="fr-FR" sz="1400" b="1" baseline="0"/>
            <a:t>ajouter à la Gamme</a:t>
          </a:r>
          <a:endParaRPr lang="fr-FR" sz="1400" b="1"/>
        </a:p>
      </xdr:txBody>
    </xdr:sp>
    <xdr:clientData/>
  </xdr:twoCellAnchor>
  <xdr:twoCellAnchor>
    <xdr:from>
      <xdr:col>14</xdr:col>
      <xdr:colOff>282744</xdr:colOff>
      <xdr:row>13</xdr:row>
      <xdr:rowOff>159169</xdr:rowOff>
    </xdr:from>
    <xdr:to>
      <xdr:col>17</xdr:col>
      <xdr:colOff>359228</xdr:colOff>
      <xdr:row>16</xdr:row>
      <xdr:rowOff>413658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16067030" y="3141855"/>
          <a:ext cx="2460455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Note :</a:t>
          </a:r>
        </a:p>
        <a:p>
          <a:pPr algn="ctr"/>
          <a:r>
            <a:rPr lang="fr-FR" sz="1400" b="0" i="1"/>
            <a:t>Opération</a:t>
          </a:r>
          <a:r>
            <a:rPr lang="fr-FR" sz="1400" b="0" i="1" baseline="0"/>
            <a:t> Interne en Hr</a:t>
          </a:r>
        </a:p>
        <a:p>
          <a:pPr algn="ctr"/>
          <a:r>
            <a:rPr lang="fr-FR" sz="1400" b="0" i="1" baseline="0"/>
            <a:t>Opération Externe en Jr</a:t>
          </a:r>
          <a:endParaRPr lang="fr-FR" sz="1400" b="0" i="1"/>
        </a:p>
      </xdr:txBody>
    </xdr:sp>
    <xdr:clientData/>
  </xdr:twoCellAnchor>
  <xdr:twoCellAnchor>
    <xdr:from>
      <xdr:col>11</xdr:col>
      <xdr:colOff>620202</xdr:colOff>
      <xdr:row>6</xdr:row>
      <xdr:rowOff>180940</xdr:rowOff>
    </xdr:from>
    <xdr:to>
      <xdr:col>14</xdr:col>
      <xdr:colOff>130628</xdr:colOff>
      <xdr:row>11</xdr:row>
      <xdr:rowOff>65315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13454459" y="1868226"/>
          <a:ext cx="2460455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Note :</a:t>
          </a:r>
        </a:p>
        <a:p>
          <a:pPr algn="ctr"/>
          <a:r>
            <a:rPr lang="fr-FR" sz="1400" b="0" i="1"/>
            <a:t>Opération</a:t>
          </a:r>
          <a:r>
            <a:rPr lang="fr-FR" sz="1400" b="0" i="1" baseline="0"/>
            <a:t> Interne en Hr</a:t>
          </a:r>
        </a:p>
        <a:p>
          <a:pPr algn="ctr"/>
          <a:r>
            <a:rPr lang="fr-FR" sz="1400" b="0" i="1" baseline="0"/>
            <a:t>Opération Externe en Jr</a:t>
          </a:r>
          <a:endParaRPr lang="fr-FR" sz="1400" b="0" i="1"/>
        </a:p>
      </xdr:txBody>
    </xdr:sp>
    <xdr:clientData/>
  </xdr:twoCellAnchor>
  <xdr:twoCellAnchor>
    <xdr:from>
      <xdr:col>10</xdr:col>
      <xdr:colOff>859688</xdr:colOff>
      <xdr:row>21</xdr:row>
      <xdr:rowOff>126512</xdr:rowOff>
    </xdr:from>
    <xdr:to>
      <xdr:col>14</xdr:col>
      <xdr:colOff>653143</xdr:colOff>
      <xdr:row>22</xdr:row>
      <xdr:rowOff>435429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12616259" y="6157198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SI TTH -&gt;  6jr [std]</a:t>
          </a:r>
          <a:endParaRPr lang="fr-FR" sz="1400" b="0" i="1" baseline="0"/>
        </a:p>
      </xdr:txBody>
    </xdr:sp>
    <xdr:clientData/>
  </xdr:twoCellAnchor>
  <xdr:twoCellAnchor>
    <xdr:from>
      <xdr:col>10</xdr:col>
      <xdr:colOff>881459</xdr:colOff>
      <xdr:row>19</xdr:row>
      <xdr:rowOff>28540</xdr:rowOff>
    </xdr:from>
    <xdr:to>
      <xdr:col>14</xdr:col>
      <xdr:colOff>674914</xdr:colOff>
      <xdr:row>20</xdr:row>
      <xdr:rowOff>337457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12638030" y="5057740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SI CDE</a:t>
          </a:r>
          <a:r>
            <a:rPr lang="fr-FR" sz="1400" b="0" i="1" baseline="0"/>
            <a:t> -&gt; Reception prév. le xx/xx/xxxx dans commentaire</a:t>
          </a:r>
        </a:p>
      </xdr:txBody>
    </xdr:sp>
    <xdr:clientData/>
  </xdr:twoCellAnchor>
  <xdr:twoCellAnchor>
    <xdr:from>
      <xdr:col>10</xdr:col>
      <xdr:colOff>859689</xdr:colOff>
      <xdr:row>25</xdr:row>
      <xdr:rowOff>28540</xdr:rowOff>
    </xdr:from>
    <xdr:to>
      <xdr:col>14</xdr:col>
      <xdr:colOff>653144</xdr:colOff>
      <xdr:row>26</xdr:row>
      <xdr:rowOff>337457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12616260" y="8062197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SI CTRL</a:t>
          </a:r>
          <a:r>
            <a:rPr lang="fr-FR" sz="1400" b="0" i="1" baseline="0"/>
            <a:t> -&gt; N° RC dans commentaire</a:t>
          </a:r>
        </a:p>
      </xdr:txBody>
    </xdr:sp>
    <xdr:clientData/>
  </xdr:twoCellAnchor>
  <xdr:twoCellAnchor>
    <xdr:from>
      <xdr:col>10</xdr:col>
      <xdr:colOff>837917</xdr:colOff>
      <xdr:row>23</xdr:row>
      <xdr:rowOff>61199</xdr:rowOff>
    </xdr:from>
    <xdr:to>
      <xdr:col>14</xdr:col>
      <xdr:colOff>631372</xdr:colOff>
      <xdr:row>24</xdr:row>
      <xdr:rowOff>370116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12594488" y="7093370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SI STT -&gt;  convertir tps en jr dans commentaire</a:t>
          </a:r>
          <a:endParaRPr lang="fr-FR" sz="1400" b="0" i="1" baseline="0"/>
        </a:p>
      </xdr:txBody>
    </xdr:sp>
    <xdr:clientData/>
  </xdr:twoCellAnchor>
  <xdr:twoCellAnchor>
    <xdr:from>
      <xdr:col>15</xdr:col>
      <xdr:colOff>217429</xdr:colOff>
      <xdr:row>18</xdr:row>
      <xdr:rowOff>170055</xdr:rowOff>
    </xdr:from>
    <xdr:to>
      <xdr:col>20</xdr:col>
      <xdr:colOff>65313</xdr:colOff>
      <xdr:row>20</xdr:row>
      <xdr:rowOff>293915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6796372" y="5014198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CCPU</a:t>
          </a:r>
          <a:r>
            <a:rPr lang="fr-FR" sz="1400" b="0" i="1" baseline="0"/>
            <a:t> ???</a:t>
          </a:r>
        </a:p>
      </xdr:txBody>
    </xdr:sp>
    <xdr:clientData/>
  </xdr:twoCellAnchor>
  <xdr:twoCellAnchor>
    <xdr:from>
      <xdr:col>15</xdr:col>
      <xdr:colOff>163000</xdr:colOff>
      <xdr:row>27</xdr:row>
      <xdr:rowOff>28540</xdr:rowOff>
    </xdr:from>
    <xdr:to>
      <xdr:col>20</xdr:col>
      <xdr:colOff>10884</xdr:colOff>
      <xdr:row>28</xdr:row>
      <xdr:rowOff>337457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16741943" y="9063683"/>
          <a:ext cx="3821170" cy="80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1"/>
            <a:t>N° de BL</a:t>
          </a:r>
          <a:endParaRPr lang="fr-FR" sz="1400" b="0" i="1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A38D1-168F-48E7-8F40-38EAE474D3C0}">
  <sheetPr codeName="Feuil1">
    <pageSetUpPr fitToPage="1"/>
  </sheetPr>
  <dimension ref="B2:J39"/>
  <sheetViews>
    <sheetView zoomScale="70" zoomScaleNormal="70" workbookViewId="0">
      <selection activeCell="C21" sqref="C21"/>
    </sheetView>
  </sheetViews>
  <sheetFormatPr baseColWidth="10" defaultRowHeight="14.4" x14ac:dyDescent="0.3"/>
  <cols>
    <col min="1" max="1" width="5.77734375" style="1" customWidth="1"/>
    <col min="2" max="2" width="27.21875" style="1" customWidth="1"/>
    <col min="3" max="3" width="25.88671875" style="1" customWidth="1"/>
    <col min="4" max="4" width="14.77734375" style="1" customWidth="1"/>
    <col min="5" max="5" width="26.21875" style="1" customWidth="1"/>
    <col min="6" max="6" width="5.77734375" style="3" customWidth="1"/>
    <col min="7" max="7" width="18.6640625" style="1" customWidth="1"/>
    <col min="8" max="8" width="15.77734375" style="3" customWidth="1"/>
    <col min="9" max="13" width="15.77734375" style="1" customWidth="1"/>
    <col min="14" max="16384" width="11.5546875" style="1"/>
  </cols>
  <sheetData>
    <row r="2" spans="2:10" x14ac:dyDescent="0.3">
      <c r="J2" s="3"/>
    </row>
    <row r="3" spans="2:10" x14ac:dyDescent="0.3">
      <c r="I3" s="15"/>
    </row>
    <row r="4" spans="2:10" ht="60" customHeight="1" x14ac:dyDescent="0.3">
      <c r="H4" s="1"/>
      <c r="I4" s="15"/>
      <c r="J4" s="3"/>
    </row>
    <row r="5" spans="2:10" x14ac:dyDescent="0.3">
      <c r="B5" s="6" t="s">
        <v>17</v>
      </c>
      <c r="C5" s="8">
        <v>15421</v>
      </c>
      <c r="D5" s="22"/>
      <c r="E5" s="21">
        <f ca="1">TODAY()</f>
        <v>44301</v>
      </c>
      <c r="F5" s="1"/>
      <c r="H5" s="1"/>
      <c r="J5" s="3"/>
    </row>
    <row r="6" spans="2:10" x14ac:dyDescent="0.3">
      <c r="F6" s="1"/>
      <c r="J6" s="3"/>
    </row>
    <row r="7" spans="2:10" x14ac:dyDescent="0.3">
      <c r="B7" s="20" t="s">
        <v>18</v>
      </c>
      <c r="C7" s="8">
        <v>3</v>
      </c>
      <c r="E7" s="3" t="str">
        <f>CONCATENATE("*BC0",C5,"/",C7,"*")</f>
        <v>*BC015421/3*</v>
      </c>
      <c r="F7" s="1"/>
      <c r="H7" s="1"/>
      <c r="I7" s="15"/>
      <c r="J7" s="3"/>
    </row>
    <row r="8" spans="2:10" x14ac:dyDescent="0.3">
      <c r="F8" s="1"/>
      <c r="H8" s="1"/>
      <c r="I8" s="15"/>
      <c r="J8" s="3"/>
    </row>
    <row r="9" spans="2:10" x14ac:dyDescent="0.3">
      <c r="B9" s="6" t="s">
        <v>0</v>
      </c>
      <c r="C9" s="7" t="s">
        <v>2</v>
      </c>
      <c r="F9" s="1"/>
      <c r="H9" s="1"/>
      <c r="I9" s="15"/>
      <c r="J9" s="3"/>
    </row>
    <row r="10" spans="2:10" x14ac:dyDescent="0.3">
      <c r="F10" s="1"/>
      <c r="J10" s="3"/>
    </row>
    <row r="11" spans="2:10" x14ac:dyDescent="0.3">
      <c r="B11" s="6" t="s">
        <v>1</v>
      </c>
      <c r="C11" s="9">
        <v>44316</v>
      </c>
      <c r="F11" s="1"/>
      <c r="H11" s="1"/>
      <c r="J11" s="3"/>
    </row>
    <row r="12" spans="2:10" x14ac:dyDescent="0.3">
      <c r="F12" s="1"/>
      <c r="J12" s="3"/>
    </row>
    <row r="13" spans="2:10" x14ac:dyDescent="0.3">
      <c r="B13" s="6" t="s">
        <v>3</v>
      </c>
      <c r="C13" s="7" t="s">
        <v>52</v>
      </c>
      <c r="D13" s="6" t="s">
        <v>4</v>
      </c>
      <c r="E13" s="10">
        <v>1</v>
      </c>
      <c r="F13" s="1"/>
      <c r="H13" s="1"/>
    </row>
    <row r="14" spans="2:10" x14ac:dyDescent="0.3">
      <c r="F14" s="1"/>
      <c r="J14" s="2"/>
    </row>
    <row r="15" spans="2:10" x14ac:dyDescent="0.3">
      <c r="B15" s="6" t="s">
        <v>5</v>
      </c>
      <c r="C15" s="7" t="s">
        <v>53</v>
      </c>
      <c r="D15" s="7"/>
      <c r="E15" s="7"/>
      <c r="F15" s="1"/>
      <c r="J15" s="2"/>
    </row>
    <row r="16" spans="2:10" x14ac:dyDescent="0.3">
      <c r="F16" s="1"/>
      <c r="J16" s="3"/>
    </row>
    <row r="17" spans="2:6" ht="43.8" customHeight="1" x14ac:dyDescent="0.3">
      <c r="B17" s="12" t="s">
        <v>9</v>
      </c>
      <c r="C17" s="7"/>
      <c r="D17" s="7"/>
      <c r="E17" s="7"/>
      <c r="F17" s="1"/>
    </row>
    <row r="18" spans="2:6" ht="58.8" customHeight="1" x14ac:dyDescent="0.3"/>
    <row r="19" spans="2:6" x14ac:dyDescent="0.3">
      <c r="B19" s="11" t="s">
        <v>6</v>
      </c>
      <c r="C19" s="11" t="s">
        <v>8</v>
      </c>
      <c r="D19" s="11" t="s">
        <v>34</v>
      </c>
      <c r="E19" s="11" t="s">
        <v>7</v>
      </c>
    </row>
    <row r="20" spans="2:6" ht="40.049999999999997" customHeight="1" x14ac:dyDescent="0.3">
      <c r="B20" s="5">
        <f>IF(C20&lt;&gt;"",1,"")</f>
        <v>1</v>
      </c>
      <c r="C20" s="14" t="s">
        <v>10</v>
      </c>
      <c r="D20" s="13">
        <v>25</v>
      </c>
      <c r="E20" s="4"/>
    </row>
    <row r="21" spans="2:6" ht="40.049999999999997" customHeight="1" x14ac:dyDescent="0.3">
      <c r="B21" s="16" t="str">
        <f>IF(C21&lt;&gt;"",B20+1,"")</f>
        <v/>
      </c>
      <c r="C21" s="17"/>
      <c r="D21" s="18"/>
      <c r="E21" s="19"/>
    </row>
    <row r="22" spans="2:6" ht="40.049999999999997" customHeight="1" x14ac:dyDescent="0.3">
      <c r="B22" s="16" t="str">
        <f t="shared" ref="B22:B39" si="0">IF(C22&lt;&gt;"",B21+1,"")</f>
        <v/>
      </c>
      <c r="C22" s="17"/>
      <c r="D22" s="18"/>
      <c r="E22" s="19"/>
    </row>
    <row r="23" spans="2:6" ht="40.049999999999997" customHeight="1" x14ac:dyDescent="0.3">
      <c r="B23" s="16" t="str">
        <f t="shared" si="0"/>
        <v/>
      </c>
      <c r="C23" s="17"/>
      <c r="D23" s="18"/>
      <c r="E23" s="19"/>
    </row>
    <row r="24" spans="2:6" ht="40.049999999999997" customHeight="1" x14ac:dyDescent="0.3">
      <c r="B24" s="16" t="str">
        <f t="shared" si="0"/>
        <v/>
      </c>
      <c r="C24" s="17"/>
      <c r="D24" s="18"/>
      <c r="E24" s="19"/>
    </row>
    <row r="25" spans="2:6" ht="40.049999999999997" customHeight="1" x14ac:dyDescent="0.3">
      <c r="B25" s="16" t="str">
        <f t="shared" si="0"/>
        <v/>
      </c>
      <c r="C25" s="17"/>
      <c r="D25" s="18"/>
      <c r="E25" s="19"/>
    </row>
    <row r="26" spans="2:6" ht="40.049999999999997" customHeight="1" x14ac:dyDescent="0.3">
      <c r="B26" s="16" t="str">
        <f t="shared" si="0"/>
        <v/>
      </c>
      <c r="C26" s="17"/>
      <c r="D26" s="18"/>
      <c r="E26" s="19"/>
    </row>
    <row r="27" spans="2:6" ht="40.049999999999997" customHeight="1" x14ac:dyDescent="0.3">
      <c r="B27" s="16" t="str">
        <f t="shared" si="0"/>
        <v/>
      </c>
      <c r="C27" s="17"/>
      <c r="D27" s="18"/>
      <c r="E27" s="19"/>
    </row>
    <row r="28" spans="2:6" ht="40.049999999999997" customHeight="1" x14ac:dyDescent="0.3">
      <c r="B28" s="16" t="str">
        <f t="shared" si="0"/>
        <v/>
      </c>
      <c r="C28" s="17"/>
      <c r="D28" s="18"/>
      <c r="E28" s="19"/>
    </row>
    <row r="29" spans="2:6" ht="40.049999999999997" customHeight="1" x14ac:dyDescent="0.3">
      <c r="B29" s="16" t="str">
        <f t="shared" si="0"/>
        <v/>
      </c>
      <c r="C29" s="17"/>
      <c r="D29" s="18"/>
      <c r="E29" s="19"/>
    </row>
    <row r="30" spans="2:6" ht="40.049999999999997" customHeight="1" x14ac:dyDescent="0.3">
      <c r="B30" s="16" t="str">
        <f t="shared" si="0"/>
        <v/>
      </c>
      <c r="C30" s="17"/>
      <c r="D30" s="18"/>
      <c r="E30" s="19"/>
    </row>
    <row r="31" spans="2:6" ht="40.049999999999997" customHeight="1" x14ac:dyDescent="0.3">
      <c r="B31" s="16" t="str">
        <f t="shared" si="0"/>
        <v/>
      </c>
      <c r="C31" s="17"/>
      <c r="D31" s="18"/>
      <c r="E31" s="19"/>
    </row>
    <row r="32" spans="2:6" ht="40.049999999999997" customHeight="1" x14ac:dyDescent="0.3">
      <c r="B32" s="16" t="str">
        <f t="shared" si="0"/>
        <v/>
      </c>
      <c r="C32" s="17"/>
      <c r="D32" s="18"/>
      <c r="E32" s="19"/>
    </row>
    <row r="33" spans="2:5" ht="40.049999999999997" customHeight="1" x14ac:dyDescent="0.3">
      <c r="B33" s="16" t="str">
        <f t="shared" si="0"/>
        <v/>
      </c>
      <c r="C33" s="17"/>
      <c r="D33" s="18"/>
      <c r="E33" s="19"/>
    </row>
    <row r="34" spans="2:5" ht="40.049999999999997" customHeight="1" x14ac:dyDescent="0.3">
      <c r="B34" s="16" t="str">
        <f t="shared" si="0"/>
        <v/>
      </c>
      <c r="C34" s="17"/>
      <c r="D34" s="18"/>
      <c r="E34" s="19"/>
    </row>
    <row r="35" spans="2:5" ht="40.049999999999997" customHeight="1" x14ac:dyDescent="0.3">
      <c r="B35" s="16" t="str">
        <f t="shared" si="0"/>
        <v/>
      </c>
      <c r="C35" s="17"/>
      <c r="D35" s="18"/>
      <c r="E35" s="19"/>
    </row>
    <row r="36" spans="2:5" ht="40.049999999999997" customHeight="1" x14ac:dyDescent="0.3">
      <c r="B36" s="16" t="str">
        <f t="shared" si="0"/>
        <v/>
      </c>
      <c r="C36" s="17"/>
      <c r="D36" s="18"/>
      <c r="E36" s="19"/>
    </row>
    <row r="37" spans="2:5" ht="40.049999999999997" customHeight="1" x14ac:dyDescent="0.3">
      <c r="B37" s="16" t="str">
        <f t="shared" si="0"/>
        <v/>
      </c>
      <c r="C37" s="17"/>
      <c r="D37" s="18"/>
      <c r="E37" s="19"/>
    </row>
    <row r="38" spans="2:5" ht="40.049999999999997" customHeight="1" x14ac:dyDescent="0.3">
      <c r="B38" s="16" t="str">
        <f t="shared" si="0"/>
        <v/>
      </c>
      <c r="C38" s="17"/>
      <c r="D38" s="18"/>
      <c r="E38" s="19"/>
    </row>
    <row r="39" spans="2:5" ht="40.049999999999997" customHeight="1" x14ac:dyDescent="0.3">
      <c r="B39" s="16" t="str">
        <f t="shared" si="0"/>
        <v/>
      </c>
      <c r="C39" s="17"/>
      <c r="D39" s="18"/>
      <c r="E39" s="19"/>
    </row>
  </sheetData>
  <conditionalFormatting sqref="C9">
    <cfRule type="expression" dxfId="9" priority="10">
      <formula>$C$9=""</formula>
    </cfRule>
  </conditionalFormatting>
  <conditionalFormatting sqref="C5">
    <cfRule type="expression" dxfId="8" priority="9">
      <formula>$C$5=""</formula>
    </cfRule>
  </conditionalFormatting>
  <conditionalFormatting sqref="C11">
    <cfRule type="expression" dxfId="7" priority="8">
      <formula>$C$11=""</formula>
    </cfRule>
  </conditionalFormatting>
  <conditionalFormatting sqref="C13">
    <cfRule type="expression" dxfId="6" priority="7">
      <formula>$C$13=""</formula>
    </cfRule>
  </conditionalFormatting>
  <conditionalFormatting sqref="E13">
    <cfRule type="expression" dxfId="5" priority="6">
      <formula>$E$13=""</formula>
    </cfRule>
  </conditionalFormatting>
  <conditionalFormatting sqref="B20:E20">
    <cfRule type="expression" dxfId="4" priority="4">
      <formula>$B$20=""</formula>
    </cfRule>
  </conditionalFormatting>
  <conditionalFormatting sqref="C15:E15">
    <cfRule type="expression" dxfId="3" priority="5">
      <formula>$C$15=""</formula>
    </cfRule>
  </conditionalFormatting>
  <conditionalFormatting sqref="B20:E39">
    <cfRule type="expression" dxfId="2" priority="3">
      <formula>OR($B20=2,$B20=4,$B20=6,$B20=8,$B20=10,$B20=12,$B20=14,$B20=16,$B20=18,$B20=20)</formula>
    </cfRule>
  </conditionalFormatting>
  <conditionalFormatting sqref="B21:E39">
    <cfRule type="expression" dxfId="1" priority="2">
      <formula>$B21&lt;&gt;""</formula>
    </cfRule>
  </conditionalFormatting>
  <conditionalFormatting sqref="C7">
    <cfRule type="expression" dxfId="0" priority="1">
      <formula>$C$7=""</formula>
    </cfRule>
  </conditionalFormatting>
  <pageMargins left="0.7" right="0.7" top="0.75" bottom="0.75" header="0.3" footer="0.3"/>
  <pageSetup paperSize="9" scale="82" fitToHeight="0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4" r:id="rId4" name="P">
          <controlPr defaultSize="0" autoLine="0" r:id="rId5">
            <anchor moveWithCells="1">
              <from>
                <xdr:col>6</xdr:col>
                <xdr:colOff>373380</xdr:colOff>
                <xdr:row>4</xdr:row>
                <xdr:rowOff>91440</xdr:rowOff>
              </from>
              <to>
                <xdr:col>7</xdr:col>
                <xdr:colOff>533400</xdr:colOff>
                <xdr:row>7</xdr:row>
                <xdr:rowOff>7620</xdr:rowOff>
              </to>
            </anchor>
          </controlPr>
        </control>
      </mc:Choice>
      <mc:Fallback>
        <control shapeId="1044" r:id="rId4" name="P"/>
      </mc:Fallback>
    </mc:AlternateContent>
    <mc:AlternateContent xmlns:mc="http://schemas.openxmlformats.org/markup-compatibility/2006">
      <mc:Choice Requires="x14">
        <control shapeId="1043" r:id="rId6" name="PDF">
          <controlPr defaultSize="0" autoLine="0" autoPict="0" r:id="rId7">
            <anchor moveWithCells="1">
              <from>
                <xdr:col>6</xdr:col>
                <xdr:colOff>396240</xdr:colOff>
                <xdr:row>3</xdr:row>
                <xdr:rowOff>175260</xdr:rowOff>
              </from>
              <to>
                <xdr:col>7</xdr:col>
                <xdr:colOff>548640</xdr:colOff>
                <xdr:row>3</xdr:row>
                <xdr:rowOff>685800</xdr:rowOff>
              </to>
            </anchor>
          </controlPr>
        </control>
      </mc:Choice>
      <mc:Fallback>
        <control shapeId="1043" r:id="rId6" name="PDF"/>
      </mc:Fallback>
    </mc:AlternateContent>
    <mc:AlternateContent xmlns:mc="http://schemas.openxmlformats.org/markup-compatibility/2006">
      <mc:Choice Requires="x14">
        <control shapeId="1042" r:id="rId8" name="LANCER">
          <controlPr defaultSize="0" autoLine="0" r:id="rId9">
            <anchor moveWithCells="1">
              <from>
                <xdr:col>6</xdr:col>
                <xdr:colOff>388620</xdr:colOff>
                <xdr:row>8</xdr:row>
                <xdr:rowOff>53340</xdr:rowOff>
              </from>
              <to>
                <xdr:col>7</xdr:col>
                <xdr:colOff>541020</xdr:colOff>
                <xdr:row>10</xdr:row>
                <xdr:rowOff>175260</xdr:rowOff>
              </to>
            </anchor>
          </controlPr>
        </control>
      </mc:Choice>
      <mc:Fallback>
        <control shapeId="1042" r:id="rId8" name="LANCER"/>
      </mc:Fallback>
    </mc:AlternateContent>
    <mc:AlternateContent xmlns:mc="http://schemas.openxmlformats.org/markup-compatibility/2006">
      <mc:Choice Requires="x14">
        <control shapeId="1025" r:id="rId10" name="CDE">
          <controlPr defaultSize="0" autoLine="0" r:id="rId11">
            <anchor moveWithCells="1">
              <from>
                <xdr:col>9</xdr:col>
                <xdr:colOff>754380</xdr:colOff>
                <xdr:row>4</xdr:row>
                <xdr:rowOff>144780</xdr:rowOff>
              </from>
              <to>
                <xdr:col>11</xdr:col>
                <xdr:colOff>114300</xdr:colOff>
                <xdr:row>7</xdr:row>
                <xdr:rowOff>121920</xdr:rowOff>
              </to>
            </anchor>
          </controlPr>
        </control>
      </mc:Choice>
      <mc:Fallback>
        <control shapeId="1025" r:id="rId10" name="CDE"/>
      </mc:Fallback>
    </mc:AlternateContent>
    <mc:AlternateContent xmlns:mc="http://schemas.openxmlformats.org/markup-compatibility/2006">
      <mc:Choice Requires="x14">
        <control shapeId="1029" r:id="rId12" name="DEBIT">
          <controlPr defaultSize="0" autoLine="0" r:id="rId13">
            <anchor moveWithCells="1">
              <from>
                <xdr:col>7</xdr:col>
                <xdr:colOff>1059180</xdr:colOff>
                <xdr:row>4</xdr:row>
                <xdr:rowOff>160020</xdr:rowOff>
              </from>
              <to>
                <xdr:col>9</xdr:col>
                <xdr:colOff>441960</xdr:colOff>
                <xdr:row>7</xdr:row>
                <xdr:rowOff>144780</xdr:rowOff>
              </to>
            </anchor>
          </controlPr>
        </control>
      </mc:Choice>
      <mc:Fallback>
        <control shapeId="1029" r:id="rId12" name="DEBIT"/>
      </mc:Fallback>
    </mc:AlternateContent>
    <mc:AlternateContent xmlns:mc="http://schemas.openxmlformats.org/markup-compatibility/2006">
      <mc:Choice Requires="x14">
        <control shapeId="1030" r:id="rId14" name="FRAISAGE">
          <controlPr defaultSize="0" autoLine="0" r:id="rId15">
            <anchor moveWithCells="1">
              <from>
                <xdr:col>7</xdr:col>
                <xdr:colOff>1059180</xdr:colOff>
                <xdr:row>8</xdr:row>
                <xdr:rowOff>60960</xdr:rowOff>
              </from>
              <to>
                <xdr:col>9</xdr:col>
                <xdr:colOff>441960</xdr:colOff>
                <xdr:row>11</xdr:row>
                <xdr:rowOff>38100</xdr:rowOff>
              </to>
            </anchor>
          </controlPr>
        </control>
      </mc:Choice>
      <mc:Fallback>
        <control shapeId="1030" r:id="rId14" name="FRAISAGE"/>
      </mc:Fallback>
    </mc:AlternateContent>
    <mc:AlternateContent xmlns:mc="http://schemas.openxmlformats.org/markup-compatibility/2006">
      <mc:Choice Requires="x14">
        <control shapeId="1031" r:id="rId16" name="TOURNAGE">
          <controlPr defaultSize="0" autoLine="0" r:id="rId17">
            <anchor moveWithCells="1">
              <from>
                <xdr:col>7</xdr:col>
                <xdr:colOff>1059180</xdr:colOff>
                <xdr:row>11</xdr:row>
                <xdr:rowOff>167640</xdr:rowOff>
              </from>
              <to>
                <xdr:col>9</xdr:col>
                <xdr:colOff>441960</xdr:colOff>
                <xdr:row>14</xdr:row>
                <xdr:rowOff>144780</xdr:rowOff>
              </to>
            </anchor>
          </controlPr>
        </control>
      </mc:Choice>
      <mc:Fallback>
        <control shapeId="1031" r:id="rId16" name="TOURNAGE"/>
      </mc:Fallback>
    </mc:AlternateContent>
    <mc:AlternateContent xmlns:mc="http://schemas.openxmlformats.org/markup-compatibility/2006">
      <mc:Choice Requires="x14">
        <control shapeId="1032" r:id="rId18" name="RECTIFICATION">
          <controlPr defaultSize="0" autoLine="0" r:id="rId19">
            <anchor moveWithCells="1">
              <from>
                <xdr:col>7</xdr:col>
                <xdr:colOff>1059180</xdr:colOff>
                <xdr:row>15</xdr:row>
                <xdr:rowOff>68580</xdr:rowOff>
              </from>
              <to>
                <xdr:col>9</xdr:col>
                <xdr:colOff>434340</xdr:colOff>
                <xdr:row>16</xdr:row>
                <xdr:rowOff>403860</xdr:rowOff>
              </to>
            </anchor>
          </controlPr>
        </control>
      </mc:Choice>
      <mc:Fallback>
        <control shapeId="1032" r:id="rId18" name="RECTIFICATION"/>
      </mc:Fallback>
    </mc:AlternateContent>
    <mc:AlternateContent xmlns:mc="http://schemas.openxmlformats.org/markup-compatibility/2006">
      <mc:Choice Requires="x14">
        <control shapeId="1033" r:id="rId20" name="FIL">
          <controlPr defaultSize="0" autoLine="0" r:id="rId21">
            <anchor moveWithCells="1">
              <from>
                <xdr:col>7</xdr:col>
                <xdr:colOff>1059180</xdr:colOff>
                <xdr:row>16</xdr:row>
                <xdr:rowOff>480060</xdr:rowOff>
              </from>
              <to>
                <xdr:col>9</xdr:col>
                <xdr:colOff>434340</xdr:colOff>
                <xdr:row>17</xdr:row>
                <xdr:rowOff>464820</xdr:rowOff>
              </to>
            </anchor>
          </controlPr>
        </control>
      </mc:Choice>
      <mc:Fallback>
        <control shapeId="1033" r:id="rId20" name="FIL"/>
      </mc:Fallback>
    </mc:AlternateContent>
    <mc:AlternateContent xmlns:mc="http://schemas.openxmlformats.org/markup-compatibility/2006">
      <mc:Choice Requires="x14">
        <control shapeId="1034" r:id="rId22" name="ENFONCAGE">
          <controlPr defaultSize="0" autoLine="0" r:id="rId23">
            <anchor moveWithCells="1">
              <from>
                <xdr:col>7</xdr:col>
                <xdr:colOff>1051560</xdr:colOff>
                <xdr:row>17</xdr:row>
                <xdr:rowOff>563880</xdr:rowOff>
              </from>
              <to>
                <xdr:col>9</xdr:col>
                <xdr:colOff>434340</xdr:colOff>
                <xdr:row>19</xdr:row>
                <xdr:rowOff>152400</xdr:rowOff>
              </to>
            </anchor>
          </controlPr>
        </control>
      </mc:Choice>
      <mc:Fallback>
        <control shapeId="1034" r:id="rId22" name="ENFONCAGE"/>
      </mc:Fallback>
    </mc:AlternateContent>
    <mc:AlternateContent xmlns:mc="http://schemas.openxmlformats.org/markup-compatibility/2006">
      <mc:Choice Requires="x14">
        <control shapeId="1035" r:id="rId24" name="AJUSTAGE">
          <controlPr defaultSize="0" autoLine="0" r:id="rId25">
            <anchor moveWithCells="1">
              <from>
                <xdr:col>7</xdr:col>
                <xdr:colOff>1043940</xdr:colOff>
                <xdr:row>19</xdr:row>
                <xdr:rowOff>228600</xdr:rowOff>
              </from>
              <to>
                <xdr:col>9</xdr:col>
                <xdr:colOff>426720</xdr:colOff>
                <xdr:row>20</xdr:row>
                <xdr:rowOff>259080</xdr:rowOff>
              </to>
            </anchor>
          </controlPr>
        </control>
      </mc:Choice>
      <mc:Fallback>
        <control shapeId="1035" r:id="rId24" name="AJUSTAGE"/>
      </mc:Fallback>
    </mc:AlternateContent>
    <mc:AlternateContent xmlns:mc="http://schemas.openxmlformats.org/markup-compatibility/2006">
      <mc:Choice Requires="x14">
        <control shapeId="1037" r:id="rId26" name="TTH">
          <controlPr defaultSize="0" autoLine="0" r:id="rId27">
            <anchor moveWithCells="1">
              <from>
                <xdr:col>9</xdr:col>
                <xdr:colOff>739140</xdr:colOff>
                <xdr:row>8</xdr:row>
                <xdr:rowOff>60960</xdr:rowOff>
              </from>
              <to>
                <xdr:col>11</xdr:col>
                <xdr:colOff>121920</xdr:colOff>
                <xdr:row>11</xdr:row>
                <xdr:rowOff>53340</xdr:rowOff>
              </to>
            </anchor>
          </controlPr>
        </control>
      </mc:Choice>
      <mc:Fallback>
        <control shapeId="1037" r:id="rId26" name="TTH"/>
      </mc:Fallback>
    </mc:AlternateContent>
    <mc:AlternateContent xmlns:mc="http://schemas.openxmlformats.org/markup-compatibility/2006">
      <mc:Choice Requires="x14">
        <control shapeId="1038" r:id="rId28" name="STT">
          <controlPr defaultSize="0" autoLine="0" r:id="rId29">
            <anchor moveWithCells="1">
              <from>
                <xdr:col>9</xdr:col>
                <xdr:colOff>731520</xdr:colOff>
                <xdr:row>11</xdr:row>
                <xdr:rowOff>175260</xdr:rowOff>
              </from>
              <to>
                <xdr:col>11</xdr:col>
                <xdr:colOff>114300</xdr:colOff>
                <xdr:row>14</xdr:row>
                <xdr:rowOff>152400</xdr:rowOff>
              </to>
            </anchor>
          </controlPr>
        </control>
      </mc:Choice>
      <mc:Fallback>
        <control shapeId="1038" r:id="rId28" name="STT"/>
      </mc:Fallback>
    </mc:AlternateContent>
    <mc:AlternateContent xmlns:mc="http://schemas.openxmlformats.org/markup-compatibility/2006">
      <mc:Choice Requires="x14">
        <control shapeId="1039" r:id="rId30" name="CTRL">
          <controlPr defaultSize="0" autoLine="0" r:id="rId31">
            <anchor moveWithCells="1">
              <from>
                <xdr:col>7</xdr:col>
                <xdr:colOff>1043940</xdr:colOff>
                <xdr:row>20</xdr:row>
                <xdr:rowOff>365760</xdr:rowOff>
              </from>
              <to>
                <xdr:col>9</xdr:col>
                <xdr:colOff>419100</xdr:colOff>
                <xdr:row>21</xdr:row>
                <xdr:rowOff>381000</xdr:rowOff>
              </to>
            </anchor>
          </controlPr>
        </control>
      </mc:Choice>
      <mc:Fallback>
        <control shapeId="1039" r:id="rId30" name="CTRL"/>
      </mc:Fallback>
    </mc:AlternateContent>
    <mc:AlternateContent xmlns:mc="http://schemas.openxmlformats.org/markup-compatibility/2006">
      <mc:Choice Requires="x14">
        <control shapeId="1040" r:id="rId32" name="SOP">
          <controlPr defaultSize="0" autoLine="0" r:id="rId33">
            <anchor moveWithCells="1">
              <from>
                <xdr:col>11</xdr:col>
                <xdr:colOff>1051560</xdr:colOff>
                <xdr:row>14</xdr:row>
                <xdr:rowOff>175260</xdr:rowOff>
              </from>
              <to>
                <xdr:col>13</xdr:col>
                <xdr:colOff>441960</xdr:colOff>
                <xdr:row>16</xdr:row>
                <xdr:rowOff>335280</xdr:rowOff>
              </to>
            </anchor>
          </controlPr>
        </control>
      </mc:Choice>
      <mc:Fallback>
        <control shapeId="1040" r:id="rId32" name="SOP"/>
      </mc:Fallback>
    </mc:AlternateContent>
    <mc:AlternateContent xmlns:mc="http://schemas.openxmlformats.org/markup-compatibility/2006">
      <mc:Choice Requires="x14">
        <control shapeId="1041" r:id="rId34" name="init">
          <controlPr defaultSize="0" autoLine="0" r:id="rId35">
            <anchor moveWithCells="1">
              <from>
                <xdr:col>11</xdr:col>
                <xdr:colOff>1043940</xdr:colOff>
                <xdr:row>16</xdr:row>
                <xdr:rowOff>472440</xdr:rowOff>
              </from>
              <to>
                <xdr:col>13</xdr:col>
                <xdr:colOff>426720</xdr:colOff>
                <xdr:row>17</xdr:row>
                <xdr:rowOff>464820</xdr:rowOff>
              </to>
            </anchor>
          </controlPr>
        </control>
      </mc:Choice>
      <mc:Fallback>
        <control shapeId="1041" r:id="rId34" name="ini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7D212-34AC-44FE-B68E-D7A6BDEC0B97}">
  <sheetPr codeName="Feuil6"/>
  <dimension ref="A1:J25"/>
  <sheetViews>
    <sheetView tabSelected="1" topLeftCell="A2" workbookViewId="0">
      <selection activeCell="L8" sqref="L8"/>
    </sheetView>
  </sheetViews>
  <sheetFormatPr baseColWidth="10" defaultRowHeight="14.4" x14ac:dyDescent="0.3"/>
  <cols>
    <col min="5" max="5" width="12.109375" customWidth="1"/>
    <col min="6" max="6" width="20.21875" customWidth="1"/>
    <col min="7" max="7" width="17.6640625" customWidth="1"/>
  </cols>
  <sheetData>
    <row r="1" spans="1:10" hidden="1" x14ac:dyDescent="0.3">
      <c r="B1">
        <v>95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96</v>
      </c>
    </row>
    <row r="2" spans="1:10" x14ac:dyDescent="0.3">
      <c r="A2" t="s">
        <v>55</v>
      </c>
      <c r="B2" t="s">
        <v>30</v>
      </c>
      <c r="C2" t="s">
        <v>24</v>
      </c>
      <c r="D2" t="s">
        <v>27</v>
      </c>
      <c r="E2" t="s">
        <v>26</v>
      </c>
      <c r="F2" t="s">
        <v>28</v>
      </c>
      <c r="G2" t="s">
        <v>29</v>
      </c>
      <c r="H2" t="s">
        <v>23</v>
      </c>
      <c r="I2" t="s">
        <v>37</v>
      </c>
      <c r="J2" t="s">
        <v>56</v>
      </c>
    </row>
    <row r="3" spans="1:10" x14ac:dyDescent="0.3">
      <c r="A3" s="27" t="str">
        <f>BD!CO2</f>
        <v>154224</v>
      </c>
      <c r="B3" t="str">
        <f ca="1">IF(A3&lt;&gt;"",VLOOKUP(A3,BD!$A$2:$CS$27,95,FALSE),"")</f>
        <v>FRAISAGE</v>
      </c>
      <c r="C3" t="str">
        <f>IF(A3&lt;&gt;"",_xlfn.CONCAT(LEFT(A3,5),"/",VLOOKUP(A3,BD!$A$2:$CS$27,3,FALSE)),"")</f>
        <v>15422/4</v>
      </c>
      <c r="D3" t="str">
        <f>IF(A3&lt;&gt;"",VLOOKUP(A3,BD!$A$2:$CS$27,4,FALSE),"")</f>
        <v>AMH</v>
      </c>
      <c r="E3" s="24">
        <f>IF(A3&lt;&gt;"",VLOOKUP(A3,BD!$A$2:$CS$27,5,FALSE),"")</f>
        <v>44316</v>
      </c>
      <c r="F3" t="str">
        <f>IF(A3&lt;&gt;"",VLOOKUP(A3,BD!$A$2:$CS$27,6,FALSE),"")</f>
        <v>Matrice</v>
      </c>
      <c r="G3" t="str">
        <f>IF(A3&lt;&gt;"",VLOOKUP(A3,BD!$A$2:$CS$27,7,FALSE),"")</f>
        <v>0801-01-001</v>
      </c>
      <c r="H3">
        <f>IF(A3&lt;&gt;"",VLOOKUP(A3,BD!$A$2:$CS$27,8,FALSE),"")</f>
        <v>1</v>
      </c>
      <c r="I3">
        <f ca="1">IF(A3&lt;&gt;"",VLOOKUP(A3,BD!$A$2:$CS$27,96,FALSE),"")</f>
        <v>20</v>
      </c>
      <c r="J3" s="28" t="s">
        <v>54</v>
      </c>
    </row>
    <row r="4" spans="1:10" x14ac:dyDescent="0.3">
      <c r="A4" s="27" t="str">
        <f>BD!CO3</f>
        <v>154225</v>
      </c>
      <c r="B4" t="str">
        <f ca="1">IF(A4&lt;&gt;"",VLOOKUP(A4,BD!$A$2:$CS$27,95,FALSE),"")</f>
        <v>DEBIT</v>
      </c>
      <c r="C4" t="str">
        <f>IF(A4&lt;&gt;"",_xlfn.CONCAT(LEFT(A4,5),"/",VLOOKUP(A4,BD!$A$2:$CS$27,3,FALSE)),"")</f>
        <v>15422/5</v>
      </c>
      <c r="D4" t="str">
        <f>IF(A4&lt;&gt;"",VLOOKUP(A4,BD!$A$2:$CS$27,4,FALSE),"")</f>
        <v>AMH</v>
      </c>
      <c r="E4" s="24">
        <f>IF(A4&lt;&gt;"",VLOOKUP(A4,BD!$A$2:$CS$27,5,FALSE),"")</f>
        <v>44316</v>
      </c>
      <c r="F4" t="str">
        <f>IF(A4&lt;&gt;"",VLOOKUP(A4,BD!$A$2:$CS$27,6,FALSE),"")</f>
        <v>Poinçon</v>
      </c>
      <c r="G4" t="str">
        <f>IF(A4&lt;&gt;"",VLOOKUP(A4,BD!$A$2:$CS$27,7,FALSE),"")</f>
        <v>0801-02-001</v>
      </c>
      <c r="H4">
        <f>IF(A4&lt;&gt;"",VLOOKUP(A4,BD!$A$2:$CS$27,8,FALSE),"")</f>
        <v>2</v>
      </c>
      <c r="I4">
        <f ca="1">IF(A4&lt;&gt;"",VLOOKUP(A4,BD!$A$2:$CS$27,96,FALSE),"")</f>
        <v>10</v>
      </c>
      <c r="J4" s="28" t="s">
        <v>54</v>
      </c>
    </row>
    <row r="5" spans="1:10" x14ac:dyDescent="0.3">
      <c r="A5" s="27" t="str">
        <f>BD!CO4</f>
        <v>154213</v>
      </c>
      <c r="B5" t="str">
        <f ca="1">IF(A5&lt;&gt;"",VLOOKUP(A5,BD!$A$2:$CS$27,95,FALSE),"")</f>
        <v>FIL</v>
      </c>
      <c r="C5" t="str">
        <f>IF(A5&lt;&gt;"",_xlfn.CONCAT(LEFT(A5,5),"/",VLOOKUP(A5,BD!$A$2:$CS$27,3,FALSE)),"")</f>
        <v>15421/3</v>
      </c>
      <c r="D5" t="str">
        <f>IF(A5&lt;&gt;"",VLOOKUP(A5,BD!$A$2:$CS$27,4,FALSE),"")</f>
        <v>AMH</v>
      </c>
      <c r="E5" s="24">
        <f>IF(A5&lt;&gt;"",VLOOKUP(A5,BD!$A$2:$CS$27,5,FALSE),"")</f>
        <v>44316</v>
      </c>
      <c r="F5" t="str">
        <f>IF(A5&lt;&gt;"",VLOOKUP(A5,BD!$A$2:$CS$27,6,FALSE),"")</f>
        <v>PRESSEUR</v>
      </c>
      <c r="G5" t="str">
        <f>IF(A5&lt;&gt;"",VLOOKUP(A5,BD!$A$2:$CS$27,7,FALSE),"")</f>
        <v>0705-05</v>
      </c>
      <c r="H5">
        <f>IF(A5&lt;&gt;"",VLOOKUP(A5,BD!$A$2:$CS$27,8,FALSE),"")</f>
        <v>1</v>
      </c>
      <c r="I5">
        <f ca="1">IF(A5&lt;&gt;"",VLOOKUP(A5,BD!$A$2:$CS$27,96,FALSE),"")</f>
        <v>25</v>
      </c>
      <c r="J5" s="28" t="s">
        <v>54</v>
      </c>
    </row>
    <row r="6" spans="1:10" x14ac:dyDescent="0.3">
      <c r="A6" s="27" t="str">
        <f>BD!CO5</f>
        <v/>
      </c>
      <c r="B6" t="str">
        <f>IF(A6&lt;&gt;"",VLOOKUP(A6,BD!$A$2:$CS$27,95,FALSE),"")</f>
        <v/>
      </c>
      <c r="C6" t="str">
        <f>IF(A6&lt;&gt;"",_xlfn.CONCAT(LEFT(A6,5),"/",VLOOKUP(A6,BD!$A$2:$CS$27,3,FALSE)),"")</f>
        <v/>
      </c>
      <c r="D6" t="str">
        <f>IF(A6&lt;&gt;"",VLOOKUP(A6,BD!$A$2:$CS$27,4,FALSE),"")</f>
        <v/>
      </c>
      <c r="E6" s="24" t="str">
        <f>IF(A6&lt;&gt;"",VLOOKUP(A6,BD!$A$2:$CS$27,5,FALSE),"")</f>
        <v/>
      </c>
      <c r="F6" t="str">
        <f>IF(A6&lt;&gt;"",VLOOKUP(A6,BD!$A$2:$CS$27,6,FALSE),"")</f>
        <v/>
      </c>
      <c r="G6" t="str">
        <f>IF(A6&lt;&gt;"",VLOOKUP(A6,BD!$A$2:$CS$27,7,FALSE),"")</f>
        <v/>
      </c>
      <c r="H6" t="str">
        <f>IF(A6&lt;&gt;"",VLOOKUP(A6,BD!$A$2:$CS$27,8,FALSE),"")</f>
        <v/>
      </c>
      <c r="I6" t="str">
        <f>IF(A6&lt;&gt;"",VLOOKUP(A6,BD!$A$2:$CS$27,96,FALSE),"")</f>
        <v/>
      </c>
      <c r="J6" s="28" t="s">
        <v>54</v>
      </c>
    </row>
    <row r="7" spans="1:10" x14ac:dyDescent="0.3">
      <c r="A7" s="27" t="str">
        <f>BD!CO6</f>
        <v/>
      </c>
      <c r="B7" t="str">
        <f>IF(A7&lt;&gt;"",VLOOKUP(A7,BD!$A$2:$CS$27,95,FALSE),"")</f>
        <v/>
      </c>
      <c r="C7" t="str">
        <f>IF(A7&lt;&gt;"",_xlfn.CONCAT(LEFT(A7,5),"/",VLOOKUP(A7,BD!$A$2:$CS$27,3,FALSE)),"")</f>
        <v/>
      </c>
      <c r="D7" t="str">
        <f>IF(A7&lt;&gt;"",VLOOKUP(A7,BD!$A$2:$CS$27,4,FALSE),"")</f>
        <v/>
      </c>
      <c r="E7" s="24" t="str">
        <f>IF(A7&lt;&gt;"",VLOOKUP(A7,BD!$A$2:$CS$27,5,FALSE),"")</f>
        <v/>
      </c>
      <c r="F7" t="str">
        <f>IF(A7&lt;&gt;"",VLOOKUP(A7,BD!$A$2:$CS$27,6,FALSE),"")</f>
        <v/>
      </c>
      <c r="G7" t="str">
        <f>IF(A7&lt;&gt;"",VLOOKUP(A7,BD!$A$2:$CS$27,7,FALSE),"")</f>
        <v/>
      </c>
      <c r="H7" t="str">
        <f>IF(A7&lt;&gt;"",VLOOKUP(A7,BD!$A$2:$CS$27,8,FALSE),"")</f>
        <v/>
      </c>
      <c r="I7" t="str">
        <f>IF(A7&lt;&gt;"",VLOOKUP(A7,BD!$A$2:$CS$27,96,FALSE),"")</f>
        <v/>
      </c>
      <c r="J7" s="28" t="s">
        <v>54</v>
      </c>
    </row>
    <row r="8" spans="1:10" x14ac:dyDescent="0.3">
      <c r="A8" s="27" t="str">
        <f>BD!CO7</f>
        <v/>
      </c>
      <c r="B8" t="str">
        <f>IF(A8&lt;&gt;"",VLOOKUP(A8,BD!$A$2:$CS$27,95,FALSE),"")</f>
        <v/>
      </c>
      <c r="C8" t="str">
        <f>IF(A8&lt;&gt;"",_xlfn.CONCAT(LEFT(A8,5),"/",VLOOKUP(A8,BD!$A$2:$CS$27,3,FALSE)),"")</f>
        <v/>
      </c>
      <c r="D8" t="str">
        <f>IF(A8&lt;&gt;"",VLOOKUP(A8,BD!$A$2:$CS$27,4,FALSE),"")</f>
        <v/>
      </c>
      <c r="E8" s="24" t="str">
        <f>IF(A8&lt;&gt;"",VLOOKUP(A8,BD!$A$2:$CS$27,5,FALSE),"")</f>
        <v/>
      </c>
      <c r="F8" t="str">
        <f>IF(A8&lt;&gt;"",VLOOKUP(A8,BD!$A$2:$CS$27,6,FALSE),"")</f>
        <v/>
      </c>
      <c r="G8" t="str">
        <f>IF(A8&lt;&gt;"",VLOOKUP(A8,BD!$A$2:$CS$27,7,FALSE),"")</f>
        <v/>
      </c>
      <c r="H8" t="str">
        <f>IF(A8&lt;&gt;"",VLOOKUP(A8,BD!$A$2:$CS$27,8,FALSE),"")</f>
        <v/>
      </c>
      <c r="I8" t="str">
        <f>IF(A8&lt;&gt;"",VLOOKUP(A8,BD!$A$2:$CS$27,96,FALSE),"")</f>
        <v/>
      </c>
      <c r="J8" s="28" t="s">
        <v>54</v>
      </c>
    </row>
    <row r="9" spans="1:10" x14ac:dyDescent="0.3">
      <c r="A9" s="27" t="str">
        <f>BD!CO8</f>
        <v/>
      </c>
      <c r="B9" t="str">
        <f>IF(A9&lt;&gt;"",VLOOKUP(A9,BD!$A$2:$CS$27,95,FALSE),"")</f>
        <v/>
      </c>
      <c r="C9" t="str">
        <f>IF(A9&lt;&gt;"",_xlfn.CONCAT(LEFT(A9,5),"/",VLOOKUP(A9,BD!$A$2:$CS$27,3,FALSE)),"")</f>
        <v/>
      </c>
      <c r="D9" t="str">
        <f>IF(A9&lt;&gt;"",VLOOKUP(A9,BD!$A$2:$CS$27,4,FALSE),"")</f>
        <v/>
      </c>
      <c r="E9" s="24" t="str">
        <f>IF(A9&lt;&gt;"",VLOOKUP(A9,BD!$A$2:$CS$27,5,FALSE),"")</f>
        <v/>
      </c>
      <c r="F9" t="str">
        <f>IF(A9&lt;&gt;"",VLOOKUP(A9,BD!$A$2:$CS$27,6,FALSE),"")</f>
        <v/>
      </c>
      <c r="G9" t="str">
        <f>IF(A9&lt;&gt;"",VLOOKUP(A9,BD!$A$2:$CS$27,7,FALSE),"")</f>
        <v/>
      </c>
      <c r="H9" t="str">
        <f>IF(A9&lt;&gt;"",VLOOKUP(A9,BD!$A$2:$CS$27,8,FALSE),"")</f>
        <v/>
      </c>
      <c r="I9" t="str">
        <f>IF(A9&lt;&gt;"",VLOOKUP(A9,BD!$A$2:$CS$27,96,FALSE),"")</f>
        <v/>
      </c>
      <c r="J9" s="28" t="s">
        <v>54</v>
      </c>
    </row>
    <row r="10" spans="1:10" x14ac:dyDescent="0.3">
      <c r="A10" s="27" t="str">
        <f>BD!CO9</f>
        <v/>
      </c>
      <c r="B10" t="str">
        <f>IF(A10&lt;&gt;"",VLOOKUP(A10,BD!$A$2:$CS$27,95,FALSE),"")</f>
        <v/>
      </c>
      <c r="C10" t="str">
        <f>IF(A10&lt;&gt;"",_xlfn.CONCAT(LEFT(A10,5),"/",VLOOKUP(A10,BD!$A$2:$CS$27,3,FALSE)),"")</f>
        <v/>
      </c>
      <c r="D10" t="str">
        <f>IF(A10&lt;&gt;"",VLOOKUP(A10,BD!$A$2:$CS$27,4,FALSE),"")</f>
        <v/>
      </c>
      <c r="E10" s="24" t="str">
        <f>IF(A10&lt;&gt;"",VLOOKUP(A10,BD!$A$2:$CS$27,5,FALSE),"")</f>
        <v/>
      </c>
      <c r="F10" t="str">
        <f>IF(A10&lt;&gt;"",VLOOKUP(A10,BD!$A$2:$CS$27,6,FALSE),"")</f>
        <v/>
      </c>
      <c r="G10" t="str">
        <f>IF(A10&lt;&gt;"",VLOOKUP(A10,BD!$A$2:$CS$27,7,FALSE),"")</f>
        <v/>
      </c>
      <c r="H10" t="str">
        <f>IF(A10&lt;&gt;"",VLOOKUP(A10,BD!$A$2:$CS$27,8,FALSE),"")</f>
        <v/>
      </c>
      <c r="I10" t="str">
        <f>IF(A10&lt;&gt;"",VLOOKUP(A10,BD!$A$2:$CS$27,96,FALSE),"")</f>
        <v/>
      </c>
      <c r="J10" s="28" t="s">
        <v>54</v>
      </c>
    </row>
    <row r="11" spans="1:10" x14ac:dyDescent="0.3">
      <c r="A11" s="27" t="str">
        <f>BD!CO10</f>
        <v/>
      </c>
      <c r="B11" t="str">
        <f>IF(A11&lt;&gt;"",VLOOKUP(A11,BD!$A$2:$CS$27,95,FALSE),"")</f>
        <v/>
      </c>
      <c r="C11" t="str">
        <f>IF(A11&lt;&gt;"",_xlfn.CONCAT(LEFT(A11,5),"/",VLOOKUP(A11,BD!$A$2:$CS$27,3,FALSE)),"")</f>
        <v/>
      </c>
      <c r="D11" t="str">
        <f>IF(A11&lt;&gt;"",VLOOKUP(A11,BD!$A$2:$CS$27,4,FALSE),"")</f>
        <v/>
      </c>
      <c r="E11" s="24" t="str">
        <f>IF(A11&lt;&gt;"",VLOOKUP(A11,BD!$A$2:$CS$27,5,FALSE),"")</f>
        <v/>
      </c>
      <c r="F11" t="str">
        <f>IF(A11&lt;&gt;"",VLOOKUP(A11,BD!$A$2:$CS$27,6,FALSE),"")</f>
        <v/>
      </c>
      <c r="G11" t="str">
        <f>IF(A11&lt;&gt;"",VLOOKUP(A11,BD!$A$2:$CS$27,7,FALSE),"")</f>
        <v/>
      </c>
      <c r="H11" t="str">
        <f>IF(A11&lt;&gt;"",VLOOKUP(A11,BD!$A$2:$CS$27,8,FALSE),"")</f>
        <v/>
      </c>
      <c r="I11" t="str">
        <f>IF(A11&lt;&gt;"",VLOOKUP(A11,BD!$A$2:$CS$27,96,FALSE),"")</f>
        <v/>
      </c>
      <c r="J11" s="28" t="s">
        <v>54</v>
      </c>
    </row>
    <row r="12" spans="1:10" x14ac:dyDescent="0.3">
      <c r="A12" s="27" t="str">
        <f>BD!CO11</f>
        <v/>
      </c>
      <c r="B12" t="str">
        <f>IF(A12&lt;&gt;"",VLOOKUP(A12,BD!$A$2:$CS$27,95,FALSE),"")</f>
        <v/>
      </c>
      <c r="C12" t="str">
        <f>IF(A12&lt;&gt;"",_xlfn.CONCAT(LEFT(A12,5),"/",VLOOKUP(A12,BD!$A$2:$CS$27,3,FALSE)),"")</f>
        <v/>
      </c>
      <c r="D12" t="str">
        <f>IF(A12&lt;&gt;"",VLOOKUP(A12,BD!$A$2:$CS$27,4,FALSE),"")</f>
        <v/>
      </c>
      <c r="E12" s="24" t="str">
        <f>IF(A12&lt;&gt;"",VLOOKUP(A12,BD!$A$2:$CS$27,5,FALSE),"")</f>
        <v/>
      </c>
      <c r="F12" t="str">
        <f>IF(A12&lt;&gt;"",VLOOKUP(A12,BD!$A$2:$CS$27,6,FALSE),"")</f>
        <v/>
      </c>
      <c r="G12" t="str">
        <f>IF(A12&lt;&gt;"",VLOOKUP(A12,BD!$A$2:$CS$27,7,FALSE),"")</f>
        <v/>
      </c>
      <c r="H12" t="str">
        <f>IF(A12&lt;&gt;"",VLOOKUP(A12,BD!$A$2:$CS$27,8,FALSE),"")</f>
        <v/>
      </c>
      <c r="I12" t="str">
        <f>IF(A12&lt;&gt;"",VLOOKUP(A12,BD!$A$2:$CS$27,96,FALSE),"")</f>
        <v/>
      </c>
      <c r="J12" s="28" t="s">
        <v>54</v>
      </c>
    </row>
    <row r="13" spans="1:10" x14ac:dyDescent="0.3">
      <c r="A13" s="27" t="str">
        <f>BD!CO12</f>
        <v/>
      </c>
      <c r="B13" t="str">
        <f>IF(A13&lt;&gt;"",VLOOKUP(A13,BD!$A$2:$CS$27,95,FALSE),"")</f>
        <v/>
      </c>
      <c r="C13" t="str">
        <f>IF(A13&lt;&gt;"",_xlfn.CONCAT(LEFT(A13,5),"/",VLOOKUP(A13,BD!$A$2:$CS$27,3,FALSE)),"")</f>
        <v/>
      </c>
      <c r="D13" t="str">
        <f>IF(A13&lt;&gt;"",VLOOKUP(A13,BD!$A$2:$CS$27,4,FALSE),"")</f>
        <v/>
      </c>
      <c r="E13" s="24" t="str">
        <f>IF(A13&lt;&gt;"",VLOOKUP(A13,BD!$A$2:$CS$27,5,FALSE),"")</f>
        <v/>
      </c>
      <c r="F13" t="str">
        <f>IF(A13&lt;&gt;"",VLOOKUP(A13,BD!$A$2:$CS$27,6,FALSE),"")</f>
        <v/>
      </c>
      <c r="G13" t="str">
        <f>IF(A13&lt;&gt;"",VLOOKUP(A13,BD!$A$2:$CS$27,7,FALSE),"")</f>
        <v/>
      </c>
      <c r="H13" t="str">
        <f>IF(A13&lt;&gt;"",VLOOKUP(A13,BD!$A$2:$CS$27,8,FALSE),"")</f>
        <v/>
      </c>
      <c r="I13" t="str">
        <f>IF(A13&lt;&gt;"",VLOOKUP(A13,BD!$A$2:$CS$27,96,FALSE),"")</f>
        <v/>
      </c>
      <c r="J13" s="28" t="s">
        <v>54</v>
      </c>
    </row>
    <row r="14" spans="1:10" x14ac:dyDescent="0.3">
      <c r="A14" s="27" t="str">
        <f>BD!CO13</f>
        <v/>
      </c>
      <c r="B14" t="str">
        <f>IF(A14&lt;&gt;"",VLOOKUP(A14,BD!$A$2:$CS$27,95,FALSE),"")</f>
        <v/>
      </c>
      <c r="C14" t="str">
        <f>IF(A14&lt;&gt;"",_xlfn.CONCAT(LEFT(A14,5),"/",VLOOKUP(A14,BD!$A$2:$CS$27,3,FALSE)),"")</f>
        <v/>
      </c>
      <c r="D14" t="str">
        <f>IF(A14&lt;&gt;"",VLOOKUP(A14,BD!$A$2:$CS$27,4,FALSE),"")</f>
        <v/>
      </c>
      <c r="E14" s="24" t="str">
        <f>IF(A14&lt;&gt;"",VLOOKUP(A14,BD!$A$2:$CS$27,5,FALSE),"")</f>
        <v/>
      </c>
      <c r="F14" t="str">
        <f>IF(A14&lt;&gt;"",VLOOKUP(A14,BD!$A$2:$CS$27,6,FALSE),"")</f>
        <v/>
      </c>
      <c r="G14" t="str">
        <f>IF(A14&lt;&gt;"",VLOOKUP(A14,BD!$A$2:$CS$27,7,FALSE),"")</f>
        <v/>
      </c>
      <c r="H14" t="str">
        <f>IF(A14&lt;&gt;"",VLOOKUP(A14,BD!$A$2:$CS$27,8,FALSE),"")</f>
        <v/>
      </c>
      <c r="I14" t="str">
        <f>IF(A14&lt;&gt;"",VLOOKUP(A14,BD!$A$2:$CS$27,96,FALSE),"")</f>
        <v/>
      </c>
      <c r="J14" s="28" t="s">
        <v>54</v>
      </c>
    </row>
    <row r="15" spans="1:10" x14ac:dyDescent="0.3">
      <c r="A15" s="27" t="str">
        <f>BD!CO14</f>
        <v/>
      </c>
      <c r="B15" t="str">
        <f>IF(A15&lt;&gt;"",VLOOKUP(A15,BD!$A$2:$CS$27,95,FALSE),"")</f>
        <v/>
      </c>
      <c r="C15" t="str">
        <f>IF(A15&lt;&gt;"",_xlfn.CONCAT(LEFT(A15,5),"/",VLOOKUP(A15,BD!$A$2:$CS$27,3,FALSE)),"")</f>
        <v/>
      </c>
      <c r="D15" t="str">
        <f>IF(A15&lt;&gt;"",VLOOKUP(A15,BD!$A$2:$CS$27,4,FALSE),"")</f>
        <v/>
      </c>
      <c r="E15" s="24" t="str">
        <f>IF(A15&lt;&gt;"",VLOOKUP(A15,BD!$A$2:$CS$27,5,FALSE),"")</f>
        <v/>
      </c>
      <c r="F15" t="str">
        <f>IF(A15&lt;&gt;"",VLOOKUP(A15,BD!$A$2:$CS$27,6,FALSE),"")</f>
        <v/>
      </c>
      <c r="G15" t="str">
        <f>IF(A15&lt;&gt;"",VLOOKUP(A15,BD!$A$2:$CS$27,7,FALSE),"")</f>
        <v/>
      </c>
      <c r="H15" t="str">
        <f>IF(A15&lt;&gt;"",VLOOKUP(A15,BD!$A$2:$CS$27,8,FALSE),"")</f>
        <v/>
      </c>
      <c r="I15" t="str">
        <f>IF(A15&lt;&gt;"",VLOOKUP(A15,BD!$A$2:$CS$27,96,FALSE),"")</f>
        <v/>
      </c>
      <c r="J15" s="28" t="s">
        <v>54</v>
      </c>
    </row>
    <row r="16" spans="1:10" x14ac:dyDescent="0.3">
      <c r="A16" s="27" t="str">
        <f>BD!CO15</f>
        <v/>
      </c>
      <c r="B16" t="str">
        <f>IF(A16&lt;&gt;"",VLOOKUP(A16,BD!$A$2:$CS$27,95,FALSE),"")</f>
        <v/>
      </c>
      <c r="C16" t="str">
        <f>IF(A16&lt;&gt;"",_xlfn.CONCAT(LEFT(A16,5),"/",VLOOKUP(A16,BD!$A$2:$CS$27,3,FALSE)),"")</f>
        <v/>
      </c>
      <c r="D16" t="str">
        <f>IF(A16&lt;&gt;"",VLOOKUP(A16,BD!$A$2:$CS$27,4,FALSE),"")</f>
        <v/>
      </c>
      <c r="E16" s="24" t="str">
        <f>IF(A16&lt;&gt;"",VLOOKUP(A16,BD!$A$2:$CS$27,5,FALSE),"")</f>
        <v/>
      </c>
      <c r="F16" t="str">
        <f>IF(A16&lt;&gt;"",VLOOKUP(A16,BD!$A$2:$CS$27,6,FALSE),"")</f>
        <v/>
      </c>
      <c r="G16" t="str">
        <f>IF(A16&lt;&gt;"",VLOOKUP(A16,BD!$A$2:$CS$27,7,FALSE),"")</f>
        <v/>
      </c>
      <c r="H16" t="str">
        <f>IF(A16&lt;&gt;"",VLOOKUP(A16,BD!$A$2:$CS$27,8,FALSE),"")</f>
        <v/>
      </c>
      <c r="I16" t="str">
        <f>IF(A16&lt;&gt;"",VLOOKUP(A16,BD!$A$2:$CS$27,96,FALSE),"")</f>
        <v/>
      </c>
      <c r="J16" s="28" t="s">
        <v>54</v>
      </c>
    </row>
    <row r="17" spans="1:10" x14ac:dyDescent="0.3">
      <c r="A17" s="27" t="str">
        <f>BD!CO16</f>
        <v/>
      </c>
      <c r="B17" t="str">
        <f>IF(A17&lt;&gt;"",VLOOKUP(A17,BD!$A$2:$CS$27,95,FALSE),"")</f>
        <v/>
      </c>
      <c r="C17" t="str">
        <f>IF(A17&lt;&gt;"",_xlfn.CONCAT(LEFT(A17,5),"/",VLOOKUP(A17,BD!$A$2:$CS$27,3,FALSE)),"")</f>
        <v/>
      </c>
      <c r="D17" t="str">
        <f>IF(A17&lt;&gt;"",VLOOKUP(A17,BD!$A$2:$CS$27,4,FALSE),"")</f>
        <v/>
      </c>
      <c r="E17" s="24" t="str">
        <f>IF(A17&lt;&gt;"",VLOOKUP(A17,BD!$A$2:$CS$27,5,FALSE),"")</f>
        <v/>
      </c>
      <c r="F17" t="str">
        <f>IF(A17&lt;&gt;"",VLOOKUP(A17,BD!$A$2:$CS$27,6,FALSE),"")</f>
        <v/>
      </c>
      <c r="G17" t="str">
        <f>IF(A17&lt;&gt;"",VLOOKUP(A17,BD!$A$2:$CS$27,7,FALSE),"")</f>
        <v/>
      </c>
      <c r="H17" t="str">
        <f>IF(A17&lt;&gt;"",VLOOKUP(A17,BD!$A$2:$CS$27,8,FALSE),"")</f>
        <v/>
      </c>
      <c r="I17" t="str">
        <f>IF(A17&lt;&gt;"",VLOOKUP(A17,BD!$A$2:$CS$27,96,FALSE),"")</f>
        <v/>
      </c>
      <c r="J17" s="28" t="s">
        <v>54</v>
      </c>
    </row>
    <row r="18" spans="1:10" x14ac:dyDescent="0.3">
      <c r="A18" s="27" t="str">
        <f>BD!CO17</f>
        <v/>
      </c>
      <c r="B18" t="str">
        <f>IF(A18&lt;&gt;"",VLOOKUP(A18,BD!$A$2:$CS$27,95,FALSE),"")</f>
        <v/>
      </c>
      <c r="C18" t="str">
        <f>IF(A18&lt;&gt;"",_xlfn.CONCAT(LEFT(A18,5),"/",VLOOKUP(A18,BD!$A$2:$CS$27,3,FALSE)),"")</f>
        <v/>
      </c>
      <c r="D18" t="str">
        <f>IF(A18&lt;&gt;"",VLOOKUP(A18,BD!$A$2:$CS$27,4,FALSE),"")</f>
        <v/>
      </c>
      <c r="E18" s="24" t="str">
        <f>IF(A18&lt;&gt;"",VLOOKUP(A18,BD!$A$2:$CS$27,5,FALSE),"")</f>
        <v/>
      </c>
      <c r="F18" t="str">
        <f>IF(A18&lt;&gt;"",VLOOKUP(A18,BD!$A$2:$CS$27,6,FALSE),"")</f>
        <v/>
      </c>
      <c r="G18" t="str">
        <f>IF(A18&lt;&gt;"",VLOOKUP(A18,BD!$A$2:$CS$27,7,FALSE),"")</f>
        <v/>
      </c>
      <c r="H18" t="str">
        <f>IF(A18&lt;&gt;"",VLOOKUP(A18,BD!$A$2:$CS$27,8,FALSE),"")</f>
        <v/>
      </c>
      <c r="I18" t="str">
        <f>IF(A18&lt;&gt;"",VLOOKUP(A18,BD!$A$2:$CS$27,96,FALSE),"")</f>
        <v/>
      </c>
      <c r="J18" s="28" t="s">
        <v>54</v>
      </c>
    </row>
    <row r="19" spans="1:10" x14ac:dyDescent="0.3">
      <c r="A19" s="27" t="str">
        <f>BD!CO18</f>
        <v/>
      </c>
      <c r="B19" t="str">
        <f>IF(A19&lt;&gt;"",VLOOKUP(A19,BD!$A$2:$CS$27,95,FALSE),"")</f>
        <v/>
      </c>
      <c r="C19" t="str">
        <f>IF(A19&lt;&gt;"",_xlfn.CONCAT(LEFT(A19,5),"/",VLOOKUP(A19,BD!$A$2:$CS$27,3,FALSE)),"")</f>
        <v/>
      </c>
      <c r="D19" t="str">
        <f>IF(A19&lt;&gt;"",VLOOKUP(A19,BD!$A$2:$CS$27,4,FALSE),"")</f>
        <v/>
      </c>
      <c r="E19" s="24" t="str">
        <f>IF(A19&lt;&gt;"",VLOOKUP(A19,BD!$A$2:$CS$27,5,FALSE),"")</f>
        <v/>
      </c>
      <c r="F19" t="str">
        <f>IF(A19&lt;&gt;"",VLOOKUP(A19,BD!$A$2:$CS$27,6,FALSE),"")</f>
        <v/>
      </c>
      <c r="G19" t="str">
        <f>IF(A19&lt;&gt;"",VLOOKUP(A19,BD!$A$2:$CS$27,7,FALSE),"")</f>
        <v/>
      </c>
      <c r="H19" t="str">
        <f>IF(A19&lt;&gt;"",VLOOKUP(A19,BD!$A$2:$CS$27,8,FALSE),"")</f>
        <v/>
      </c>
      <c r="I19" t="str">
        <f>IF(A19&lt;&gt;"",VLOOKUP(A19,BD!$A$2:$CS$27,96,FALSE),"")</f>
        <v/>
      </c>
      <c r="J19" s="28" t="s">
        <v>54</v>
      </c>
    </row>
    <row r="20" spans="1:10" x14ac:dyDescent="0.3">
      <c r="A20" s="27" t="str">
        <f>BD!CO19</f>
        <v/>
      </c>
      <c r="B20" t="str">
        <f>IF(A20&lt;&gt;"",VLOOKUP(A20,BD!$A$2:$CS$27,95,FALSE),"")</f>
        <v/>
      </c>
      <c r="C20" t="str">
        <f>IF(A20&lt;&gt;"",_xlfn.CONCAT(LEFT(A20,5),"/",VLOOKUP(A20,BD!$A$2:$CS$27,3,FALSE)),"")</f>
        <v/>
      </c>
      <c r="D20" t="str">
        <f>IF(A20&lt;&gt;"",VLOOKUP(A20,BD!$A$2:$CS$27,4,FALSE),"")</f>
        <v/>
      </c>
      <c r="E20" s="24" t="str">
        <f>IF(A20&lt;&gt;"",VLOOKUP(A20,BD!$A$2:$CS$27,5,FALSE),"")</f>
        <v/>
      </c>
      <c r="F20" t="str">
        <f>IF(A20&lt;&gt;"",VLOOKUP(A20,BD!$A$2:$CS$27,6,FALSE),"")</f>
        <v/>
      </c>
      <c r="G20" t="str">
        <f>IF(A20&lt;&gt;"",VLOOKUP(A20,BD!$A$2:$CS$27,7,FALSE),"")</f>
        <v/>
      </c>
      <c r="H20" t="str">
        <f>IF(A20&lt;&gt;"",VLOOKUP(A20,BD!$A$2:$CS$27,8,FALSE),"")</f>
        <v/>
      </c>
      <c r="I20" t="str">
        <f>IF(A20&lt;&gt;"",VLOOKUP(A20,BD!$A$2:$CS$27,96,FALSE),"")</f>
        <v/>
      </c>
      <c r="J20" s="28" t="s">
        <v>54</v>
      </c>
    </row>
    <row r="21" spans="1:10" x14ac:dyDescent="0.3">
      <c r="A21" s="27" t="str">
        <f>BD!CO20</f>
        <v/>
      </c>
      <c r="B21" t="str">
        <f>IF(A21&lt;&gt;"",VLOOKUP(A21,BD!$A$2:$CS$27,95,FALSE),"")</f>
        <v/>
      </c>
      <c r="C21" t="str">
        <f>IF(A21&lt;&gt;"",_xlfn.CONCAT(LEFT(A21,5),"/",VLOOKUP(A21,BD!$A$2:$CS$27,3,FALSE)),"")</f>
        <v/>
      </c>
      <c r="D21" t="str">
        <f>IF(A21&lt;&gt;"",VLOOKUP(A21,BD!$A$2:$CS$27,4,FALSE),"")</f>
        <v/>
      </c>
      <c r="E21" s="24" t="str">
        <f>IF(A21&lt;&gt;"",VLOOKUP(A21,BD!$A$2:$CS$27,5,FALSE),"")</f>
        <v/>
      </c>
      <c r="F21" t="str">
        <f>IF(A21&lt;&gt;"",VLOOKUP(A21,BD!$A$2:$CS$27,6,FALSE),"")</f>
        <v/>
      </c>
      <c r="G21" t="str">
        <f>IF(A21&lt;&gt;"",VLOOKUP(A21,BD!$A$2:$CS$27,7,FALSE),"")</f>
        <v/>
      </c>
      <c r="H21" t="str">
        <f>IF(A21&lt;&gt;"",VLOOKUP(A21,BD!$A$2:$CS$27,8,FALSE),"")</f>
        <v/>
      </c>
      <c r="I21" t="str">
        <f>IF(A21&lt;&gt;"",VLOOKUP(A21,BD!$A$2:$CS$27,96,FALSE),"")</f>
        <v/>
      </c>
      <c r="J21" s="28" t="s">
        <v>54</v>
      </c>
    </row>
    <row r="25" spans="1:10" x14ac:dyDescent="0.3">
      <c r="A25" t="s">
        <v>57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62B1-00FB-4516-A754-C2F9BFCEC467}">
  <sheetPr codeName="Feuil2"/>
  <dimension ref="A1:CS27"/>
  <sheetViews>
    <sheetView zoomScale="55" zoomScaleNormal="55" workbookViewId="0">
      <selection activeCell="H42" sqref="H42"/>
    </sheetView>
  </sheetViews>
  <sheetFormatPr baseColWidth="10" defaultRowHeight="14.4" x14ac:dyDescent="0.3"/>
  <cols>
    <col min="4" max="4" width="13.21875" customWidth="1"/>
    <col min="5" max="5" width="14.109375" customWidth="1"/>
    <col min="6" max="6" width="23.88671875" customWidth="1"/>
    <col min="7" max="7" width="16.88671875" customWidth="1"/>
    <col min="8" max="8" width="11.77734375" customWidth="1"/>
    <col min="9" max="9" width="23.44140625" customWidth="1"/>
    <col min="10" max="10" width="15.77734375" style="25" customWidth="1"/>
    <col min="11" max="13" width="15.77734375" customWidth="1"/>
    <col min="14" max="14" width="15.77734375" style="25" customWidth="1"/>
    <col min="15" max="17" width="15.77734375" customWidth="1"/>
    <col min="18" max="18" width="15.77734375" style="25" customWidth="1"/>
    <col min="19" max="21" width="15.77734375" customWidth="1"/>
    <col min="22" max="22" width="15.77734375" style="25" customWidth="1"/>
    <col min="23" max="25" width="15.77734375" customWidth="1"/>
    <col min="26" max="26" width="15.77734375" style="25" customWidth="1"/>
    <col min="27" max="29" width="15.77734375" customWidth="1"/>
    <col min="30" max="30" width="15.77734375" style="25" customWidth="1"/>
    <col min="31" max="33" width="15.77734375" customWidth="1"/>
    <col min="34" max="34" width="15.77734375" style="25" customWidth="1"/>
    <col min="35" max="37" width="15.77734375" customWidth="1"/>
    <col min="38" max="38" width="15.77734375" style="25" customWidth="1"/>
    <col min="39" max="41" width="15.77734375" customWidth="1"/>
    <col min="42" max="42" width="15.77734375" style="25" customWidth="1"/>
    <col min="43" max="45" width="15.77734375" customWidth="1"/>
    <col min="46" max="46" width="15.77734375" style="25" customWidth="1"/>
    <col min="47" max="49" width="15.77734375" customWidth="1"/>
    <col min="50" max="50" width="15.77734375" style="25" customWidth="1"/>
    <col min="51" max="53" width="15.77734375" customWidth="1"/>
    <col min="54" max="54" width="15.77734375" style="25" customWidth="1"/>
    <col min="55" max="57" width="15.77734375" customWidth="1"/>
    <col min="58" max="58" width="15.77734375" style="25" customWidth="1"/>
    <col min="59" max="61" width="15.77734375" customWidth="1"/>
    <col min="62" max="62" width="15.77734375" style="25" customWidth="1"/>
    <col min="63" max="65" width="15.77734375" customWidth="1"/>
    <col min="66" max="66" width="15.77734375" style="25" customWidth="1"/>
    <col min="67" max="69" width="15.77734375" customWidth="1"/>
    <col min="70" max="70" width="15.77734375" style="25" customWidth="1"/>
    <col min="71" max="73" width="15.77734375" customWidth="1"/>
    <col min="74" max="74" width="15.77734375" style="25" customWidth="1"/>
    <col min="75" max="77" width="15.77734375" customWidth="1"/>
    <col min="78" max="78" width="15.77734375" style="25" customWidth="1"/>
    <col min="79" max="81" width="15.77734375" customWidth="1"/>
    <col min="82" max="82" width="15.77734375" style="25" customWidth="1"/>
    <col min="83" max="85" width="15.77734375" customWidth="1"/>
    <col min="86" max="86" width="15.77734375" style="25" customWidth="1"/>
    <col min="87" max="89" width="15.77734375" customWidth="1"/>
    <col min="90" max="91" width="20.88671875" customWidth="1"/>
  </cols>
  <sheetData>
    <row r="1" spans="1:97" x14ac:dyDescent="0.3">
      <c r="A1" t="s">
        <v>47</v>
      </c>
      <c r="B1" t="s">
        <v>24</v>
      </c>
      <c r="C1" s="23" t="s">
        <v>25</v>
      </c>
      <c r="D1" t="s">
        <v>27</v>
      </c>
      <c r="E1" t="s">
        <v>26</v>
      </c>
      <c r="F1" t="s">
        <v>28</v>
      </c>
      <c r="G1" t="s">
        <v>29</v>
      </c>
      <c r="H1" t="s">
        <v>23</v>
      </c>
      <c r="I1" t="s">
        <v>31</v>
      </c>
      <c r="J1" s="25">
        <v>1</v>
      </c>
      <c r="K1" t="s">
        <v>30</v>
      </c>
      <c r="L1" t="s">
        <v>32</v>
      </c>
      <c r="M1" t="s">
        <v>33</v>
      </c>
      <c r="N1" s="25">
        <f>J1+1</f>
        <v>2</v>
      </c>
      <c r="O1" t="str">
        <f>K1</f>
        <v>OP</v>
      </c>
      <c r="P1" t="str">
        <f>L1</f>
        <v>TPS PREV</v>
      </c>
      <c r="Q1" t="str">
        <f>M1</f>
        <v>DATE DE FIN</v>
      </c>
      <c r="R1" s="25">
        <f>N1+1</f>
        <v>3</v>
      </c>
      <c r="S1" t="str">
        <f>O1</f>
        <v>OP</v>
      </c>
      <c r="T1" t="str">
        <f>P1</f>
        <v>TPS PREV</v>
      </c>
      <c r="U1" t="str">
        <f>Q1</f>
        <v>DATE DE FIN</v>
      </c>
      <c r="V1" s="25">
        <f t="shared" ref="V1" si="0">R1+1</f>
        <v>4</v>
      </c>
      <c r="W1" t="str">
        <f t="shared" ref="W1:Y1" si="1">S1</f>
        <v>OP</v>
      </c>
      <c r="X1" t="str">
        <f t="shared" si="1"/>
        <v>TPS PREV</v>
      </c>
      <c r="Y1" t="str">
        <f t="shared" si="1"/>
        <v>DATE DE FIN</v>
      </c>
      <c r="Z1" s="25">
        <f t="shared" ref="Z1" si="2">V1+1</f>
        <v>5</v>
      </c>
      <c r="AA1" t="str">
        <f t="shared" ref="AA1:AC1" si="3">W1</f>
        <v>OP</v>
      </c>
      <c r="AB1" t="str">
        <f t="shared" si="3"/>
        <v>TPS PREV</v>
      </c>
      <c r="AC1" t="str">
        <f t="shared" si="3"/>
        <v>DATE DE FIN</v>
      </c>
      <c r="AD1" s="25">
        <f t="shared" ref="AD1" si="4">Z1+1</f>
        <v>6</v>
      </c>
      <c r="AE1" t="str">
        <f t="shared" ref="AE1:AG1" si="5">AA1</f>
        <v>OP</v>
      </c>
      <c r="AF1" t="str">
        <f t="shared" si="5"/>
        <v>TPS PREV</v>
      </c>
      <c r="AG1" t="str">
        <f t="shared" si="5"/>
        <v>DATE DE FIN</v>
      </c>
      <c r="AH1" s="25">
        <f t="shared" ref="AH1" si="6">AD1+1</f>
        <v>7</v>
      </c>
      <c r="AI1" t="str">
        <f t="shared" ref="AI1:AK1" si="7">AE1</f>
        <v>OP</v>
      </c>
      <c r="AJ1" t="str">
        <f t="shared" si="7"/>
        <v>TPS PREV</v>
      </c>
      <c r="AK1" t="str">
        <f t="shared" si="7"/>
        <v>DATE DE FIN</v>
      </c>
      <c r="AL1" s="25">
        <f t="shared" ref="AL1" si="8">AH1+1</f>
        <v>8</v>
      </c>
      <c r="AM1" t="str">
        <f t="shared" ref="AM1:AO1" si="9">AI1</f>
        <v>OP</v>
      </c>
      <c r="AN1" t="str">
        <f t="shared" si="9"/>
        <v>TPS PREV</v>
      </c>
      <c r="AO1" t="str">
        <f t="shared" si="9"/>
        <v>DATE DE FIN</v>
      </c>
      <c r="AP1" s="25">
        <f t="shared" ref="AP1" si="10">AL1+1</f>
        <v>9</v>
      </c>
      <c r="AQ1" t="str">
        <f t="shared" ref="AQ1:AS1" si="11">AM1</f>
        <v>OP</v>
      </c>
      <c r="AR1" t="str">
        <f t="shared" si="11"/>
        <v>TPS PREV</v>
      </c>
      <c r="AS1" t="str">
        <f t="shared" si="11"/>
        <v>DATE DE FIN</v>
      </c>
      <c r="AT1" s="25">
        <f t="shared" ref="AT1" si="12">AP1+1</f>
        <v>10</v>
      </c>
      <c r="AU1" t="str">
        <f t="shared" ref="AU1:AW1" si="13">AQ1</f>
        <v>OP</v>
      </c>
      <c r="AV1" t="str">
        <f t="shared" si="13"/>
        <v>TPS PREV</v>
      </c>
      <c r="AW1" t="str">
        <f t="shared" si="13"/>
        <v>DATE DE FIN</v>
      </c>
      <c r="AX1" s="25">
        <f t="shared" ref="AX1" si="14">AT1+1</f>
        <v>11</v>
      </c>
      <c r="AY1" t="str">
        <f t="shared" ref="AY1:BA1" si="15">AU1</f>
        <v>OP</v>
      </c>
      <c r="AZ1" t="str">
        <f t="shared" si="15"/>
        <v>TPS PREV</v>
      </c>
      <c r="BA1" t="str">
        <f t="shared" si="15"/>
        <v>DATE DE FIN</v>
      </c>
      <c r="BB1" s="25">
        <f t="shared" ref="BB1" si="16">AX1+1</f>
        <v>12</v>
      </c>
      <c r="BC1" t="str">
        <f t="shared" ref="BC1:BE1" si="17">AY1</f>
        <v>OP</v>
      </c>
      <c r="BD1" t="str">
        <f t="shared" si="17"/>
        <v>TPS PREV</v>
      </c>
      <c r="BE1" t="str">
        <f t="shared" si="17"/>
        <v>DATE DE FIN</v>
      </c>
      <c r="BF1" s="25">
        <f t="shared" ref="BF1" si="18">BB1+1</f>
        <v>13</v>
      </c>
      <c r="BG1" t="str">
        <f t="shared" ref="BG1:BI1" si="19">BC1</f>
        <v>OP</v>
      </c>
      <c r="BH1" t="str">
        <f t="shared" si="19"/>
        <v>TPS PREV</v>
      </c>
      <c r="BI1" t="str">
        <f t="shared" si="19"/>
        <v>DATE DE FIN</v>
      </c>
      <c r="BJ1" s="25">
        <f t="shared" ref="BJ1" si="20">BF1+1</f>
        <v>14</v>
      </c>
      <c r="BK1" t="str">
        <f t="shared" ref="BK1:BM1" si="21">BG1</f>
        <v>OP</v>
      </c>
      <c r="BL1" t="str">
        <f t="shared" si="21"/>
        <v>TPS PREV</v>
      </c>
      <c r="BM1" t="str">
        <f t="shared" si="21"/>
        <v>DATE DE FIN</v>
      </c>
      <c r="BN1" s="25">
        <f t="shared" ref="BN1" si="22">BJ1+1</f>
        <v>15</v>
      </c>
      <c r="BO1" t="str">
        <f t="shared" ref="BO1:BQ1" si="23">BK1</f>
        <v>OP</v>
      </c>
      <c r="BP1" t="str">
        <f t="shared" si="23"/>
        <v>TPS PREV</v>
      </c>
      <c r="BQ1" t="str">
        <f t="shared" si="23"/>
        <v>DATE DE FIN</v>
      </c>
      <c r="BR1" s="25">
        <f t="shared" ref="BR1" si="24">BN1+1</f>
        <v>16</v>
      </c>
      <c r="BS1" t="str">
        <f t="shared" ref="BS1:BU1" si="25">BO1</f>
        <v>OP</v>
      </c>
      <c r="BT1" t="str">
        <f t="shared" si="25"/>
        <v>TPS PREV</v>
      </c>
      <c r="BU1" t="str">
        <f t="shared" si="25"/>
        <v>DATE DE FIN</v>
      </c>
      <c r="BV1" s="25">
        <f>BR1+1</f>
        <v>17</v>
      </c>
      <c r="BW1" t="str">
        <f t="shared" ref="BW1:BY1" si="26">BS1</f>
        <v>OP</v>
      </c>
      <c r="BX1" t="str">
        <f t="shared" si="26"/>
        <v>TPS PREV</v>
      </c>
      <c r="BY1" t="str">
        <f t="shared" si="26"/>
        <v>DATE DE FIN</v>
      </c>
      <c r="BZ1" s="25">
        <f>BV1+1</f>
        <v>18</v>
      </c>
      <c r="CA1" t="str">
        <f t="shared" ref="CA1:CC1" si="27">BW1</f>
        <v>OP</v>
      </c>
      <c r="CB1" t="str">
        <f t="shared" si="27"/>
        <v>TPS PREV</v>
      </c>
      <c r="CC1" t="str">
        <f t="shared" si="27"/>
        <v>DATE DE FIN</v>
      </c>
      <c r="CD1" s="25">
        <f>BZ1+1</f>
        <v>19</v>
      </c>
      <c r="CE1" t="str">
        <f t="shared" ref="CE1:CG1" si="28">CA1</f>
        <v>OP</v>
      </c>
      <c r="CF1" t="str">
        <f t="shared" si="28"/>
        <v>TPS PREV</v>
      </c>
      <c r="CG1" t="str">
        <f t="shared" si="28"/>
        <v>DATE DE FIN</v>
      </c>
      <c r="CH1" s="25">
        <f>CD1+1</f>
        <v>20</v>
      </c>
      <c r="CI1" t="str">
        <f>CE1</f>
        <v>OP</v>
      </c>
      <c r="CJ1" t="str">
        <f>CF1</f>
        <v>TPS PREV</v>
      </c>
      <c r="CK1" t="str">
        <f>CG1</f>
        <v>DATE DE FIN</v>
      </c>
      <c r="CL1" t="s">
        <v>44</v>
      </c>
      <c r="CN1" s="27" t="s">
        <v>45</v>
      </c>
      <c r="CO1" s="27" t="s">
        <v>46</v>
      </c>
      <c r="CP1" s="27" t="s">
        <v>36</v>
      </c>
      <c r="CQ1" s="27" t="s">
        <v>30</v>
      </c>
      <c r="CR1" s="27" t="s">
        <v>37</v>
      </c>
      <c r="CS1" s="27" t="s">
        <v>35</v>
      </c>
    </row>
    <row r="2" spans="1:97" x14ac:dyDescent="0.3">
      <c r="A2" s="27" t="str">
        <f>IF(B2&lt;&gt;"",_xlfn.CONCAT(B2,C2),"")</f>
        <v>154224</v>
      </c>
      <c r="B2">
        <v>15422</v>
      </c>
      <c r="C2">
        <v>4</v>
      </c>
      <c r="D2" t="s">
        <v>2</v>
      </c>
      <c r="E2" s="24">
        <v>44316</v>
      </c>
      <c r="F2" t="s">
        <v>49</v>
      </c>
      <c r="G2" t="s">
        <v>48</v>
      </c>
      <c r="H2">
        <v>1</v>
      </c>
      <c r="I2" s="24">
        <v>44301</v>
      </c>
      <c r="J2" s="25" t="str">
        <f t="shared" ref="J2:J27" si="29">IF(AND(K2&lt;&gt;"",M2=""),J$1,"")</f>
        <v/>
      </c>
      <c r="K2" t="s">
        <v>13</v>
      </c>
      <c r="L2">
        <v>10</v>
      </c>
      <c r="M2" t="s">
        <v>57</v>
      </c>
      <c r="N2" s="25">
        <f t="shared" ref="N2:N27" si="30">IF(AND(O2&lt;&gt;"",Q2=""),N$1,"")</f>
        <v>2</v>
      </c>
      <c r="O2" t="s">
        <v>15</v>
      </c>
      <c r="P2">
        <v>20</v>
      </c>
      <c r="R2" s="25">
        <f t="shared" ref="R2:R27" si="31">IF(AND(S2&lt;&gt;"",U2=""),R$1,"")</f>
        <v>3</v>
      </c>
      <c r="S2" t="s">
        <v>19</v>
      </c>
      <c r="T2">
        <v>30</v>
      </c>
      <c r="V2" s="25">
        <f t="shared" ref="V2:V27" si="32">IF(AND(W2&lt;&gt;"",Y2=""),V$1,"")</f>
        <v>4</v>
      </c>
      <c r="W2" t="s">
        <v>12</v>
      </c>
      <c r="X2">
        <v>40</v>
      </c>
      <c r="Z2" s="25">
        <f t="shared" ref="Z2:Z27" si="33">IF(AND(AA2&lt;&gt;"",AC2=""),Z$1,"")</f>
        <v>5</v>
      </c>
      <c r="AA2" t="s">
        <v>10</v>
      </c>
      <c r="AB2">
        <v>50</v>
      </c>
      <c r="AD2" s="25">
        <f t="shared" ref="AD2:AD27" si="34">IF(AND(AE2&lt;&gt;"",AG2=""),AD$1,"")</f>
        <v>6</v>
      </c>
      <c r="AE2" t="s">
        <v>20</v>
      </c>
      <c r="AF2">
        <v>60</v>
      </c>
      <c r="AH2" s="25">
        <f t="shared" ref="AH2:AH27" si="35">IF(AND(AI2&lt;&gt;"",AK2=""),AH$1,"")</f>
        <v>7</v>
      </c>
      <c r="AI2" t="s">
        <v>11</v>
      </c>
      <c r="AJ2">
        <v>70</v>
      </c>
      <c r="AL2" s="25">
        <f t="shared" ref="AL2:AL27" si="36">IF(AND(AM2&lt;&gt;"",AO2=""),AL$1,"")</f>
        <v>8</v>
      </c>
      <c r="AM2" t="s">
        <v>21</v>
      </c>
      <c r="AN2">
        <v>80</v>
      </c>
      <c r="AP2" s="25">
        <f t="shared" ref="AP2:AP27" si="37">IF(AND(AQ2&lt;&gt;"",AS2=""),AP$1,"")</f>
        <v>9</v>
      </c>
      <c r="AQ2" t="s">
        <v>14</v>
      </c>
      <c r="AR2">
        <v>90</v>
      </c>
      <c r="AT2" s="25">
        <f t="shared" ref="AT2:AT27" si="38">IF(AND(AU2&lt;&gt;"",AW2=""),AT$1,"")</f>
        <v>10</v>
      </c>
      <c r="AU2" t="s">
        <v>16</v>
      </c>
      <c r="AV2">
        <v>100</v>
      </c>
      <c r="AX2" s="25">
        <f t="shared" ref="AX2:AX27" si="39">IF(AND(AY2&lt;&gt;"",BA2=""),AX$1,"")</f>
        <v>11</v>
      </c>
      <c r="AY2" t="s">
        <v>22</v>
      </c>
      <c r="AZ2">
        <v>110</v>
      </c>
      <c r="BB2" s="25">
        <f t="shared" ref="BB2:BB27" si="40">IF(AND(BC2&lt;&gt;"",BE2=""),BB$1,"")</f>
        <v>12</v>
      </c>
      <c r="BC2" t="s">
        <v>13</v>
      </c>
      <c r="BD2">
        <v>120</v>
      </c>
      <c r="BF2" s="25">
        <f t="shared" ref="BF2:BF27" si="41">IF(AND(BG2&lt;&gt;"",BI2=""),BF$1,"")</f>
        <v>13</v>
      </c>
      <c r="BG2" t="s">
        <v>15</v>
      </c>
      <c r="BH2">
        <v>130</v>
      </c>
      <c r="BJ2" s="25">
        <f t="shared" ref="BJ2:BJ27" si="42">IF(AND(BK2&lt;&gt;"",BM2=""),BJ$1,"")</f>
        <v>14</v>
      </c>
      <c r="BK2" t="s">
        <v>19</v>
      </c>
      <c r="BL2">
        <v>140</v>
      </c>
      <c r="BN2" s="25">
        <f t="shared" ref="BN2:BN27" si="43">IF(AND(BO2&lt;&gt;"",BQ2=""),BN$1,"")</f>
        <v>15</v>
      </c>
      <c r="BO2" t="s">
        <v>12</v>
      </c>
      <c r="BP2">
        <v>150</v>
      </c>
      <c r="BR2" s="25">
        <f t="shared" ref="BR2:BR27" si="44">IF(AND(BS2&lt;&gt;"",BU2=""),BR$1,"")</f>
        <v>16</v>
      </c>
      <c r="BS2" t="s">
        <v>10</v>
      </c>
      <c r="BT2">
        <v>160</v>
      </c>
      <c r="BV2" s="25">
        <f t="shared" ref="BV2:BV27" si="45">IF(AND(BW2&lt;&gt;"",BY2=""),BV$1,"")</f>
        <v>17</v>
      </c>
      <c r="BW2" t="s">
        <v>20</v>
      </c>
      <c r="BX2">
        <v>170</v>
      </c>
      <c r="BZ2" s="25">
        <f t="shared" ref="BZ2:BZ27" si="46">IF(AND(CA2&lt;&gt;"",CC2=""),BZ$1,"")</f>
        <v>18</v>
      </c>
      <c r="CA2" t="s">
        <v>11</v>
      </c>
      <c r="CB2">
        <v>180</v>
      </c>
      <c r="CD2" s="25">
        <f t="shared" ref="CD2:CD27" si="47">IF(AND(CE2&lt;&gt;"",CG2=""),CD$1,"")</f>
        <v>19</v>
      </c>
      <c r="CE2" t="s">
        <v>21</v>
      </c>
      <c r="CF2">
        <v>190</v>
      </c>
      <c r="CH2" s="25">
        <f t="shared" ref="CH2:CH27" si="48">IF(AND(CI2&lt;&gt;"",CK2=""),CH$1,"")</f>
        <v>20</v>
      </c>
      <c r="CI2" t="s">
        <v>14</v>
      </c>
      <c r="CJ2">
        <v>200</v>
      </c>
      <c r="CN2" s="27" t="str">
        <f>IF(B2&lt;&gt;"","x","")</f>
        <v>x</v>
      </c>
      <c r="CO2" s="27" t="str">
        <f>IF(CN2="x",A2,"")</f>
        <v>154224</v>
      </c>
      <c r="CP2" s="27">
        <f t="shared" ref="CP2:CP27" si="49">IF(CN2="x",MIN(CH2,CD2,BZ2,BV2,BR2,BN2,BJ2,BF2,BB2,AX2,AT2,AP2,AL2,AH2,AD2,Z2,V2,R2,N2,J2),"")</f>
        <v>2</v>
      </c>
      <c r="CQ2" s="27" t="str">
        <f ca="1">IF(CN2="x",IF(CP2&lt;&gt;0,OFFSET(J2,,VLOOKUP(CP2,TAB!$A$1:$C$20,2,FALSE),),IF(CL2="","A LIVRER","LIVRÉ")),"")</f>
        <v>FRAISAGE</v>
      </c>
      <c r="CR2" s="27">
        <f ca="1">IF(CN2="x",IF(CP2&lt;&gt;0,OFFSET(J2,,VLOOKUP(CP2,TAB!$A$1:$C$20,3,FALSE),),0),"")</f>
        <v>20</v>
      </c>
      <c r="CS2" s="27" t="str">
        <f t="shared" ref="CS2:CS27" si="50">IF(AND(CN2="x",CL2&lt;&gt;""),"x","")</f>
        <v/>
      </c>
    </row>
    <row r="3" spans="1:97" x14ac:dyDescent="0.3">
      <c r="A3" s="27" t="str">
        <f t="shared" ref="A3:A27" si="51">IF(B3&lt;&gt;"",_xlfn.CONCAT(B3,C3),"")</f>
        <v>154225</v>
      </c>
      <c r="B3">
        <v>15422</v>
      </c>
      <c r="C3">
        <v>5</v>
      </c>
      <c r="D3" t="s">
        <v>2</v>
      </c>
      <c r="E3" s="24">
        <v>44316</v>
      </c>
      <c r="F3" t="s">
        <v>50</v>
      </c>
      <c r="G3" t="s">
        <v>51</v>
      </c>
      <c r="H3">
        <v>2</v>
      </c>
      <c r="I3" s="24">
        <v>44301</v>
      </c>
      <c r="J3" s="25">
        <f t="shared" si="29"/>
        <v>1</v>
      </c>
      <c r="K3" t="s">
        <v>13</v>
      </c>
      <c r="L3">
        <v>10</v>
      </c>
      <c r="N3" s="25">
        <f t="shared" si="30"/>
        <v>2</v>
      </c>
      <c r="O3" t="s">
        <v>15</v>
      </c>
      <c r="P3">
        <v>20</v>
      </c>
      <c r="R3" s="25">
        <f t="shared" si="31"/>
        <v>3</v>
      </c>
      <c r="S3" t="s">
        <v>19</v>
      </c>
      <c r="T3">
        <v>30</v>
      </c>
      <c r="V3" s="25">
        <f t="shared" si="32"/>
        <v>4</v>
      </c>
      <c r="W3" t="s">
        <v>12</v>
      </c>
      <c r="X3">
        <v>40</v>
      </c>
      <c r="Z3" s="25" t="str">
        <f t="shared" si="33"/>
        <v/>
      </c>
      <c r="AD3" s="25" t="str">
        <f t="shared" si="34"/>
        <v/>
      </c>
      <c r="AH3" s="25" t="str">
        <f t="shared" si="35"/>
        <v/>
      </c>
      <c r="AL3" s="25" t="str">
        <f t="shared" si="36"/>
        <v/>
      </c>
      <c r="AP3" s="25" t="str">
        <f t="shared" si="37"/>
        <v/>
      </c>
      <c r="AT3" s="25" t="str">
        <f t="shared" si="38"/>
        <v/>
      </c>
      <c r="AX3" s="25" t="str">
        <f t="shared" si="39"/>
        <v/>
      </c>
      <c r="BB3" s="25" t="str">
        <f t="shared" si="40"/>
        <v/>
      </c>
      <c r="BF3" s="25" t="str">
        <f t="shared" si="41"/>
        <v/>
      </c>
      <c r="BJ3" s="25" t="str">
        <f t="shared" si="42"/>
        <v/>
      </c>
      <c r="BN3" s="25" t="str">
        <f t="shared" si="43"/>
        <v/>
      </c>
      <c r="BR3" s="25" t="str">
        <f t="shared" si="44"/>
        <v/>
      </c>
      <c r="BV3" s="25" t="str">
        <f t="shared" si="45"/>
        <v/>
      </c>
      <c r="BZ3" s="25" t="str">
        <f t="shared" si="46"/>
        <v/>
      </c>
      <c r="CD3" s="25" t="str">
        <f t="shared" si="47"/>
        <v/>
      </c>
      <c r="CH3" s="25" t="str">
        <f t="shared" si="48"/>
        <v/>
      </c>
      <c r="CN3" s="27" t="str">
        <f>IF(B3&lt;&gt;"","x","")</f>
        <v>x</v>
      </c>
      <c r="CO3" s="27" t="str">
        <f t="shared" ref="CO3:CO27" si="52">IF(CN3="x",A3,"")</f>
        <v>154225</v>
      </c>
      <c r="CP3" s="27">
        <f t="shared" si="49"/>
        <v>1</v>
      </c>
      <c r="CQ3" s="27" t="str">
        <f ca="1">IF(CN3="x",IF(CP3&lt;&gt;0,OFFSET(J3,,VLOOKUP(CP3,TAB!$A$1:$C$20,2,FALSE),),IF(CL3="","A LIVRER","LIVRÉ")),"")</f>
        <v>DEBIT</v>
      </c>
      <c r="CR3" s="27">
        <f ca="1">IF(CN3="x",IF(CP3&lt;&gt;0,OFFSET(J3,,VLOOKUP(CP3,TAB!$A$1:$C$20,3,FALSE),),0),"")</f>
        <v>10</v>
      </c>
      <c r="CS3" s="27" t="str">
        <f t="shared" si="50"/>
        <v/>
      </c>
    </row>
    <row r="4" spans="1:97" x14ac:dyDescent="0.3">
      <c r="A4" s="27" t="str">
        <f t="shared" si="51"/>
        <v>154213</v>
      </c>
      <c r="B4">
        <v>15421</v>
      </c>
      <c r="C4">
        <v>3</v>
      </c>
      <c r="D4" t="s">
        <v>2</v>
      </c>
      <c r="E4" s="24">
        <v>44316</v>
      </c>
      <c r="F4" t="s">
        <v>52</v>
      </c>
      <c r="G4" t="s">
        <v>53</v>
      </c>
      <c r="H4">
        <v>1</v>
      </c>
      <c r="I4" s="24">
        <v>44301</v>
      </c>
      <c r="J4" s="25">
        <f t="shared" si="29"/>
        <v>1</v>
      </c>
      <c r="K4" t="s">
        <v>10</v>
      </c>
      <c r="L4">
        <v>25</v>
      </c>
      <c r="N4" s="25" t="str">
        <f t="shared" si="30"/>
        <v/>
      </c>
      <c r="R4" s="25" t="str">
        <f t="shared" si="31"/>
        <v/>
      </c>
      <c r="V4" s="25" t="str">
        <f t="shared" si="32"/>
        <v/>
      </c>
      <c r="Z4" s="25" t="str">
        <f t="shared" si="33"/>
        <v/>
      </c>
      <c r="AD4" s="25" t="str">
        <f t="shared" si="34"/>
        <v/>
      </c>
      <c r="AH4" s="25" t="str">
        <f t="shared" si="35"/>
        <v/>
      </c>
      <c r="AL4" s="25" t="str">
        <f t="shared" si="36"/>
        <v/>
      </c>
      <c r="AP4" s="25" t="str">
        <f t="shared" si="37"/>
        <v/>
      </c>
      <c r="AT4" s="25" t="str">
        <f t="shared" si="38"/>
        <v/>
      </c>
      <c r="AX4" s="25" t="str">
        <f t="shared" si="39"/>
        <v/>
      </c>
      <c r="BB4" s="25" t="str">
        <f t="shared" si="40"/>
        <v/>
      </c>
      <c r="BF4" s="25" t="str">
        <f t="shared" si="41"/>
        <v/>
      </c>
      <c r="BJ4" s="25" t="str">
        <f t="shared" si="42"/>
        <v/>
      </c>
      <c r="BN4" s="25" t="str">
        <f t="shared" si="43"/>
        <v/>
      </c>
      <c r="BR4" s="25" t="str">
        <f t="shared" si="44"/>
        <v/>
      </c>
      <c r="BV4" s="25" t="str">
        <f t="shared" si="45"/>
        <v/>
      </c>
      <c r="BZ4" s="25" t="str">
        <f t="shared" si="46"/>
        <v/>
      </c>
      <c r="CD4" s="25" t="str">
        <f t="shared" si="47"/>
        <v/>
      </c>
      <c r="CH4" s="25" t="str">
        <f t="shared" si="48"/>
        <v/>
      </c>
      <c r="CN4" s="27" t="str">
        <f>IF(B4&lt;&gt;"","x","")</f>
        <v>x</v>
      </c>
      <c r="CO4" s="27" t="str">
        <f t="shared" si="52"/>
        <v>154213</v>
      </c>
      <c r="CP4" s="27">
        <f t="shared" si="49"/>
        <v>1</v>
      </c>
      <c r="CQ4" s="27" t="str">
        <f ca="1">IF(CN4="x",IF(CP4&lt;&gt;0,OFFSET(J4,,VLOOKUP(CP4,TAB!$A$1:$C$20,2,FALSE),),IF(CL4="","A LIVRER","LIVRÉ")),"")</f>
        <v>FIL</v>
      </c>
      <c r="CR4" s="27">
        <f ca="1">IF(CN4="x",IF(CP4&lt;&gt;0,OFFSET(J4,,VLOOKUP(CP4,TAB!$A$1:$C$20,3,FALSE),),0),"")</f>
        <v>25</v>
      </c>
      <c r="CS4" s="27" t="str">
        <f t="shared" si="50"/>
        <v/>
      </c>
    </row>
    <row r="5" spans="1:97" x14ac:dyDescent="0.3">
      <c r="A5" s="27" t="str">
        <f t="shared" si="51"/>
        <v/>
      </c>
      <c r="J5" s="25" t="str">
        <f t="shared" si="29"/>
        <v/>
      </c>
      <c r="N5" s="25" t="str">
        <f t="shared" si="30"/>
        <v/>
      </c>
      <c r="R5" s="25" t="str">
        <f t="shared" si="31"/>
        <v/>
      </c>
      <c r="V5" s="25" t="str">
        <f t="shared" si="32"/>
        <v/>
      </c>
      <c r="Z5" s="25" t="str">
        <f t="shared" si="33"/>
        <v/>
      </c>
      <c r="AD5" s="25" t="str">
        <f t="shared" si="34"/>
        <v/>
      </c>
      <c r="AH5" s="25" t="str">
        <f t="shared" si="35"/>
        <v/>
      </c>
      <c r="AL5" s="25" t="str">
        <f t="shared" si="36"/>
        <v/>
      </c>
      <c r="AP5" s="25" t="str">
        <f t="shared" si="37"/>
        <v/>
      </c>
      <c r="AT5" s="25" t="str">
        <f t="shared" si="38"/>
        <v/>
      </c>
      <c r="AX5" s="25" t="str">
        <f t="shared" si="39"/>
        <v/>
      </c>
      <c r="BB5" s="25" t="str">
        <f t="shared" si="40"/>
        <v/>
      </c>
      <c r="BF5" s="25" t="str">
        <f t="shared" si="41"/>
        <v/>
      </c>
      <c r="BJ5" s="25" t="str">
        <f t="shared" si="42"/>
        <v/>
      </c>
      <c r="BN5" s="25" t="str">
        <f t="shared" si="43"/>
        <v/>
      </c>
      <c r="BR5" s="25" t="str">
        <f t="shared" si="44"/>
        <v/>
      </c>
      <c r="BV5" s="25" t="str">
        <f t="shared" si="45"/>
        <v/>
      </c>
      <c r="BZ5" s="25" t="str">
        <f t="shared" si="46"/>
        <v/>
      </c>
      <c r="CD5" s="25" t="str">
        <f t="shared" si="47"/>
        <v/>
      </c>
      <c r="CH5" s="25" t="str">
        <f t="shared" si="48"/>
        <v/>
      </c>
      <c r="CN5" s="27" t="str">
        <f t="shared" ref="CN5:CN27" si="53">IF(B5&lt;&gt;"","x","")</f>
        <v/>
      </c>
      <c r="CO5" s="27" t="str">
        <f t="shared" si="52"/>
        <v/>
      </c>
      <c r="CP5" s="27" t="str">
        <f t="shared" si="49"/>
        <v/>
      </c>
      <c r="CQ5" s="27" t="str">
        <f ca="1">IF(CN5="x",IF(CP5&lt;&gt;0,OFFSET(J5,,VLOOKUP(CP5,TAB!$A$1:$C$20,2,FALSE),),IF(CL5="","A LIVRER","LIVRÉ")),"")</f>
        <v/>
      </c>
      <c r="CR5" s="27" t="str">
        <f ca="1">IF(CN5="x",IF(CP5&lt;&gt;0,OFFSET(J5,,VLOOKUP(CP5,TAB!$A$1:$C$20,3,FALSE),),0),"")</f>
        <v/>
      </c>
      <c r="CS5" s="27" t="str">
        <f t="shared" si="50"/>
        <v/>
      </c>
    </row>
    <row r="6" spans="1:97" x14ac:dyDescent="0.3">
      <c r="A6" s="27" t="str">
        <f t="shared" si="51"/>
        <v/>
      </c>
      <c r="J6" s="25" t="str">
        <f t="shared" si="29"/>
        <v/>
      </c>
      <c r="N6" s="25" t="str">
        <f t="shared" si="30"/>
        <v/>
      </c>
      <c r="R6" s="25" t="str">
        <f t="shared" si="31"/>
        <v/>
      </c>
      <c r="V6" s="25" t="str">
        <f t="shared" si="32"/>
        <v/>
      </c>
      <c r="Z6" s="25" t="str">
        <f t="shared" si="33"/>
        <v/>
      </c>
      <c r="AD6" s="25" t="str">
        <f t="shared" si="34"/>
        <v/>
      </c>
      <c r="AH6" s="25" t="str">
        <f t="shared" si="35"/>
        <v/>
      </c>
      <c r="AL6" s="25" t="str">
        <f t="shared" si="36"/>
        <v/>
      </c>
      <c r="AP6" s="25" t="str">
        <f t="shared" si="37"/>
        <v/>
      </c>
      <c r="AT6" s="25" t="str">
        <f t="shared" si="38"/>
        <v/>
      </c>
      <c r="AX6" s="25" t="str">
        <f t="shared" si="39"/>
        <v/>
      </c>
      <c r="BB6" s="25" t="str">
        <f t="shared" si="40"/>
        <v/>
      </c>
      <c r="BF6" s="25" t="str">
        <f t="shared" si="41"/>
        <v/>
      </c>
      <c r="BJ6" s="25" t="str">
        <f t="shared" si="42"/>
        <v/>
      </c>
      <c r="BN6" s="25" t="str">
        <f t="shared" si="43"/>
        <v/>
      </c>
      <c r="BR6" s="25" t="str">
        <f t="shared" si="44"/>
        <v/>
      </c>
      <c r="BV6" s="25" t="str">
        <f t="shared" si="45"/>
        <v/>
      </c>
      <c r="BZ6" s="25" t="str">
        <f t="shared" si="46"/>
        <v/>
      </c>
      <c r="CD6" s="25" t="str">
        <f t="shared" si="47"/>
        <v/>
      </c>
      <c r="CH6" s="25" t="str">
        <f t="shared" si="48"/>
        <v/>
      </c>
      <c r="CN6" s="27" t="str">
        <f t="shared" si="53"/>
        <v/>
      </c>
      <c r="CO6" s="27" t="str">
        <f t="shared" si="52"/>
        <v/>
      </c>
      <c r="CP6" s="27" t="str">
        <f t="shared" si="49"/>
        <v/>
      </c>
      <c r="CQ6" s="27" t="str">
        <f ca="1">IF(CN6="x",IF(CP6&lt;&gt;0,OFFSET(J6,,VLOOKUP(CP6,TAB!$A$1:$C$20,2,FALSE),),IF(CL6="","A LIVRER","LIVRÉ")),"")</f>
        <v/>
      </c>
      <c r="CR6" s="27" t="str">
        <f ca="1">IF(CN6="x",IF(CP6&lt;&gt;0,OFFSET(J6,,VLOOKUP(CP6,TAB!$A$1:$C$20,3,FALSE),),0),"")</f>
        <v/>
      </c>
      <c r="CS6" s="27" t="str">
        <f t="shared" si="50"/>
        <v/>
      </c>
    </row>
    <row r="7" spans="1:97" x14ac:dyDescent="0.3">
      <c r="A7" s="27" t="str">
        <f t="shared" si="51"/>
        <v/>
      </c>
      <c r="J7" s="25" t="str">
        <f t="shared" si="29"/>
        <v/>
      </c>
      <c r="N7" s="25" t="str">
        <f t="shared" si="30"/>
        <v/>
      </c>
      <c r="R7" s="25" t="str">
        <f t="shared" si="31"/>
        <v/>
      </c>
      <c r="V7" s="25" t="str">
        <f t="shared" si="32"/>
        <v/>
      </c>
      <c r="Z7" s="25" t="str">
        <f t="shared" si="33"/>
        <v/>
      </c>
      <c r="AD7" s="25" t="str">
        <f t="shared" si="34"/>
        <v/>
      </c>
      <c r="AH7" s="25" t="str">
        <f t="shared" si="35"/>
        <v/>
      </c>
      <c r="AL7" s="25" t="str">
        <f t="shared" si="36"/>
        <v/>
      </c>
      <c r="AP7" s="25" t="str">
        <f t="shared" si="37"/>
        <v/>
      </c>
      <c r="AT7" s="25" t="str">
        <f t="shared" si="38"/>
        <v/>
      </c>
      <c r="AX7" s="25" t="str">
        <f t="shared" si="39"/>
        <v/>
      </c>
      <c r="BB7" s="25" t="str">
        <f t="shared" si="40"/>
        <v/>
      </c>
      <c r="BF7" s="25" t="str">
        <f t="shared" si="41"/>
        <v/>
      </c>
      <c r="BJ7" s="25" t="str">
        <f t="shared" si="42"/>
        <v/>
      </c>
      <c r="BN7" s="25" t="str">
        <f t="shared" si="43"/>
        <v/>
      </c>
      <c r="BR7" s="25" t="str">
        <f t="shared" si="44"/>
        <v/>
      </c>
      <c r="BV7" s="25" t="str">
        <f t="shared" si="45"/>
        <v/>
      </c>
      <c r="BZ7" s="25" t="str">
        <f t="shared" si="46"/>
        <v/>
      </c>
      <c r="CD7" s="25" t="str">
        <f t="shared" si="47"/>
        <v/>
      </c>
      <c r="CH7" s="25" t="str">
        <f t="shared" si="48"/>
        <v/>
      </c>
      <c r="CN7" s="27" t="str">
        <f t="shared" si="53"/>
        <v/>
      </c>
      <c r="CO7" s="27" t="str">
        <f t="shared" si="52"/>
        <v/>
      </c>
      <c r="CP7" s="27" t="str">
        <f t="shared" si="49"/>
        <v/>
      </c>
      <c r="CQ7" s="27" t="str">
        <f ca="1">IF(CN7="x",IF(CP7&lt;&gt;0,OFFSET(J7,,VLOOKUP(CP7,TAB!$A$1:$C$20,2,FALSE),),IF(CL7="","A LIVRER","LIVRÉ")),"")</f>
        <v/>
      </c>
      <c r="CR7" s="27" t="str">
        <f ca="1">IF(CN7="x",IF(CP7&lt;&gt;0,OFFSET(J7,,VLOOKUP(CP7,TAB!$A$1:$C$20,3,FALSE),),0),"")</f>
        <v/>
      </c>
      <c r="CS7" s="27" t="str">
        <f t="shared" si="50"/>
        <v/>
      </c>
    </row>
    <row r="8" spans="1:97" x14ac:dyDescent="0.3">
      <c r="A8" s="27" t="str">
        <f t="shared" si="51"/>
        <v/>
      </c>
      <c r="J8" s="25" t="str">
        <f t="shared" si="29"/>
        <v/>
      </c>
      <c r="N8" s="25" t="str">
        <f t="shared" si="30"/>
        <v/>
      </c>
      <c r="R8" s="25" t="str">
        <f t="shared" si="31"/>
        <v/>
      </c>
      <c r="V8" s="25" t="str">
        <f t="shared" si="32"/>
        <v/>
      </c>
      <c r="Z8" s="25" t="str">
        <f t="shared" si="33"/>
        <v/>
      </c>
      <c r="AD8" s="25" t="str">
        <f t="shared" si="34"/>
        <v/>
      </c>
      <c r="AH8" s="25" t="str">
        <f t="shared" si="35"/>
        <v/>
      </c>
      <c r="AL8" s="25" t="str">
        <f t="shared" si="36"/>
        <v/>
      </c>
      <c r="AP8" s="25" t="str">
        <f t="shared" si="37"/>
        <v/>
      </c>
      <c r="AT8" s="25" t="str">
        <f t="shared" si="38"/>
        <v/>
      </c>
      <c r="AX8" s="25" t="str">
        <f t="shared" si="39"/>
        <v/>
      </c>
      <c r="BB8" s="25" t="str">
        <f t="shared" si="40"/>
        <v/>
      </c>
      <c r="BF8" s="25" t="str">
        <f t="shared" si="41"/>
        <v/>
      </c>
      <c r="BJ8" s="25" t="str">
        <f t="shared" si="42"/>
        <v/>
      </c>
      <c r="BN8" s="25" t="str">
        <f t="shared" si="43"/>
        <v/>
      </c>
      <c r="BR8" s="25" t="str">
        <f t="shared" si="44"/>
        <v/>
      </c>
      <c r="BV8" s="25" t="str">
        <f t="shared" si="45"/>
        <v/>
      </c>
      <c r="BZ8" s="25" t="str">
        <f t="shared" si="46"/>
        <v/>
      </c>
      <c r="CD8" s="25" t="str">
        <f t="shared" si="47"/>
        <v/>
      </c>
      <c r="CH8" s="25" t="str">
        <f t="shared" si="48"/>
        <v/>
      </c>
      <c r="CN8" s="27" t="str">
        <f t="shared" si="53"/>
        <v/>
      </c>
      <c r="CO8" s="27" t="str">
        <f t="shared" si="52"/>
        <v/>
      </c>
      <c r="CP8" s="27" t="str">
        <f t="shared" si="49"/>
        <v/>
      </c>
      <c r="CQ8" s="27" t="str">
        <f ca="1">IF(CN8="x",IF(CP8&lt;&gt;0,OFFSET(J8,,VLOOKUP(CP8,TAB!$A$1:$C$20,2,FALSE),),IF(CL8="","A LIVRER","LIVRÉ")),"")</f>
        <v/>
      </c>
      <c r="CR8" s="27" t="str">
        <f ca="1">IF(CN8="x",IF(CP8&lt;&gt;0,OFFSET(J8,,VLOOKUP(CP8,TAB!$A$1:$C$20,3,FALSE),),0),"")</f>
        <v/>
      </c>
      <c r="CS8" s="27" t="str">
        <f t="shared" si="50"/>
        <v/>
      </c>
    </row>
    <row r="9" spans="1:97" x14ac:dyDescent="0.3">
      <c r="A9" s="27" t="str">
        <f t="shared" si="51"/>
        <v/>
      </c>
      <c r="J9" s="25" t="str">
        <f t="shared" si="29"/>
        <v/>
      </c>
      <c r="N9" s="25" t="str">
        <f t="shared" si="30"/>
        <v/>
      </c>
      <c r="R9" s="25" t="str">
        <f t="shared" si="31"/>
        <v/>
      </c>
      <c r="V9" s="25" t="str">
        <f t="shared" si="32"/>
        <v/>
      </c>
      <c r="Z9" s="25" t="str">
        <f t="shared" si="33"/>
        <v/>
      </c>
      <c r="AD9" s="25" t="str">
        <f t="shared" si="34"/>
        <v/>
      </c>
      <c r="AH9" s="25" t="str">
        <f t="shared" si="35"/>
        <v/>
      </c>
      <c r="AL9" s="25" t="str">
        <f t="shared" si="36"/>
        <v/>
      </c>
      <c r="AP9" s="25" t="str">
        <f t="shared" si="37"/>
        <v/>
      </c>
      <c r="AT9" s="25" t="str">
        <f t="shared" si="38"/>
        <v/>
      </c>
      <c r="AX9" s="25" t="str">
        <f t="shared" si="39"/>
        <v/>
      </c>
      <c r="BB9" s="25" t="str">
        <f t="shared" si="40"/>
        <v/>
      </c>
      <c r="BF9" s="25" t="str">
        <f t="shared" si="41"/>
        <v/>
      </c>
      <c r="BJ9" s="25" t="str">
        <f t="shared" si="42"/>
        <v/>
      </c>
      <c r="BN9" s="25" t="str">
        <f t="shared" si="43"/>
        <v/>
      </c>
      <c r="BR9" s="25" t="str">
        <f t="shared" si="44"/>
        <v/>
      </c>
      <c r="BV9" s="25" t="str">
        <f t="shared" si="45"/>
        <v/>
      </c>
      <c r="BZ9" s="25" t="str">
        <f t="shared" si="46"/>
        <v/>
      </c>
      <c r="CD9" s="25" t="str">
        <f t="shared" si="47"/>
        <v/>
      </c>
      <c r="CH9" s="25" t="str">
        <f t="shared" si="48"/>
        <v/>
      </c>
      <c r="CN9" s="27" t="str">
        <f t="shared" si="53"/>
        <v/>
      </c>
      <c r="CO9" s="27" t="str">
        <f t="shared" si="52"/>
        <v/>
      </c>
      <c r="CP9" s="27" t="str">
        <f t="shared" si="49"/>
        <v/>
      </c>
      <c r="CQ9" s="27" t="str">
        <f ca="1">IF(CN9="x",IF(CP9&lt;&gt;0,OFFSET(J9,,VLOOKUP(CP9,TAB!$A$1:$C$20,2,FALSE),),IF(CL9="","A LIVRER","LIVRÉ")),"")</f>
        <v/>
      </c>
      <c r="CR9" s="27" t="str">
        <f ca="1">IF(CN9="x",IF(CP9&lt;&gt;0,OFFSET(J9,,VLOOKUP(CP9,TAB!$A$1:$C$20,3,FALSE),),0),"")</f>
        <v/>
      </c>
      <c r="CS9" s="27" t="str">
        <f t="shared" si="50"/>
        <v/>
      </c>
    </row>
    <row r="10" spans="1:97" x14ac:dyDescent="0.3">
      <c r="A10" s="27" t="str">
        <f t="shared" si="51"/>
        <v/>
      </c>
      <c r="J10" s="25" t="str">
        <f t="shared" si="29"/>
        <v/>
      </c>
      <c r="N10" s="25" t="str">
        <f t="shared" si="30"/>
        <v/>
      </c>
      <c r="R10" s="25" t="str">
        <f t="shared" si="31"/>
        <v/>
      </c>
      <c r="V10" s="25" t="str">
        <f t="shared" si="32"/>
        <v/>
      </c>
      <c r="Z10" s="25" t="str">
        <f t="shared" si="33"/>
        <v/>
      </c>
      <c r="AD10" s="25" t="str">
        <f t="shared" si="34"/>
        <v/>
      </c>
      <c r="AH10" s="25" t="str">
        <f t="shared" si="35"/>
        <v/>
      </c>
      <c r="AL10" s="25" t="str">
        <f t="shared" si="36"/>
        <v/>
      </c>
      <c r="AP10" s="25" t="str">
        <f t="shared" si="37"/>
        <v/>
      </c>
      <c r="AT10" s="25" t="str">
        <f t="shared" si="38"/>
        <v/>
      </c>
      <c r="AX10" s="25" t="str">
        <f t="shared" si="39"/>
        <v/>
      </c>
      <c r="BB10" s="25" t="str">
        <f t="shared" si="40"/>
        <v/>
      </c>
      <c r="BF10" s="25" t="str">
        <f t="shared" si="41"/>
        <v/>
      </c>
      <c r="BJ10" s="25" t="str">
        <f t="shared" si="42"/>
        <v/>
      </c>
      <c r="BN10" s="25" t="str">
        <f t="shared" si="43"/>
        <v/>
      </c>
      <c r="BR10" s="25" t="str">
        <f t="shared" si="44"/>
        <v/>
      </c>
      <c r="BV10" s="25" t="str">
        <f t="shared" si="45"/>
        <v/>
      </c>
      <c r="BZ10" s="25" t="str">
        <f t="shared" si="46"/>
        <v/>
      </c>
      <c r="CD10" s="25" t="str">
        <f t="shared" si="47"/>
        <v/>
      </c>
      <c r="CH10" s="25" t="str">
        <f t="shared" si="48"/>
        <v/>
      </c>
      <c r="CN10" s="27" t="str">
        <f t="shared" si="53"/>
        <v/>
      </c>
      <c r="CO10" s="27" t="str">
        <f t="shared" si="52"/>
        <v/>
      </c>
      <c r="CP10" s="27" t="str">
        <f t="shared" si="49"/>
        <v/>
      </c>
      <c r="CQ10" s="27" t="str">
        <f ca="1">IF(CN10="x",IF(CP10&lt;&gt;0,OFFSET(J10,,VLOOKUP(CP10,TAB!$A$1:$C$20,2,FALSE),),IF(CL10="","A LIVRER","LIVRÉ")),"")</f>
        <v/>
      </c>
      <c r="CR10" s="27" t="str">
        <f ca="1">IF(CN10="x",IF(CP10&lt;&gt;0,OFFSET(J10,,VLOOKUP(CP10,TAB!$A$1:$C$20,3,FALSE),),0),"")</f>
        <v/>
      </c>
      <c r="CS10" s="27" t="str">
        <f t="shared" si="50"/>
        <v/>
      </c>
    </row>
    <row r="11" spans="1:97" x14ac:dyDescent="0.3">
      <c r="A11" s="27" t="str">
        <f t="shared" si="51"/>
        <v/>
      </c>
      <c r="J11" s="25" t="str">
        <f t="shared" si="29"/>
        <v/>
      </c>
      <c r="N11" s="25" t="str">
        <f t="shared" si="30"/>
        <v/>
      </c>
      <c r="R11" s="25" t="str">
        <f t="shared" si="31"/>
        <v/>
      </c>
      <c r="V11" s="25" t="str">
        <f t="shared" si="32"/>
        <v/>
      </c>
      <c r="Z11" s="25" t="str">
        <f t="shared" si="33"/>
        <v/>
      </c>
      <c r="AD11" s="25" t="str">
        <f t="shared" si="34"/>
        <v/>
      </c>
      <c r="AH11" s="25" t="str">
        <f t="shared" si="35"/>
        <v/>
      </c>
      <c r="AL11" s="25" t="str">
        <f t="shared" si="36"/>
        <v/>
      </c>
      <c r="AP11" s="25" t="str">
        <f t="shared" si="37"/>
        <v/>
      </c>
      <c r="AT11" s="25" t="str">
        <f t="shared" si="38"/>
        <v/>
      </c>
      <c r="AX11" s="25" t="str">
        <f t="shared" si="39"/>
        <v/>
      </c>
      <c r="BB11" s="25" t="str">
        <f t="shared" si="40"/>
        <v/>
      </c>
      <c r="BF11" s="25" t="str">
        <f t="shared" si="41"/>
        <v/>
      </c>
      <c r="BJ11" s="25" t="str">
        <f t="shared" si="42"/>
        <v/>
      </c>
      <c r="BN11" s="25" t="str">
        <f t="shared" si="43"/>
        <v/>
      </c>
      <c r="BR11" s="25" t="str">
        <f t="shared" si="44"/>
        <v/>
      </c>
      <c r="BV11" s="25" t="str">
        <f t="shared" si="45"/>
        <v/>
      </c>
      <c r="BZ11" s="25" t="str">
        <f t="shared" si="46"/>
        <v/>
      </c>
      <c r="CD11" s="25" t="str">
        <f t="shared" si="47"/>
        <v/>
      </c>
      <c r="CH11" s="25" t="str">
        <f t="shared" si="48"/>
        <v/>
      </c>
      <c r="CN11" s="27" t="str">
        <f t="shared" si="53"/>
        <v/>
      </c>
      <c r="CO11" s="27" t="str">
        <f t="shared" si="52"/>
        <v/>
      </c>
      <c r="CP11" s="27" t="str">
        <f t="shared" si="49"/>
        <v/>
      </c>
      <c r="CQ11" s="27" t="str">
        <f ca="1">IF(CN11="x",IF(CP11&lt;&gt;0,OFFSET(J11,,VLOOKUP(CP11,TAB!$A$1:$C$20,2,FALSE),),IF(CL11="","A LIVRER","LIVRÉ")),"")</f>
        <v/>
      </c>
      <c r="CR11" s="27" t="str">
        <f ca="1">IF(CN11="x",IF(CP11&lt;&gt;0,OFFSET(J11,,VLOOKUP(CP11,TAB!$A$1:$C$20,3,FALSE),),0),"")</f>
        <v/>
      </c>
      <c r="CS11" s="27" t="str">
        <f t="shared" si="50"/>
        <v/>
      </c>
    </row>
    <row r="12" spans="1:97" x14ac:dyDescent="0.3">
      <c r="A12" s="27" t="str">
        <f t="shared" si="51"/>
        <v/>
      </c>
      <c r="J12" s="25" t="str">
        <f t="shared" si="29"/>
        <v/>
      </c>
      <c r="N12" s="25" t="str">
        <f t="shared" si="30"/>
        <v/>
      </c>
      <c r="R12" s="25" t="str">
        <f t="shared" si="31"/>
        <v/>
      </c>
      <c r="V12" s="25" t="str">
        <f t="shared" si="32"/>
        <v/>
      </c>
      <c r="Z12" s="25" t="str">
        <f t="shared" si="33"/>
        <v/>
      </c>
      <c r="AD12" s="25" t="str">
        <f t="shared" si="34"/>
        <v/>
      </c>
      <c r="AH12" s="25" t="str">
        <f t="shared" si="35"/>
        <v/>
      </c>
      <c r="AL12" s="25" t="str">
        <f t="shared" si="36"/>
        <v/>
      </c>
      <c r="AP12" s="25" t="str">
        <f t="shared" si="37"/>
        <v/>
      </c>
      <c r="AT12" s="25" t="str">
        <f t="shared" si="38"/>
        <v/>
      </c>
      <c r="AX12" s="25" t="str">
        <f t="shared" si="39"/>
        <v/>
      </c>
      <c r="BB12" s="25" t="str">
        <f t="shared" si="40"/>
        <v/>
      </c>
      <c r="BF12" s="25" t="str">
        <f t="shared" si="41"/>
        <v/>
      </c>
      <c r="BJ12" s="25" t="str">
        <f t="shared" si="42"/>
        <v/>
      </c>
      <c r="BN12" s="25" t="str">
        <f t="shared" si="43"/>
        <v/>
      </c>
      <c r="BR12" s="25" t="str">
        <f t="shared" si="44"/>
        <v/>
      </c>
      <c r="BV12" s="25" t="str">
        <f t="shared" si="45"/>
        <v/>
      </c>
      <c r="BZ12" s="25" t="str">
        <f t="shared" si="46"/>
        <v/>
      </c>
      <c r="CD12" s="25" t="str">
        <f t="shared" si="47"/>
        <v/>
      </c>
      <c r="CH12" s="25" t="str">
        <f t="shared" si="48"/>
        <v/>
      </c>
      <c r="CN12" s="27" t="str">
        <f t="shared" si="53"/>
        <v/>
      </c>
      <c r="CO12" s="27" t="str">
        <f t="shared" si="52"/>
        <v/>
      </c>
      <c r="CP12" s="27" t="str">
        <f t="shared" si="49"/>
        <v/>
      </c>
      <c r="CQ12" s="27" t="str">
        <f ca="1">IF(CN12="x",IF(CP12&lt;&gt;0,OFFSET(J12,,VLOOKUP(CP12,TAB!$A$1:$C$20,2,FALSE),),IF(CL12="","A LIVRER","LIVRÉ")),"")</f>
        <v/>
      </c>
      <c r="CR12" s="27" t="str">
        <f ca="1">IF(CN12="x",IF(CP12&lt;&gt;0,OFFSET(J12,,VLOOKUP(CP12,TAB!$A$1:$C$20,3,FALSE),),0),"")</f>
        <v/>
      </c>
      <c r="CS12" s="27" t="str">
        <f t="shared" si="50"/>
        <v/>
      </c>
    </row>
    <row r="13" spans="1:97" x14ac:dyDescent="0.3">
      <c r="A13" s="27" t="str">
        <f t="shared" si="51"/>
        <v/>
      </c>
      <c r="J13" s="25" t="str">
        <f t="shared" si="29"/>
        <v/>
      </c>
      <c r="N13" s="25" t="str">
        <f t="shared" si="30"/>
        <v/>
      </c>
      <c r="R13" s="25" t="str">
        <f t="shared" si="31"/>
        <v/>
      </c>
      <c r="V13" s="25" t="str">
        <f t="shared" si="32"/>
        <v/>
      </c>
      <c r="Z13" s="25" t="str">
        <f t="shared" si="33"/>
        <v/>
      </c>
      <c r="AD13" s="25" t="str">
        <f t="shared" si="34"/>
        <v/>
      </c>
      <c r="AH13" s="25" t="str">
        <f t="shared" si="35"/>
        <v/>
      </c>
      <c r="AL13" s="25" t="str">
        <f t="shared" si="36"/>
        <v/>
      </c>
      <c r="AP13" s="25" t="str">
        <f t="shared" si="37"/>
        <v/>
      </c>
      <c r="AT13" s="25" t="str">
        <f t="shared" si="38"/>
        <v/>
      </c>
      <c r="AX13" s="25" t="str">
        <f t="shared" si="39"/>
        <v/>
      </c>
      <c r="BB13" s="25" t="str">
        <f t="shared" si="40"/>
        <v/>
      </c>
      <c r="BF13" s="25" t="str">
        <f t="shared" si="41"/>
        <v/>
      </c>
      <c r="BJ13" s="25" t="str">
        <f t="shared" si="42"/>
        <v/>
      </c>
      <c r="BN13" s="25" t="str">
        <f t="shared" si="43"/>
        <v/>
      </c>
      <c r="BR13" s="25" t="str">
        <f t="shared" si="44"/>
        <v/>
      </c>
      <c r="BV13" s="25" t="str">
        <f t="shared" si="45"/>
        <v/>
      </c>
      <c r="BZ13" s="25" t="str">
        <f t="shared" si="46"/>
        <v/>
      </c>
      <c r="CD13" s="25" t="str">
        <f t="shared" si="47"/>
        <v/>
      </c>
      <c r="CH13" s="25" t="str">
        <f t="shared" si="48"/>
        <v/>
      </c>
      <c r="CN13" s="27" t="str">
        <f t="shared" si="53"/>
        <v/>
      </c>
      <c r="CO13" s="27" t="str">
        <f t="shared" si="52"/>
        <v/>
      </c>
      <c r="CP13" s="27" t="str">
        <f t="shared" si="49"/>
        <v/>
      </c>
      <c r="CQ13" s="27" t="str">
        <f ca="1">IF(CN13="x",IF(CP13&lt;&gt;0,OFFSET(J13,,VLOOKUP(CP13,TAB!$A$1:$C$20,2,FALSE),),IF(CL13="","A LIVRER","LIVRÉ")),"")</f>
        <v/>
      </c>
      <c r="CR13" s="27" t="str">
        <f ca="1">IF(CN13="x",IF(CP13&lt;&gt;0,OFFSET(J13,,VLOOKUP(CP13,TAB!$A$1:$C$20,3,FALSE),),0),"")</f>
        <v/>
      </c>
      <c r="CS13" s="27" t="str">
        <f t="shared" si="50"/>
        <v/>
      </c>
    </row>
    <row r="14" spans="1:97" x14ac:dyDescent="0.3">
      <c r="A14" s="27" t="str">
        <f t="shared" si="51"/>
        <v/>
      </c>
      <c r="J14" s="25" t="str">
        <f t="shared" si="29"/>
        <v/>
      </c>
      <c r="N14" s="25" t="str">
        <f t="shared" si="30"/>
        <v/>
      </c>
      <c r="R14" s="25" t="str">
        <f t="shared" si="31"/>
        <v/>
      </c>
      <c r="V14" s="25" t="str">
        <f t="shared" si="32"/>
        <v/>
      </c>
      <c r="Z14" s="25" t="str">
        <f t="shared" si="33"/>
        <v/>
      </c>
      <c r="AD14" s="25" t="str">
        <f t="shared" si="34"/>
        <v/>
      </c>
      <c r="AH14" s="25" t="str">
        <f t="shared" si="35"/>
        <v/>
      </c>
      <c r="AL14" s="25" t="str">
        <f t="shared" si="36"/>
        <v/>
      </c>
      <c r="AP14" s="25" t="str">
        <f t="shared" si="37"/>
        <v/>
      </c>
      <c r="AT14" s="25" t="str">
        <f t="shared" si="38"/>
        <v/>
      </c>
      <c r="AX14" s="25" t="str">
        <f t="shared" si="39"/>
        <v/>
      </c>
      <c r="BB14" s="25" t="str">
        <f t="shared" si="40"/>
        <v/>
      </c>
      <c r="BF14" s="25" t="str">
        <f t="shared" si="41"/>
        <v/>
      </c>
      <c r="BJ14" s="25" t="str">
        <f t="shared" si="42"/>
        <v/>
      </c>
      <c r="BN14" s="25" t="str">
        <f t="shared" si="43"/>
        <v/>
      </c>
      <c r="BR14" s="25" t="str">
        <f t="shared" si="44"/>
        <v/>
      </c>
      <c r="BV14" s="25" t="str">
        <f t="shared" si="45"/>
        <v/>
      </c>
      <c r="BZ14" s="25" t="str">
        <f t="shared" si="46"/>
        <v/>
      </c>
      <c r="CD14" s="25" t="str">
        <f t="shared" si="47"/>
        <v/>
      </c>
      <c r="CH14" s="25" t="str">
        <f t="shared" si="48"/>
        <v/>
      </c>
      <c r="CN14" s="27" t="str">
        <f t="shared" si="53"/>
        <v/>
      </c>
      <c r="CO14" s="27" t="str">
        <f t="shared" si="52"/>
        <v/>
      </c>
      <c r="CP14" s="27" t="str">
        <f t="shared" si="49"/>
        <v/>
      </c>
      <c r="CQ14" s="27" t="str">
        <f ca="1">IF(CN14="x",IF(CP14&lt;&gt;0,OFFSET(J14,,VLOOKUP(CP14,TAB!$A$1:$C$20,2,FALSE),),IF(CL14="","A LIVRER","LIVRÉ")),"")</f>
        <v/>
      </c>
      <c r="CR14" s="27" t="str">
        <f ca="1">IF(CN14="x",IF(CP14&lt;&gt;0,OFFSET(J14,,VLOOKUP(CP14,TAB!$A$1:$C$20,3,FALSE),),0),"")</f>
        <v/>
      </c>
      <c r="CS14" s="27" t="str">
        <f t="shared" si="50"/>
        <v/>
      </c>
    </row>
    <row r="15" spans="1:97" x14ac:dyDescent="0.3">
      <c r="A15" s="27" t="str">
        <f t="shared" si="51"/>
        <v/>
      </c>
      <c r="J15" s="25" t="str">
        <f t="shared" si="29"/>
        <v/>
      </c>
      <c r="N15" s="25" t="str">
        <f t="shared" si="30"/>
        <v/>
      </c>
      <c r="R15" s="25" t="str">
        <f t="shared" si="31"/>
        <v/>
      </c>
      <c r="V15" s="25" t="str">
        <f t="shared" si="32"/>
        <v/>
      </c>
      <c r="Z15" s="25" t="str">
        <f t="shared" si="33"/>
        <v/>
      </c>
      <c r="AD15" s="25" t="str">
        <f t="shared" si="34"/>
        <v/>
      </c>
      <c r="AH15" s="25" t="str">
        <f t="shared" si="35"/>
        <v/>
      </c>
      <c r="AL15" s="25" t="str">
        <f t="shared" si="36"/>
        <v/>
      </c>
      <c r="AP15" s="25" t="str">
        <f t="shared" si="37"/>
        <v/>
      </c>
      <c r="AT15" s="25" t="str">
        <f t="shared" si="38"/>
        <v/>
      </c>
      <c r="AX15" s="25" t="str">
        <f t="shared" si="39"/>
        <v/>
      </c>
      <c r="BB15" s="25" t="str">
        <f t="shared" si="40"/>
        <v/>
      </c>
      <c r="BF15" s="25" t="str">
        <f t="shared" si="41"/>
        <v/>
      </c>
      <c r="BJ15" s="25" t="str">
        <f t="shared" si="42"/>
        <v/>
      </c>
      <c r="BN15" s="25" t="str">
        <f t="shared" si="43"/>
        <v/>
      </c>
      <c r="BR15" s="25" t="str">
        <f t="shared" si="44"/>
        <v/>
      </c>
      <c r="BV15" s="25" t="str">
        <f t="shared" si="45"/>
        <v/>
      </c>
      <c r="BZ15" s="25" t="str">
        <f t="shared" si="46"/>
        <v/>
      </c>
      <c r="CD15" s="25" t="str">
        <f t="shared" si="47"/>
        <v/>
      </c>
      <c r="CH15" s="25" t="str">
        <f t="shared" si="48"/>
        <v/>
      </c>
      <c r="CN15" s="27" t="str">
        <f t="shared" si="53"/>
        <v/>
      </c>
      <c r="CO15" s="27" t="str">
        <f t="shared" si="52"/>
        <v/>
      </c>
      <c r="CP15" s="27" t="str">
        <f t="shared" si="49"/>
        <v/>
      </c>
      <c r="CQ15" s="27" t="str">
        <f ca="1">IF(CN15="x",IF(CP15&lt;&gt;0,OFFSET(J15,,VLOOKUP(CP15,TAB!$A$1:$C$20,2,FALSE),),IF(CL15="","A LIVRER","LIVRÉ")),"")</f>
        <v/>
      </c>
      <c r="CR15" s="27" t="str">
        <f ca="1">IF(CN15="x",IF(CP15&lt;&gt;0,OFFSET(J15,,VLOOKUP(CP15,TAB!$A$1:$C$20,3,FALSE),),0),"")</f>
        <v/>
      </c>
      <c r="CS15" s="27" t="str">
        <f t="shared" si="50"/>
        <v/>
      </c>
    </row>
    <row r="16" spans="1:97" x14ac:dyDescent="0.3">
      <c r="A16" s="27" t="str">
        <f t="shared" si="51"/>
        <v/>
      </c>
      <c r="J16" s="25" t="str">
        <f t="shared" si="29"/>
        <v/>
      </c>
      <c r="N16" s="25" t="str">
        <f t="shared" si="30"/>
        <v/>
      </c>
      <c r="R16" s="25" t="str">
        <f t="shared" si="31"/>
        <v/>
      </c>
      <c r="V16" s="25" t="str">
        <f t="shared" si="32"/>
        <v/>
      </c>
      <c r="Z16" s="25" t="str">
        <f t="shared" si="33"/>
        <v/>
      </c>
      <c r="AD16" s="25" t="str">
        <f t="shared" si="34"/>
        <v/>
      </c>
      <c r="AH16" s="25" t="str">
        <f t="shared" si="35"/>
        <v/>
      </c>
      <c r="AL16" s="25" t="str">
        <f t="shared" si="36"/>
        <v/>
      </c>
      <c r="AP16" s="25" t="str">
        <f t="shared" si="37"/>
        <v/>
      </c>
      <c r="AT16" s="25" t="str">
        <f t="shared" si="38"/>
        <v/>
      </c>
      <c r="AX16" s="25" t="str">
        <f t="shared" si="39"/>
        <v/>
      </c>
      <c r="BB16" s="25" t="str">
        <f t="shared" si="40"/>
        <v/>
      </c>
      <c r="BF16" s="25" t="str">
        <f t="shared" si="41"/>
        <v/>
      </c>
      <c r="BJ16" s="25" t="str">
        <f t="shared" si="42"/>
        <v/>
      </c>
      <c r="BN16" s="25" t="str">
        <f t="shared" si="43"/>
        <v/>
      </c>
      <c r="BR16" s="25" t="str">
        <f t="shared" si="44"/>
        <v/>
      </c>
      <c r="BV16" s="25" t="str">
        <f t="shared" si="45"/>
        <v/>
      </c>
      <c r="BZ16" s="25" t="str">
        <f t="shared" si="46"/>
        <v/>
      </c>
      <c r="CD16" s="25" t="str">
        <f t="shared" si="47"/>
        <v/>
      </c>
      <c r="CH16" s="25" t="str">
        <f t="shared" si="48"/>
        <v/>
      </c>
      <c r="CN16" s="27" t="str">
        <f t="shared" si="53"/>
        <v/>
      </c>
      <c r="CO16" s="27" t="str">
        <f t="shared" si="52"/>
        <v/>
      </c>
      <c r="CP16" s="27" t="str">
        <f t="shared" si="49"/>
        <v/>
      </c>
      <c r="CQ16" s="27" t="str">
        <f ca="1">IF(CN16="x",IF(CP16&lt;&gt;0,OFFSET(J16,,VLOOKUP(CP16,TAB!$A$1:$C$20,2,FALSE),),IF(CL16="","A LIVRER","LIVRÉ")),"")</f>
        <v/>
      </c>
      <c r="CR16" s="27" t="str">
        <f ca="1">IF(CN16="x",IF(CP16&lt;&gt;0,OFFSET(J16,,VLOOKUP(CP16,TAB!$A$1:$C$20,3,FALSE),),0),"")</f>
        <v/>
      </c>
      <c r="CS16" s="27" t="str">
        <f t="shared" si="50"/>
        <v/>
      </c>
    </row>
    <row r="17" spans="1:97" x14ac:dyDescent="0.3">
      <c r="A17" s="27" t="str">
        <f t="shared" si="51"/>
        <v/>
      </c>
      <c r="J17" s="25" t="str">
        <f t="shared" si="29"/>
        <v/>
      </c>
      <c r="N17" s="25" t="str">
        <f t="shared" si="30"/>
        <v/>
      </c>
      <c r="R17" s="25" t="str">
        <f t="shared" si="31"/>
        <v/>
      </c>
      <c r="V17" s="25" t="str">
        <f t="shared" si="32"/>
        <v/>
      </c>
      <c r="Z17" s="25" t="str">
        <f t="shared" si="33"/>
        <v/>
      </c>
      <c r="AD17" s="25" t="str">
        <f t="shared" si="34"/>
        <v/>
      </c>
      <c r="AH17" s="25" t="str">
        <f t="shared" si="35"/>
        <v/>
      </c>
      <c r="AL17" s="25" t="str">
        <f t="shared" si="36"/>
        <v/>
      </c>
      <c r="AP17" s="25" t="str">
        <f t="shared" si="37"/>
        <v/>
      </c>
      <c r="AT17" s="25" t="str">
        <f t="shared" si="38"/>
        <v/>
      </c>
      <c r="AX17" s="25" t="str">
        <f t="shared" si="39"/>
        <v/>
      </c>
      <c r="BB17" s="25" t="str">
        <f t="shared" si="40"/>
        <v/>
      </c>
      <c r="BF17" s="25" t="str">
        <f t="shared" si="41"/>
        <v/>
      </c>
      <c r="BJ17" s="25" t="str">
        <f t="shared" si="42"/>
        <v/>
      </c>
      <c r="BN17" s="25" t="str">
        <f t="shared" si="43"/>
        <v/>
      </c>
      <c r="BR17" s="25" t="str">
        <f t="shared" si="44"/>
        <v/>
      </c>
      <c r="BV17" s="25" t="str">
        <f t="shared" si="45"/>
        <v/>
      </c>
      <c r="BZ17" s="25" t="str">
        <f t="shared" si="46"/>
        <v/>
      </c>
      <c r="CD17" s="25" t="str">
        <f t="shared" si="47"/>
        <v/>
      </c>
      <c r="CH17" s="25" t="str">
        <f t="shared" si="48"/>
        <v/>
      </c>
      <c r="CN17" s="27" t="str">
        <f t="shared" si="53"/>
        <v/>
      </c>
      <c r="CO17" s="27" t="str">
        <f t="shared" si="52"/>
        <v/>
      </c>
      <c r="CP17" s="27" t="str">
        <f t="shared" si="49"/>
        <v/>
      </c>
      <c r="CQ17" s="27" t="str">
        <f ca="1">IF(CN17="x",IF(CP17&lt;&gt;0,OFFSET(J17,,VLOOKUP(CP17,TAB!$A$1:$C$20,2,FALSE),),IF(CL17="","A LIVRER","LIVRÉ")),"")</f>
        <v/>
      </c>
      <c r="CR17" s="27" t="str">
        <f ca="1">IF(CN17="x",IF(CP17&lt;&gt;0,OFFSET(J17,,VLOOKUP(CP17,TAB!$A$1:$C$20,3,FALSE),),0),"")</f>
        <v/>
      </c>
      <c r="CS17" s="27" t="str">
        <f t="shared" si="50"/>
        <v/>
      </c>
    </row>
    <row r="18" spans="1:97" x14ac:dyDescent="0.3">
      <c r="A18" s="27" t="str">
        <f t="shared" si="51"/>
        <v/>
      </c>
      <c r="J18" s="25" t="str">
        <f t="shared" si="29"/>
        <v/>
      </c>
      <c r="N18" s="25" t="str">
        <f t="shared" si="30"/>
        <v/>
      </c>
      <c r="R18" s="25" t="str">
        <f t="shared" si="31"/>
        <v/>
      </c>
      <c r="V18" s="25" t="str">
        <f t="shared" si="32"/>
        <v/>
      </c>
      <c r="Z18" s="25" t="str">
        <f t="shared" si="33"/>
        <v/>
      </c>
      <c r="AD18" s="25" t="str">
        <f t="shared" si="34"/>
        <v/>
      </c>
      <c r="AH18" s="25" t="str">
        <f t="shared" si="35"/>
        <v/>
      </c>
      <c r="AL18" s="25" t="str">
        <f t="shared" si="36"/>
        <v/>
      </c>
      <c r="AP18" s="25" t="str">
        <f t="shared" si="37"/>
        <v/>
      </c>
      <c r="AT18" s="25" t="str">
        <f t="shared" si="38"/>
        <v/>
      </c>
      <c r="AX18" s="25" t="str">
        <f t="shared" si="39"/>
        <v/>
      </c>
      <c r="BB18" s="25" t="str">
        <f t="shared" si="40"/>
        <v/>
      </c>
      <c r="BF18" s="25" t="str">
        <f t="shared" si="41"/>
        <v/>
      </c>
      <c r="BJ18" s="25" t="str">
        <f t="shared" si="42"/>
        <v/>
      </c>
      <c r="BN18" s="25" t="str">
        <f t="shared" si="43"/>
        <v/>
      </c>
      <c r="BR18" s="25" t="str">
        <f t="shared" si="44"/>
        <v/>
      </c>
      <c r="BV18" s="25" t="str">
        <f t="shared" si="45"/>
        <v/>
      </c>
      <c r="BZ18" s="25" t="str">
        <f t="shared" si="46"/>
        <v/>
      </c>
      <c r="CD18" s="25" t="str">
        <f t="shared" si="47"/>
        <v/>
      </c>
      <c r="CH18" s="25" t="str">
        <f t="shared" si="48"/>
        <v/>
      </c>
      <c r="CN18" s="27" t="str">
        <f t="shared" si="53"/>
        <v/>
      </c>
      <c r="CO18" s="27" t="str">
        <f t="shared" si="52"/>
        <v/>
      </c>
      <c r="CP18" s="27" t="str">
        <f t="shared" si="49"/>
        <v/>
      </c>
      <c r="CQ18" s="27" t="str">
        <f ca="1">IF(CN18="x",IF(CP18&lt;&gt;0,OFFSET(J18,,VLOOKUP(CP18,TAB!$A$1:$C$20,2,FALSE),),IF(CL18="","A LIVRER","LIVRÉ")),"")</f>
        <v/>
      </c>
      <c r="CR18" s="27" t="str">
        <f ca="1">IF(CN18="x",IF(CP18&lt;&gt;0,OFFSET(J18,,VLOOKUP(CP18,TAB!$A$1:$C$20,3,FALSE),),0),"")</f>
        <v/>
      </c>
      <c r="CS18" s="27" t="str">
        <f t="shared" si="50"/>
        <v/>
      </c>
    </row>
    <row r="19" spans="1:97" x14ac:dyDescent="0.3">
      <c r="A19" s="27" t="str">
        <f t="shared" si="51"/>
        <v/>
      </c>
      <c r="J19" s="25" t="str">
        <f t="shared" si="29"/>
        <v/>
      </c>
      <c r="N19" s="25" t="str">
        <f t="shared" si="30"/>
        <v/>
      </c>
      <c r="R19" s="25" t="str">
        <f t="shared" si="31"/>
        <v/>
      </c>
      <c r="V19" s="25" t="str">
        <f t="shared" si="32"/>
        <v/>
      </c>
      <c r="Z19" s="25" t="str">
        <f t="shared" si="33"/>
        <v/>
      </c>
      <c r="AD19" s="25" t="str">
        <f t="shared" si="34"/>
        <v/>
      </c>
      <c r="AH19" s="25" t="str">
        <f t="shared" si="35"/>
        <v/>
      </c>
      <c r="AL19" s="25" t="str">
        <f t="shared" si="36"/>
        <v/>
      </c>
      <c r="AP19" s="25" t="str">
        <f t="shared" si="37"/>
        <v/>
      </c>
      <c r="AT19" s="25" t="str">
        <f t="shared" si="38"/>
        <v/>
      </c>
      <c r="AX19" s="25" t="str">
        <f t="shared" si="39"/>
        <v/>
      </c>
      <c r="BB19" s="25" t="str">
        <f t="shared" si="40"/>
        <v/>
      </c>
      <c r="BF19" s="25" t="str">
        <f t="shared" si="41"/>
        <v/>
      </c>
      <c r="BJ19" s="25" t="str">
        <f t="shared" si="42"/>
        <v/>
      </c>
      <c r="BN19" s="25" t="str">
        <f t="shared" si="43"/>
        <v/>
      </c>
      <c r="BR19" s="25" t="str">
        <f t="shared" si="44"/>
        <v/>
      </c>
      <c r="BV19" s="25" t="str">
        <f t="shared" si="45"/>
        <v/>
      </c>
      <c r="BZ19" s="25" t="str">
        <f t="shared" si="46"/>
        <v/>
      </c>
      <c r="CD19" s="25" t="str">
        <f t="shared" si="47"/>
        <v/>
      </c>
      <c r="CH19" s="25" t="str">
        <f t="shared" si="48"/>
        <v/>
      </c>
      <c r="CN19" s="27" t="str">
        <f t="shared" si="53"/>
        <v/>
      </c>
      <c r="CO19" s="27" t="str">
        <f t="shared" si="52"/>
        <v/>
      </c>
      <c r="CP19" s="27" t="str">
        <f t="shared" si="49"/>
        <v/>
      </c>
      <c r="CQ19" s="27" t="str">
        <f ca="1">IF(CN19="x",IF(CP19&lt;&gt;0,OFFSET(J19,,VLOOKUP(CP19,TAB!$A$1:$C$20,2,FALSE),),IF(CL19="","A LIVRER","LIVRÉ")),"")</f>
        <v/>
      </c>
      <c r="CR19" s="27" t="str">
        <f ca="1">IF(CN19="x",IF(CP19&lt;&gt;0,OFFSET(J19,,VLOOKUP(CP19,TAB!$A$1:$C$20,3,FALSE),),0),"")</f>
        <v/>
      </c>
      <c r="CS19" s="27" t="str">
        <f t="shared" si="50"/>
        <v/>
      </c>
    </row>
    <row r="20" spans="1:97" x14ac:dyDescent="0.3">
      <c r="A20" s="27" t="str">
        <f t="shared" si="51"/>
        <v/>
      </c>
      <c r="J20" s="25" t="str">
        <f t="shared" si="29"/>
        <v/>
      </c>
      <c r="N20" s="25" t="str">
        <f t="shared" si="30"/>
        <v/>
      </c>
      <c r="R20" s="25" t="str">
        <f t="shared" si="31"/>
        <v/>
      </c>
      <c r="V20" s="25" t="str">
        <f t="shared" si="32"/>
        <v/>
      </c>
      <c r="Z20" s="25" t="str">
        <f t="shared" si="33"/>
        <v/>
      </c>
      <c r="AD20" s="25" t="str">
        <f t="shared" si="34"/>
        <v/>
      </c>
      <c r="AH20" s="25" t="str">
        <f t="shared" si="35"/>
        <v/>
      </c>
      <c r="AL20" s="25" t="str">
        <f t="shared" si="36"/>
        <v/>
      </c>
      <c r="AP20" s="25" t="str">
        <f t="shared" si="37"/>
        <v/>
      </c>
      <c r="AT20" s="25" t="str">
        <f t="shared" si="38"/>
        <v/>
      </c>
      <c r="AX20" s="25" t="str">
        <f t="shared" si="39"/>
        <v/>
      </c>
      <c r="BB20" s="25" t="str">
        <f t="shared" si="40"/>
        <v/>
      </c>
      <c r="BF20" s="25" t="str">
        <f t="shared" si="41"/>
        <v/>
      </c>
      <c r="BJ20" s="25" t="str">
        <f t="shared" si="42"/>
        <v/>
      </c>
      <c r="BN20" s="25" t="str">
        <f t="shared" si="43"/>
        <v/>
      </c>
      <c r="BR20" s="25" t="str">
        <f t="shared" si="44"/>
        <v/>
      </c>
      <c r="BV20" s="25" t="str">
        <f t="shared" si="45"/>
        <v/>
      </c>
      <c r="BZ20" s="25" t="str">
        <f t="shared" si="46"/>
        <v/>
      </c>
      <c r="CD20" s="25" t="str">
        <f t="shared" si="47"/>
        <v/>
      </c>
      <c r="CH20" s="25" t="str">
        <f t="shared" si="48"/>
        <v/>
      </c>
      <c r="CN20" s="27" t="str">
        <f t="shared" si="53"/>
        <v/>
      </c>
      <c r="CO20" s="27" t="str">
        <f t="shared" si="52"/>
        <v/>
      </c>
      <c r="CP20" s="27" t="str">
        <f t="shared" si="49"/>
        <v/>
      </c>
      <c r="CQ20" s="27" t="str">
        <f ca="1">IF(CN20="x",IF(CP20&lt;&gt;0,OFFSET(J20,,VLOOKUP(CP20,TAB!$A$1:$C$20,2,FALSE),),IF(CL20="","A LIVRER","LIVRÉ")),"")</f>
        <v/>
      </c>
      <c r="CR20" s="27" t="str">
        <f ca="1">IF(CN20="x",IF(CP20&lt;&gt;0,OFFSET(J20,,VLOOKUP(CP20,TAB!$A$1:$C$20,3,FALSE),),0),"")</f>
        <v/>
      </c>
      <c r="CS20" s="27" t="str">
        <f t="shared" si="50"/>
        <v/>
      </c>
    </row>
    <row r="21" spans="1:97" x14ac:dyDescent="0.3">
      <c r="A21" s="27" t="str">
        <f t="shared" si="51"/>
        <v/>
      </c>
      <c r="J21" s="25" t="str">
        <f t="shared" si="29"/>
        <v/>
      </c>
      <c r="N21" s="25" t="str">
        <f t="shared" si="30"/>
        <v/>
      </c>
      <c r="R21" s="25" t="str">
        <f t="shared" si="31"/>
        <v/>
      </c>
      <c r="V21" s="25" t="str">
        <f t="shared" si="32"/>
        <v/>
      </c>
      <c r="Z21" s="25" t="str">
        <f t="shared" si="33"/>
        <v/>
      </c>
      <c r="AD21" s="25" t="str">
        <f t="shared" si="34"/>
        <v/>
      </c>
      <c r="AH21" s="25" t="str">
        <f t="shared" si="35"/>
        <v/>
      </c>
      <c r="AL21" s="25" t="str">
        <f t="shared" si="36"/>
        <v/>
      </c>
      <c r="AP21" s="25" t="str">
        <f t="shared" si="37"/>
        <v/>
      </c>
      <c r="AT21" s="25" t="str">
        <f t="shared" si="38"/>
        <v/>
      </c>
      <c r="AX21" s="25" t="str">
        <f t="shared" si="39"/>
        <v/>
      </c>
      <c r="BB21" s="25" t="str">
        <f t="shared" si="40"/>
        <v/>
      </c>
      <c r="BF21" s="25" t="str">
        <f t="shared" si="41"/>
        <v/>
      </c>
      <c r="BJ21" s="25" t="str">
        <f t="shared" si="42"/>
        <v/>
      </c>
      <c r="BN21" s="25" t="str">
        <f t="shared" si="43"/>
        <v/>
      </c>
      <c r="BR21" s="25" t="str">
        <f t="shared" si="44"/>
        <v/>
      </c>
      <c r="BV21" s="25" t="str">
        <f t="shared" si="45"/>
        <v/>
      </c>
      <c r="BZ21" s="25" t="str">
        <f t="shared" si="46"/>
        <v/>
      </c>
      <c r="CD21" s="25" t="str">
        <f t="shared" si="47"/>
        <v/>
      </c>
      <c r="CH21" s="25" t="str">
        <f t="shared" si="48"/>
        <v/>
      </c>
      <c r="CN21" s="27" t="str">
        <f t="shared" si="53"/>
        <v/>
      </c>
      <c r="CO21" s="27" t="str">
        <f t="shared" si="52"/>
        <v/>
      </c>
      <c r="CP21" s="27" t="str">
        <f t="shared" si="49"/>
        <v/>
      </c>
      <c r="CQ21" s="27" t="str">
        <f ca="1">IF(CN21="x",IF(CP21&lt;&gt;0,OFFSET(J21,,VLOOKUP(CP21,TAB!$A$1:$C$20,2,FALSE),),IF(CL21="","A LIVRER","LIVRÉ")),"")</f>
        <v/>
      </c>
      <c r="CR21" s="27" t="str">
        <f ca="1">IF(CN21="x",IF(CP21&lt;&gt;0,OFFSET(J21,,VLOOKUP(CP21,TAB!$A$1:$C$20,3,FALSE),),0),"")</f>
        <v/>
      </c>
      <c r="CS21" s="27" t="str">
        <f t="shared" si="50"/>
        <v/>
      </c>
    </row>
    <row r="22" spans="1:97" x14ac:dyDescent="0.3">
      <c r="A22" s="27" t="str">
        <f t="shared" si="51"/>
        <v/>
      </c>
      <c r="J22" s="25" t="str">
        <f t="shared" si="29"/>
        <v/>
      </c>
      <c r="N22" s="25" t="str">
        <f t="shared" si="30"/>
        <v/>
      </c>
      <c r="R22" s="25" t="str">
        <f t="shared" si="31"/>
        <v/>
      </c>
      <c r="V22" s="25" t="str">
        <f t="shared" si="32"/>
        <v/>
      </c>
      <c r="Z22" s="25" t="str">
        <f t="shared" si="33"/>
        <v/>
      </c>
      <c r="AD22" s="25" t="str">
        <f t="shared" si="34"/>
        <v/>
      </c>
      <c r="AH22" s="25" t="str">
        <f t="shared" si="35"/>
        <v/>
      </c>
      <c r="AL22" s="25" t="str">
        <f t="shared" si="36"/>
        <v/>
      </c>
      <c r="AP22" s="25" t="str">
        <f t="shared" si="37"/>
        <v/>
      </c>
      <c r="AT22" s="25" t="str">
        <f t="shared" si="38"/>
        <v/>
      </c>
      <c r="AX22" s="25" t="str">
        <f t="shared" si="39"/>
        <v/>
      </c>
      <c r="BB22" s="25" t="str">
        <f t="shared" si="40"/>
        <v/>
      </c>
      <c r="BF22" s="25" t="str">
        <f t="shared" si="41"/>
        <v/>
      </c>
      <c r="BJ22" s="25" t="str">
        <f t="shared" si="42"/>
        <v/>
      </c>
      <c r="BN22" s="25" t="str">
        <f t="shared" si="43"/>
        <v/>
      </c>
      <c r="BR22" s="25" t="str">
        <f t="shared" si="44"/>
        <v/>
      </c>
      <c r="BV22" s="25" t="str">
        <f t="shared" si="45"/>
        <v/>
      </c>
      <c r="BZ22" s="25" t="str">
        <f t="shared" si="46"/>
        <v/>
      </c>
      <c r="CD22" s="25" t="str">
        <f t="shared" si="47"/>
        <v/>
      </c>
      <c r="CH22" s="25" t="str">
        <f t="shared" si="48"/>
        <v/>
      </c>
      <c r="CN22" s="27" t="str">
        <f t="shared" si="53"/>
        <v/>
      </c>
      <c r="CO22" s="27" t="str">
        <f t="shared" si="52"/>
        <v/>
      </c>
      <c r="CP22" s="27" t="str">
        <f t="shared" si="49"/>
        <v/>
      </c>
      <c r="CQ22" s="27" t="str">
        <f ca="1">IF(CN22="x",IF(CP22&lt;&gt;0,OFFSET(J22,,VLOOKUP(CP22,TAB!$A$1:$C$20,2,FALSE),),IF(CL22="","A LIVRER","LIVRÉ")),"")</f>
        <v/>
      </c>
      <c r="CR22" s="27" t="str">
        <f ca="1">IF(CN22="x",IF(CP22&lt;&gt;0,OFFSET(J22,,VLOOKUP(CP22,TAB!$A$1:$C$20,3,FALSE),),0),"")</f>
        <v/>
      </c>
      <c r="CS22" s="27" t="str">
        <f t="shared" si="50"/>
        <v/>
      </c>
    </row>
    <row r="23" spans="1:97" x14ac:dyDescent="0.3">
      <c r="A23" s="27" t="str">
        <f t="shared" si="51"/>
        <v/>
      </c>
      <c r="J23" s="25" t="str">
        <f t="shared" si="29"/>
        <v/>
      </c>
      <c r="N23" s="25" t="str">
        <f t="shared" si="30"/>
        <v/>
      </c>
      <c r="R23" s="25" t="str">
        <f t="shared" si="31"/>
        <v/>
      </c>
      <c r="V23" s="25" t="str">
        <f t="shared" si="32"/>
        <v/>
      </c>
      <c r="Z23" s="25" t="str">
        <f t="shared" si="33"/>
        <v/>
      </c>
      <c r="AD23" s="25" t="str">
        <f t="shared" si="34"/>
        <v/>
      </c>
      <c r="AH23" s="25" t="str">
        <f t="shared" si="35"/>
        <v/>
      </c>
      <c r="AL23" s="25" t="str">
        <f t="shared" si="36"/>
        <v/>
      </c>
      <c r="AP23" s="25" t="str">
        <f t="shared" si="37"/>
        <v/>
      </c>
      <c r="AT23" s="25" t="str">
        <f t="shared" si="38"/>
        <v/>
      </c>
      <c r="AX23" s="25" t="str">
        <f t="shared" si="39"/>
        <v/>
      </c>
      <c r="BB23" s="25" t="str">
        <f t="shared" si="40"/>
        <v/>
      </c>
      <c r="BF23" s="25" t="str">
        <f t="shared" si="41"/>
        <v/>
      </c>
      <c r="BJ23" s="25" t="str">
        <f t="shared" si="42"/>
        <v/>
      </c>
      <c r="BN23" s="25" t="str">
        <f t="shared" si="43"/>
        <v/>
      </c>
      <c r="BR23" s="25" t="str">
        <f t="shared" si="44"/>
        <v/>
      </c>
      <c r="BV23" s="25" t="str">
        <f t="shared" si="45"/>
        <v/>
      </c>
      <c r="BZ23" s="25" t="str">
        <f t="shared" si="46"/>
        <v/>
      </c>
      <c r="CD23" s="25" t="str">
        <f t="shared" si="47"/>
        <v/>
      </c>
      <c r="CH23" s="25" t="str">
        <f t="shared" si="48"/>
        <v/>
      </c>
      <c r="CN23" s="27" t="str">
        <f t="shared" si="53"/>
        <v/>
      </c>
      <c r="CO23" s="27" t="str">
        <f t="shared" si="52"/>
        <v/>
      </c>
      <c r="CP23" s="27" t="str">
        <f t="shared" si="49"/>
        <v/>
      </c>
      <c r="CQ23" s="27" t="str">
        <f ca="1">IF(CN23="x",IF(CP23&lt;&gt;0,OFFSET(J23,,VLOOKUP(CP23,TAB!$A$1:$C$20,2,FALSE),),IF(CL23="","A LIVRER","LIVRÉ")),"")</f>
        <v/>
      </c>
      <c r="CR23" s="27" t="str">
        <f ca="1">IF(CN23="x",IF(CP23&lt;&gt;0,OFFSET(J23,,VLOOKUP(CP23,TAB!$A$1:$C$20,3,FALSE),),0),"")</f>
        <v/>
      </c>
      <c r="CS23" s="27" t="str">
        <f t="shared" si="50"/>
        <v/>
      </c>
    </row>
    <row r="24" spans="1:97" x14ac:dyDescent="0.3">
      <c r="A24" s="27" t="str">
        <f t="shared" si="51"/>
        <v/>
      </c>
      <c r="J24" s="25" t="str">
        <f t="shared" si="29"/>
        <v/>
      </c>
      <c r="N24" s="25" t="str">
        <f t="shared" si="30"/>
        <v/>
      </c>
      <c r="R24" s="25" t="str">
        <f t="shared" si="31"/>
        <v/>
      </c>
      <c r="V24" s="25" t="str">
        <f t="shared" si="32"/>
        <v/>
      </c>
      <c r="Z24" s="25" t="str">
        <f t="shared" si="33"/>
        <v/>
      </c>
      <c r="AD24" s="25" t="str">
        <f t="shared" si="34"/>
        <v/>
      </c>
      <c r="AH24" s="25" t="str">
        <f t="shared" si="35"/>
        <v/>
      </c>
      <c r="AL24" s="25" t="str">
        <f t="shared" si="36"/>
        <v/>
      </c>
      <c r="AP24" s="25" t="str">
        <f t="shared" si="37"/>
        <v/>
      </c>
      <c r="AT24" s="25" t="str">
        <f t="shared" si="38"/>
        <v/>
      </c>
      <c r="AX24" s="25" t="str">
        <f t="shared" si="39"/>
        <v/>
      </c>
      <c r="BB24" s="25" t="str">
        <f t="shared" si="40"/>
        <v/>
      </c>
      <c r="BF24" s="25" t="str">
        <f t="shared" si="41"/>
        <v/>
      </c>
      <c r="BJ24" s="25" t="str">
        <f t="shared" si="42"/>
        <v/>
      </c>
      <c r="BN24" s="25" t="str">
        <f t="shared" si="43"/>
        <v/>
      </c>
      <c r="BR24" s="25" t="str">
        <f t="shared" si="44"/>
        <v/>
      </c>
      <c r="BV24" s="25" t="str">
        <f t="shared" si="45"/>
        <v/>
      </c>
      <c r="BZ24" s="25" t="str">
        <f t="shared" si="46"/>
        <v/>
      </c>
      <c r="CD24" s="25" t="str">
        <f t="shared" si="47"/>
        <v/>
      </c>
      <c r="CH24" s="25" t="str">
        <f t="shared" si="48"/>
        <v/>
      </c>
      <c r="CN24" s="27" t="str">
        <f t="shared" si="53"/>
        <v/>
      </c>
      <c r="CO24" s="27" t="str">
        <f t="shared" si="52"/>
        <v/>
      </c>
      <c r="CP24" s="27" t="str">
        <f t="shared" si="49"/>
        <v/>
      </c>
      <c r="CQ24" s="27" t="str">
        <f ca="1">IF(CN24="x",IF(CP24&lt;&gt;0,OFFSET(J24,,VLOOKUP(CP24,TAB!$A$1:$C$20,2,FALSE),),IF(CL24="","A LIVRER","LIVRÉ")),"")</f>
        <v/>
      </c>
      <c r="CR24" s="27" t="str">
        <f ca="1">IF(CN24="x",IF(CP24&lt;&gt;0,OFFSET(J24,,VLOOKUP(CP24,TAB!$A$1:$C$20,3,FALSE),),0),"")</f>
        <v/>
      </c>
      <c r="CS24" s="27" t="str">
        <f t="shared" si="50"/>
        <v/>
      </c>
    </row>
    <row r="25" spans="1:97" x14ac:dyDescent="0.3">
      <c r="A25" s="27" t="str">
        <f t="shared" si="51"/>
        <v/>
      </c>
      <c r="J25" s="25" t="str">
        <f t="shared" si="29"/>
        <v/>
      </c>
      <c r="N25" s="25" t="str">
        <f t="shared" si="30"/>
        <v/>
      </c>
      <c r="R25" s="25" t="str">
        <f t="shared" si="31"/>
        <v/>
      </c>
      <c r="V25" s="25" t="str">
        <f t="shared" si="32"/>
        <v/>
      </c>
      <c r="Z25" s="25" t="str">
        <f t="shared" si="33"/>
        <v/>
      </c>
      <c r="AD25" s="25" t="str">
        <f t="shared" si="34"/>
        <v/>
      </c>
      <c r="AH25" s="25" t="str">
        <f t="shared" si="35"/>
        <v/>
      </c>
      <c r="AL25" s="25" t="str">
        <f t="shared" si="36"/>
        <v/>
      </c>
      <c r="AP25" s="25" t="str">
        <f t="shared" si="37"/>
        <v/>
      </c>
      <c r="AT25" s="25" t="str">
        <f t="shared" si="38"/>
        <v/>
      </c>
      <c r="AX25" s="25" t="str">
        <f t="shared" si="39"/>
        <v/>
      </c>
      <c r="BB25" s="25" t="str">
        <f t="shared" si="40"/>
        <v/>
      </c>
      <c r="BF25" s="25" t="str">
        <f t="shared" si="41"/>
        <v/>
      </c>
      <c r="BJ25" s="25" t="str">
        <f t="shared" si="42"/>
        <v/>
      </c>
      <c r="BN25" s="25" t="str">
        <f t="shared" si="43"/>
        <v/>
      </c>
      <c r="BR25" s="25" t="str">
        <f t="shared" si="44"/>
        <v/>
      </c>
      <c r="BV25" s="25" t="str">
        <f t="shared" si="45"/>
        <v/>
      </c>
      <c r="BZ25" s="25" t="str">
        <f t="shared" si="46"/>
        <v/>
      </c>
      <c r="CD25" s="25" t="str">
        <f t="shared" si="47"/>
        <v/>
      </c>
      <c r="CH25" s="25" t="str">
        <f t="shared" si="48"/>
        <v/>
      </c>
      <c r="CN25" s="27" t="str">
        <f t="shared" si="53"/>
        <v/>
      </c>
      <c r="CO25" s="27" t="str">
        <f t="shared" si="52"/>
        <v/>
      </c>
      <c r="CP25" s="27" t="str">
        <f t="shared" si="49"/>
        <v/>
      </c>
      <c r="CQ25" s="27" t="str">
        <f ca="1">IF(CN25="x",IF(CP25&lt;&gt;0,OFFSET(J25,,VLOOKUP(CP25,TAB!$A$1:$C$20,2,FALSE),),IF(CL25="","A LIVRER","LIVRÉ")),"")</f>
        <v/>
      </c>
      <c r="CR25" s="27" t="str">
        <f ca="1">IF(CN25="x",IF(CP25&lt;&gt;0,OFFSET(J25,,VLOOKUP(CP25,TAB!$A$1:$C$20,3,FALSE),),0),"")</f>
        <v/>
      </c>
      <c r="CS25" s="27" t="str">
        <f t="shared" si="50"/>
        <v/>
      </c>
    </row>
    <row r="26" spans="1:97" x14ac:dyDescent="0.3">
      <c r="A26" s="27" t="str">
        <f t="shared" si="51"/>
        <v/>
      </c>
      <c r="J26" s="25" t="str">
        <f t="shared" si="29"/>
        <v/>
      </c>
      <c r="N26" s="25" t="str">
        <f t="shared" si="30"/>
        <v/>
      </c>
      <c r="R26" s="25" t="str">
        <f t="shared" si="31"/>
        <v/>
      </c>
      <c r="V26" s="25" t="str">
        <f t="shared" si="32"/>
        <v/>
      </c>
      <c r="Z26" s="25" t="str">
        <f t="shared" si="33"/>
        <v/>
      </c>
      <c r="AD26" s="25" t="str">
        <f t="shared" si="34"/>
        <v/>
      </c>
      <c r="AH26" s="25" t="str">
        <f t="shared" si="35"/>
        <v/>
      </c>
      <c r="AL26" s="25" t="str">
        <f t="shared" si="36"/>
        <v/>
      </c>
      <c r="AP26" s="25" t="str">
        <f t="shared" si="37"/>
        <v/>
      </c>
      <c r="AT26" s="25" t="str">
        <f t="shared" si="38"/>
        <v/>
      </c>
      <c r="AX26" s="25" t="str">
        <f t="shared" si="39"/>
        <v/>
      </c>
      <c r="BB26" s="25" t="str">
        <f t="shared" si="40"/>
        <v/>
      </c>
      <c r="BF26" s="25" t="str">
        <f t="shared" si="41"/>
        <v/>
      </c>
      <c r="BJ26" s="25" t="str">
        <f t="shared" si="42"/>
        <v/>
      </c>
      <c r="BN26" s="25" t="str">
        <f t="shared" si="43"/>
        <v/>
      </c>
      <c r="BR26" s="25" t="str">
        <f t="shared" si="44"/>
        <v/>
      </c>
      <c r="BV26" s="25" t="str">
        <f t="shared" si="45"/>
        <v/>
      </c>
      <c r="BZ26" s="25" t="str">
        <f t="shared" si="46"/>
        <v/>
      </c>
      <c r="CD26" s="25" t="str">
        <f t="shared" si="47"/>
        <v/>
      </c>
      <c r="CH26" s="25" t="str">
        <f t="shared" si="48"/>
        <v/>
      </c>
      <c r="CN26" s="27" t="str">
        <f t="shared" si="53"/>
        <v/>
      </c>
      <c r="CO26" s="27" t="str">
        <f t="shared" si="52"/>
        <v/>
      </c>
      <c r="CP26" s="27" t="str">
        <f t="shared" si="49"/>
        <v/>
      </c>
      <c r="CQ26" s="27" t="str">
        <f ca="1">IF(CN26="x",IF(CP26&lt;&gt;0,OFFSET(J26,,VLOOKUP(CP26,TAB!$A$1:$C$20,2,FALSE),),IF(CL26="","A LIVRER","LIVRÉ")),"")</f>
        <v/>
      </c>
      <c r="CR26" s="27" t="str">
        <f ca="1">IF(CN26="x",IF(CP26&lt;&gt;0,OFFSET(J26,,VLOOKUP(CP26,TAB!$A$1:$C$20,3,FALSE),),0),"")</f>
        <v/>
      </c>
      <c r="CS26" s="27" t="str">
        <f t="shared" si="50"/>
        <v/>
      </c>
    </row>
    <row r="27" spans="1:97" s="26" customFormat="1" ht="15" thickBot="1" x14ac:dyDescent="0.35">
      <c r="A27" s="27" t="str">
        <f t="shared" si="51"/>
        <v/>
      </c>
      <c r="J27" s="25" t="str">
        <f t="shared" si="29"/>
        <v/>
      </c>
      <c r="N27" s="25" t="str">
        <f t="shared" si="30"/>
        <v/>
      </c>
      <c r="R27" s="25" t="str">
        <f t="shared" si="31"/>
        <v/>
      </c>
      <c r="V27" s="25" t="str">
        <f t="shared" si="32"/>
        <v/>
      </c>
      <c r="Z27" s="25" t="str">
        <f t="shared" si="33"/>
        <v/>
      </c>
      <c r="AD27" s="25" t="str">
        <f t="shared" si="34"/>
        <v/>
      </c>
      <c r="AH27" s="25" t="str">
        <f t="shared" si="35"/>
        <v/>
      </c>
      <c r="AL27" s="25" t="str">
        <f t="shared" si="36"/>
        <v/>
      </c>
      <c r="AP27" s="25" t="str">
        <f t="shared" si="37"/>
        <v/>
      </c>
      <c r="AT27" s="25" t="str">
        <f t="shared" si="38"/>
        <v/>
      </c>
      <c r="AX27" s="25" t="str">
        <f t="shared" si="39"/>
        <v/>
      </c>
      <c r="BB27" s="25" t="str">
        <f t="shared" si="40"/>
        <v/>
      </c>
      <c r="BF27" s="25" t="str">
        <f t="shared" si="41"/>
        <v/>
      </c>
      <c r="BJ27" s="25" t="str">
        <f t="shared" si="42"/>
        <v/>
      </c>
      <c r="BN27" s="25" t="str">
        <f t="shared" si="43"/>
        <v/>
      </c>
      <c r="BR27" s="25" t="str">
        <f t="shared" si="44"/>
        <v/>
      </c>
      <c r="BV27" s="25" t="str">
        <f t="shared" si="45"/>
        <v/>
      </c>
      <c r="BZ27" s="25" t="str">
        <f t="shared" si="46"/>
        <v/>
      </c>
      <c r="CD27" s="25" t="str">
        <f t="shared" si="47"/>
        <v/>
      </c>
      <c r="CH27" s="25" t="str">
        <f t="shared" si="48"/>
        <v/>
      </c>
      <c r="CN27" s="27" t="str">
        <f t="shared" si="53"/>
        <v/>
      </c>
      <c r="CO27" s="27" t="str">
        <f t="shared" si="52"/>
        <v/>
      </c>
      <c r="CP27" s="27" t="str">
        <f t="shared" si="49"/>
        <v/>
      </c>
      <c r="CQ27" s="27" t="str">
        <f ca="1">IF(CN27="x",IF(CP27&lt;&gt;0,OFFSET(J27,,VLOOKUP(CP27,TAB!$A$1:$C$20,2,FALSE),),IF(CL27="","A LIVRER","LIVRÉ")),"")</f>
        <v/>
      </c>
      <c r="CR27" s="27" t="str">
        <f ca="1">IF(CN27="x",IF(CP27&lt;&gt;0,OFFSET(J27,,VLOOKUP(CP27,TAB!$A$1:$C$20,3,FALSE),),0),"")</f>
        <v/>
      </c>
      <c r="CS27" s="27" t="str">
        <f t="shared" si="5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448DF-E79A-425B-9494-3F6627DC0EEE}">
  <sheetPr codeName="Feuil4"/>
  <dimension ref="A1:G20"/>
  <sheetViews>
    <sheetView workbookViewId="0">
      <selection activeCell="G13" sqref="F13:G14"/>
    </sheetView>
  </sheetViews>
  <sheetFormatPr baseColWidth="10" defaultRowHeight="14.4" x14ac:dyDescent="0.3"/>
  <sheetData>
    <row r="1" spans="1:7" x14ac:dyDescent="0.3">
      <c r="A1">
        <v>1</v>
      </c>
      <c r="B1">
        <v>1</v>
      </c>
      <c r="C1">
        <v>2</v>
      </c>
      <c r="F1" t="s">
        <v>43</v>
      </c>
    </row>
    <row r="2" spans="1:7" x14ac:dyDescent="0.3">
      <c r="A2">
        <v>2</v>
      </c>
      <c r="B2">
        <v>5</v>
      </c>
      <c r="C2">
        <v>6</v>
      </c>
      <c r="F2" t="s">
        <v>38</v>
      </c>
      <c r="G2">
        <v>7</v>
      </c>
    </row>
    <row r="3" spans="1:7" x14ac:dyDescent="0.3">
      <c r="A3">
        <v>3</v>
      </c>
      <c r="B3">
        <v>9</v>
      </c>
      <c r="C3">
        <v>10</v>
      </c>
      <c r="F3" t="s">
        <v>39</v>
      </c>
      <c r="G3">
        <v>6</v>
      </c>
    </row>
    <row r="4" spans="1:7" x14ac:dyDescent="0.3">
      <c r="A4">
        <v>4</v>
      </c>
      <c r="B4">
        <v>13</v>
      </c>
      <c r="C4">
        <v>14</v>
      </c>
      <c r="F4" t="s">
        <v>40</v>
      </c>
      <c r="G4">
        <v>5</v>
      </c>
    </row>
    <row r="5" spans="1:7" x14ac:dyDescent="0.3">
      <c r="A5">
        <v>5</v>
      </c>
      <c r="B5">
        <v>17</v>
      </c>
      <c r="C5">
        <v>18</v>
      </c>
      <c r="F5" t="s">
        <v>41</v>
      </c>
      <c r="G5">
        <v>7</v>
      </c>
    </row>
    <row r="6" spans="1:7" x14ac:dyDescent="0.3">
      <c r="A6">
        <v>6</v>
      </c>
      <c r="B6">
        <v>21</v>
      </c>
      <c r="C6">
        <v>22</v>
      </c>
      <c r="F6" t="s">
        <v>42</v>
      </c>
      <c r="G6">
        <v>6</v>
      </c>
    </row>
    <row r="7" spans="1:7" x14ac:dyDescent="0.3">
      <c r="A7">
        <v>7</v>
      </c>
      <c r="B7">
        <v>25</v>
      </c>
      <c r="C7">
        <v>26</v>
      </c>
      <c r="G7">
        <f>AVERAGE(G2:G6)</f>
        <v>6.2</v>
      </c>
    </row>
    <row r="8" spans="1:7" x14ac:dyDescent="0.3">
      <c r="A8">
        <v>8</v>
      </c>
      <c r="B8">
        <v>29</v>
      </c>
      <c r="C8">
        <v>30</v>
      </c>
    </row>
    <row r="9" spans="1:7" x14ac:dyDescent="0.3">
      <c r="A9">
        <v>9</v>
      </c>
      <c r="B9">
        <v>33</v>
      </c>
      <c r="C9">
        <v>34</v>
      </c>
    </row>
    <row r="10" spans="1:7" x14ac:dyDescent="0.3">
      <c r="A10">
        <v>10</v>
      </c>
      <c r="B10">
        <v>37</v>
      </c>
      <c r="C10">
        <v>38</v>
      </c>
    </row>
    <row r="11" spans="1:7" x14ac:dyDescent="0.3">
      <c r="A11">
        <v>11</v>
      </c>
      <c r="B11">
        <v>41</v>
      </c>
      <c r="C11">
        <v>42</v>
      </c>
    </row>
    <row r="12" spans="1:7" x14ac:dyDescent="0.3">
      <c r="A12">
        <v>12</v>
      </c>
      <c r="B12">
        <v>45</v>
      </c>
      <c r="C12">
        <v>46</v>
      </c>
    </row>
    <row r="13" spans="1:7" x14ac:dyDescent="0.3">
      <c r="A13">
        <v>13</v>
      </c>
      <c r="B13">
        <v>49</v>
      </c>
      <c r="C13">
        <v>50</v>
      </c>
    </row>
    <row r="14" spans="1:7" x14ac:dyDescent="0.3">
      <c r="A14">
        <v>14</v>
      </c>
      <c r="B14">
        <v>53</v>
      </c>
      <c r="C14">
        <v>54</v>
      </c>
    </row>
    <row r="15" spans="1:7" x14ac:dyDescent="0.3">
      <c r="A15">
        <v>15</v>
      </c>
      <c r="B15">
        <v>57</v>
      </c>
      <c r="C15">
        <v>58</v>
      </c>
    </row>
    <row r="16" spans="1:7" x14ac:dyDescent="0.3">
      <c r="A16">
        <v>16</v>
      </c>
      <c r="B16">
        <v>61</v>
      </c>
      <c r="C16">
        <v>62</v>
      </c>
    </row>
    <row r="17" spans="1:3" x14ac:dyDescent="0.3">
      <c r="A17">
        <v>17</v>
      </c>
      <c r="B17">
        <v>65</v>
      </c>
      <c r="C17">
        <v>66</v>
      </c>
    </row>
    <row r="18" spans="1:3" x14ac:dyDescent="0.3">
      <c r="A18">
        <v>18</v>
      </c>
      <c r="B18">
        <v>69</v>
      </c>
      <c r="C18">
        <v>70</v>
      </c>
    </row>
    <row r="19" spans="1:3" x14ac:dyDescent="0.3">
      <c r="A19">
        <v>19</v>
      </c>
      <c r="B19">
        <v>73</v>
      </c>
      <c r="C19">
        <v>74</v>
      </c>
    </row>
    <row r="20" spans="1:3" x14ac:dyDescent="0.3">
      <c r="A20">
        <v>20</v>
      </c>
      <c r="B20">
        <v>77</v>
      </c>
      <c r="C20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GAMME</vt:lpstr>
      <vt:lpstr>SUIVI</vt:lpstr>
      <vt:lpstr>BD</vt:lpstr>
      <vt:lpstr>TAB</vt:lpstr>
      <vt:lpstr>GAMME!Zone_d_impression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Nicolle</dc:creator>
  <cp:lastModifiedBy>Renaud Nicolle</cp:lastModifiedBy>
  <cp:lastPrinted>2021-04-15T08:11:36Z</cp:lastPrinted>
  <dcterms:created xsi:type="dcterms:W3CDTF">2021-04-13T12:51:39Z</dcterms:created>
  <dcterms:modified xsi:type="dcterms:W3CDTF">2021-04-15T14:45:23Z</dcterms:modified>
</cp:coreProperties>
</file>