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" yWindow="30" windowWidth="14490" windowHeight="12735" tabRatio="640" activeTab="9"/>
  </bookViews>
  <sheets>
    <sheet name="Fraisage Ph10" sheetId="9" r:id="rId1"/>
    <sheet name="Fraisage Ph20" sheetId="10" r:id="rId2"/>
    <sheet name="Fraisage Ph30" sheetId="12" r:id="rId3"/>
    <sheet name="Fraisage Ph40" sheetId="13" r:id="rId4"/>
    <sheet name="Tournage Ph10" sheetId="8" r:id="rId5"/>
    <sheet name="Tournage Ph20" sheetId="11" r:id="rId6"/>
    <sheet name="Tournage Ph30" sheetId="14" r:id="rId7"/>
    <sheet name="Tournage Ph40" sheetId="15" r:id="rId8"/>
    <sheet name="Données" sheetId="4" r:id="rId9"/>
    <sheet name="Conditions de coupe" sheetId="5" r:id="rId10"/>
    <sheet name="Coût" sheetId="6" r:id="rId11"/>
  </sheets>
  <definedNames>
    <definedName name="Machines">Données!$D$7:$D$21</definedName>
    <definedName name="Outil">#REF!,#REF!</definedName>
    <definedName name="Outils">'Conditions de coupe'!$D$14:$D$54</definedName>
    <definedName name="OutilsF">#REF!</definedName>
    <definedName name="OutilsT">#REF!</definedName>
    <definedName name="Phase">Données!$B$2:$B$3</definedName>
  </definedNames>
  <calcPr calcId="124519"/>
</workbook>
</file>

<file path=xl/calcChain.xml><?xml version="1.0" encoding="utf-8"?>
<calcChain xmlns="http://schemas.openxmlformats.org/spreadsheetml/2006/main">
  <c r="E23" i="6"/>
  <c r="D23"/>
  <c r="C23"/>
  <c r="B25"/>
  <c r="E111" i="12"/>
  <c r="E93"/>
  <c r="E75"/>
  <c r="E57"/>
  <c r="E39"/>
  <c r="E21"/>
  <c r="E111" i="13"/>
  <c r="E93"/>
  <c r="E75"/>
  <c r="E57"/>
  <c r="E39"/>
  <c r="E21"/>
  <c r="E111" i="8"/>
  <c r="E93"/>
  <c r="E75"/>
  <c r="E57"/>
  <c r="E39"/>
  <c r="E21"/>
  <c r="E111" i="11"/>
  <c r="E93"/>
  <c r="E75"/>
  <c r="E57"/>
  <c r="E39"/>
  <c r="E21"/>
  <c r="E111" i="14"/>
  <c r="E93"/>
  <c r="E75"/>
  <c r="E57"/>
  <c r="E39"/>
  <c r="E21"/>
  <c r="E111" i="15"/>
  <c r="E93"/>
  <c r="E75"/>
  <c r="E57"/>
  <c r="E39"/>
  <c r="E21"/>
  <c r="G20" i="12"/>
  <c r="G19"/>
  <c r="G18"/>
  <c r="G17"/>
  <c r="G16"/>
  <c r="G15"/>
  <c r="G14"/>
  <c r="G13"/>
  <c r="G20" i="13"/>
  <c r="G19"/>
  <c r="G18"/>
  <c r="G17"/>
  <c r="G16"/>
  <c r="G15"/>
  <c r="G14"/>
  <c r="G13"/>
  <c r="G20" i="15"/>
  <c r="G19"/>
  <c r="G18"/>
  <c r="G17"/>
  <c r="G16"/>
  <c r="G15"/>
  <c r="G14"/>
  <c r="G13"/>
  <c r="I9" i="12"/>
  <c r="I36" i="5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35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14"/>
  <c r="I99" i="13"/>
  <c r="I81"/>
  <c r="I63"/>
  <c r="I45"/>
  <c r="I27"/>
  <c r="I9"/>
  <c r="I97"/>
  <c r="I79"/>
  <c r="I61"/>
  <c r="I43"/>
  <c r="I25"/>
  <c r="I7"/>
  <c r="E98"/>
  <c r="E80"/>
  <c r="E62"/>
  <c r="E44"/>
  <c r="E26"/>
  <c r="E8"/>
  <c r="E98" i="10"/>
  <c r="E80"/>
  <c r="E62"/>
  <c r="E44"/>
  <c r="E26"/>
  <c r="E8"/>
  <c r="E98" i="12"/>
  <c r="E80"/>
  <c r="E62"/>
  <c r="E44"/>
  <c r="E8"/>
  <c r="E26"/>
  <c r="I99"/>
  <c r="I81"/>
  <c r="I63"/>
  <c r="I45"/>
  <c r="I27"/>
  <c r="I97"/>
  <c r="I79"/>
  <c r="I61"/>
  <c r="I43"/>
  <c r="I25"/>
  <c r="I7"/>
  <c r="I96"/>
  <c r="I78"/>
  <c r="I60"/>
  <c r="I42"/>
  <c r="I24"/>
  <c r="I6"/>
  <c r="I99" i="10"/>
  <c r="I81"/>
  <c r="I63"/>
  <c r="I45"/>
  <c r="I27"/>
  <c r="I9"/>
  <c r="I97"/>
  <c r="I79"/>
  <c r="I61"/>
  <c r="I43"/>
  <c r="I25"/>
  <c r="I7"/>
  <c r="I96"/>
  <c r="I78"/>
  <c r="I60"/>
  <c r="I42"/>
  <c r="I24"/>
  <c r="I6"/>
  <c r="I99" i="9"/>
  <c r="I81"/>
  <c r="I63"/>
  <c r="I45"/>
  <c r="I27"/>
  <c r="I97"/>
  <c r="I79"/>
  <c r="I61"/>
  <c r="I43"/>
  <c r="I25"/>
  <c r="I96"/>
  <c r="I78"/>
  <c r="I60"/>
  <c r="I42"/>
  <c r="I24"/>
  <c r="E98"/>
  <c r="E80"/>
  <c r="E62"/>
  <c r="E44"/>
  <c r="E26"/>
  <c r="I96" i="13"/>
  <c r="I78"/>
  <c r="I60"/>
  <c r="I42"/>
  <c r="I24"/>
  <c r="I6"/>
  <c r="E96"/>
  <c r="I6" i="9"/>
  <c r="I7"/>
  <c r="E78" i="13"/>
  <c r="E60"/>
  <c r="E42"/>
  <c r="E24"/>
  <c r="E6"/>
  <c r="E96" i="12"/>
  <c r="E78"/>
  <c r="E60"/>
  <c r="E42"/>
  <c r="E24"/>
  <c r="E6"/>
  <c r="E96" i="10"/>
  <c r="E78"/>
  <c r="E60"/>
  <c r="E42"/>
  <c r="E24"/>
  <c r="E6"/>
  <c r="E96" i="9"/>
  <c r="E78"/>
  <c r="E60"/>
  <c r="E42"/>
  <c r="E24"/>
  <c r="E6"/>
  <c r="E8"/>
  <c r="I99" i="15"/>
  <c r="I81"/>
  <c r="I63"/>
  <c r="I45"/>
  <c r="I27"/>
  <c r="I9"/>
  <c r="I99" i="14"/>
  <c r="I81"/>
  <c r="I63"/>
  <c r="I45"/>
  <c r="I27"/>
  <c r="I9"/>
  <c r="I99" i="11"/>
  <c r="I81"/>
  <c r="I63"/>
  <c r="I45"/>
  <c r="I27"/>
  <c r="I9"/>
  <c r="I96" i="15"/>
  <c r="I78"/>
  <c r="I60"/>
  <c r="I42"/>
  <c r="I24"/>
  <c r="I6"/>
  <c r="I96" i="14"/>
  <c r="I78"/>
  <c r="I60"/>
  <c r="I42"/>
  <c r="I24"/>
  <c r="I6"/>
  <c r="I96" i="11"/>
  <c r="I78"/>
  <c r="I60"/>
  <c r="I42"/>
  <c r="I24"/>
  <c r="I6"/>
  <c r="E98" i="15"/>
  <c r="E80"/>
  <c r="E62"/>
  <c r="E44"/>
  <c r="E26"/>
  <c r="E8"/>
  <c r="E98" i="14"/>
  <c r="E80"/>
  <c r="E62"/>
  <c r="E44"/>
  <c r="E26"/>
  <c r="E8"/>
  <c r="E98" i="11"/>
  <c r="E80"/>
  <c r="E62"/>
  <c r="E44"/>
  <c r="E26"/>
  <c r="E8"/>
  <c r="E96" i="15"/>
  <c r="E78"/>
  <c r="E60"/>
  <c r="E42"/>
  <c r="E24"/>
  <c r="E6"/>
  <c r="E96" i="14"/>
  <c r="E78"/>
  <c r="E60"/>
  <c r="E42"/>
  <c r="E24"/>
  <c r="E6"/>
  <c r="E96" i="11"/>
  <c r="E78"/>
  <c r="E60"/>
  <c r="E42"/>
  <c r="E24"/>
  <c r="E6"/>
  <c r="I96" i="8"/>
  <c r="I78"/>
  <c r="I60"/>
  <c r="I42"/>
  <c r="I24"/>
  <c r="E98"/>
  <c r="E80"/>
  <c r="E62"/>
  <c r="E44"/>
  <c r="E96"/>
  <c r="E78"/>
  <c r="E60"/>
  <c r="E42"/>
  <c r="E26"/>
  <c r="E24"/>
  <c r="E8"/>
  <c r="I6"/>
  <c r="E6"/>
  <c r="E110" i="15" l="1"/>
  <c r="G110" s="1"/>
  <c r="F109"/>
  <c r="D109"/>
  <c r="E108"/>
  <c r="G108" s="1"/>
  <c r="F107"/>
  <c r="D107"/>
  <c r="E106"/>
  <c r="G106" s="1"/>
  <c r="F105"/>
  <c r="D105"/>
  <c r="E104"/>
  <c r="G104" s="1"/>
  <c r="F103"/>
  <c r="D103"/>
  <c r="E92"/>
  <c r="G92" s="1"/>
  <c r="F91"/>
  <c r="D91"/>
  <c r="E90"/>
  <c r="G90" s="1"/>
  <c r="F89"/>
  <c r="D89"/>
  <c r="E88"/>
  <c r="G88" s="1"/>
  <c r="F87"/>
  <c r="D87"/>
  <c r="E86"/>
  <c r="G86" s="1"/>
  <c r="F85"/>
  <c r="D85"/>
  <c r="E74"/>
  <c r="G74" s="1"/>
  <c r="F73"/>
  <c r="D73"/>
  <c r="E72"/>
  <c r="G72" s="1"/>
  <c r="F71"/>
  <c r="D71"/>
  <c r="E70"/>
  <c r="G70" s="1"/>
  <c r="F69"/>
  <c r="D69"/>
  <c r="E68"/>
  <c r="G68" s="1"/>
  <c r="F67"/>
  <c r="D67"/>
  <c r="E56"/>
  <c r="G56" s="1"/>
  <c r="F55"/>
  <c r="D55"/>
  <c r="E54"/>
  <c r="G54" s="1"/>
  <c r="F53"/>
  <c r="D53"/>
  <c r="E52"/>
  <c r="G52" s="1"/>
  <c r="F51"/>
  <c r="D51"/>
  <c r="E50"/>
  <c r="G50" s="1"/>
  <c r="F49"/>
  <c r="D49"/>
  <c r="E38"/>
  <c r="G38" s="1"/>
  <c r="F37"/>
  <c r="D37"/>
  <c r="E36"/>
  <c r="G36" s="1"/>
  <c r="F35"/>
  <c r="D35"/>
  <c r="E34"/>
  <c r="G34" s="1"/>
  <c r="F33"/>
  <c r="D33"/>
  <c r="E32"/>
  <c r="G32" s="1"/>
  <c r="F31"/>
  <c r="D31"/>
  <c r="E20"/>
  <c r="D20"/>
  <c r="F20" s="1"/>
  <c r="F19"/>
  <c r="D19"/>
  <c r="E18"/>
  <c r="D18"/>
  <c r="F18" s="1"/>
  <c r="F17"/>
  <c r="D17"/>
  <c r="E16"/>
  <c r="D16"/>
  <c r="F16" s="1"/>
  <c r="F15"/>
  <c r="D15"/>
  <c r="E14"/>
  <c r="D14"/>
  <c r="F14" s="1"/>
  <c r="F13"/>
  <c r="D13"/>
  <c r="I3"/>
  <c r="I2"/>
  <c r="D74" s="1"/>
  <c r="F74" s="1"/>
  <c r="E110" i="14"/>
  <c r="G110" s="1"/>
  <c r="F109"/>
  <c r="D109"/>
  <c r="E108"/>
  <c r="G108" s="1"/>
  <c r="F107"/>
  <c r="D107"/>
  <c r="E106"/>
  <c r="G106" s="1"/>
  <c r="F105"/>
  <c r="D105"/>
  <c r="E104"/>
  <c r="G104" s="1"/>
  <c r="F103"/>
  <c r="D103"/>
  <c r="E92"/>
  <c r="G92" s="1"/>
  <c r="F91"/>
  <c r="D91"/>
  <c r="E90"/>
  <c r="G90" s="1"/>
  <c r="F89"/>
  <c r="D89"/>
  <c r="E88"/>
  <c r="G88" s="1"/>
  <c r="F87"/>
  <c r="D87"/>
  <c r="E86"/>
  <c r="G86" s="1"/>
  <c r="F85"/>
  <c r="D85"/>
  <c r="E74"/>
  <c r="G74" s="1"/>
  <c r="F73"/>
  <c r="D73"/>
  <c r="E72"/>
  <c r="G72" s="1"/>
  <c r="F71"/>
  <c r="D71"/>
  <c r="E70"/>
  <c r="G70" s="1"/>
  <c r="F69"/>
  <c r="D69"/>
  <c r="E68"/>
  <c r="G68" s="1"/>
  <c r="F67"/>
  <c r="D67"/>
  <c r="E56"/>
  <c r="G56" s="1"/>
  <c r="F55"/>
  <c r="D55"/>
  <c r="E54"/>
  <c r="G54" s="1"/>
  <c r="F53"/>
  <c r="D53"/>
  <c r="E52"/>
  <c r="G52" s="1"/>
  <c r="F51"/>
  <c r="D51"/>
  <c r="E50"/>
  <c r="G50" s="1"/>
  <c r="F49"/>
  <c r="D49"/>
  <c r="E38"/>
  <c r="G38" s="1"/>
  <c r="F37"/>
  <c r="D37"/>
  <c r="E36"/>
  <c r="G36" s="1"/>
  <c r="F35"/>
  <c r="D35"/>
  <c r="E34"/>
  <c r="G34" s="1"/>
  <c r="F33"/>
  <c r="D33"/>
  <c r="E32"/>
  <c r="G32" s="1"/>
  <c r="F31"/>
  <c r="D31"/>
  <c r="E20"/>
  <c r="G20" s="1"/>
  <c r="F19"/>
  <c r="D19"/>
  <c r="E18"/>
  <c r="G18" s="1"/>
  <c r="F17"/>
  <c r="D17"/>
  <c r="E16"/>
  <c r="G16" s="1"/>
  <c r="F15"/>
  <c r="D15"/>
  <c r="E14"/>
  <c r="G14" s="1"/>
  <c r="F13"/>
  <c r="D13"/>
  <c r="I3"/>
  <c r="I2"/>
  <c r="D74" s="1"/>
  <c r="F74" s="1"/>
  <c r="E110" i="13"/>
  <c r="G110" s="1"/>
  <c r="F109"/>
  <c r="D109"/>
  <c r="E108"/>
  <c r="G108" s="1"/>
  <c r="F107"/>
  <c r="D107"/>
  <c r="E106"/>
  <c r="G106" s="1"/>
  <c r="F105"/>
  <c r="D105"/>
  <c r="E104"/>
  <c r="G104" s="1"/>
  <c r="F103"/>
  <c r="D103"/>
  <c r="E92"/>
  <c r="G92" s="1"/>
  <c r="F91"/>
  <c r="D91"/>
  <c r="E90"/>
  <c r="G90" s="1"/>
  <c r="F89"/>
  <c r="D89"/>
  <c r="E88"/>
  <c r="G88" s="1"/>
  <c r="F87"/>
  <c r="D87"/>
  <c r="E86"/>
  <c r="G86" s="1"/>
  <c r="F85"/>
  <c r="D85"/>
  <c r="E74"/>
  <c r="G74" s="1"/>
  <c r="F73"/>
  <c r="D73"/>
  <c r="E72"/>
  <c r="G72" s="1"/>
  <c r="F71"/>
  <c r="D71"/>
  <c r="E70"/>
  <c r="G70" s="1"/>
  <c r="F69"/>
  <c r="D69"/>
  <c r="E68"/>
  <c r="G68" s="1"/>
  <c r="F67"/>
  <c r="D67"/>
  <c r="E56"/>
  <c r="G56" s="1"/>
  <c r="F55"/>
  <c r="D55"/>
  <c r="E54"/>
  <c r="G54" s="1"/>
  <c r="F53"/>
  <c r="D53"/>
  <c r="E52"/>
  <c r="G52" s="1"/>
  <c r="F51"/>
  <c r="D51"/>
  <c r="E50"/>
  <c r="G50" s="1"/>
  <c r="F49"/>
  <c r="D49"/>
  <c r="E38"/>
  <c r="G38" s="1"/>
  <c r="F37"/>
  <c r="D37"/>
  <c r="E36"/>
  <c r="G36" s="1"/>
  <c r="F35"/>
  <c r="D35"/>
  <c r="E34"/>
  <c r="G34" s="1"/>
  <c r="F33"/>
  <c r="D33"/>
  <c r="E32"/>
  <c r="G32" s="1"/>
  <c r="F31"/>
  <c r="D31"/>
  <c r="E20"/>
  <c r="F19"/>
  <c r="D19"/>
  <c r="E18"/>
  <c r="F17"/>
  <c r="D17"/>
  <c r="E16"/>
  <c r="F15"/>
  <c r="D15"/>
  <c r="E14"/>
  <c r="F13"/>
  <c r="D13"/>
  <c r="I3"/>
  <c r="I2"/>
  <c r="D56" s="1"/>
  <c r="F56" s="1"/>
  <c r="E110" i="12"/>
  <c r="G110" s="1"/>
  <c r="F109"/>
  <c r="D109"/>
  <c r="E108"/>
  <c r="G108" s="1"/>
  <c r="F107"/>
  <c r="D107"/>
  <c r="E106"/>
  <c r="G106" s="1"/>
  <c r="F105"/>
  <c r="D105"/>
  <c r="E104"/>
  <c r="G104" s="1"/>
  <c r="F103"/>
  <c r="D103"/>
  <c r="E92"/>
  <c r="G92" s="1"/>
  <c r="F91"/>
  <c r="D91"/>
  <c r="E90"/>
  <c r="G90" s="1"/>
  <c r="F89"/>
  <c r="D89"/>
  <c r="E88"/>
  <c r="G88" s="1"/>
  <c r="F87"/>
  <c r="D87"/>
  <c r="E86"/>
  <c r="G86" s="1"/>
  <c r="F85"/>
  <c r="D85"/>
  <c r="E74"/>
  <c r="G74" s="1"/>
  <c r="F73"/>
  <c r="D73"/>
  <c r="E72"/>
  <c r="G72" s="1"/>
  <c r="F71"/>
  <c r="D71"/>
  <c r="E70"/>
  <c r="G70" s="1"/>
  <c r="F69"/>
  <c r="D69"/>
  <c r="E68"/>
  <c r="G68" s="1"/>
  <c r="F67"/>
  <c r="D67"/>
  <c r="E56"/>
  <c r="G56" s="1"/>
  <c r="F55"/>
  <c r="D55"/>
  <c r="E54"/>
  <c r="G54" s="1"/>
  <c r="F53"/>
  <c r="D53"/>
  <c r="E52"/>
  <c r="G52" s="1"/>
  <c r="F51"/>
  <c r="D51"/>
  <c r="E50"/>
  <c r="G50" s="1"/>
  <c r="F49"/>
  <c r="D49"/>
  <c r="E38"/>
  <c r="G38" s="1"/>
  <c r="F37"/>
  <c r="D37"/>
  <c r="E36"/>
  <c r="G36" s="1"/>
  <c r="F35"/>
  <c r="D35"/>
  <c r="E34"/>
  <c r="G34" s="1"/>
  <c r="F33"/>
  <c r="D33"/>
  <c r="E32"/>
  <c r="G32" s="1"/>
  <c r="F31"/>
  <c r="D31"/>
  <c r="E20"/>
  <c r="F19"/>
  <c r="D19"/>
  <c r="E18"/>
  <c r="F17"/>
  <c r="D17"/>
  <c r="E16"/>
  <c r="F15"/>
  <c r="D15"/>
  <c r="E14"/>
  <c r="F13"/>
  <c r="D13"/>
  <c r="I3"/>
  <c r="I2"/>
  <c r="D56" s="1"/>
  <c r="F56" s="1"/>
  <c r="E110" i="11"/>
  <c r="G110" s="1"/>
  <c r="F109"/>
  <c r="D109"/>
  <c r="E108"/>
  <c r="G108" s="1"/>
  <c r="F107"/>
  <c r="D107"/>
  <c r="E106"/>
  <c r="G106" s="1"/>
  <c r="F105"/>
  <c r="D105"/>
  <c r="E104"/>
  <c r="G104" s="1"/>
  <c r="F103"/>
  <c r="D103"/>
  <c r="E92"/>
  <c r="G92" s="1"/>
  <c r="F91"/>
  <c r="D91"/>
  <c r="E90"/>
  <c r="G90" s="1"/>
  <c r="F89"/>
  <c r="D89"/>
  <c r="E88"/>
  <c r="G88" s="1"/>
  <c r="F87"/>
  <c r="D87"/>
  <c r="E86"/>
  <c r="G86" s="1"/>
  <c r="F85"/>
  <c r="D85"/>
  <c r="E74"/>
  <c r="G74" s="1"/>
  <c r="F73"/>
  <c r="D73"/>
  <c r="E72"/>
  <c r="G72" s="1"/>
  <c r="F71"/>
  <c r="D71"/>
  <c r="E70"/>
  <c r="G70" s="1"/>
  <c r="F69"/>
  <c r="D69"/>
  <c r="E68"/>
  <c r="G68" s="1"/>
  <c r="F67"/>
  <c r="D67"/>
  <c r="E56"/>
  <c r="G56" s="1"/>
  <c r="F55"/>
  <c r="D55"/>
  <c r="E54"/>
  <c r="G54" s="1"/>
  <c r="F53"/>
  <c r="D53"/>
  <c r="E52"/>
  <c r="G52" s="1"/>
  <c r="F51"/>
  <c r="D51"/>
  <c r="E50"/>
  <c r="G50" s="1"/>
  <c r="F49"/>
  <c r="D49"/>
  <c r="E38"/>
  <c r="G38" s="1"/>
  <c r="F37"/>
  <c r="D37"/>
  <c r="E36"/>
  <c r="G36" s="1"/>
  <c r="F35"/>
  <c r="D35"/>
  <c r="E34"/>
  <c r="G34" s="1"/>
  <c r="F33"/>
  <c r="D33"/>
  <c r="E32"/>
  <c r="G32" s="1"/>
  <c r="F31"/>
  <c r="D31"/>
  <c r="E20"/>
  <c r="G20" s="1"/>
  <c r="D20"/>
  <c r="F20" s="1"/>
  <c r="F19"/>
  <c r="D19"/>
  <c r="E18"/>
  <c r="G18" s="1"/>
  <c r="D18"/>
  <c r="F18" s="1"/>
  <c r="F17"/>
  <c r="D17"/>
  <c r="E16"/>
  <c r="G16" s="1"/>
  <c r="D16"/>
  <c r="F16" s="1"/>
  <c r="F15"/>
  <c r="D15"/>
  <c r="E14"/>
  <c r="G14" s="1"/>
  <c r="D14"/>
  <c r="F14" s="1"/>
  <c r="F13"/>
  <c r="D13"/>
  <c r="I3"/>
  <c r="I2"/>
  <c r="D74" s="1"/>
  <c r="F74" s="1"/>
  <c r="E110" i="10"/>
  <c r="G110" s="1"/>
  <c r="F109"/>
  <c r="D109"/>
  <c r="E108"/>
  <c r="G108" s="1"/>
  <c r="F107"/>
  <c r="D107"/>
  <c r="E106"/>
  <c r="G106" s="1"/>
  <c r="F105"/>
  <c r="D105"/>
  <c r="E104"/>
  <c r="G104" s="1"/>
  <c r="F103"/>
  <c r="D103"/>
  <c r="E92"/>
  <c r="G92" s="1"/>
  <c r="F91"/>
  <c r="D91"/>
  <c r="E90"/>
  <c r="G90" s="1"/>
  <c r="F89"/>
  <c r="D89"/>
  <c r="E88"/>
  <c r="G88" s="1"/>
  <c r="F87"/>
  <c r="D87"/>
  <c r="E86"/>
  <c r="G86" s="1"/>
  <c r="F85"/>
  <c r="D85"/>
  <c r="E74"/>
  <c r="G74" s="1"/>
  <c r="F73"/>
  <c r="D73"/>
  <c r="E72"/>
  <c r="G72" s="1"/>
  <c r="F71"/>
  <c r="D71"/>
  <c r="E70"/>
  <c r="G70" s="1"/>
  <c r="F69"/>
  <c r="D69"/>
  <c r="E68"/>
  <c r="G68" s="1"/>
  <c r="F67"/>
  <c r="D67"/>
  <c r="E56"/>
  <c r="G56" s="1"/>
  <c r="F55"/>
  <c r="D55"/>
  <c r="E54"/>
  <c r="G54" s="1"/>
  <c r="F53"/>
  <c r="D53"/>
  <c r="E52"/>
  <c r="G52" s="1"/>
  <c r="F51"/>
  <c r="D51"/>
  <c r="E50"/>
  <c r="G50" s="1"/>
  <c r="F49"/>
  <c r="D49"/>
  <c r="E38"/>
  <c r="G38" s="1"/>
  <c r="F37"/>
  <c r="D37"/>
  <c r="E36"/>
  <c r="G36" s="1"/>
  <c r="F35"/>
  <c r="D35"/>
  <c r="E34"/>
  <c r="G34" s="1"/>
  <c r="F33"/>
  <c r="D33"/>
  <c r="E32"/>
  <c r="G32" s="1"/>
  <c r="F31"/>
  <c r="D31"/>
  <c r="E20"/>
  <c r="G20" s="1"/>
  <c r="F19"/>
  <c r="D19"/>
  <c r="E18"/>
  <c r="G18" s="1"/>
  <c r="F17"/>
  <c r="D17"/>
  <c r="E16"/>
  <c r="G16" s="1"/>
  <c r="F15"/>
  <c r="D15"/>
  <c r="E14"/>
  <c r="G14" s="1"/>
  <c r="F13"/>
  <c r="D13"/>
  <c r="I3"/>
  <c r="I2"/>
  <c r="D56" s="1"/>
  <c r="F56" s="1"/>
  <c r="E22" i="6"/>
  <c r="D22"/>
  <c r="C22"/>
  <c r="B22"/>
  <c r="E104" i="8"/>
  <c r="G104" s="1"/>
  <c r="E106"/>
  <c r="G106" s="1"/>
  <c r="E108"/>
  <c r="G108" s="1"/>
  <c r="E110"/>
  <c r="G110" s="1"/>
  <c r="E15" i="6"/>
  <c r="D32" i="15" l="1"/>
  <c r="F32" s="1"/>
  <c r="D34"/>
  <c r="F34" s="1"/>
  <c r="D36"/>
  <c r="F36" s="1"/>
  <c r="D38"/>
  <c r="F38" s="1"/>
  <c r="D86"/>
  <c r="F86" s="1"/>
  <c r="D88"/>
  <c r="F88" s="1"/>
  <c r="D90"/>
  <c r="F90" s="1"/>
  <c r="D92"/>
  <c r="F92" s="1"/>
  <c r="D50"/>
  <c r="F50" s="1"/>
  <c r="D52"/>
  <c r="F52" s="1"/>
  <c r="D54"/>
  <c r="F54" s="1"/>
  <c r="D56"/>
  <c r="F56" s="1"/>
  <c r="D104"/>
  <c r="F104" s="1"/>
  <c r="D106"/>
  <c r="F106" s="1"/>
  <c r="D108"/>
  <c r="F108" s="1"/>
  <c r="D110"/>
  <c r="F110" s="1"/>
  <c r="D68"/>
  <c r="F68" s="1"/>
  <c r="D70"/>
  <c r="F70" s="1"/>
  <c r="D72"/>
  <c r="F72" s="1"/>
  <c r="D32" i="14"/>
  <c r="F32" s="1"/>
  <c r="D34"/>
  <c r="F34" s="1"/>
  <c r="D36"/>
  <c r="F36" s="1"/>
  <c r="D38"/>
  <c r="F38" s="1"/>
  <c r="D86"/>
  <c r="F86" s="1"/>
  <c r="D88"/>
  <c r="F88" s="1"/>
  <c r="D90"/>
  <c r="F90" s="1"/>
  <c r="D92"/>
  <c r="F92" s="1"/>
  <c r="D50"/>
  <c r="F50" s="1"/>
  <c r="D52"/>
  <c r="F52" s="1"/>
  <c r="D54"/>
  <c r="F54" s="1"/>
  <c r="D56"/>
  <c r="F56" s="1"/>
  <c r="D104"/>
  <c r="F104" s="1"/>
  <c r="D106"/>
  <c r="F106" s="1"/>
  <c r="D108"/>
  <c r="F108" s="1"/>
  <c r="D110"/>
  <c r="F110" s="1"/>
  <c r="D14"/>
  <c r="F14" s="1"/>
  <c r="D16"/>
  <c r="F16" s="1"/>
  <c r="D18"/>
  <c r="F18" s="1"/>
  <c r="D20"/>
  <c r="F20" s="1"/>
  <c r="D68"/>
  <c r="F68" s="1"/>
  <c r="D70"/>
  <c r="F70" s="1"/>
  <c r="D72"/>
  <c r="F72" s="1"/>
  <c r="D68" i="13"/>
  <c r="F68" s="1"/>
  <c r="D70"/>
  <c r="F70" s="1"/>
  <c r="D72"/>
  <c r="F72" s="1"/>
  <c r="D74"/>
  <c r="F74" s="1"/>
  <c r="D14"/>
  <c r="F14" s="1"/>
  <c r="D16"/>
  <c r="F16" s="1"/>
  <c r="D18"/>
  <c r="F18" s="1"/>
  <c r="D20"/>
  <c r="F20" s="1"/>
  <c r="D86"/>
  <c r="F86" s="1"/>
  <c r="D88"/>
  <c r="F88" s="1"/>
  <c r="D90"/>
  <c r="F90" s="1"/>
  <c r="D92"/>
  <c r="F92" s="1"/>
  <c r="D32"/>
  <c r="F32" s="1"/>
  <c r="D34"/>
  <c r="F34" s="1"/>
  <c r="D36"/>
  <c r="F36" s="1"/>
  <c r="D38"/>
  <c r="F38" s="1"/>
  <c r="D104"/>
  <c r="F104" s="1"/>
  <c r="D106"/>
  <c r="F106" s="1"/>
  <c r="D108"/>
  <c r="F108" s="1"/>
  <c r="D110"/>
  <c r="F110" s="1"/>
  <c r="D50"/>
  <c r="F50" s="1"/>
  <c r="D52"/>
  <c r="F52" s="1"/>
  <c r="D54"/>
  <c r="F54" s="1"/>
  <c r="D68" i="12"/>
  <c r="F68" s="1"/>
  <c r="D70"/>
  <c r="F70" s="1"/>
  <c r="D72"/>
  <c r="F72" s="1"/>
  <c r="D74"/>
  <c r="F74" s="1"/>
  <c r="D14"/>
  <c r="F14" s="1"/>
  <c r="D16"/>
  <c r="F16" s="1"/>
  <c r="D18"/>
  <c r="F18" s="1"/>
  <c r="D20"/>
  <c r="F20" s="1"/>
  <c r="D86"/>
  <c r="F86" s="1"/>
  <c r="D88"/>
  <c r="F88" s="1"/>
  <c r="D90"/>
  <c r="F90" s="1"/>
  <c r="D92"/>
  <c r="F92" s="1"/>
  <c r="D32"/>
  <c r="F32" s="1"/>
  <c r="D34"/>
  <c r="F34" s="1"/>
  <c r="D36"/>
  <c r="F36" s="1"/>
  <c r="D38"/>
  <c r="F38" s="1"/>
  <c r="D104"/>
  <c r="F104" s="1"/>
  <c r="D106"/>
  <c r="F106" s="1"/>
  <c r="D108"/>
  <c r="F108" s="1"/>
  <c r="D110"/>
  <c r="F110" s="1"/>
  <c r="D50"/>
  <c r="F50" s="1"/>
  <c r="D52"/>
  <c r="F52" s="1"/>
  <c r="D54"/>
  <c r="F54" s="1"/>
  <c r="D32" i="11"/>
  <c r="F32" s="1"/>
  <c r="D34"/>
  <c r="F34" s="1"/>
  <c r="D36"/>
  <c r="F36" s="1"/>
  <c r="D38"/>
  <c r="F38" s="1"/>
  <c r="D86"/>
  <c r="F86" s="1"/>
  <c r="D88"/>
  <c r="F88" s="1"/>
  <c r="D90"/>
  <c r="F90" s="1"/>
  <c r="D92"/>
  <c r="F92" s="1"/>
  <c r="D50"/>
  <c r="F50" s="1"/>
  <c r="D52"/>
  <c r="F52" s="1"/>
  <c r="D54"/>
  <c r="F54" s="1"/>
  <c r="D56"/>
  <c r="F56" s="1"/>
  <c r="D104"/>
  <c r="F104" s="1"/>
  <c r="D106"/>
  <c r="F106" s="1"/>
  <c r="D108"/>
  <c r="F108" s="1"/>
  <c r="D110"/>
  <c r="F110" s="1"/>
  <c r="D68"/>
  <c r="F68" s="1"/>
  <c r="D70"/>
  <c r="F70" s="1"/>
  <c r="D72"/>
  <c r="F72" s="1"/>
  <c r="D68" i="10"/>
  <c r="F68" s="1"/>
  <c r="D70"/>
  <c r="F70" s="1"/>
  <c r="D72"/>
  <c r="F72" s="1"/>
  <c r="D74"/>
  <c r="F74" s="1"/>
  <c r="D16"/>
  <c r="F16" s="1"/>
  <c r="D20"/>
  <c r="F20" s="1"/>
  <c r="D86"/>
  <c r="F86" s="1"/>
  <c r="D88"/>
  <c r="F88" s="1"/>
  <c r="D90"/>
  <c r="F90" s="1"/>
  <c r="D92"/>
  <c r="F92" s="1"/>
  <c r="D14"/>
  <c r="F14" s="1"/>
  <c r="D18"/>
  <c r="F18" s="1"/>
  <c r="D32"/>
  <c r="F32" s="1"/>
  <c r="D34"/>
  <c r="F34" s="1"/>
  <c r="D36"/>
  <c r="F36" s="1"/>
  <c r="D38"/>
  <c r="F38" s="1"/>
  <c r="D104"/>
  <c r="F104" s="1"/>
  <c r="D106"/>
  <c r="F106" s="1"/>
  <c r="D108"/>
  <c r="F108" s="1"/>
  <c r="D110"/>
  <c r="F110" s="1"/>
  <c r="D50"/>
  <c r="F50" s="1"/>
  <c r="D52"/>
  <c r="F52" s="1"/>
  <c r="D54"/>
  <c r="F54" s="1"/>
  <c r="D13" i="9"/>
  <c r="F13" s="1"/>
  <c r="E104"/>
  <c r="G104" s="1"/>
  <c r="E106"/>
  <c r="G106" s="1"/>
  <c r="E108"/>
  <c r="G108" s="1"/>
  <c r="E110"/>
  <c r="G110" s="1"/>
  <c r="E86"/>
  <c r="G86" s="1"/>
  <c r="E88"/>
  <c r="G88" s="1"/>
  <c r="E90"/>
  <c r="G90" s="1"/>
  <c r="E92"/>
  <c r="G92" s="1"/>
  <c r="E68"/>
  <c r="G68" s="1"/>
  <c r="E70"/>
  <c r="G70" s="1"/>
  <c r="E72"/>
  <c r="G72" s="1"/>
  <c r="E74"/>
  <c r="G74" s="1"/>
  <c r="E50"/>
  <c r="G50" s="1"/>
  <c r="E52"/>
  <c r="G52" s="1"/>
  <c r="E54"/>
  <c r="G54" s="1"/>
  <c r="E56"/>
  <c r="G56" s="1"/>
  <c r="E32"/>
  <c r="G32" s="1"/>
  <c r="E34"/>
  <c r="G34" s="1"/>
  <c r="E36"/>
  <c r="G36" s="1"/>
  <c r="E38"/>
  <c r="G38" s="1"/>
  <c r="F109"/>
  <c r="D109"/>
  <c r="F107"/>
  <c r="D107"/>
  <c r="F105"/>
  <c r="D105"/>
  <c r="F103"/>
  <c r="D103"/>
  <c r="E103"/>
  <c r="G103" s="1"/>
  <c r="E111" s="1"/>
  <c r="F91"/>
  <c r="D91"/>
  <c r="F89"/>
  <c r="D89"/>
  <c r="F87"/>
  <c r="D87"/>
  <c r="F85"/>
  <c r="D85"/>
  <c r="E85"/>
  <c r="G85" s="1"/>
  <c r="E93" s="1"/>
  <c r="F73"/>
  <c r="D73"/>
  <c r="F71"/>
  <c r="D71"/>
  <c r="F69"/>
  <c r="D69"/>
  <c r="F67"/>
  <c r="D67"/>
  <c r="E67"/>
  <c r="G67" s="1"/>
  <c r="E75" s="1"/>
  <c r="F55"/>
  <c r="D55"/>
  <c r="F53"/>
  <c r="D53"/>
  <c r="F51"/>
  <c r="D51"/>
  <c r="F49"/>
  <c r="D49"/>
  <c r="E49"/>
  <c r="G49" s="1"/>
  <c r="E57" s="1"/>
  <c r="F37"/>
  <c r="D37"/>
  <c r="F35"/>
  <c r="D35"/>
  <c r="F33"/>
  <c r="D33"/>
  <c r="F31"/>
  <c r="D31"/>
  <c r="E31"/>
  <c r="G31" s="1"/>
  <c r="E39" s="1"/>
  <c r="E20"/>
  <c r="G20" s="1"/>
  <c r="F19"/>
  <c r="D19"/>
  <c r="E18"/>
  <c r="G18" s="1"/>
  <c r="F17"/>
  <c r="D17"/>
  <c r="E16"/>
  <c r="G16" s="1"/>
  <c r="F15"/>
  <c r="D15"/>
  <c r="E14"/>
  <c r="G14" s="1"/>
  <c r="I3"/>
  <c r="I2"/>
  <c r="D110" s="1"/>
  <c r="F110" s="1"/>
  <c r="E86" i="8"/>
  <c r="G86" s="1"/>
  <c r="E88"/>
  <c r="G88" s="1"/>
  <c r="E90"/>
  <c r="G90" s="1"/>
  <c r="E92"/>
  <c r="G92" s="1"/>
  <c r="E68"/>
  <c r="G68" s="1"/>
  <c r="E70"/>
  <c r="G70" s="1"/>
  <c r="E72"/>
  <c r="G72" s="1"/>
  <c r="E74"/>
  <c r="G74" s="1"/>
  <c r="F109"/>
  <c r="D109"/>
  <c r="F107"/>
  <c r="D107"/>
  <c r="F105"/>
  <c r="D105"/>
  <c r="F103"/>
  <c r="D103"/>
  <c r="F91"/>
  <c r="D91"/>
  <c r="F89"/>
  <c r="D89"/>
  <c r="F87"/>
  <c r="D87"/>
  <c r="F85"/>
  <c r="D85"/>
  <c r="F73"/>
  <c r="D73"/>
  <c r="F71"/>
  <c r="D71"/>
  <c r="F69"/>
  <c r="D69"/>
  <c r="F67"/>
  <c r="D67"/>
  <c r="E50"/>
  <c r="G50" s="1"/>
  <c r="E52"/>
  <c r="G52" s="1"/>
  <c r="E54"/>
  <c r="G54" s="1"/>
  <c r="E56"/>
  <c r="G56" s="1"/>
  <c r="F55"/>
  <c r="D55"/>
  <c r="F53"/>
  <c r="D53"/>
  <c r="F51"/>
  <c r="D51"/>
  <c r="F49"/>
  <c r="D49"/>
  <c r="E38"/>
  <c r="G38" s="1"/>
  <c r="F37"/>
  <c r="D37"/>
  <c r="E36"/>
  <c r="G36" s="1"/>
  <c r="F35"/>
  <c r="D35"/>
  <c r="E34"/>
  <c r="G34" s="1"/>
  <c r="F33"/>
  <c r="D33"/>
  <c r="E32"/>
  <c r="G32" s="1"/>
  <c r="F31"/>
  <c r="D31"/>
  <c r="E20"/>
  <c r="G20" s="1"/>
  <c r="F19"/>
  <c r="D19"/>
  <c r="E18"/>
  <c r="G18" s="1"/>
  <c r="F17"/>
  <c r="D17"/>
  <c r="E16"/>
  <c r="G16" s="1"/>
  <c r="F15"/>
  <c r="D15"/>
  <c r="E14"/>
  <c r="G14" s="1"/>
  <c r="F13"/>
  <c r="D13"/>
  <c r="I3"/>
  <c r="I2"/>
  <c r="D56" s="1"/>
  <c r="F56" s="1"/>
  <c r="D36" i="9" l="1"/>
  <c r="F36" s="1"/>
  <c r="D86"/>
  <c r="F86" s="1"/>
  <c r="D90"/>
  <c r="F90" s="1"/>
  <c r="D68"/>
  <c r="F68" s="1"/>
  <c r="D32"/>
  <c r="F32" s="1"/>
  <c r="D50"/>
  <c r="F50" s="1"/>
  <c r="D54"/>
  <c r="F54" s="1"/>
  <c r="D106"/>
  <c r="F106" s="1"/>
  <c r="D38"/>
  <c r="F38" s="1"/>
  <c r="D72"/>
  <c r="F72" s="1"/>
  <c r="D34"/>
  <c r="F34" s="1"/>
  <c r="D52"/>
  <c r="F52" s="1"/>
  <c r="D56"/>
  <c r="F56" s="1"/>
  <c r="D108"/>
  <c r="F108" s="1"/>
  <c r="D74"/>
  <c r="F74" s="1"/>
  <c r="D104"/>
  <c r="F104" s="1"/>
  <c r="D92"/>
  <c r="F92" s="1"/>
  <c r="D70"/>
  <c r="F70" s="1"/>
  <c r="D88"/>
  <c r="F88" s="1"/>
  <c r="E105"/>
  <c r="G105" s="1"/>
  <c r="E107"/>
  <c r="G107" s="1"/>
  <c r="E109"/>
  <c r="G109" s="1"/>
  <c r="E87"/>
  <c r="G87" s="1"/>
  <c r="E89"/>
  <c r="G89" s="1"/>
  <c r="E91"/>
  <c r="G91" s="1"/>
  <c r="E69"/>
  <c r="G69" s="1"/>
  <c r="E71"/>
  <c r="G71" s="1"/>
  <c r="E73"/>
  <c r="G73" s="1"/>
  <c r="E51"/>
  <c r="G51" s="1"/>
  <c r="E53"/>
  <c r="G53" s="1"/>
  <c r="E55"/>
  <c r="G55" s="1"/>
  <c r="E33"/>
  <c r="G33" s="1"/>
  <c r="E35"/>
  <c r="G35" s="1"/>
  <c r="E37"/>
  <c r="G37" s="1"/>
  <c r="D14"/>
  <c r="F14" s="1"/>
  <c r="D16"/>
  <c r="F16" s="1"/>
  <c r="D18"/>
  <c r="F18" s="1"/>
  <c r="D20"/>
  <c r="F20" s="1"/>
  <c r="D68" i="8"/>
  <c r="F68" s="1"/>
  <c r="D86"/>
  <c r="F86" s="1"/>
  <c r="D108"/>
  <c r="F108" s="1"/>
  <c r="D70"/>
  <c r="F70" s="1"/>
  <c r="D72"/>
  <c r="F72" s="1"/>
  <c r="D88"/>
  <c r="F88" s="1"/>
  <c r="D110"/>
  <c r="F110" s="1"/>
  <c r="D74"/>
  <c r="F74" s="1"/>
  <c r="D90"/>
  <c r="F90" s="1"/>
  <c r="D104"/>
  <c r="F104" s="1"/>
  <c r="D92"/>
  <c r="F92" s="1"/>
  <c r="D106"/>
  <c r="F106" s="1"/>
  <c r="D14"/>
  <c r="F14" s="1"/>
  <c r="D16"/>
  <c r="F16" s="1"/>
  <c r="D18"/>
  <c r="F18" s="1"/>
  <c r="D20"/>
  <c r="F20" s="1"/>
  <c r="D32"/>
  <c r="F32" s="1"/>
  <c r="D34"/>
  <c r="F34" s="1"/>
  <c r="D36"/>
  <c r="F36" s="1"/>
  <c r="D38"/>
  <c r="F38" s="1"/>
  <c r="D50"/>
  <c r="F50" s="1"/>
  <c r="D52"/>
  <c r="F52" s="1"/>
  <c r="D54"/>
  <c r="F54" s="1"/>
  <c r="E56" i="6" l="1"/>
  <c r="D56"/>
  <c r="C56"/>
  <c r="B56"/>
  <c r="E51"/>
  <c r="D51"/>
  <c r="C51"/>
  <c r="B51"/>
  <c r="E47"/>
  <c r="D47"/>
  <c r="C47"/>
  <c r="B47"/>
  <c r="E43"/>
  <c r="D43"/>
  <c r="C43"/>
  <c r="B43"/>
  <c r="E39"/>
  <c r="D39"/>
  <c r="C39"/>
  <c r="B39"/>
  <c r="E35"/>
  <c r="D35"/>
  <c r="C35"/>
  <c r="B35"/>
  <c r="E31"/>
  <c r="D31"/>
  <c r="C31"/>
  <c r="B31"/>
  <c r="E11"/>
  <c r="F5"/>
  <c r="D52" l="1"/>
  <c r="E52"/>
  <c r="C52"/>
  <c r="F53"/>
  <c r="B52"/>
  <c r="E25" l="1"/>
  <c r="D25"/>
  <c r="C25"/>
  <c r="F27"/>
  <c r="J54" i="5"/>
  <c r="J36"/>
  <c r="J41"/>
  <c r="J44"/>
  <c r="J45"/>
  <c r="J47"/>
  <c r="J48"/>
  <c r="J49"/>
  <c r="J50"/>
  <c r="J51"/>
  <c r="J52"/>
  <c r="J35"/>
  <c r="J14"/>
  <c r="J15"/>
  <c r="J16"/>
  <c r="J17"/>
  <c r="J18"/>
  <c r="J19"/>
  <c r="J20"/>
  <c r="J21"/>
  <c r="J22"/>
  <c r="J23"/>
  <c r="J24"/>
  <c r="I9" i="9" s="1"/>
  <c r="J25" i="5"/>
  <c r="J26"/>
  <c r="J27"/>
  <c r="J28"/>
  <c r="J29"/>
  <c r="J30"/>
  <c r="J31"/>
  <c r="J32"/>
  <c r="J33"/>
  <c r="J37"/>
  <c r="J38"/>
  <c r="J39"/>
  <c r="J40"/>
  <c r="J42"/>
  <c r="J43"/>
  <c r="J46"/>
  <c r="J53"/>
  <c r="I45" i="8" l="1"/>
  <c r="I63"/>
  <c r="I81"/>
  <c r="I99"/>
  <c r="I9"/>
  <c r="I27"/>
  <c r="E19" i="9"/>
  <c r="G19" s="1"/>
  <c r="E17"/>
  <c r="G17" s="1"/>
  <c r="E15"/>
  <c r="G15" s="1"/>
  <c r="E13"/>
  <c r="G13" s="1"/>
  <c r="E21" s="1"/>
  <c r="F18" i="6"/>
  <c r="F57" s="1"/>
  <c r="E113" i="9" l="1"/>
  <c r="B23" i="6" s="1"/>
  <c r="E17" i="8"/>
  <c r="G17" s="1"/>
  <c r="E15"/>
  <c r="G15" s="1"/>
  <c r="E19"/>
  <c r="G19" s="1"/>
  <c r="E13"/>
  <c r="E35" i="13"/>
  <c r="G35" s="1"/>
  <c r="E31"/>
  <c r="E37"/>
  <c r="G37" s="1"/>
  <c r="E33"/>
  <c r="G33" s="1"/>
  <c r="E17" i="10"/>
  <c r="G17" s="1"/>
  <c r="E15"/>
  <c r="G15" s="1"/>
  <c r="E19"/>
  <c r="G19" s="1"/>
  <c r="E13"/>
  <c r="G13" s="1"/>
  <c r="E21" s="1"/>
  <c r="E109"/>
  <c r="G109" s="1"/>
  <c r="E107"/>
  <c r="G107" s="1"/>
  <c r="E105"/>
  <c r="G105" s="1"/>
  <c r="E103"/>
  <c r="G103" s="1"/>
  <c r="E111" s="1"/>
  <c r="E73"/>
  <c r="G73" s="1"/>
  <c r="E71"/>
  <c r="G71" s="1"/>
  <c r="E69"/>
  <c r="G69" s="1"/>
  <c r="E67"/>
  <c r="G67" s="1"/>
  <c r="E75" s="1"/>
  <c r="E91" i="13"/>
  <c r="G91" s="1"/>
  <c r="E89"/>
  <c r="G89" s="1"/>
  <c r="E87"/>
  <c r="G87" s="1"/>
  <c r="E85"/>
  <c r="E19"/>
  <c r="E17"/>
  <c r="E15"/>
  <c r="E13"/>
  <c r="E37" i="10"/>
  <c r="G37" s="1"/>
  <c r="E35"/>
  <c r="G35" s="1"/>
  <c r="E33"/>
  <c r="G33" s="1"/>
  <c r="E31"/>
  <c r="G31" s="1"/>
  <c r="E39" s="1"/>
  <c r="E55" i="13"/>
  <c r="G55" s="1"/>
  <c r="E53"/>
  <c r="G53" s="1"/>
  <c r="E51"/>
  <c r="G51" s="1"/>
  <c r="E49"/>
  <c r="E89" i="12"/>
  <c r="G89" s="1"/>
  <c r="E87"/>
  <c r="G87" s="1"/>
  <c r="E91"/>
  <c r="G91" s="1"/>
  <c r="E85"/>
  <c r="E109"/>
  <c r="G109" s="1"/>
  <c r="E107"/>
  <c r="G107" s="1"/>
  <c r="E105"/>
  <c r="G105" s="1"/>
  <c r="E103"/>
  <c r="E55"/>
  <c r="G55" s="1"/>
  <c r="E53"/>
  <c r="G53" s="1"/>
  <c r="E51"/>
  <c r="G51" s="1"/>
  <c r="E49"/>
  <c r="E73" i="13"/>
  <c r="G73" s="1"/>
  <c r="E71"/>
  <c r="G71" s="1"/>
  <c r="E69"/>
  <c r="G69" s="1"/>
  <c r="E67"/>
  <c r="E73" i="12"/>
  <c r="G73" s="1"/>
  <c r="E71"/>
  <c r="G71" s="1"/>
  <c r="E69"/>
  <c r="G69" s="1"/>
  <c r="E67"/>
  <c r="E15"/>
  <c r="E13"/>
  <c r="E17"/>
  <c r="E19"/>
  <c r="E85" i="10"/>
  <c r="G85" s="1"/>
  <c r="E93" s="1"/>
  <c r="E87"/>
  <c r="G87" s="1"/>
  <c r="E91"/>
  <c r="G91" s="1"/>
  <c r="E89"/>
  <c r="G89" s="1"/>
  <c r="E37" i="12"/>
  <c r="G37" s="1"/>
  <c r="E35"/>
  <c r="G35" s="1"/>
  <c r="E33"/>
  <c r="G33" s="1"/>
  <c r="E31"/>
  <c r="E103" i="13"/>
  <c r="E107"/>
  <c r="G107" s="1"/>
  <c r="E105"/>
  <c r="G105" s="1"/>
  <c r="E109"/>
  <c r="G109" s="1"/>
  <c r="E55" i="10"/>
  <c r="G55" s="1"/>
  <c r="E51"/>
  <c r="G51" s="1"/>
  <c r="E49"/>
  <c r="G49" s="1"/>
  <c r="E57" s="1"/>
  <c r="E53"/>
  <c r="G53" s="1"/>
  <c r="E37" i="8"/>
  <c r="G37" s="1"/>
  <c r="E31"/>
  <c r="E35"/>
  <c r="G35" s="1"/>
  <c r="E33"/>
  <c r="G33" s="1"/>
  <c r="E49"/>
  <c r="E55"/>
  <c r="G55" s="1"/>
  <c r="E53"/>
  <c r="G53" s="1"/>
  <c r="E51"/>
  <c r="G51" s="1"/>
  <c r="E55" i="15"/>
  <c r="G55" s="1"/>
  <c r="E53"/>
  <c r="G53" s="1"/>
  <c r="E51"/>
  <c r="G51" s="1"/>
  <c r="E49"/>
  <c r="E19"/>
  <c r="E17"/>
  <c r="E15"/>
  <c r="E13"/>
  <c r="E91" i="11"/>
  <c r="G91" s="1"/>
  <c r="E85"/>
  <c r="E89"/>
  <c r="G89" s="1"/>
  <c r="E87"/>
  <c r="G87" s="1"/>
  <c r="E109"/>
  <c r="G109" s="1"/>
  <c r="E107"/>
  <c r="G107" s="1"/>
  <c r="E105"/>
  <c r="G105" s="1"/>
  <c r="E103"/>
  <c r="E91" i="14"/>
  <c r="G91" s="1"/>
  <c r="E89"/>
  <c r="G89" s="1"/>
  <c r="E85"/>
  <c r="E87"/>
  <c r="G87" s="1"/>
  <c r="E55"/>
  <c r="G55" s="1"/>
  <c r="E51"/>
  <c r="G51" s="1"/>
  <c r="E49"/>
  <c r="E53"/>
  <c r="G53" s="1"/>
  <c r="E19"/>
  <c r="G19" s="1"/>
  <c r="E17"/>
  <c r="G17" s="1"/>
  <c r="E15"/>
  <c r="G15" s="1"/>
  <c r="E13"/>
  <c r="E19" i="11"/>
  <c r="G19" s="1"/>
  <c r="E15"/>
  <c r="G15" s="1"/>
  <c r="E13"/>
  <c r="E17"/>
  <c r="G17" s="1"/>
  <c r="E55"/>
  <c r="G55" s="1"/>
  <c r="E53"/>
  <c r="G53" s="1"/>
  <c r="E51"/>
  <c r="G51" s="1"/>
  <c r="E49"/>
  <c r="E73"/>
  <c r="G73" s="1"/>
  <c r="E67"/>
  <c r="E71"/>
  <c r="G71" s="1"/>
  <c r="E69"/>
  <c r="G69" s="1"/>
  <c r="E105" i="8"/>
  <c r="G105" s="1"/>
  <c r="E107"/>
  <c r="G107" s="1"/>
  <c r="E109"/>
  <c r="G109" s="1"/>
  <c r="E103"/>
  <c r="E109" i="14"/>
  <c r="G109" s="1"/>
  <c r="E107"/>
  <c r="G107" s="1"/>
  <c r="E105"/>
  <c r="G105" s="1"/>
  <c r="E103"/>
  <c r="E85" i="8"/>
  <c r="E91"/>
  <c r="G91" s="1"/>
  <c r="E89"/>
  <c r="G89" s="1"/>
  <c r="E87"/>
  <c r="G87" s="1"/>
  <c r="E69" i="14"/>
  <c r="G69" s="1"/>
  <c r="E67"/>
  <c r="E71"/>
  <c r="G71" s="1"/>
  <c r="E73"/>
  <c r="G73" s="1"/>
  <c r="E37" i="11"/>
  <c r="G37" s="1"/>
  <c r="E35"/>
  <c r="G35" s="1"/>
  <c r="E33"/>
  <c r="G33" s="1"/>
  <c r="E31"/>
  <c r="E69" i="8"/>
  <c r="G69" s="1"/>
  <c r="E73"/>
  <c r="G73" s="1"/>
  <c r="E71"/>
  <c r="G71" s="1"/>
  <c r="E67"/>
  <c r="E37" i="14"/>
  <c r="G37" s="1"/>
  <c r="E31"/>
  <c r="E35"/>
  <c r="G35" s="1"/>
  <c r="E33"/>
  <c r="G33" s="1"/>
  <c r="E109" i="15"/>
  <c r="G109" s="1"/>
  <c r="E107"/>
  <c r="G107" s="1"/>
  <c r="E105"/>
  <c r="G105" s="1"/>
  <c r="E103"/>
  <c r="E73"/>
  <c r="G73" s="1"/>
  <c r="E69"/>
  <c r="G69" s="1"/>
  <c r="E67"/>
  <c r="E71"/>
  <c r="G71" s="1"/>
  <c r="E91"/>
  <c r="G91" s="1"/>
  <c r="E85"/>
  <c r="E89"/>
  <c r="G89" s="1"/>
  <c r="E87"/>
  <c r="G87" s="1"/>
  <c r="E37"/>
  <c r="G37" s="1"/>
  <c r="E35"/>
  <c r="G35" s="1"/>
  <c r="E33"/>
  <c r="G33" s="1"/>
  <c r="E31"/>
  <c r="G31" i="12" l="1"/>
  <c r="G49"/>
  <c r="G67"/>
  <c r="G85"/>
  <c r="G103"/>
  <c r="G31" i="13"/>
  <c r="G49"/>
  <c r="G67"/>
  <c r="G85"/>
  <c r="G103"/>
  <c r="G31" i="15"/>
  <c r="G49"/>
  <c r="G67"/>
  <c r="G85"/>
  <c r="G103"/>
  <c r="G103" i="11"/>
  <c r="G85"/>
  <c r="G67"/>
  <c r="G49"/>
  <c r="G31"/>
  <c r="G13"/>
  <c r="G31" i="8"/>
  <c r="G13"/>
  <c r="G13" i="14"/>
  <c r="G31"/>
  <c r="G49"/>
  <c r="G67"/>
  <c r="G85"/>
  <c r="G103"/>
  <c r="G49" i="8"/>
  <c r="G67"/>
  <c r="G85"/>
  <c r="G103"/>
  <c r="E113" i="10"/>
  <c r="E113" i="12" l="1"/>
  <c r="E113" i="13"/>
  <c r="E113" i="15"/>
  <c r="E113" i="11"/>
  <c r="E113" i="8"/>
  <c r="E113" i="14"/>
</calcChain>
</file>

<file path=xl/sharedStrings.xml><?xml version="1.0" encoding="utf-8"?>
<sst xmlns="http://schemas.openxmlformats.org/spreadsheetml/2006/main" count="1882" uniqueCount="122">
  <si>
    <t>PHASE</t>
  </si>
  <si>
    <t>TOURNAGE</t>
  </si>
  <si>
    <t>DMU</t>
  </si>
  <si>
    <t>Pièce</t>
  </si>
  <si>
    <t>avance rapide machine :</t>
  </si>
  <si>
    <t>mm/min</t>
  </si>
  <si>
    <t>cmin.</t>
  </si>
  <si>
    <t>Outils:</t>
  </si>
  <si>
    <t>Sonim T10</t>
  </si>
  <si>
    <t>Somab 400C</t>
  </si>
  <si>
    <t>Somab 400</t>
  </si>
  <si>
    <t>CUH Real</t>
  </si>
  <si>
    <t>Sabre 400</t>
  </si>
  <si>
    <t>CUV Saphir</t>
  </si>
  <si>
    <t>Mikron</t>
  </si>
  <si>
    <t>mm/min.</t>
  </si>
  <si>
    <t>Chang. Outil</t>
  </si>
  <si>
    <t>Vf rapide</t>
  </si>
  <si>
    <t>rapide</t>
  </si>
  <si>
    <t>FRAISAGE</t>
  </si>
  <si>
    <t>travail</t>
  </si>
  <si>
    <t>Vf (mm/min)</t>
  </si>
  <si>
    <t>n (tr/min)</t>
  </si>
  <si>
    <t>f (mm/tr)</t>
  </si>
  <si>
    <t>Diamètre pièce</t>
  </si>
  <si>
    <t>Numéro</t>
  </si>
  <si>
    <t>z (dents)</t>
  </si>
  <si>
    <t>fz (mm/dt/tr)</t>
  </si>
  <si>
    <t>Vc (m/min)</t>
  </si>
  <si>
    <t>Diamètre outil</t>
  </si>
  <si>
    <t>Outils</t>
  </si>
  <si>
    <t>Conditions de coupe</t>
  </si>
  <si>
    <t>Vc:</t>
  </si>
  <si>
    <t>m/min</t>
  </si>
  <si>
    <t>mm</t>
  </si>
  <si>
    <t>nombre de dents:</t>
  </si>
  <si>
    <t>Vf en mm/min</t>
  </si>
  <si>
    <t>Temps technologique</t>
  </si>
  <si>
    <t>déplacement</t>
  </si>
  <si>
    <t>Longueur</t>
  </si>
  <si>
    <t>T rapide</t>
  </si>
  <si>
    <t>T travail</t>
  </si>
  <si>
    <t>trajectoire 1</t>
  </si>
  <si>
    <t>trajectoire 2</t>
  </si>
  <si>
    <t>Opération 1</t>
  </si>
  <si>
    <t xml:space="preserve">Tt : </t>
  </si>
  <si>
    <t>min</t>
  </si>
  <si>
    <t>Opération 2</t>
  </si>
  <si>
    <t>Opération 3</t>
  </si>
  <si>
    <t>Opération 4</t>
  </si>
  <si>
    <t>Opération 5</t>
  </si>
  <si>
    <t>Opération 6</t>
  </si>
  <si>
    <t>Durée globale de la phase</t>
  </si>
  <si>
    <t xml:space="preserve">Tu : </t>
  </si>
  <si>
    <t>trajectoire 3</t>
  </si>
  <si>
    <t>trajectoire 4</t>
  </si>
  <si>
    <t>trajectoire 5</t>
  </si>
  <si>
    <t>trajectoire 6</t>
  </si>
  <si>
    <t>trajectoire 7</t>
  </si>
  <si>
    <t>trajectoire 8</t>
  </si>
  <si>
    <t xml:space="preserve">            Référence de la pièce:</t>
  </si>
  <si>
    <t>Date:</t>
  </si>
  <si>
    <t xml:space="preserve">                                     Matière:</t>
  </si>
  <si>
    <t>Etabli par:</t>
  </si>
  <si>
    <r>
      <t xml:space="preserve">  Quantité de pièces sur un an: </t>
    </r>
    <r>
      <rPr>
        <b/>
        <sz val="10"/>
        <rFont val="Arial"/>
        <family val="2"/>
      </rPr>
      <t>C</t>
    </r>
  </si>
  <si>
    <r>
      <t xml:space="preserve">                        Taux d'intérêt</t>
    </r>
    <r>
      <rPr>
        <b/>
        <sz val="10"/>
        <rFont val="Arial"/>
        <family val="2"/>
      </rPr>
      <t>:  T</t>
    </r>
  </si>
  <si>
    <t xml:space="preserve"> 5%= 0,05</t>
  </si>
  <si>
    <t>Coût de passation d'une commande :A</t>
  </si>
  <si>
    <t>euros</t>
  </si>
  <si>
    <t>Quantité économique de commande:Q0</t>
  </si>
  <si>
    <t>Nbre bruts</t>
  </si>
  <si>
    <r>
      <t xml:space="preserve">  Temps d'exécution du lot en heure:</t>
    </r>
    <r>
      <rPr>
        <b/>
        <sz val="10"/>
        <rFont val="Arial"/>
        <family val="2"/>
      </rPr>
      <t xml:space="preserve">  </t>
    </r>
    <r>
      <rPr>
        <sz val="10"/>
        <rFont val="Arial"/>
        <family val="2"/>
      </rPr>
      <t xml:space="preserve">  </t>
    </r>
  </si>
  <si>
    <t xml:space="preserve">                     Taux horaire du débit:</t>
  </si>
  <si>
    <t xml:space="preserve">  Nombre de pièces débitées par lot:</t>
  </si>
  <si>
    <t>Phase 10</t>
  </si>
  <si>
    <t>Phase 20</t>
  </si>
  <si>
    <t>Phase 30</t>
  </si>
  <si>
    <t>Phase 40</t>
  </si>
  <si>
    <r>
      <t xml:space="preserve"> Temps de préparation du poste:</t>
    </r>
    <r>
      <rPr>
        <b/>
        <sz val="10"/>
        <rFont val="Arial"/>
        <family val="2"/>
      </rPr>
      <t>Ts</t>
    </r>
  </si>
  <si>
    <t>en heure</t>
  </si>
  <si>
    <t>euros/heure</t>
  </si>
  <si>
    <r>
      <t xml:space="preserve">                                           </t>
    </r>
    <r>
      <rPr>
        <b/>
        <sz val="10"/>
        <rFont val="Arial"/>
        <family val="2"/>
      </rPr>
      <t>Cu par phase</t>
    </r>
  </si>
  <si>
    <r>
      <t>Nombre Pièces /outil-plaquette:</t>
    </r>
    <r>
      <rPr>
        <b/>
        <sz val="10"/>
        <rFont val="Arial"/>
        <family val="2"/>
      </rPr>
      <t>nu</t>
    </r>
  </si>
  <si>
    <r>
      <t xml:space="preserve">       Prix de l'outil ou plaquette:</t>
    </r>
    <r>
      <rPr>
        <b/>
        <sz val="10"/>
        <rFont val="Arial"/>
        <family val="2"/>
      </rPr>
      <t>Po</t>
    </r>
  </si>
  <si>
    <t xml:space="preserve">                                                          Coc1</t>
  </si>
  <si>
    <t xml:space="preserve">                                                          Coc2</t>
  </si>
  <si>
    <t xml:space="preserve">                                                          Coc3</t>
  </si>
  <si>
    <t xml:space="preserve">                                                          Coc4</t>
  </si>
  <si>
    <t xml:space="preserve">                                                          Coc5</t>
  </si>
  <si>
    <t xml:space="preserve">                                                          Coc6</t>
  </si>
  <si>
    <r>
      <t>Prix global de l'outillage :</t>
    </r>
    <r>
      <rPr>
        <b/>
        <sz val="10"/>
        <rFont val="Arial"/>
        <family val="2"/>
      </rPr>
      <t>Pout</t>
    </r>
  </si>
  <si>
    <t>Nombre de pièces avec l'outillage: N</t>
  </si>
  <si>
    <t>COÛT UNITAIRE PIECE</t>
  </si>
  <si>
    <t>Changement d'outil :</t>
  </si>
  <si>
    <t>Machine :</t>
  </si>
  <si>
    <t>Taux</t>
  </si>
  <si>
    <t>horaire</t>
  </si>
  <si>
    <t>Somab 250</t>
  </si>
  <si>
    <t>avance:</t>
  </si>
  <si>
    <t>Vf:</t>
  </si>
  <si>
    <t>Machine utilisée:</t>
  </si>
  <si>
    <t>Phase:</t>
  </si>
  <si>
    <t xml:space="preserve">                                           Calcul du coût d'une pièce</t>
  </si>
  <si>
    <r>
      <t xml:space="preserve">Coût unitaire matière ou brut : </t>
    </r>
    <r>
      <rPr>
        <b/>
        <sz val="11"/>
        <color theme="1"/>
        <rFont val="Calibri"/>
        <family val="2"/>
        <scheme val="minor"/>
      </rPr>
      <t>PMat</t>
    </r>
  </si>
  <si>
    <r>
      <t>Coût unitaire de stockage:</t>
    </r>
    <r>
      <rPr>
        <b/>
        <sz val="11"/>
        <color theme="1"/>
        <rFont val="Calibri"/>
        <family val="2"/>
        <scheme val="minor"/>
      </rPr>
      <t>CS</t>
    </r>
  </si>
  <si>
    <r>
      <t>Coût du débit:</t>
    </r>
    <r>
      <rPr>
        <b/>
        <sz val="11"/>
        <color theme="1"/>
        <rFont val="Calibri"/>
        <family val="2"/>
        <scheme val="minor"/>
      </rPr>
      <t>Cd</t>
    </r>
  </si>
  <si>
    <r>
      <t xml:space="preserve">Coût d'usinage total: </t>
    </r>
    <r>
      <rPr>
        <b/>
        <sz val="11"/>
        <color theme="1"/>
        <rFont val="Calibri"/>
        <family val="2"/>
        <scheme val="minor"/>
      </rPr>
      <t>Cu</t>
    </r>
  </si>
  <si>
    <r>
      <t xml:space="preserve">Coût d'outils coupants total : </t>
    </r>
    <r>
      <rPr>
        <b/>
        <sz val="11"/>
        <color theme="1"/>
        <rFont val="Calibri"/>
        <family val="2"/>
        <scheme val="minor"/>
      </rPr>
      <t>Coc</t>
    </r>
  </si>
  <si>
    <r>
      <t>Coût de l'outillage total:</t>
    </r>
    <r>
      <rPr>
        <b/>
        <sz val="11"/>
        <color theme="1"/>
        <rFont val="Calibri"/>
        <family val="2"/>
        <scheme val="minor"/>
      </rPr>
      <t>Cout</t>
    </r>
  </si>
  <si>
    <r>
      <t xml:space="preserve">                                        </t>
    </r>
    <r>
      <rPr>
        <sz val="11"/>
        <color theme="1"/>
        <rFont val="Calibri"/>
        <family val="2"/>
        <scheme val="minor"/>
      </rPr>
      <t>Cout par phase</t>
    </r>
  </si>
  <si>
    <r>
      <t xml:space="preserve">              Taux horaire machine :</t>
    </r>
    <r>
      <rPr>
        <b/>
        <sz val="10"/>
        <rFont val="Calibri"/>
        <family val="2"/>
        <scheme val="minor"/>
      </rPr>
      <t>Tm</t>
    </r>
  </si>
  <si>
    <r>
      <t xml:space="preserve"> Temps d'exécution d'une pièce: </t>
    </r>
    <r>
      <rPr>
        <b/>
        <sz val="10"/>
        <rFont val="Calibri"/>
        <family val="2"/>
        <scheme val="minor"/>
      </rPr>
      <t>tu</t>
    </r>
  </si>
  <si>
    <r>
      <t>Nombre de pièces usinées par lot</t>
    </r>
    <r>
      <rPr>
        <b/>
        <sz val="10"/>
        <rFont val="Calibri"/>
        <family val="2"/>
        <scheme val="minor"/>
      </rPr>
      <t>:n</t>
    </r>
  </si>
  <si>
    <r>
      <t xml:space="preserve">  Temps de changement d'outil:</t>
    </r>
    <r>
      <rPr>
        <b/>
        <sz val="10"/>
        <rFont val="Calibri"/>
        <family val="2"/>
        <scheme val="minor"/>
      </rPr>
      <t>tcha</t>
    </r>
  </si>
  <si>
    <r>
      <t>Nombre Pièces /outil-plaquette:</t>
    </r>
    <r>
      <rPr>
        <b/>
        <sz val="10"/>
        <rFont val="Calibri"/>
        <family val="2"/>
        <scheme val="minor"/>
      </rPr>
      <t>nu</t>
    </r>
  </si>
  <si>
    <r>
      <t xml:space="preserve">       Prix de l'outil ou plaquette:</t>
    </r>
    <r>
      <rPr>
        <b/>
        <sz val="10"/>
        <rFont val="Calibri"/>
        <family val="2"/>
        <scheme val="minor"/>
      </rPr>
      <t>Po</t>
    </r>
  </si>
  <si>
    <r>
      <t xml:space="preserve">                                         </t>
    </r>
    <r>
      <rPr>
        <b/>
        <sz val="10"/>
        <rFont val="Calibri"/>
        <family val="2"/>
        <scheme val="minor"/>
      </rPr>
      <t>Coc par phase</t>
    </r>
  </si>
  <si>
    <t>Scie</t>
  </si>
  <si>
    <t>Diamètre outil:</t>
  </si>
  <si>
    <t>Diamètre pièce:</t>
  </si>
  <si>
    <t>pointeur</t>
  </si>
  <si>
    <t>Fraise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</si>
</sst>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2"/>
      <color theme="1"/>
      <name val="Times New Roman"/>
      <family val="2"/>
    </font>
    <font>
      <sz val="40"/>
      <color theme="1"/>
      <name val="Calibri"/>
      <family val="2"/>
      <scheme val="minor"/>
    </font>
    <font>
      <sz val="3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i/>
      <u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1"/>
      <name val="Calibri"/>
      <family val="2"/>
      <scheme val="minor"/>
    </font>
    <font>
      <i/>
      <u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00B0F0"/>
        <bgColor theme="4" tint="0.59999389629810485"/>
      </patternFill>
    </fill>
    <fill>
      <patternFill patternType="solid">
        <fgColor rgb="FF00B0F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4" tint="0.59999389629810485"/>
      </patternFill>
    </fill>
  </fills>
  <borders count="9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theme="1"/>
      </bottom>
      <diagonal/>
    </border>
    <border>
      <left/>
      <right style="thin">
        <color theme="1"/>
      </right>
      <top/>
      <bottom style="dotted">
        <color theme="1"/>
      </bottom>
      <diagonal/>
    </border>
    <border>
      <left style="thin">
        <color theme="1"/>
      </left>
      <right style="thin">
        <color theme="1"/>
      </right>
      <top/>
      <bottom style="dotted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tted">
        <color theme="1"/>
      </bottom>
      <diagonal/>
    </border>
    <border>
      <left style="thin">
        <color indexed="64"/>
      </left>
      <right style="thin">
        <color indexed="64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theme="1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dotted">
        <color indexed="64"/>
      </bottom>
      <diagonal/>
    </border>
    <border>
      <left style="thin">
        <color indexed="64"/>
      </left>
      <right style="thin">
        <color theme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theme="1"/>
      </right>
      <top style="dotted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/>
      <bottom/>
      <diagonal style="medium">
        <color indexed="64"/>
      </diagonal>
    </border>
    <border diagonalUp="1" diagonalDown="1">
      <left/>
      <right style="thin">
        <color indexed="64"/>
      </right>
      <top/>
      <bottom style="thick">
        <color indexed="64"/>
      </bottom>
      <diagonal style="medium">
        <color indexed="64"/>
      </diagonal>
    </border>
    <border diagonalUp="1" diagonalDown="1">
      <left/>
      <right style="thin">
        <color indexed="64"/>
      </right>
      <top style="thick">
        <color indexed="64"/>
      </top>
      <bottom/>
      <diagonal style="medium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3" fillId="0" borderId="0"/>
    <xf numFmtId="0" fontId="1" fillId="0" borderId="0"/>
  </cellStyleXfs>
  <cellXfs count="227">
    <xf numFmtId="0" fontId="0" fillId="0" borderId="0" xfId="0"/>
    <xf numFmtId="0" fontId="3" fillId="0" borderId="0" xfId="2"/>
    <xf numFmtId="0" fontId="3" fillId="0" borderId="0" xfId="2" applyAlignment="1">
      <alignment horizontal="center"/>
    </xf>
    <xf numFmtId="0" fontId="1" fillId="0" borderId="0" xfId="3"/>
    <xf numFmtId="0" fontId="5" fillId="0" borderId="0" xfId="3" applyFont="1" applyBorder="1" applyAlignment="1">
      <alignment vertical="center" wrapText="1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/>
    <xf numFmtId="0" fontId="0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2" xfId="1" applyFont="1" applyFill="1" applyBorder="1" applyAlignment="1" applyProtection="1">
      <alignment horizontal="center" vertical="center"/>
      <protection locked="0"/>
    </xf>
    <xf numFmtId="0" fontId="6" fillId="6" borderId="33" xfId="0" applyFont="1" applyFill="1" applyBorder="1" applyAlignment="1" applyProtection="1">
      <alignment horizontal="center" vertical="center"/>
      <protection locked="0"/>
    </xf>
    <xf numFmtId="0" fontId="6" fillId="10" borderId="34" xfId="0" applyFont="1" applyFill="1" applyBorder="1" applyAlignment="1" applyProtection="1">
      <alignment horizontal="center" vertical="center"/>
      <protection locked="0"/>
    </xf>
    <xf numFmtId="0" fontId="6" fillId="8" borderId="35" xfId="1" applyFont="1" applyFill="1" applyBorder="1" applyAlignment="1" applyProtection="1">
      <alignment horizontal="center" vertical="center"/>
      <protection locked="0"/>
    </xf>
    <xf numFmtId="0" fontId="6" fillId="6" borderId="35" xfId="1" applyFont="1" applyFill="1" applyBorder="1" applyAlignment="1" applyProtection="1">
      <alignment horizontal="center" vertical="center"/>
    </xf>
    <xf numFmtId="0" fontId="6" fillId="7" borderId="37" xfId="0" applyFont="1" applyFill="1" applyBorder="1" applyAlignment="1" applyProtection="1">
      <alignment horizontal="center" vertical="center"/>
      <protection locked="0"/>
    </xf>
    <xf numFmtId="0" fontId="6" fillId="9" borderId="38" xfId="1" applyFont="1" applyFill="1" applyBorder="1" applyAlignment="1" applyProtection="1">
      <alignment horizontal="center" vertical="center"/>
      <protection locked="0"/>
    </xf>
    <xf numFmtId="0" fontId="9" fillId="0" borderId="45" xfId="0" applyFont="1" applyBorder="1" applyAlignment="1" applyProtection="1">
      <alignment horizontal="right" vertical="center"/>
      <protection locked="0"/>
    </xf>
    <xf numFmtId="0" fontId="9" fillId="0" borderId="47" xfId="0" applyFont="1" applyBorder="1" applyAlignment="1" applyProtection="1">
      <alignment horizontal="left" vertical="center"/>
      <protection locked="0"/>
    </xf>
    <xf numFmtId="0" fontId="12" fillId="0" borderId="0" xfId="2" applyFont="1"/>
    <xf numFmtId="0" fontId="12" fillId="0" borderId="0" xfId="2" applyFont="1" applyAlignment="1">
      <alignment horizontal="center"/>
    </xf>
    <xf numFmtId="0" fontId="12" fillId="0" borderId="0" xfId="2" applyFont="1" applyAlignment="1">
      <alignment horizontal="right"/>
    </xf>
    <xf numFmtId="0" fontId="12" fillId="0" borderId="6" xfId="2" applyFont="1" applyBorder="1" applyAlignment="1">
      <alignment horizontal="center"/>
    </xf>
    <xf numFmtId="0" fontId="12" fillId="0" borderId="36" xfId="0" applyFont="1" applyBorder="1" applyAlignment="1" applyProtection="1">
      <alignment horizontal="center" vertical="center"/>
    </xf>
    <xf numFmtId="0" fontId="12" fillId="0" borderId="38" xfId="0" applyFont="1" applyBorder="1" applyAlignment="1" applyProtection="1">
      <alignment horizontal="center" vertical="center"/>
    </xf>
    <xf numFmtId="0" fontId="12" fillId="0" borderId="39" xfId="0" applyFont="1" applyBorder="1" applyAlignment="1" applyProtection="1">
      <alignment horizontal="center" vertical="center"/>
    </xf>
    <xf numFmtId="0" fontId="0" fillId="0" borderId="26" xfId="0" applyFont="1" applyBorder="1"/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3" xfId="0" applyFont="1" applyFill="1" applyBorder="1" applyAlignment="1" applyProtection="1">
      <alignment horizontal="right" vertical="center"/>
    </xf>
    <xf numFmtId="0" fontId="12" fillId="0" borderId="4" xfId="0" applyFont="1" applyBorder="1" applyAlignment="1" applyProtection="1">
      <alignment horizontal="left" vertical="center"/>
      <protection locked="0"/>
    </xf>
    <xf numFmtId="0" fontId="12" fillId="0" borderId="26" xfId="0" applyFont="1" applyBorder="1"/>
    <xf numFmtId="0" fontId="12" fillId="0" borderId="0" xfId="0" applyFont="1" applyAlignment="1">
      <alignment horizontal="right" vertical="center"/>
    </xf>
    <xf numFmtId="0" fontId="12" fillId="4" borderId="30" xfId="0" applyFont="1" applyFill="1" applyBorder="1"/>
    <xf numFmtId="0" fontId="12" fillId="0" borderId="0" xfId="0" applyFont="1"/>
    <xf numFmtId="0" fontId="12" fillId="0" borderId="42" xfId="0" applyFont="1" applyBorder="1" applyAlignment="1" applyProtection="1">
      <alignment horizontal="right" vertical="center"/>
      <protection locked="0"/>
    </xf>
    <xf numFmtId="0" fontId="12" fillId="0" borderId="44" xfId="0" applyFont="1" applyBorder="1" applyAlignment="1" applyProtection="1">
      <alignment horizontal="left" vertical="center"/>
      <protection locked="0"/>
    </xf>
    <xf numFmtId="0" fontId="12" fillId="3" borderId="21" xfId="3" applyFont="1" applyFill="1" applyBorder="1" applyAlignment="1">
      <alignment horizontal="center" vertical="center"/>
    </xf>
    <xf numFmtId="0" fontId="12" fillId="3" borderId="20" xfId="3" applyFont="1" applyFill="1" applyBorder="1" applyAlignment="1">
      <alignment horizontal="center" vertical="center"/>
    </xf>
    <xf numFmtId="0" fontId="12" fillId="3" borderId="19" xfId="3" applyFont="1" applyFill="1" applyBorder="1" applyAlignment="1">
      <alignment horizontal="center" vertical="center"/>
    </xf>
    <xf numFmtId="0" fontId="12" fillId="0" borderId="17" xfId="3" applyFont="1" applyBorder="1" applyAlignment="1">
      <alignment horizontal="center" vertical="center"/>
    </xf>
    <xf numFmtId="0" fontId="12" fillId="0" borderId="11" xfId="3" applyFont="1" applyBorder="1" applyAlignment="1">
      <alignment horizontal="center" vertical="center"/>
    </xf>
    <xf numFmtId="0" fontId="12" fillId="0" borderId="11" xfId="3" applyFont="1" applyFill="1" applyBorder="1" applyAlignment="1">
      <alignment horizontal="center"/>
    </xf>
    <xf numFmtId="0" fontId="12" fillId="3" borderId="11" xfId="3" applyFont="1" applyFill="1" applyBorder="1" applyAlignment="1">
      <alignment horizontal="center" vertical="center"/>
    </xf>
    <xf numFmtId="0" fontId="12" fillId="3" borderId="16" xfId="3" applyFont="1" applyFill="1" applyBorder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6" xfId="3" applyFont="1" applyBorder="1" applyAlignment="1">
      <alignment horizontal="center" vertical="center"/>
    </xf>
    <xf numFmtId="0" fontId="12" fillId="0" borderId="6" xfId="3" applyFont="1" applyFill="1" applyBorder="1" applyAlignment="1">
      <alignment horizontal="center"/>
    </xf>
    <xf numFmtId="0" fontId="12" fillId="3" borderId="15" xfId="3" applyFont="1" applyFill="1" applyBorder="1" applyAlignment="1">
      <alignment horizontal="center" vertical="center"/>
    </xf>
    <xf numFmtId="0" fontId="12" fillId="0" borderId="12" xfId="3" applyFont="1" applyFill="1" applyBorder="1" applyAlignment="1">
      <alignment horizontal="center"/>
    </xf>
    <xf numFmtId="0" fontId="12" fillId="3" borderId="10" xfId="3" applyFont="1" applyFill="1" applyBorder="1" applyAlignment="1">
      <alignment horizontal="center" vertical="center"/>
    </xf>
    <xf numFmtId="0" fontId="12" fillId="0" borderId="22" xfId="3" applyFont="1" applyBorder="1" applyAlignment="1">
      <alignment horizontal="center" vertical="center"/>
    </xf>
    <xf numFmtId="0" fontId="12" fillId="0" borderId="20" xfId="3" applyFont="1" applyFill="1" applyBorder="1" applyAlignment="1">
      <alignment horizontal="center" vertical="center"/>
    </xf>
    <xf numFmtId="0" fontId="12" fillId="0" borderId="17" xfId="3" applyFont="1" applyFill="1" applyBorder="1" applyAlignment="1">
      <alignment horizontal="center" vertical="center"/>
    </xf>
    <xf numFmtId="0" fontId="12" fillId="3" borderId="11" xfId="3" applyFont="1" applyFill="1" applyBorder="1" applyAlignment="1">
      <alignment horizontal="center"/>
    </xf>
    <xf numFmtId="0" fontId="12" fillId="3" borderId="16" xfId="3" applyFont="1" applyFill="1" applyBorder="1" applyAlignment="1">
      <alignment horizontal="center"/>
    </xf>
    <xf numFmtId="0" fontId="12" fillId="0" borderId="13" xfId="3" applyFont="1" applyFill="1" applyBorder="1" applyAlignment="1">
      <alignment horizontal="center" vertical="center"/>
    </xf>
    <xf numFmtId="0" fontId="12" fillId="3" borderId="15" xfId="3" applyFont="1" applyFill="1" applyBorder="1" applyAlignment="1">
      <alignment horizontal="center"/>
    </xf>
    <xf numFmtId="0" fontId="12" fillId="3" borderId="10" xfId="3" applyFont="1" applyFill="1" applyBorder="1" applyAlignment="1">
      <alignment horizontal="center"/>
    </xf>
    <xf numFmtId="0" fontId="12" fillId="0" borderId="8" xfId="3" applyFont="1" applyFill="1" applyBorder="1" applyAlignment="1">
      <alignment horizontal="center" vertical="center"/>
    </xf>
    <xf numFmtId="0" fontId="12" fillId="3" borderId="7" xfId="3" applyFont="1" applyFill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12" fillId="0" borderId="0" xfId="0" applyFont="1" applyAlignment="1" applyProtection="1">
      <alignment horizontal="right" vertical="center"/>
      <protection locked="0"/>
    </xf>
    <xf numFmtId="0" fontId="12" fillId="0" borderId="0" xfId="0" applyFont="1" applyAlignment="1"/>
    <xf numFmtId="0" fontId="12" fillId="0" borderId="0" xfId="0" applyFont="1" applyBorder="1" applyAlignment="1"/>
    <xf numFmtId="0" fontId="12" fillId="0" borderId="0" xfId="0" applyFont="1" applyFill="1" applyBorder="1"/>
    <xf numFmtId="14" fontId="0" fillId="0" borderId="55" xfId="0" applyNumberFormat="1" applyFont="1" applyFill="1" applyBorder="1" applyAlignment="1" applyProtection="1">
      <alignment horizontal="center"/>
      <protection locked="0"/>
    </xf>
    <xf numFmtId="0" fontId="0" fillId="12" borderId="66" xfId="0" applyFont="1" applyFill="1" applyBorder="1" applyProtection="1"/>
    <xf numFmtId="0" fontId="0" fillId="0" borderId="30" xfId="0" applyFont="1" applyFill="1" applyBorder="1" applyAlignment="1" applyProtection="1">
      <alignment horizontal="center"/>
      <protection locked="0"/>
    </xf>
    <xf numFmtId="0" fontId="0" fillId="12" borderId="67" xfId="0" applyFont="1" applyFill="1" applyBorder="1" applyProtection="1"/>
    <xf numFmtId="0" fontId="0" fillId="12" borderId="51" xfId="0" applyFont="1" applyFill="1" applyBorder="1" applyProtection="1"/>
    <xf numFmtId="0" fontId="0" fillId="12" borderId="65" xfId="0" applyFont="1" applyFill="1" applyBorder="1" applyProtection="1"/>
    <xf numFmtId="0" fontId="0" fillId="13" borderId="0" xfId="0" applyFont="1" applyFill="1" applyProtection="1"/>
    <xf numFmtId="0" fontId="0" fillId="13" borderId="0" xfId="0" applyFont="1" applyFill="1" applyBorder="1" applyProtection="1"/>
    <xf numFmtId="2" fontId="0" fillId="13" borderId="0" xfId="0" applyNumberFormat="1" applyFont="1" applyFill="1" applyBorder="1" applyAlignment="1" applyProtection="1">
      <alignment horizontal="center"/>
    </xf>
    <xf numFmtId="2" fontId="0" fillId="14" borderId="30" xfId="0" applyNumberFormat="1" applyFont="1" applyFill="1" applyBorder="1" applyAlignment="1" applyProtection="1">
      <alignment horizontal="center"/>
    </xf>
    <xf numFmtId="0" fontId="0" fillId="13" borderId="44" xfId="0" applyFont="1" applyFill="1" applyBorder="1" applyProtection="1"/>
    <xf numFmtId="0" fontId="0" fillId="12" borderId="0" xfId="0" applyFont="1" applyFill="1" applyProtection="1"/>
    <xf numFmtId="0" fontId="0" fillId="12" borderId="0" xfId="0" applyFont="1" applyFill="1" applyBorder="1" applyAlignment="1" applyProtection="1">
      <alignment horizontal="center"/>
    </xf>
    <xf numFmtId="0" fontId="0" fillId="12" borderId="48" xfId="0" applyFont="1" applyFill="1" applyBorder="1" applyProtection="1"/>
    <xf numFmtId="0" fontId="0" fillId="12" borderId="67" xfId="0" applyFont="1" applyFill="1" applyBorder="1" applyProtection="1">
      <protection locked="0"/>
    </xf>
    <xf numFmtId="0" fontId="0" fillId="12" borderId="50" xfId="0" applyFont="1" applyFill="1" applyBorder="1" applyProtection="1"/>
    <xf numFmtId="0" fontId="0" fillId="13" borderId="48" xfId="0" applyFont="1" applyFill="1" applyBorder="1" applyProtection="1"/>
    <xf numFmtId="0" fontId="0" fillId="13" borderId="0" xfId="0" applyFont="1" applyFill="1" applyBorder="1" applyAlignment="1" applyProtection="1">
      <alignment horizontal="center"/>
    </xf>
    <xf numFmtId="0" fontId="0" fillId="0" borderId="30" xfId="0" applyFont="1" applyBorder="1" applyAlignment="1" applyProtection="1">
      <alignment horizontal="center"/>
      <protection locked="0"/>
    </xf>
    <xf numFmtId="2" fontId="0" fillId="13" borderId="66" xfId="0" applyNumberFormat="1" applyFont="1" applyFill="1" applyBorder="1" applyAlignment="1" applyProtection="1">
      <alignment horizontal="center"/>
    </xf>
    <xf numFmtId="2" fontId="0" fillId="13" borderId="67" xfId="0" applyNumberFormat="1" applyFont="1" applyFill="1" applyBorder="1" applyAlignment="1" applyProtection="1">
      <alignment horizontal="center"/>
    </xf>
    <xf numFmtId="0" fontId="0" fillId="13" borderId="50" xfId="0" applyFont="1" applyFill="1" applyBorder="1" applyProtection="1"/>
    <xf numFmtId="0" fontId="0" fillId="13" borderId="51" xfId="0" applyFont="1" applyFill="1" applyBorder="1" applyProtection="1"/>
    <xf numFmtId="2" fontId="0" fillId="13" borderId="65" xfId="0" applyNumberFormat="1" applyFont="1" applyFill="1" applyBorder="1" applyAlignment="1" applyProtection="1">
      <alignment horizontal="center"/>
    </xf>
    <xf numFmtId="0" fontId="0" fillId="12" borderId="48" xfId="0" applyFont="1" applyFill="1" applyBorder="1" applyAlignment="1" applyProtection="1">
      <alignment horizontal="right"/>
    </xf>
    <xf numFmtId="2" fontId="0" fillId="12" borderId="11" xfId="0" applyNumberFormat="1" applyFont="1" applyFill="1" applyBorder="1" applyAlignment="1" applyProtection="1">
      <alignment horizontal="center"/>
    </xf>
    <xf numFmtId="0" fontId="0" fillId="12" borderId="53" xfId="0" applyFont="1" applyFill="1" applyBorder="1" applyProtection="1"/>
    <xf numFmtId="0" fontId="0" fillId="13" borderId="48" xfId="0" applyFont="1" applyFill="1" applyBorder="1" applyAlignment="1" applyProtection="1">
      <alignment horizontal="right"/>
    </xf>
    <xf numFmtId="0" fontId="0" fillId="0" borderId="54" xfId="0" applyFont="1" applyFill="1" applyBorder="1" applyAlignment="1" applyProtection="1">
      <alignment horizontal="center"/>
      <protection locked="0"/>
    </xf>
    <xf numFmtId="0" fontId="0" fillId="13" borderId="67" xfId="0" applyFont="1" applyFill="1" applyBorder="1" applyProtection="1"/>
    <xf numFmtId="0" fontId="0" fillId="0" borderId="55" xfId="0" applyFont="1" applyFill="1" applyBorder="1" applyAlignment="1" applyProtection="1">
      <alignment horizontal="center"/>
      <protection locked="0"/>
    </xf>
    <xf numFmtId="0" fontId="0" fillId="0" borderId="57" xfId="0" applyFont="1" applyFill="1" applyBorder="1" applyAlignment="1" applyProtection="1">
      <alignment horizontal="center"/>
      <protection locked="0"/>
    </xf>
    <xf numFmtId="0" fontId="0" fillId="0" borderId="59" xfId="0" applyFont="1" applyFill="1" applyBorder="1" applyAlignment="1" applyProtection="1">
      <alignment horizontal="center"/>
      <protection locked="0"/>
    </xf>
    <xf numFmtId="0" fontId="0" fillId="0" borderId="60" xfId="0" applyFont="1" applyFill="1" applyBorder="1" applyAlignment="1" applyProtection="1">
      <alignment horizontal="center"/>
      <protection locked="0"/>
    </xf>
    <xf numFmtId="0" fontId="0" fillId="13" borderId="61" xfId="0" applyFont="1" applyFill="1" applyBorder="1" applyAlignment="1" applyProtection="1">
      <alignment horizontal="right"/>
    </xf>
    <xf numFmtId="2" fontId="0" fillId="13" borderId="52" xfId="0" applyNumberFormat="1" applyFont="1" applyFill="1" applyBorder="1" applyAlignment="1" applyProtection="1">
      <alignment horizontal="center"/>
    </xf>
    <xf numFmtId="0" fontId="0" fillId="13" borderId="67" xfId="0" applyFont="1" applyFill="1" applyBorder="1" applyProtection="1">
      <protection locked="0"/>
    </xf>
    <xf numFmtId="0" fontId="0" fillId="12" borderId="61" xfId="0" applyFont="1" applyFill="1" applyBorder="1" applyAlignment="1" applyProtection="1">
      <alignment horizontal="right"/>
    </xf>
    <xf numFmtId="2" fontId="0" fillId="12" borderId="63" xfId="0" applyNumberFormat="1" applyFont="1" applyFill="1" applyBorder="1" applyAlignment="1" applyProtection="1">
      <alignment horizontal="center"/>
    </xf>
    <xf numFmtId="2" fontId="0" fillId="12" borderId="0" xfId="0" applyNumberFormat="1" applyFont="1" applyFill="1" applyBorder="1" applyAlignment="1" applyProtection="1">
      <alignment horizontal="center"/>
    </xf>
    <xf numFmtId="0" fontId="0" fillId="12" borderId="57" xfId="0" applyFont="1" applyFill="1" applyBorder="1" applyProtection="1"/>
    <xf numFmtId="0" fontId="15" fillId="12" borderId="50" xfId="0" applyFont="1" applyFill="1" applyBorder="1" applyProtection="1"/>
    <xf numFmtId="0" fontId="15" fillId="12" borderId="51" xfId="0" applyFont="1" applyFill="1" applyBorder="1" applyProtection="1"/>
    <xf numFmtId="0" fontId="16" fillId="13" borderId="50" xfId="0" applyFont="1" applyFill="1" applyBorder="1" applyProtection="1"/>
    <xf numFmtId="0" fontId="16" fillId="13" borderId="51" xfId="0" applyFont="1" applyFill="1" applyBorder="1" applyProtection="1"/>
    <xf numFmtId="0" fontId="15" fillId="12" borderId="0" xfId="0" applyFont="1" applyFill="1" applyProtection="1"/>
    <xf numFmtId="0" fontId="14" fillId="13" borderId="0" xfId="0" applyFont="1" applyFill="1" applyProtection="1"/>
    <xf numFmtId="0" fontId="17" fillId="12" borderId="63" xfId="0" applyFont="1" applyFill="1" applyBorder="1" applyAlignment="1" applyProtection="1">
      <alignment horizontal="right"/>
    </xf>
    <xf numFmtId="2" fontId="7" fillId="14" borderId="30" xfId="0" applyNumberFormat="1" applyFont="1" applyFill="1" applyBorder="1" applyAlignment="1" applyProtection="1">
      <alignment horizontal="center"/>
    </xf>
    <xf numFmtId="0" fontId="18" fillId="12" borderId="48" xfId="0" applyFont="1" applyFill="1" applyBorder="1" applyAlignment="1" applyProtection="1">
      <alignment horizontal="right"/>
    </xf>
    <xf numFmtId="0" fontId="18" fillId="12" borderId="48" xfId="0" applyFont="1" applyFill="1" applyBorder="1" applyAlignment="1" applyProtection="1">
      <alignment horizontal="right" vertical="center"/>
    </xf>
    <xf numFmtId="0" fontId="19" fillId="13" borderId="48" xfId="0" applyFont="1" applyFill="1" applyBorder="1" applyProtection="1"/>
    <xf numFmtId="0" fontId="19" fillId="12" borderId="48" xfId="0" applyFont="1" applyFill="1" applyBorder="1" applyProtection="1"/>
    <xf numFmtId="0" fontId="8" fillId="0" borderId="0" xfId="0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horizontal="right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left" vertical="center"/>
      <protection locked="0"/>
    </xf>
    <xf numFmtId="0" fontId="0" fillId="12" borderId="69" xfId="0" applyFont="1" applyFill="1" applyBorder="1" applyProtection="1"/>
    <xf numFmtId="0" fontId="12" fillId="0" borderId="75" xfId="2" applyFont="1" applyBorder="1" applyAlignment="1">
      <alignment horizontal="center" vertical="center"/>
    </xf>
    <xf numFmtId="0" fontId="12" fillId="0" borderId="75" xfId="2" applyFont="1" applyBorder="1"/>
    <xf numFmtId="0" fontId="12" fillId="0" borderId="58" xfId="2" applyFont="1" applyBorder="1" applyAlignment="1">
      <alignment horizontal="center"/>
    </xf>
    <xf numFmtId="0" fontId="12" fillId="0" borderId="74" xfId="2" applyFont="1" applyBorder="1"/>
    <xf numFmtId="0" fontId="12" fillId="3" borderId="70" xfId="2" applyFont="1" applyFill="1" applyBorder="1"/>
    <xf numFmtId="0" fontId="12" fillId="3" borderId="71" xfId="2" applyFont="1" applyFill="1" applyBorder="1"/>
    <xf numFmtId="0" fontId="12" fillId="3" borderId="72" xfId="2" applyFont="1" applyFill="1" applyBorder="1"/>
    <xf numFmtId="0" fontId="12" fillId="3" borderId="73" xfId="2" applyFont="1" applyFill="1" applyBorder="1"/>
    <xf numFmtId="0" fontId="12" fillId="3" borderId="43" xfId="0" applyFont="1" applyFill="1" applyBorder="1" applyAlignment="1" applyProtection="1">
      <alignment horizontal="center" vertical="center"/>
      <protection locked="0"/>
    </xf>
    <xf numFmtId="0" fontId="9" fillId="3" borderId="46" xfId="0" applyFont="1" applyFill="1" applyBorder="1" applyAlignment="1" applyProtection="1">
      <alignment horizontal="center" vertical="center"/>
      <protection locked="0"/>
    </xf>
    <xf numFmtId="2" fontId="0" fillId="13" borderId="30" xfId="0" applyNumberFormat="1" applyFont="1" applyFill="1" applyBorder="1" applyAlignment="1" applyProtection="1">
      <alignment horizontal="center"/>
    </xf>
    <xf numFmtId="0" fontId="0" fillId="0" borderId="76" xfId="0" applyFont="1" applyFill="1" applyBorder="1" applyAlignment="1" applyProtection="1">
      <alignment horizontal="center"/>
      <protection locked="0"/>
    </xf>
    <xf numFmtId="0" fontId="0" fillId="0" borderId="77" xfId="0" applyFont="1" applyFill="1" applyBorder="1" applyAlignment="1" applyProtection="1">
      <alignment horizontal="center"/>
      <protection locked="0"/>
    </xf>
    <xf numFmtId="0" fontId="0" fillId="0" borderId="69" xfId="0" applyFont="1" applyFill="1" applyBorder="1" applyAlignment="1" applyProtection="1">
      <alignment horizontal="center"/>
      <protection locked="0"/>
    </xf>
    <xf numFmtId="0" fontId="21" fillId="12" borderId="67" xfId="0" applyFont="1" applyFill="1" applyBorder="1" applyProtection="1"/>
    <xf numFmtId="0" fontId="21" fillId="13" borderId="67" xfId="0" applyFont="1" applyFill="1" applyBorder="1" applyProtection="1"/>
    <xf numFmtId="0" fontId="12" fillId="0" borderId="75" xfId="2" applyFont="1" applyBorder="1" applyAlignment="1">
      <alignment horizontal="center"/>
    </xf>
    <xf numFmtId="0" fontId="12" fillId="12" borderId="51" xfId="0" applyFont="1" applyFill="1" applyBorder="1" applyProtection="1"/>
    <xf numFmtId="0" fontId="12" fillId="0" borderId="78" xfId="2" applyFont="1" applyBorder="1" applyAlignment="1">
      <alignment horizontal="center"/>
    </xf>
    <xf numFmtId="0" fontId="12" fillId="3" borderId="79" xfId="2" applyFont="1" applyFill="1" applyBorder="1" applyAlignment="1">
      <alignment horizontal="center"/>
    </xf>
    <xf numFmtId="0" fontId="12" fillId="3" borderId="80" xfId="2" applyFont="1" applyFill="1" applyBorder="1" applyAlignment="1">
      <alignment horizontal="center"/>
    </xf>
    <xf numFmtId="0" fontId="12" fillId="3" borderId="81" xfId="2" applyFont="1" applyFill="1" applyBorder="1" applyAlignment="1">
      <alignment horizontal="center" vertical="center"/>
    </xf>
    <xf numFmtId="0" fontId="12" fillId="3" borderId="82" xfId="2" applyFont="1" applyFill="1" applyBorder="1" applyAlignment="1">
      <alignment horizontal="center"/>
    </xf>
    <xf numFmtId="0" fontId="12" fillId="3" borderId="11" xfId="2" applyFont="1" applyFill="1" applyBorder="1" applyAlignment="1">
      <alignment horizontal="center"/>
    </xf>
    <xf numFmtId="0" fontId="12" fillId="3" borderId="56" xfId="2" applyFont="1" applyFill="1" applyBorder="1" applyAlignment="1">
      <alignment horizontal="center" vertical="center"/>
    </xf>
    <xf numFmtId="0" fontId="0" fillId="0" borderId="0" xfId="0" applyFill="1"/>
    <xf numFmtId="0" fontId="12" fillId="0" borderId="67" xfId="2" applyFont="1" applyBorder="1" applyAlignment="1"/>
    <xf numFmtId="0" fontId="12" fillId="0" borderId="65" xfId="2" applyFont="1" applyBorder="1" applyAlignment="1"/>
    <xf numFmtId="2" fontId="0" fillId="13" borderId="53" xfId="0" applyNumberFormat="1" applyFont="1" applyFill="1" applyBorder="1" applyAlignment="1" applyProtection="1">
      <alignment horizontal="center"/>
    </xf>
    <xf numFmtId="0" fontId="20" fillId="13" borderId="50" xfId="0" applyFont="1" applyFill="1" applyBorder="1" applyProtection="1"/>
    <xf numFmtId="0" fontId="7" fillId="12" borderId="48" xfId="0" applyFont="1" applyFill="1" applyBorder="1" applyAlignment="1" applyProtection="1">
      <alignment horizontal="right" vertical="center"/>
    </xf>
    <xf numFmtId="0" fontId="7" fillId="12" borderId="0" xfId="0" applyFont="1" applyFill="1" applyAlignment="1" applyProtection="1">
      <alignment horizontal="right" vertical="center"/>
    </xf>
    <xf numFmtId="0" fontId="12" fillId="0" borderId="0" xfId="0" applyFont="1" applyAlignment="1" applyProtection="1">
      <alignment horizontal="right" vertical="center"/>
      <protection locked="0"/>
    </xf>
    <xf numFmtId="0" fontId="12" fillId="0" borderId="0" xfId="0" applyFont="1" applyAlignment="1">
      <alignment horizontal="right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86" xfId="0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7" fillId="0" borderId="31" xfId="0" applyFont="1" applyFill="1" applyBorder="1" applyAlignment="1" applyProtection="1">
      <alignment horizontal="center" vertical="center"/>
      <protection locked="0"/>
    </xf>
    <xf numFmtId="0" fontId="6" fillId="5" borderId="87" xfId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12" fillId="0" borderId="6" xfId="2" applyFont="1" applyBorder="1" applyAlignment="1">
      <alignment horizontal="center" vertical="center"/>
    </xf>
    <xf numFmtId="0" fontId="12" fillId="15" borderId="3" xfId="0" applyFont="1" applyFill="1" applyBorder="1" applyAlignment="1" applyProtection="1">
      <alignment horizontal="center" vertical="center"/>
      <protection locked="0"/>
    </xf>
    <xf numFmtId="0" fontId="6" fillId="16" borderId="34" xfId="0" applyFont="1" applyFill="1" applyBorder="1" applyAlignment="1" applyProtection="1">
      <alignment horizontal="center" vertical="center"/>
      <protection locked="0"/>
    </xf>
    <xf numFmtId="0" fontId="12" fillId="15" borderId="90" xfId="0" applyFont="1" applyFill="1" applyBorder="1" applyAlignment="1" applyProtection="1">
      <alignment horizontal="center" vertical="center"/>
      <protection locked="0"/>
    </xf>
    <xf numFmtId="0" fontId="12" fillId="15" borderId="91" xfId="0" applyFont="1" applyFill="1" applyBorder="1" applyAlignment="1" applyProtection="1">
      <alignment horizontal="center" vertical="center"/>
      <protection locked="0"/>
    </xf>
    <xf numFmtId="0" fontId="12" fillId="15" borderId="92" xfId="0" applyFont="1" applyFill="1" applyBorder="1" applyAlignment="1" applyProtection="1">
      <alignment horizontal="center" vertical="center"/>
      <protection locked="0"/>
    </xf>
    <xf numFmtId="0" fontId="3" fillId="0" borderId="0" xfId="2" applyBorder="1"/>
    <xf numFmtId="0" fontId="12" fillId="0" borderId="0" xfId="2" applyFont="1" applyBorder="1" applyAlignment="1">
      <alignment horizontal="center" vertical="center"/>
    </xf>
    <xf numFmtId="0" fontId="12" fillId="0" borderId="0" xfId="2" applyFont="1" applyBorder="1"/>
    <xf numFmtId="0" fontId="12" fillId="0" borderId="12" xfId="3" applyFont="1" applyBorder="1" applyAlignment="1">
      <alignment horizontal="center" vertical="center"/>
    </xf>
    <xf numFmtId="0" fontId="12" fillId="0" borderId="20" xfId="3" applyFont="1" applyBorder="1" applyAlignment="1">
      <alignment horizontal="center" vertical="center"/>
    </xf>
    <xf numFmtId="0" fontId="12" fillId="0" borderId="96" xfId="3" applyFont="1" applyFill="1" applyBorder="1" applyAlignment="1">
      <alignment horizontal="center"/>
    </xf>
    <xf numFmtId="0" fontId="12" fillId="0" borderId="97" xfId="3" applyFont="1" applyFill="1" applyBorder="1" applyAlignment="1">
      <alignment horizontal="center"/>
    </xf>
    <xf numFmtId="0" fontId="12" fillId="3" borderId="97" xfId="3" applyFont="1" applyFill="1" applyBorder="1" applyAlignment="1">
      <alignment horizontal="center"/>
    </xf>
    <xf numFmtId="0" fontId="0" fillId="0" borderId="48" xfId="0" applyFont="1" applyBorder="1" applyAlignment="1" applyProtection="1">
      <alignment horizontal="center" vertical="center"/>
      <protection locked="0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15" borderId="83" xfId="0" applyFont="1" applyFill="1" applyBorder="1" applyAlignment="1">
      <alignment horizontal="center" vertical="center"/>
    </xf>
    <xf numFmtId="0" fontId="12" fillId="15" borderId="84" xfId="0" applyFont="1" applyFill="1" applyBorder="1" applyAlignment="1">
      <alignment horizontal="center" vertical="center"/>
    </xf>
    <xf numFmtId="0" fontId="12" fillId="15" borderId="3" xfId="0" applyFont="1" applyFill="1" applyBorder="1" applyAlignment="1" applyProtection="1">
      <alignment horizontal="center" vertical="center"/>
      <protection locked="0"/>
    </xf>
    <xf numFmtId="0" fontId="12" fillId="15" borderId="4" xfId="0" applyFont="1" applyFill="1" applyBorder="1" applyAlignment="1" applyProtection="1">
      <alignment horizontal="center" vertical="center"/>
      <protection locked="0"/>
    </xf>
    <xf numFmtId="0" fontId="12" fillId="4" borderId="5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right" vertical="center"/>
      <protection locked="0"/>
    </xf>
    <xf numFmtId="0" fontId="12" fillId="0" borderId="49" xfId="0" applyFont="1" applyBorder="1" applyAlignment="1" applyProtection="1">
      <alignment horizontal="right" vertical="center"/>
      <protection locked="0"/>
    </xf>
    <xf numFmtId="0" fontId="12" fillId="0" borderId="0" xfId="0" applyFont="1" applyAlignment="1">
      <alignment horizontal="right"/>
    </xf>
    <xf numFmtId="0" fontId="0" fillId="0" borderId="67" xfId="0" applyBorder="1"/>
    <xf numFmtId="0" fontId="6" fillId="0" borderId="6" xfId="0" applyFont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right" vertical="center"/>
      <protection locked="0"/>
    </xf>
    <xf numFmtId="0" fontId="8" fillId="4" borderId="40" xfId="0" applyFont="1" applyFill="1" applyBorder="1" applyAlignment="1" applyProtection="1">
      <alignment horizontal="right" vertical="center"/>
      <protection locked="0"/>
    </xf>
    <xf numFmtId="0" fontId="8" fillId="4" borderId="41" xfId="0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horizontal="right" vertical="center"/>
      <protection locked="0"/>
    </xf>
    <xf numFmtId="0" fontId="8" fillId="0" borderId="68" xfId="0" applyFont="1" applyBorder="1" applyAlignment="1" applyProtection="1">
      <alignment horizontal="right" vertical="center"/>
      <protection locked="0"/>
    </xf>
    <xf numFmtId="0" fontId="6" fillId="10" borderId="83" xfId="0" applyFont="1" applyFill="1" applyBorder="1" applyAlignment="1" applyProtection="1">
      <alignment horizontal="center" vertical="center"/>
      <protection locked="0"/>
    </xf>
    <xf numFmtId="0" fontId="6" fillId="10" borderId="85" xfId="0" applyFont="1" applyFill="1" applyBorder="1" applyAlignment="1" applyProtection="1">
      <alignment horizontal="center" vertical="center"/>
      <protection locked="0"/>
    </xf>
    <xf numFmtId="0" fontId="12" fillId="11" borderId="3" xfId="0" applyFont="1" applyFill="1" applyBorder="1" applyAlignment="1" applyProtection="1">
      <alignment horizontal="center" vertical="center"/>
      <protection locked="0"/>
    </xf>
    <xf numFmtId="0" fontId="12" fillId="11" borderId="4" xfId="0" applyFont="1" applyFill="1" applyBorder="1" applyAlignment="1" applyProtection="1">
      <alignment horizontal="center" vertical="center"/>
      <protection locked="0"/>
    </xf>
    <xf numFmtId="0" fontId="6" fillId="0" borderId="88" xfId="0" applyFont="1" applyBorder="1" applyAlignment="1" applyProtection="1">
      <alignment horizontal="center" vertical="center"/>
      <protection locked="0"/>
    </xf>
    <xf numFmtId="0" fontId="6" fillId="0" borderId="89" xfId="0" applyFont="1" applyBorder="1" applyAlignment="1" applyProtection="1">
      <alignment horizontal="center" vertical="center"/>
      <protection locked="0"/>
    </xf>
    <xf numFmtId="0" fontId="4" fillId="0" borderId="18" xfId="2" applyFont="1" applyBorder="1" applyAlignment="1">
      <alignment horizontal="center" vertical="center" textRotation="90"/>
    </xf>
    <xf numFmtId="0" fontId="4" fillId="0" borderId="14" xfId="2" applyFont="1" applyBorder="1" applyAlignment="1">
      <alignment horizontal="center" vertical="center" textRotation="90"/>
    </xf>
    <xf numFmtId="0" fontId="4" fillId="0" borderId="9" xfId="2" applyFont="1" applyBorder="1" applyAlignment="1">
      <alignment horizontal="center" vertical="center" textRotation="90"/>
    </xf>
    <xf numFmtId="0" fontId="5" fillId="0" borderId="27" xfId="3" applyFont="1" applyBorder="1" applyAlignment="1">
      <alignment horizontal="center" vertical="center" wrapText="1"/>
    </xf>
    <xf numFmtId="0" fontId="5" fillId="0" borderId="26" xfId="3" applyFont="1" applyBorder="1" applyAlignment="1">
      <alignment horizontal="center" vertical="center" wrapText="1"/>
    </xf>
    <xf numFmtId="0" fontId="5" fillId="0" borderId="25" xfId="3" applyFont="1" applyBorder="1" applyAlignment="1">
      <alignment horizontal="center" vertical="center" wrapText="1"/>
    </xf>
    <xf numFmtId="0" fontId="5" fillId="0" borderId="24" xfId="3" applyFont="1" applyBorder="1" applyAlignment="1">
      <alignment horizontal="center" vertical="center" wrapText="1"/>
    </xf>
    <xf numFmtId="0" fontId="5" fillId="0" borderId="0" xfId="3" applyFont="1" applyBorder="1" applyAlignment="1">
      <alignment horizontal="center" vertical="center" wrapText="1"/>
    </xf>
    <xf numFmtId="0" fontId="5" fillId="0" borderId="23" xfId="3" applyFont="1" applyBorder="1" applyAlignment="1">
      <alignment horizontal="center" vertical="center" wrapText="1"/>
    </xf>
    <xf numFmtId="0" fontId="12" fillId="0" borderId="95" xfId="3" applyFont="1" applyBorder="1" applyAlignment="1">
      <alignment horizontal="center" vertical="center"/>
    </xf>
    <xf numFmtId="0" fontId="12" fillId="0" borderId="93" xfId="3" applyFont="1" applyBorder="1" applyAlignment="1">
      <alignment horizontal="center" vertical="center"/>
    </xf>
    <xf numFmtId="0" fontId="12" fillId="0" borderId="94" xfId="3" applyFont="1" applyBorder="1" applyAlignment="1">
      <alignment horizontal="center" vertical="center"/>
    </xf>
    <xf numFmtId="0" fontId="22" fillId="12" borderId="42" xfId="0" applyFont="1" applyFill="1" applyBorder="1" applyAlignment="1" applyProtection="1">
      <alignment horizontal="left" vertical="center" indent="5"/>
    </xf>
    <xf numFmtId="0" fontId="22" fillId="12" borderId="43" xfId="0" applyFont="1" applyFill="1" applyBorder="1" applyAlignment="1" applyProtection="1">
      <alignment horizontal="left" vertical="center" indent="5"/>
    </xf>
    <xf numFmtId="0" fontId="22" fillId="12" borderId="44" xfId="0" applyFont="1" applyFill="1" applyBorder="1" applyAlignment="1" applyProtection="1">
      <alignment horizontal="left" vertical="center" indent="5"/>
    </xf>
    <xf numFmtId="0" fontId="7" fillId="0" borderId="62" xfId="0" applyFont="1" applyFill="1" applyBorder="1" applyAlignment="1" applyProtection="1">
      <alignment horizontal="center"/>
      <protection locked="0"/>
    </xf>
    <xf numFmtId="0" fontId="7" fillId="0" borderId="65" xfId="0" applyFont="1" applyFill="1" applyBorder="1" applyAlignment="1" applyProtection="1">
      <alignment horizontal="center"/>
      <protection locked="0"/>
    </xf>
    <xf numFmtId="0" fontId="7" fillId="0" borderId="42" xfId="0" applyFont="1" applyFill="1" applyBorder="1" applyAlignment="1" applyProtection="1">
      <alignment horizontal="center"/>
      <protection locked="0"/>
    </xf>
    <xf numFmtId="0" fontId="7" fillId="0" borderId="44" xfId="0" applyFont="1" applyFill="1" applyBorder="1" applyAlignment="1" applyProtection="1">
      <alignment horizontal="center"/>
      <protection locked="0"/>
    </xf>
    <xf numFmtId="0" fontId="7" fillId="0" borderId="64" xfId="0" applyFont="1" applyFill="1" applyBorder="1" applyAlignment="1" applyProtection="1">
      <alignment horizontal="right"/>
    </xf>
    <xf numFmtId="0" fontId="7" fillId="0" borderId="43" xfId="0" applyFont="1" applyFill="1" applyBorder="1" applyAlignment="1" applyProtection="1">
      <alignment horizontal="right"/>
    </xf>
    <xf numFmtId="0" fontId="7" fillId="0" borderId="44" xfId="0" applyFont="1" applyFill="1" applyBorder="1" applyAlignment="1" applyProtection="1">
      <alignment horizontal="right"/>
    </xf>
  </cellXfs>
  <cellStyles count="4">
    <cellStyle name="Calcul" xfId="1" builtinId="22"/>
    <cellStyle name="Normal" xfId="0" builtinId="0"/>
    <cellStyle name="Normal 2" xfId="2"/>
    <cellStyle name="Normal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Q114"/>
  <sheetViews>
    <sheetView workbookViewId="0">
      <selection activeCell="O15" sqref="O15"/>
    </sheetView>
  </sheetViews>
  <sheetFormatPr baseColWidth="10" defaultRowHeight="15" outlineLevelRow="1"/>
  <cols>
    <col min="1" max="2" width="14.28515625" customWidth="1"/>
    <col min="6" max="6" width="11.42578125" customWidth="1"/>
    <col min="8" max="8" width="11.42578125" customWidth="1"/>
  </cols>
  <sheetData>
    <row r="1" spans="1:10" ht="15.75">
      <c r="A1" s="27" t="s">
        <v>0</v>
      </c>
      <c r="B1" s="184" t="s">
        <v>19</v>
      </c>
      <c r="C1" s="185"/>
      <c r="D1" s="181"/>
      <c r="E1" s="5"/>
      <c r="F1" s="5"/>
      <c r="G1" s="29"/>
      <c r="H1" s="63" t="s">
        <v>94</v>
      </c>
      <c r="I1" s="186" t="s">
        <v>2</v>
      </c>
      <c r="J1" s="187"/>
    </row>
    <row r="2" spans="1:10" ht="15.75">
      <c r="A2" s="28" t="s">
        <v>3</v>
      </c>
      <c r="B2" s="188"/>
      <c r="C2" s="188"/>
      <c r="D2" s="5"/>
      <c r="E2" s="5"/>
      <c r="F2" s="5"/>
      <c r="G2" s="189" t="s">
        <v>4</v>
      </c>
      <c r="H2" s="190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12000</v>
      </c>
      <c r="J2" s="31" t="s">
        <v>5</v>
      </c>
    </row>
    <row r="3" spans="1:10" ht="15.75">
      <c r="A3" s="7"/>
      <c r="B3" s="7"/>
      <c r="C3" s="7"/>
      <c r="D3" s="5"/>
      <c r="E3" s="5"/>
      <c r="F3" s="5"/>
      <c r="G3" s="189" t="s">
        <v>93</v>
      </c>
      <c r="H3" s="190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21</v>
      </c>
      <c r="J3" s="31" t="s">
        <v>6</v>
      </c>
    </row>
    <row r="4" spans="1:10" ht="15.75" thickBot="1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7.25" outlineLevel="1" thickTop="1" thickBot="1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0" ht="17.25" outlineLevel="1" thickTop="1" thickBot="1">
      <c r="A6" s="62" t="s">
        <v>7</v>
      </c>
      <c r="B6" s="182" t="s">
        <v>121</v>
      </c>
      <c r="C6" s="183"/>
      <c r="D6" s="33" t="s">
        <v>32</v>
      </c>
      <c r="E6" s="34">
        <f>VLOOKUP($B6,'Conditions de coupe'!$D$14:$J$54,3,FALSE)</f>
        <v>500</v>
      </c>
      <c r="F6" s="35" t="s">
        <v>33</v>
      </c>
      <c r="H6" s="62" t="s">
        <v>98</v>
      </c>
      <c r="I6" s="34">
        <f>VLOOKUP($B6,'Conditions de coupe'!$D$14:$J$54,4,FALSE)</f>
        <v>0.05</v>
      </c>
      <c r="J6" s="6"/>
    </row>
    <row r="7" spans="1:10" ht="17.25" outlineLevel="1" thickTop="1" thickBot="1">
      <c r="A7" s="35"/>
      <c r="B7" s="35"/>
      <c r="C7" s="35"/>
      <c r="D7" s="35"/>
      <c r="E7" s="35"/>
      <c r="F7" s="35"/>
      <c r="G7" s="191" t="s">
        <v>35</v>
      </c>
      <c r="H7" s="191"/>
      <c r="I7" s="34">
        <f>VLOOKUP($B6,'Conditions de coupe'!$D$14:$J$54,5,FALSE)</f>
        <v>5</v>
      </c>
      <c r="J7" s="6"/>
    </row>
    <row r="8" spans="1:10" ht="16.5" outlineLevel="1" thickBot="1">
      <c r="A8" s="35"/>
      <c r="B8" s="35"/>
      <c r="C8" s="191" t="s">
        <v>118</v>
      </c>
      <c r="D8" s="192"/>
      <c r="E8" s="34">
        <f>VLOOKUP($B6,'Conditions de coupe'!$D$14:$J$54,2,FALSE)</f>
        <v>30</v>
      </c>
      <c r="F8" s="35" t="s">
        <v>34</v>
      </c>
      <c r="G8" s="35"/>
      <c r="H8" s="35"/>
      <c r="I8" s="35"/>
      <c r="J8" s="6"/>
    </row>
    <row r="9" spans="1:10" ht="16.5" outlineLevel="1" thickBot="1">
      <c r="A9" s="35"/>
      <c r="B9" s="35"/>
      <c r="C9" s="35"/>
      <c r="D9" s="35"/>
      <c r="E9" s="35"/>
      <c r="F9" s="35"/>
      <c r="G9" s="35"/>
      <c r="H9" s="62" t="s">
        <v>99</v>
      </c>
      <c r="I9" s="34">
        <f>VLOOKUP($B6,'Conditions de coupe'!$D$14:$J$54,7,FALSE)</f>
        <v>1326.2911924324612</v>
      </c>
      <c r="J9" s="6"/>
    </row>
    <row r="10" spans="1:10" ht="15.75" outlineLevel="1">
      <c r="A10" s="35"/>
      <c r="B10" s="35"/>
      <c r="C10" s="35"/>
      <c r="D10" s="35"/>
      <c r="E10" s="35"/>
      <c r="F10" s="35"/>
      <c r="G10" s="35"/>
      <c r="H10" s="35"/>
      <c r="I10" s="35"/>
      <c r="J10" s="6"/>
    </row>
    <row r="11" spans="1:10" ht="15.75" outlineLevel="1">
      <c r="A11" s="163"/>
      <c r="B11" s="8"/>
      <c r="C11" s="8"/>
      <c r="D11" s="193" t="s">
        <v>36</v>
      </c>
      <c r="E11" s="193"/>
      <c r="F11" s="193" t="s">
        <v>37</v>
      </c>
      <c r="G11" s="193"/>
      <c r="H11" s="35"/>
      <c r="I11" s="35"/>
      <c r="J11" s="6"/>
    </row>
    <row r="12" spans="1:10" ht="15.75" outlineLevel="1">
      <c r="A12" s="164"/>
      <c r="B12" s="9" t="s">
        <v>38</v>
      </c>
      <c r="C12" s="10" t="s">
        <v>39</v>
      </c>
      <c r="D12" s="165" t="s">
        <v>18</v>
      </c>
      <c r="E12" s="165" t="s">
        <v>20</v>
      </c>
      <c r="F12" s="165" t="s">
        <v>40</v>
      </c>
      <c r="G12" s="165" t="s">
        <v>41</v>
      </c>
      <c r="H12" s="35"/>
      <c r="I12" s="35"/>
      <c r="J12" s="6"/>
    </row>
    <row r="13" spans="1:10" ht="15.75" outlineLevel="1">
      <c r="A13" s="11" t="s">
        <v>42</v>
      </c>
      <c r="B13" s="170" t="s">
        <v>20</v>
      </c>
      <c r="C13" s="13">
        <v>90</v>
      </c>
      <c r="D13" s="23" t="str">
        <f>IF(B13="rapide",$I$2,"-")</f>
        <v>-</v>
      </c>
      <c r="E13" s="14">
        <f>IF(B13="travail", MROUND($I$9,0.001),"-")</f>
        <v>1326.2909999999999</v>
      </c>
      <c r="F13" s="14" t="str">
        <f t="shared" ref="F13:F20" si="0">IF(B13="rapide", MROUND(C13/D13,0.001),"-")</f>
        <v>-</v>
      </c>
      <c r="G13" s="14">
        <f>IF($E13=0,0,(IF($B13="travail", MROUND($C13/$E13,0.001),"-")))</f>
        <v>6.8000000000000005E-2</v>
      </c>
      <c r="H13" s="35"/>
      <c r="I13" s="35"/>
      <c r="J13" s="6"/>
    </row>
    <row r="14" spans="1:10" ht="15.75" outlineLevel="1">
      <c r="A14" s="15" t="s">
        <v>43</v>
      </c>
      <c r="B14" s="171" t="s">
        <v>18</v>
      </c>
      <c r="C14" s="16">
        <v>89</v>
      </c>
      <c r="D14" s="24">
        <f t="shared" ref="D14:D20" si="1">IF(B14="rapide",$I$2,"-")</f>
        <v>12000</v>
      </c>
      <c r="E14" s="14" t="str">
        <f t="shared" ref="E14:E20" si="2">IF(B14="travail", $I$9,"-")</f>
        <v>-</v>
      </c>
      <c r="F14" s="14">
        <f t="shared" si="0"/>
        <v>7.0000000000000001E-3</v>
      </c>
      <c r="G14" s="14" t="str">
        <f t="shared" ref="G14:G20" si="3">IF($E14=0,0,(IF($B14="travail", MROUND($C14/$E14,0.001),"-")))</f>
        <v>-</v>
      </c>
      <c r="H14" s="35"/>
      <c r="I14" s="35"/>
      <c r="J14" s="6"/>
    </row>
    <row r="15" spans="1:10" ht="15.75" outlineLevel="1">
      <c r="A15" s="15" t="s">
        <v>54</v>
      </c>
      <c r="B15" s="171" t="s">
        <v>20</v>
      </c>
      <c r="C15" s="16">
        <v>90</v>
      </c>
      <c r="D15" s="24" t="str">
        <f t="shared" si="1"/>
        <v>-</v>
      </c>
      <c r="E15" s="14">
        <f t="shared" si="2"/>
        <v>1326.2911924324612</v>
      </c>
      <c r="F15" s="14" t="str">
        <f t="shared" si="0"/>
        <v>-</v>
      </c>
      <c r="G15" s="14">
        <f t="shared" si="3"/>
        <v>6.8000000000000005E-2</v>
      </c>
      <c r="H15" s="35"/>
      <c r="I15" s="35"/>
      <c r="J15" s="6"/>
    </row>
    <row r="16" spans="1:10" ht="15.75" outlineLevel="1">
      <c r="A16" s="15" t="s">
        <v>55</v>
      </c>
      <c r="B16" s="171" t="s">
        <v>18</v>
      </c>
      <c r="C16" s="16">
        <v>30</v>
      </c>
      <c r="D16" s="24">
        <f t="shared" si="1"/>
        <v>12000</v>
      </c>
      <c r="E16" s="14" t="str">
        <f t="shared" si="2"/>
        <v>-</v>
      </c>
      <c r="F16" s="14">
        <f t="shared" si="0"/>
        <v>3.0000000000000001E-3</v>
      </c>
      <c r="G16" s="14" t="str">
        <f t="shared" si="3"/>
        <v>-</v>
      </c>
      <c r="H16" s="35"/>
      <c r="I16" s="35"/>
      <c r="J16" s="6"/>
    </row>
    <row r="17" spans="1:17" ht="15.75" outlineLevel="1">
      <c r="A17" s="15" t="s">
        <v>56</v>
      </c>
      <c r="B17" s="171" t="s">
        <v>20</v>
      </c>
      <c r="C17" s="16">
        <v>93</v>
      </c>
      <c r="D17" s="24" t="str">
        <f t="shared" si="1"/>
        <v>-</v>
      </c>
      <c r="E17" s="14">
        <f t="shared" si="2"/>
        <v>1326.2911924324612</v>
      </c>
      <c r="F17" s="14" t="str">
        <f t="shared" si="0"/>
        <v>-</v>
      </c>
      <c r="G17" s="14">
        <f t="shared" si="3"/>
        <v>7.0000000000000007E-2</v>
      </c>
      <c r="H17" s="35"/>
      <c r="I17" s="35"/>
      <c r="J17" s="6"/>
    </row>
    <row r="18" spans="1:17" ht="15.75" customHeight="1" outlineLevel="1">
      <c r="A18" s="15" t="s">
        <v>57</v>
      </c>
      <c r="B18" s="171" t="s">
        <v>18</v>
      </c>
      <c r="C18" s="16">
        <v>10</v>
      </c>
      <c r="D18" s="24">
        <f t="shared" si="1"/>
        <v>12000</v>
      </c>
      <c r="E18" s="14" t="str">
        <f t="shared" si="2"/>
        <v>-</v>
      </c>
      <c r="F18" s="14">
        <f t="shared" si="0"/>
        <v>1E-3</v>
      </c>
      <c r="G18" s="14" t="str">
        <f t="shared" si="3"/>
        <v>-</v>
      </c>
      <c r="H18" s="35"/>
      <c r="I18" s="35"/>
      <c r="J18" s="6"/>
      <c r="L18" s="120"/>
      <c r="M18" s="120"/>
      <c r="N18" s="120"/>
      <c r="O18" s="121"/>
      <c r="P18" s="122"/>
      <c r="Q18" s="123"/>
    </row>
    <row r="19" spans="1:17" ht="15.75" outlineLevel="1">
      <c r="A19" s="15" t="s">
        <v>58</v>
      </c>
      <c r="B19" s="171" t="s">
        <v>20</v>
      </c>
      <c r="C19" s="16">
        <v>93</v>
      </c>
      <c r="D19" s="24" t="str">
        <f t="shared" si="1"/>
        <v>-</v>
      </c>
      <c r="E19" s="14">
        <f t="shared" si="2"/>
        <v>1326.2911924324612</v>
      </c>
      <c r="F19" s="14" t="str">
        <f t="shared" si="0"/>
        <v>-</v>
      </c>
      <c r="G19" s="14">
        <f t="shared" si="3"/>
        <v>7.0000000000000007E-2</v>
      </c>
      <c r="H19" s="35"/>
      <c r="I19" s="35"/>
      <c r="J19" s="6"/>
    </row>
    <row r="20" spans="1:17" ht="16.5" outlineLevel="1" thickBot="1">
      <c r="A20" s="15" t="s">
        <v>59</v>
      </c>
      <c r="B20" s="172" t="s">
        <v>18</v>
      </c>
      <c r="C20" s="16">
        <v>10</v>
      </c>
      <c r="D20" s="25">
        <f t="shared" si="1"/>
        <v>12000</v>
      </c>
      <c r="E20" s="14" t="str">
        <f t="shared" si="2"/>
        <v>-</v>
      </c>
      <c r="F20" s="14">
        <f t="shared" si="0"/>
        <v>1E-3</v>
      </c>
      <c r="G20" s="14" t="str">
        <f t="shared" si="3"/>
        <v>-</v>
      </c>
      <c r="H20" s="35"/>
      <c r="I20" s="35"/>
      <c r="J20" s="6"/>
    </row>
    <row r="21" spans="1:17" ht="16.5" thickBot="1">
      <c r="A21" s="194" t="s">
        <v>44</v>
      </c>
      <c r="B21" s="195"/>
      <c r="C21" s="196"/>
      <c r="D21" s="36" t="s">
        <v>45</v>
      </c>
      <c r="E21" s="133">
        <f>IF(G13=0," ",(SUM(F13:G20,($I$3/100))))</f>
        <v>0.498</v>
      </c>
      <c r="F21" s="37" t="s">
        <v>46</v>
      </c>
      <c r="G21" s="29"/>
      <c r="H21" s="35"/>
      <c r="I21" s="35"/>
      <c r="J21" s="6"/>
    </row>
    <row r="22" spans="1:17" ht="16.5" thickBot="1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7" ht="17.25" hidden="1" outlineLevel="1" thickTop="1" thickBot="1">
      <c r="A23" s="32"/>
      <c r="B23" s="32"/>
      <c r="C23" s="32"/>
      <c r="D23" s="32"/>
      <c r="E23" s="32"/>
      <c r="F23" s="32"/>
      <c r="G23" s="32"/>
      <c r="H23" s="32"/>
      <c r="I23" s="32"/>
      <c r="J23" s="26"/>
    </row>
    <row r="24" spans="1:17" ht="17.25" hidden="1" outlineLevel="1" thickTop="1" thickBot="1">
      <c r="A24" s="62" t="s">
        <v>7</v>
      </c>
      <c r="B24" s="182"/>
      <c r="C24" s="183"/>
      <c r="D24" s="33" t="s">
        <v>32</v>
      </c>
      <c r="E24" s="34">
        <f>VLOOKUP($B24,'Conditions de coupe'!$D$14:$J$54,3,FALSE)</f>
        <v>0</v>
      </c>
      <c r="F24" s="35" t="s">
        <v>33</v>
      </c>
      <c r="H24" s="62" t="s">
        <v>98</v>
      </c>
      <c r="I24" s="34">
        <f>VLOOKUP($B24,'Conditions de coupe'!$D$14:$J$54,4,FALSE)</f>
        <v>0</v>
      </c>
      <c r="J24" s="6"/>
    </row>
    <row r="25" spans="1:17" ht="17.25" hidden="1" outlineLevel="1" thickTop="1" thickBot="1">
      <c r="A25" s="35"/>
      <c r="B25" s="35"/>
      <c r="C25" s="35"/>
      <c r="D25" s="35"/>
      <c r="E25" s="35"/>
      <c r="F25" s="35"/>
      <c r="G25" s="191" t="s">
        <v>35</v>
      </c>
      <c r="H25" s="191"/>
      <c r="I25" s="34">
        <f>VLOOKUP($B24,'Conditions de coupe'!$D$14:$J$54,5,FALSE)</f>
        <v>0</v>
      </c>
      <c r="J25" s="6"/>
    </row>
    <row r="26" spans="1:17" ht="16.5" hidden="1" outlineLevel="1" thickBot="1">
      <c r="A26" s="35"/>
      <c r="B26" s="35"/>
      <c r="C26" s="191" t="s">
        <v>118</v>
      </c>
      <c r="D26" s="192"/>
      <c r="E26" s="34">
        <f>VLOOKUP($B24,'Conditions de coupe'!$D$14:$J$54,2,FALSE)</f>
        <v>0</v>
      </c>
      <c r="F26" s="35" t="s">
        <v>34</v>
      </c>
      <c r="G26" s="35"/>
      <c r="H26" s="35"/>
      <c r="I26" s="35"/>
      <c r="J26" s="6"/>
    </row>
    <row r="27" spans="1:17" ht="16.5" hidden="1" outlineLevel="1" thickBot="1">
      <c r="A27" s="35"/>
      <c r="B27" s="35"/>
      <c r="C27" s="35"/>
      <c r="D27" s="35"/>
      <c r="E27" s="35"/>
      <c r="F27" s="35"/>
      <c r="G27" s="35"/>
      <c r="H27" s="62" t="s">
        <v>99</v>
      </c>
      <c r="I27" s="34">
        <f>VLOOKUP($B24,'Conditions de coupe'!$D$14:$J$54,7,FALSE)</f>
        <v>0</v>
      </c>
      <c r="J27" s="6"/>
    </row>
    <row r="28" spans="1:17" ht="15.75" hidden="1" outlineLevel="1">
      <c r="A28" s="35"/>
      <c r="B28" s="35"/>
      <c r="C28" s="35"/>
      <c r="D28" s="35"/>
      <c r="E28" s="35"/>
      <c r="F28" s="35"/>
      <c r="G28" s="35"/>
      <c r="H28" s="35"/>
      <c r="I28" s="35"/>
      <c r="J28" s="6"/>
    </row>
    <row r="29" spans="1:17" ht="15.75" hidden="1" outlineLevel="1">
      <c r="A29" s="163"/>
      <c r="B29" s="8"/>
      <c r="C29" s="8"/>
      <c r="D29" s="193" t="s">
        <v>36</v>
      </c>
      <c r="E29" s="193"/>
      <c r="F29" s="193" t="s">
        <v>37</v>
      </c>
      <c r="G29" s="193"/>
      <c r="H29" s="35"/>
      <c r="I29" s="35"/>
      <c r="J29" s="6"/>
    </row>
    <row r="30" spans="1:17" ht="15.75" hidden="1" outlineLevel="1">
      <c r="A30" s="164"/>
      <c r="B30" s="9" t="s">
        <v>38</v>
      </c>
      <c r="C30" s="10" t="s">
        <v>39</v>
      </c>
      <c r="D30" s="165" t="s">
        <v>18</v>
      </c>
      <c r="E30" s="165" t="s">
        <v>20</v>
      </c>
      <c r="F30" s="165" t="s">
        <v>40</v>
      </c>
      <c r="G30" s="165" t="s">
        <v>41</v>
      </c>
      <c r="H30" s="35"/>
      <c r="I30" s="35"/>
      <c r="J30" s="6"/>
    </row>
    <row r="31" spans="1:17" ht="15.75" hidden="1" outlineLevel="1">
      <c r="A31" s="11" t="s">
        <v>42</v>
      </c>
      <c r="B31" s="168" t="s">
        <v>20</v>
      </c>
      <c r="C31" s="13">
        <v>90</v>
      </c>
      <c r="D31" s="23" t="str">
        <f>IF(B31="rapide",$I$2,"-")</f>
        <v>-</v>
      </c>
      <c r="E31" s="14">
        <f>IF(B31="travail", MROUND($I$27,0.001),"-")</f>
        <v>0</v>
      </c>
      <c r="F31" s="14" t="str">
        <f t="shared" ref="F31:F38" si="4">IF(B31="rapide", MROUND(C31/D31,0.001),"-")</f>
        <v>-</v>
      </c>
      <c r="G31" s="14">
        <f>IF($E31=0,0,(IF($B31="travail", MROUND($C31/$E31,0.001),"-")))</f>
        <v>0</v>
      </c>
      <c r="H31" s="35"/>
      <c r="I31" s="35"/>
      <c r="J31" s="6"/>
    </row>
    <row r="32" spans="1:17" ht="15.75" hidden="1" outlineLevel="1">
      <c r="A32" s="15" t="s">
        <v>43</v>
      </c>
      <c r="B32" s="168" t="s">
        <v>18</v>
      </c>
      <c r="C32" s="16">
        <v>89</v>
      </c>
      <c r="D32" s="24">
        <f t="shared" ref="D32:D38" si="5">IF(B32="rapide",$I$2,"-")</f>
        <v>12000</v>
      </c>
      <c r="E32" s="14" t="str">
        <f t="shared" ref="E32:E38" si="6">IF(B32="travail", MROUND($I$27,0.001),"-")</f>
        <v>-</v>
      </c>
      <c r="F32" s="14">
        <f t="shared" si="4"/>
        <v>7.0000000000000001E-3</v>
      </c>
      <c r="G32" s="14" t="str">
        <f t="shared" ref="G32:G38" si="7">IF($E32=0,0,(IF($B32="travail", MROUND($C32/$E32,0.001),"-")))</f>
        <v>-</v>
      </c>
      <c r="H32" s="35"/>
      <c r="I32" s="35"/>
      <c r="J32" s="6"/>
    </row>
    <row r="33" spans="1:10" ht="15.75" hidden="1" outlineLevel="1">
      <c r="A33" s="15" t="s">
        <v>54</v>
      </c>
      <c r="B33" s="168" t="s">
        <v>20</v>
      </c>
      <c r="C33" s="16">
        <v>90</v>
      </c>
      <c r="D33" s="24" t="str">
        <f t="shared" si="5"/>
        <v>-</v>
      </c>
      <c r="E33" s="14">
        <f t="shared" si="6"/>
        <v>0</v>
      </c>
      <c r="F33" s="14" t="str">
        <f t="shared" si="4"/>
        <v>-</v>
      </c>
      <c r="G33" s="14">
        <f t="shared" si="7"/>
        <v>0</v>
      </c>
      <c r="H33" s="35"/>
      <c r="I33" s="35"/>
      <c r="J33" s="6"/>
    </row>
    <row r="34" spans="1:10" ht="15.75" hidden="1" outlineLevel="1">
      <c r="A34" s="15" t="s">
        <v>55</v>
      </c>
      <c r="B34" s="168" t="s">
        <v>18</v>
      </c>
      <c r="C34" s="16">
        <v>30</v>
      </c>
      <c r="D34" s="24">
        <f t="shared" si="5"/>
        <v>12000</v>
      </c>
      <c r="E34" s="14" t="str">
        <f t="shared" si="6"/>
        <v>-</v>
      </c>
      <c r="F34" s="14">
        <f t="shared" si="4"/>
        <v>3.0000000000000001E-3</v>
      </c>
      <c r="G34" s="14" t="str">
        <f t="shared" si="7"/>
        <v>-</v>
      </c>
      <c r="H34" s="35"/>
      <c r="I34" s="35"/>
      <c r="J34" s="6"/>
    </row>
    <row r="35" spans="1:10" ht="15.75" hidden="1" outlineLevel="1">
      <c r="A35" s="15" t="s">
        <v>56</v>
      </c>
      <c r="B35" s="168" t="s">
        <v>20</v>
      </c>
      <c r="C35" s="16">
        <v>93</v>
      </c>
      <c r="D35" s="24" t="str">
        <f t="shared" si="5"/>
        <v>-</v>
      </c>
      <c r="E35" s="14">
        <f t="shared" si="6"/>
        <v>0</v>
      </c>
      <c r="F35" s="14" t="str">
        <f t="shared" si="4"/>
        <v>-</v>
      </c>
      <c r="G35" s="14">
        <f t="shared" si="7"/>
        <v>0</v>
      </c>
      <c r="H35" s="35"/>
      <c r="I35" s="35"/>
      <c r="J35" s="6"/>
    </row>
    <row r="36" spans="1:10" ht="15.75" hidden="1" outlineLevel="1">
      <c r="A36" s="15" t="s">
        <v>57</v>
      </c>
      <c r="B36" s="168" t="s">
        <v>18</v>
      </c>
      <c r="C36" s="16">
        <v>10</v>
      </c>
      <c r="D36" s="24">
        <f t="shared" si="5"/>
        <v>12000</v>
      </c>
      <c r="E36" s="14" t="str">
        <f t="shared" si="6"/>
        <v>-</v>
      </c>
      <c r="F36" s="14">
        <f t="shared" si="4"/>
        <v>1E-3</v>
      </c>
      <c r="G36" s="14" t="str">
        <f t="shared" si="7"/>
        <v>-</v>
      </c>
      <c r="H36" s="35"/>
      <c r="I36" s="35"/>
      <c r="J36" s="6"/>
    </row>
    <row r="37" spans="1:10" ht="15.75" hidden="1" outlineLevel="1">
      <c r="A37" s="15" t="s">
        <v>58</v>
      </c>
      <c r="B37" s="168" t="s">
        <v>20</v>
      </c>
      <c r="C37" s="16">
        <v>93</v>
      </c>
      <c r="D37" s="24" t="str">
        <f t="shared" si="5"/>
        <v>-</v>
      </c>
      <c r="E37" s="14">
        <f t="shared" si="6"/>
        <v>0</v>
      </c>
      <c r="F37" s="14" t="str">
        <f t="shared" si="4"/>
        <v>-</v>
      </c>
      <c r="G37" s="14">
        <f t="shared" si="7"/>
        <v>0</v>
      </c>
      <c r="H37" s="35"/>
      <c r="I37" s="35"/>
      <c r="J37" s="6"/>
    </row>
    <row r="38" spans="1:10" ht="16.5" hidden="1" outlineLevel="1" thickBot="1">
      <c r="A38" s="15" t="s">
        <v>59</v>
      </c>
      <c r="B38" s="168" t="s">
        <v>18</v>
      </c>
      <c r="C38" s="16">
        <v>10</v>
      </c>
      <c r="D38" s="25">
        <f t="shared" si="5"/>
        <v>12000</v>
      </c>
      <c r="E38" s="14" t="str">
        <f t="shared" si="6"/>
        <v>-</v>
      </c>
      <c r="F38" s="14">
        <f t="shared" si="4"/>
        <v>1E-3</v>
      </c>
      <c r="G38" s="14" t="str">
        <f t="shared" si="7"/>
        <v>-</v>
      </c>
      <c r="H38" s="35"/>
      <c r="I38" s="35"/>
      <c r="J38" s="6"/>
    </row>
    <row r="39" spans="1:10" ht="16.5" collapsed="1" thickBot="1">
      <c r="A39" s="194" t="s">
        <v>47</v>
      </c>
      <c r="B39" s="195"/>
      <c r="C39" s="196"/>
      <c r="D39" s="36" t="s">
        <v>45</v>
      </c>
      <c r="E39" s="133" t="str">
        <f>IF(G31=0," ",(SUM(F31:G38,($I$3/100))))</f>
        <v xml:space="preserve"> </v>
      </c>
      <c r="F39" s="37" t="s">
        <v>46</v>
      </c>
      <c r="G39" s="29"/>
      <c r="H39" s="35"/>
      <c r="I39" s="35"/>
      <c r="J39" s="6"/>
    </row>
    <row r="40" spans="1:10" ht="16.5" thickBot="1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0" ht="17.25" hidden="1" outlineLevel="1" thickTop="1" thickBot="1">
      <c r="A41" s="32"/>
      <c r="B41" s="32"/>
      <c r="C41" s="32"/>
      <c r="D41" s="32"/>
      <c r="E41" s="32"/>
      <c r="F41" s="32"/>
      <c r="G41" s="32"/>
      <c r="H41" s="32"/>
      <c r="I41" s="32"/>
      <c r="J41" s="26"/>
    </row>
    <row r="42" spans="1:10" ht="17.25" hidden="1" outlineLevel="1" thickTop="1" thickBot="1">
      <c r="A42" s="62" t="s">
        <v>7</v>
      </c>
      <c r="B42" s="182"/>
      <c r="C42" s="183"/>
      <c r="D42" s="33" t="s">
        <v>32</v>
      </c>
      <c r="E42" s="34">
        <f>VLOOKUP($B42,'Conditions de coupe'!$D$14:$J$54,3,FALSE)</f>
        <v>0</v>
      </c>
      <c r="F42" s="35" t="s">
        <v>33</v>
      </c>
      <c r="H42" s="62" t="s">
        <v>98</v>
      </c>
      <c r="I42" s="34">
        <f>VLOOKUP($B42,'Conditions de coupe'!$D$14:$J$54,4,FALSE)</f>
        <v>0</v>
      </c>
      <c r="J42" s="6"/>
    </row>
    <row r="43" spans="1:10" ht="17.25" hidden="1" outlineLevel="1" thickTop="1" thickBot="1">
      <c r="A43" s="35"/>
      <c r="B43" s="35"/>
      <c r="C43" s="35"/>
      <c r="D43" s="35"/>
      <c r="E43" s="35"/>
      <c r="F43" s="35"/>
      <c r="G43" s="191" t="s">
        <v>35</v>
      </c>
      <c r="H43" s="191"/>
      <c r="I43" s="34">
        <f>VLOOKUP($B42,'Conditions de coupe'!$D$14:$J$54,5,FALSE)</f>
        <v>0</v>
      </c>
      <c r="J43" s="6"/>
    </row>
    <row r="44" spans="1:10" ht="16.5" hidden="1" outlineLevel="1" thickBot="1">
      <c r="A44" s="35"/>
      <c r="B44" s="35"/>
      <c r="C44" s="191" t="s">
        <v>118</v>
      </c>
      <c r="D44" s="192"/>
      <c r="E44" s="34">
        <f>VLOOKUP($B42,'Conditions de coupe'!$D$14:$J$54,2,FALSE)</f>
        <v>0</v>
      </c>
      <c r="F44" s="35" t="s">
        <v>34</v>
      </c>
      <c r="G44" s="35"/>
      <c r="H44" s="35"/>
      <c r="I44" s="35"/>
      <c r="J44" s="6"/>
    </row>
    <row r="45" spans="1:10" ht="16.5" hidden="1" outlineLevel="1" thickBot="1">
      <c r="A45" s="35"/>
      <c r="B45" s="35"/>
      <c r="C45" s="35"/>
      <c r="D45" s="35"/>
      <c r="E45" s="35"/>
      <c r="F45" s="35"/>
      <c r="G45" s="35"/>
      <c r="H45" s="62" t="s">
        <v>99</v>
      </c>
      <c r="I45" s="34">
        <f>VLOOKUP($B42,'Conditions de coupe'!$D$14:$J$54,7,FALSE)</f>
        <v>0</v>
      </c>
      <c r="J45" s="6"/>
    </row>
    <row r="46" spans="1:10" ht="15.75" hidden="1" outlineLevel="1">
      <c r="A46" s="35"/>
      <c r="B46" s="35"/>
      <c r="C46" s="35"/>
      <c r="D46" s="35"/>
      <c r="E46" s="35"/>
      <c r="F46" s="35"/>
      <c r="G46" s="35"/>
      <c r="H46" s="35"/>
      <c r="I46" s="35"/>
      <c r="J46" s="6"/>
    </row>
    <row r="47" spans="1:10" ht="15.75" hidden="1" outlineLevel="1">
      <c r="A47" s="163"/>
      <c r="B47" s="8"/>
      <c r="C47" s="8"/>
      <c r="D47" s="193" t="s">
        <v>36</v>
      </c>
      <c r="E47" s="193"/>
      <c r="F47" s="193" t="s">
        <v>37</v>
      </c>
      <c r="G47" s="193"/>
      <c r="H47" s="35"/>
      <c r="I47" s="35"/>
      <c r="J47" s="6"/>
    </row>
    <row r="48" spans="1:10" ht="15.75" hidden="1" outlineLevel="1">
      <c r="A48" s="164"/>
      <c r="B48" s="9" t="s">
        <v>38</v>
      </c>
      <c r="C48" s="10" t="s">
        <v>39</v>
      </c>
      <c r="D48" s="165" t="s">
        <v>18</v>
      </c>
      <c r="E48" s="165" t="s">
        <v>20</v>
      </c>
      <c r="F48" s="165" t="s">
        <v>40</v>
      </c>
      <c r="G48" s="165" t="s">
        <v>41</v>
      </c>
      <c r="H48" s="35"/>
      <c r="I48" s="35"/>
      <c r="J48" s="6"/>
    </row>
    <row r="49" spans="1:10" ht="15.75" hidden="1" outlineLevel="1">
      <c r="A49" s="11" t="s">
        <v>42</v>
      </c>
      <c r="B49" s="168" t="s">
        <v>20</v>
      </c>
      <c r="C49" s="13">
        <v>90</v>
      </c>
      <c r="D49" s="23" t="str">
        <f>IF(B49="rapide",$I$2,"-")</f>
        <v>-</v>
      </c>
      <c r="E49" s="14">
        <f>IF(B49="travail", MROUND($I$45,0.001),"-")</f>
        <v>0</v>
      </c>
      <c r="F49" s="14" t="str">
        <f t="shared" ref="F49:F56" si="8">IF(B49="rapide", MROUND(C49/D49,0.001),"-")</f>
        <v>-</v>
      </c>
      <c r="G49" s="14">
        <f>IF($E49=0,0,(IF($B49="travail", MROUND($C49/$E49,0.001),"-")))</f>
        <v>0</v>
      </c>
      <c r="H49" s="35"/>
      <c r="I49" s="35"/>
      <c r="J49" s="6"/>
    </row>
    <row r="50" spans="1:10" ht="15.75" hidden="1" outlineLevel="1">
      <c r="A50" s="15" t="s">
        <v>43</v>
      </c>
      <c r="B50" s="168" t="s">
        <v>18</v>
      </c>
      <c r="C50" s="16">
        <v>89</v>
      </c>
      <c r="D50" s="24">
        <f t="shared" ref="D50:D56" si="9">IF(B50="rapide",$I$2,"-")</f>
        <v>12000</v>
      </c>
      <c r="E50" s="14" t="str">
        <f t="shared" ref="E50:E56" si="10">IF(B50="travail", MROUND($I$45,0.001),"-")</f>
        <v>-</v>
      </c>
      <c r="F50" s="14">
        <f t="shared" si="8"/>
        <v>7.0000000000000001E-3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>
      <c r="A51" s="15" t="s">
        <v>54</v>
      </c>
      <c r="B51" s="168" t="s">
        <v>20</v>
      </c>
      <c r="C51" s="16">
        <v>90</v>
      </c>
      <c r="D51" s="24" t="str">
        <f t="shared" si="9"/>
        <v>-</v>
      </c>
      <c r="E51" s="14">
        <f t="shared" si="10"/>
        <v>0</v>
      </c>
      <c r="F51" s="14" t="str">
        <f t="shared" si="8"/>
        <v>-</v>
      </c>
      <c r="G51" s="14">
        <f t="shared" si="11"/>
        <v>0</v>
      </c>
      <c r="H51" s="35"/>
      <c r="I51" s="35"/>
      <c r="J51" s="6"/>
    </row>
    <row r="52" spans="1:10" ht="15.75" hidden="1" outlineLevel="1">
      <c r="A52" s="15" t="s">
        <v>55</v>
      </c>
      <c r="B52" s="168" t="s">
        <v>18</v>
      </c>
      <c r="C52" s="16">
        <v>30</v>
      </c>
      <c r="D52" s="24">
        <f t="shared" si="9"/>
        <v>12000</v>
      </c>
      <c r="E52" s="14" t="str">
        <f t="shared" si="10"/>
        <v>-</v>
      </c>
      <c r="F52" s="14">
        <f t="shared" si="8"/>
        <v>3.0000000000000001E-3</v>
      </c>
      <c r="G52" s="14" t="str">
        <f t="shared" si="11"/>
        <v>-</v>
      </c>
      <c r="H52" s="35"/>
      <c r="I52" s="35"/>
      <c r="J52" s="6"/>
    </row>
    <row r="53" spans="1:10" ht="15.75" hidden="1" outlineLevel="1">
      <c r="A53" s="15" t="s">
        <v>56</v>
      </c>
      <c r="B53" s="168" t="s">
        <v>20</v>
      </c>
      <c r="C53" s="16">
        <v>93</v>
      </c>
      <c r="D53" s="24" t="str">
        <f t="shared" si="9"/>
        <v>-</v>
      </c>
      <c r="E53" s="14">
        <f t="shared" si="10"/>
        <v>0</v>
      </c>
      <c r="F53" s="14" t="str">
        <f t="shared" si="8"/>
        <v>-</v>
      </c>
      <c r="G53" s="14">
        <f t="shared" si="11"/>
        <v>0</v>
      </c>
      <c r="H53" s="35"/>
      <c r="I53" s="35"/>
      <c r="J53" s="6"/>
    </row>
    <row r="54" spans="1:10" ht="15.75" hidden="1" outlineLevel="1">
      <c r="A54" s="15" t="s">
        <v>57</v>
      </c>
      <c r="B54" s="168" t="s">
        <v>18</v>
      </c>
      <c r="C54" s="16">
        <v>10</v>
      </c>
      <c r="D54" s="24">
        <f t="shared" si="9"/>
        <v>12000</v>
      </c>
      <c r="E54" s="14" t="str">
        <f t="shared" si="10"/>
        <v>-</v>
      </c>
      <c r="F54" s="14">
        <f t="shared" si="8"/>
        <v>1E-3</v>
      </c>
      <c r="G54" s="14" t="str">
        <f t="shared" si="11"/>
        <v>-</v>
      </c>
      <c r="H54" s="35"/>
      <c r="I54" s="35"/>
      <c r="J54" s="6"/>
    </row>
    <row r="55" spans="1:10" ht="15.75" hidden="1" outlineLevel="1">
      <c r="A55" s="15" t="s">
        <v>58</v>
      </c>
      <c r="B55" s="168" t="s">
        <v>20</v>
      </c>
      <c r="C55" s="16">
        <v>93</v>
      </c>
      <c r="D55" s="24" t="str">
        <f t="shared" si="9"/>
        <v>-</v>
      </c>
      <c r="E55" s="14">
        <f t="shared" si="10"/>
        <v>0</v>
      </c>
      <c r="F55" s="14" t="str">
        <f t="shared" si="8"/>
        <v>-</v>
      </c>
      <c r="G55" s="14">
        <f t="shared" si="11"/>
        <v>0</v>
      </c>
      <c r="H55" s="35"/>
      <c r="I55" s="35"/>
      <c r="J55" s="6"/>
    </row>
    <row r="56" spans="1:10" ht="16.5" hidden="1" outlineLevel="1" thickBot="1">
      <c r="A56" s="15" t="s">
        <v>59</v>
      </c>
      <c r="B56" s="168" t="s">
        <v>18</v>
      </c>
      <c r="C56" s="16">
        <v>10</v>
      </c>
      <c r="D56" s="25">
        <f t="shared" si="9"/>
        <v>12000</v>
      </c>
      <c r="E56" s="14" t="str">
        <f t="shared" si="10"/>
        <v>-</v>
      </c>
      <c r="F56" s="14">
        <f t="shared" si="8"/>
        <v>1E-3</v>
      </c>
      <c r="G56" s="14" t="str">
        <f t="shared" si="11"/>
        <v>-</v>
      </c>
      <c r="H56" s="35"/>
      <c r="I56" s="35"/>
      <c r="J56" s="6"/>
    </row>
    <row r="57" spans="1:10" ht="16.5" collapsed="1" thickBot="1">
      <c r="A57" s="194" t="s">
        <v>48</v>
      </c>
      <c r="B57" s="195"/>
      <c r="C57" s="196"/>
      <c r="D57" s="36" t="s">
        <v>45</v>
      </c>
      <c r="E57" s="133" t="str">
        <f>IF(G49=0," ",(SUM(F49:G56,($I$3/100))))</f>
        <v xml:space="preserve"> </v>
      </c>
      <c r="F57" s="37" t="s">
        <v>46</v>
      </c>
      <c r="G57" s="29"/>
      <c r="H57" s="35"/>
      <c r="I57" s="35"/>
      <c r="J57" s="6"/>
    </row>
    <row r="58" spans="1:10" ht="16.5" thickBot="1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>
      <c r="A60" s="62" t="s">
        <v>7</v>
      </c>
      <c r="B60" s="182"/>
      <c r="C60" s="183"/>
      <c r="D60" s="33" t="s">
        <v>32</v>
      </c>
      <c r="E60" s="34">
        <f>VLOOKUP($B60,'Conditions de coupe'!$D$14:$J$54,3,FALSE)</f>
        <v>0</v>
      </c>
      <c r="F60" s="35" t="s">
        <v>33</v>
      </c>
      <c r="H60" s="62" t="s">
        <v>98</v>
      </c>
      <c r="I60" s="34">
        <f>VLOOKUP($B60,'Conditions de coupe'!$D$14:$J$54,4,FALSE)</f>
        <v>0</v>
      </c>
      <c r="J60" s="6"/>
    </row>
    <row r="61" spans="1:10" ht="17.25" hidden="1" outlineLevel="1" thickTop="1" thickBot="1">
      <c r="A61" s="35"/>
      <c r="B61" s="35"/>
      <c r="C61" s="35"/>
      <c r="D61" s="35"/>
      <c r="E61" s="35"/>
      <c r="F61" s="35"/>
      <c r="G61" s="191" t="s">
        <v>35</v>
      </c>
      <c r="H61" s="191"/>
      <c r="I61" s="34">
        <f>VLOOKUP($B60,'Conditions de coupe'!$D$14:$J$54,5,FALSE)</f>
        <v>0</v>
      </c>
      <c r="J61" s="6"/>
    </row>
    <row r="62" spans="1:10" ht="16.5" hidden="1" outlineLevel="1" thickBot="1">
      <c r="A62" s="35"/>
      <c r="B62" s="35"/>
      <c r="C62" s="191" t="s">
        <v>118</v>
      </c>
      <c r="D62" s="192"/>
      <c r="E62" s="34">
        <f>VLOOKUP($B60,'Conditions de coupe'!$D$14:$J$54,2,FALSE)</f>
        <v>0</v>
      </c>
      <c r="F62" s="35" t="s">
        <v>34</v>
      </c>
      <c r="G62" s="35"/>
      <c r="H62" s="35"/>
      <c r="I62" s="35"/>
      <c r="J62" s="6"/>
    </row>
    <row r="63" spans="1:10" ht="16.5" hidden="1" outlineLevel="1" thickBot="1">
      <c r="A63" s="35"/>
      <c r="B63" s="35"/>
      <c r="C63" s="35"/>
      <c r="D63" s="35"/>
      <c r="E63" s="35"/>
      <c r="F63" s="35"/>
      <c r="G63" s="35"/>
      <c r="H63" s="62" t="s">
        <v>99</v>
      </c>
      <c r="I63" s="34">
        <f>VLOOKUP($B60,'Conditions de coupe'!$D$14:$J$54,7,FALSE)</f>
        <v>0</v>
      </c>
      <c r="J63" s="6"/>
    </row>
    <row r="64" spans="1:10" ht="15.75" hidden="1" outlineLevel="1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>
      <c r="A65" s="163"/>
      <c r="B65" s="8"/>
      <c r="C65" s="8"/>
      <c r="D65" s="193" t="s">
        <v>36</v>
      </c>
      <c r="E65" s="193"/>
      <c r="F65" s="193" t="s">
        <v>37</v>
      </c>
      <c r="G65" s="193"/>
      <c r="H65" s="35"/>
      <c r="I65" s="35"/>
      <c r="J65" s="6"/>
    </row>
    <row r="66" spans="1:10" ht="15.75" hidden="1" outlineLevel="1">
      <c r="A66" s="164"/>
      <c r="B66" s="9" t="s">
        <v>38</v>
      </c>
      <c r="C66" s="10" t="s">
        <v>39</v>
      </c>
      <c r="D66" s="165" t="s">
        <v>18</v>
      </c>
      <c r="E66" s="165" t="s">
        <v>20</v>
      </c>
      <c r="F66" s="165" t="s">
        <v>40</v>
      </c>
      <c r="G66" s="165" t="s">
        <v>41</v>
      </c>
      <c r="H66" s="35"/>
      <c r="I66" s="35"/>
      <c r="J66" s="6"/>
    </row>
    <row r="67" spans="1:10" ht="15.75" hidden="1" outlineLevel="1">
      <c r="A67" s="11" t="s">
        <v>42</v>
      </c>
      <c r="B67" s="168" t="s">
        <v>20</v>
      </c>
      <c r="C67" s="13">
        <v>90</v>
      </c>
      <c r="D67" s="23" t="str">
        <f>IF(B67="rapide",$I$2,"-")</f>
        <v>-</v>
      </c>
      <c r="E67" s="14">
        <f>IF(B67="travail", MROUND($I$63,0.001),"-")</f>
        <v>0</v>
      </c>
      <c r="F67" s="14" t="str">
        <f t="shared" ref="F67:F74" si="12">IF(B67="rapide", MROUND(C67/D67,0.001),"-")</f>
        <v>-</v>
      </c>
      <c r="G67" s="14">
        <f>IF($E67=0,0,(IF($B67="travail", MROUND($C67/$E67,0.001),"-")))</f>
        <v>0</v>
      </c>
      <c r="H67" s="35"/>
      <c r="I67" s="35"/>
      <c r="J67" s="6"/>
    </row>
    <row r="68" spans="1:10" ht="15.75" hidden="1" outlineLevel="1">
      <c r="A68" s="15" t="s">
        <v>43</v>
      </c>
      <c r="B68" s="168" t="s">
        <v>18</v>
      </c>
      <c r="C68" s="16">
        <v>89</v>
      </c>
      <c r="D68" s="24">
        <f t="shared" ref="D68:D74" si="13">IF(B68="rapide",$I$2,"-")</f>
        <v>12000</v>
      </c>
      <c r="E68" s="14" t="str">
        <f t="shared" ref="E68:E74" si="14">IF(B68="travail", MROUND($I$63,0.001),"-")</f>
        <v>-</v>
      </c>
      <c r="F68" s="14">
        <f t="shared" si="12"/>
        <v>7.0000000000000001E-3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>
      <c r="A69" s="15" t="s">
        <v>54</v>
      </c>
      <c r="B69" s="168" t="s">
        <v>20</v>
      </c>
      <c r="C69" s="16">
        <v>90</v>
      </c>
      <c r="D69" s="24" t="str">
        <f t="shared" si="13"/>
        <v>-</v>
      </c>
      <c r="E69" s="14">
        <f t="shared" si="14"/>
        <v>0</v>
      </c>
      <c r="F69" s="14" t="str">
        <f t="shared" si="12"/>
        <v>-</v>
      </c>
      <c r="G69" s="14">
        <f t="shared" si="15"/>
        <v>0</v>
      </c>
      <c r="H69" s="35"/>
      <c r="I69" s="35"/>
      <c r="J69" s="6"/>
    </row>
    <row r="70" spans="1:10" ht="15.75" hidden="1" outlineLevel="1">
      <c r="A70" s="15" t="s">
        <v>55</v>
      </c>
      <c r="B70" s="168" t="s">
        <v>18</v>
      </c>
      <c r="C70" s="16">
        <v>30</v>
      </c>
      <c r="D70" s="24">
        <f t="shared" si="13"/>
        <v>12000</v>
      </c>
      <c r="E70" s="14" t="str">
        <f t="shared" si="14"/>
        <v>-</v>
      </c>
      <c r="F70" s="14">
        <f t="shared" si="12"/>
        <v>3.0000000000000001E-3</v>
      </c>
      <c r="G70" s="14" t="str">
        <f t="shared" si="15"/>
        <v>-</v>
      </c>
      <c r="H70" s="35"/>
      <c r="I70" s="35"/>
      <c r="J70" s="6"/>
    </row>
    <row r="71" spans="1:10" ht="15.75" hidden="1" outlineLevel="1">
      <c r="A71" s="15" t="s">
        <v>56</v>
      </c>
      <c r="B71" s="168" t="s">
        <v>20</v>
      </c>
      <c r="C71" s="16">
        <v>93</v>
      </c>
      <c r="D71" s="24" t="str">
        <f t="shared" si="13"/>
        <v>-</v>
      </c>
      <c r="E71" s="14">
        <f t="shared" si="14"/>
        <v>0</v>
      </c>
      <c r="F71" s="14" t="str">
        <f t="shared" si="12"/>
        <v>-</v>
      </c>
      <c r="G71" s="14">
        <f t="shared" si="15"/>
        <v>0</v>
      </c>
      <c r="H71" s="35"/>
      <c r="I71" s="35"/>
      <c r="J71" s="6"/>
    </row>
    <row r="72" spans="1:10" ht="15.75" hidden="1" outlineLevel="1">
      <c r="A72" s="15" t="s">
        <v>57</v>
      </c>
      <c r="B72" s="168" t="s">
        <v>18</v>
      </c>
      <c r="C72" s="16">
        <v>10</v>
      </c>
      <c r="D72" s="24">
        <f t="shared" si="13"/>
        <v>12000</v>
      </c>
      <c r="E72" s="14" t="str">
        <f t="shared" si="14"/>
        <v>-</v>
      </c>
      <c r="F72" s="14">
        <f t="shared" si="12"/>
        <v>1E-3</v>
      </c>
      <c r="G72" s="14" t="str">
        <f t="shared" si="15"/>
        <v>-</v>
      </c>
      <c r="H72" s="35"/>
      <c r="I72" s="35"/>
      <c r="J72" s="6"/>
    </row>
    <row r="73" spans="1:10" ht="15.75" hidden="1" outlineLevel="1">
      <c r="A73" s="15" t="s">
        <v>58</v>
      </c>
      <c r="B73" s="168" t="s">
        <v>20</v>
      </c>
      <c r="C73" s="16">
        <v>93</v>
      </c>
      <c r="D73" s="24" t="str">
        <f t="shared" si="13"/>
        <v>-</v>
      </c>
      <c r="E73" s="14">
        <f t="shared" si="14"/>
        <v>0</v>
      </c>
      <c r="F73" s="14" t="str">
        <f t="shared" si="12"/>
        <v>-</v>
      </c>
      <c r="G73" s="14">
        <f t="shared" si="15"/>
        <v>0</v>
      </c>
      <c r="H73" s="35"/>
      <c r="I73" s="35"/>
      <c r="J73" s="6"/>
    </row>
    <row r="74" spans="1:10" ht="16.5" hidden="1" outlineLevel="1" thickBot="1">
      <c r="A74" s="15" t="s">
        <v>59</v>
      </c>
      <c r="B74" s="168" t="s">
        <v>18</v>
      </c>
      <c r="C74" s="16">
        <v>10</v>
      </c>
      <c r="D74" s="25">
        <f t="shared" si="13"/>
        <v>12000</v>
      </c>
      <c r="E74" s="14" t="str">
        <f t="shared" si="14"/>
        <v>-</v>
      </c>
      <c r="F74" s="14">
        <f t="shared" si="12"/>
        <v>1E-3</v>
      </c>
      <c r="G74" s="14" t="str">
        <f t="shared" si="15"/>
        <v>-</v>
      </c>
      <c r="H74" s="35"/>
      <c r="I74" s="35"/>
      <c r="J74" s="6"/>
    </row>
    <row r="75" spans="1:10" ht="16.5" collapsed="1" thickBot="1">
      <c r="A75" s="194" t="s">
        <v>49</v>
      </c>
      <c r="B75" s="195"/>
      <c r="C75" s="196"/>
      <c r="D75" s="36" t="s">
        <v>45</v>
      </c>
      <c r="E75" s="133" t="str">
        <f>IF(G67=0," ",(SUM(F67:G74,($I$3/100))))</f>
        <v xml:space="preserve"> </v>
      </c>
      <c r="F75" s="37" t="s">
        <v>46</v>
      </c>
      <c r="G75" s="29"/>
      <c r="H75" s="35"/>
      <c r="I75" s="35"/>
      <c r="J75" s="6"/>
    </row>
    <row r="76" spans="1:10" ht="16.5" thickBot="1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>
      <c r="A78" s="62" t="s">
        <v>7</v>
      </c>
      <c r="B78" s="182"/>
      <c r="C78" s="183"/>
      <c r="D78" s="33" t="s">
        <v>32</v>
      </c>
      <c r="E78" s="34">
        <f>VLOOKUP($B78,'Conditions de coupe'!$D$14:$J$54,3,FALSE)</f>
        <v>0</v>
      </c>
      <c r="F78" s="35" t="s">
        <v>33</v>
      </c>
      <c r="H78" s="62" t="s">
        <v>98</v>
      </c>
      <c r="I78" s="34">
        <f>VLOOKUP($B78,'Conditions de coupe'!$D$14:$J$54,4,FALSE)</f>
        <v>0</v>
      </c>
      <c r="J78" s="6"/>
    </row>
    <row r="79" spans="1:10" ht="17.25" hidden="1" outlineLevel="1" thickTop="1" thickBot="1">
      <c r="A79" s="35"/>
      <c r="B79" s="35"/>
      <c r="C79" s="35"/>
      <c r="D79" s="35"/>
      <c r="E79" s="35"/>
      <c r="F79" s="35"/>
      <c r="G79" s="191" t="s">
        <v>35</v>
      </c>
      <c r="H79" s="191"/>
      <c r="I79" s="34">
        <f>VLOOKUP($B78,'Conditions de coupe'!$D$14:$J$54,5,FALSE)</f>
        <v>0</v>
      </c>
      <c r="J79" s="6"/>
    </row>
    <row r="80" spans="1:10" ht="16.5" hidden="1" outlineLevel="1" thickBot="1">
      <c r="A80" s="35"/>
      <c r="B80" s="35"/>
      <c r="C80" s="191" t="s">
        <v>118</v>
      </c>
      <c r="D80" s="192"/>
      <c r="E80" s="34">
        <f>VLOOKUP($B78,'Conditions de coupe'!$D$14:$J$54,2,FALSE)</f>
        <v>0</v>
      </c>
      <c r="F80" s="35" t="s">
        <v>34</v>
      </c>
      <c r="G80" s="35"/>
      <c r="H80" s="35"/>
      <c r="I80" s="35"/>
      <c r="J80" s="6"/>
    </row>
    <row r="81" spans="1:10" ht="16.5" hidden="1" outlineLevel="1" thickBot="1">
      <c r="A81" s="35"/>
      <c r="B81" s="35"/>
      <c r="C81" s="35"/>
      <c r="D81" s="35"/>
      <c r="E81" s="35"/>
      <c r="F81" s="35"/>
      <c r="G81" s="35"/>
      <c r="H81" s="62" t="s">
        <v>99</v>
      </c>
      <c r="I81" s="34">
        <f>VLOOKUP($B78,'Conditions de coupe'!$D$14:$J$54,7,FALSE)</f>
        <v>0</v>
      </c>
      <c r="J81" s="6"/>
    </row>
    <row r="82" spans="1:10" ht="15.75" hidden="1" outlineLevel="1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>
      <c r="A83" s="163"/>
      <c r="B83" s="8"/>
      <c r="C83" s="8"/>
      <c r="D83" s="193" t="s">
        <v>36</v>
      </c>
      <c r="E83" s="193"/>
      <c r="F83" s="193" t="s">
        <v>37</v>
      </c>
      <c r="G83" s="193"/>
      <c r="H83" s="35"/>
      <c r="I83" s="35"/>
      <c r="J83" s="6"/>
    </row>
    <row r="84" spans="1:10" ht="15.75" hidden="1" outlineLevel="1">
      <c r="A84" s="164"/>
      <c r="B84" s="9" t="s">
        <v>38</v>
      </c>
      <c r="C84" s="10" t="s">
        <v>39</v>
      </c>
      <c r="D84" s="165" t="s">
        <v>18</v>
      </c>
      <c r="E84" s="165" t="s">
        <v>20</v>
      </c>
      <c r="F84" s="165" t="s">
        <v>40</v>
      </c>
      <c r="G84" s="165" t="s">
        <v>41</v>
      </c>
      <c r="H84" s="35"/>
      <c r="I84" s="35"/>
      <c r="J84" s="6"/>
    </row>
    <row r="85" spans="1:10" ht="15.75" hidden="1" outlineLevel="1">
      <c r="A85" s="11" t="s">
        <v>42</v>
      </c>
      <c r="B85" s="168" t="s">
        <v>20</v>
      </c>
      <c r="C85" s="13">
        <v>90</v>
      </c>
      <c r="D85" s="23" t="str">
        <f>IF(B85="rapide",$I$2,"-")</f>
        <v>-</v>
      </c>
      <c r="E85" s="14">
        <f>IF(B85="travail", MROUND($I$81,0.001),"-")</f>
        <v>0</v>
      </c>
      <c r="F85" s="14" t="str">
        <f t="shared" ref="F85:F92" si="16">IF(B85="rapide", MROUND(C85/D85,0.001),"-")</f>
        <v>-</v>
      </c>
      <c r="G85" s="14">
        <f>IF($E85=0,0,(IF($B85="travail", MROUND($C85/$E85,0.001),"-")))</f>
        <v>0</v>
      </c>
      <c r="H85" s="35"/>
      <c r="I85" s="35"/>
      <c r="J85" s="6"/>
    </row>
    <row r="86" spans="1:10" ht="15.75" hidden="1" outlineLevel="1">
      <c r="A86" s="15" t="s">
        <v>43</v>
      </c>
      <c r="B86" s="168" t="s">
        <v>18</v>
      </c>
      <c r="C86" s="16">
        <v>89</v>
      </c>
      <c r="D86" s="24">
        <f t="shared" ref="D86:D92" si="17">IF(B86="rapide",$I$2,"-")</f>
        <v>12000</v>
      </c>
      <c r="E86" s="14" t="str">
        <f t="shared" ref="E86:E92" si="18">IF(B86="travail", MROUND($I$81,0.001),"-")</f>
        <v>-</v>
      </c>
      <c r="F86" s="14">
        <f t="shared" si="16"/>
        <v>7.0000000000000001E-3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>
      <c r="A87" s="15" t="s">
        <v>54</v>
      </c>
      <c r="B87" s="168" t="s">
        <v>20</v>
      </c>
      <c r="C87" s="16">
        <v>90</v>
      </c>
      <c r="D87" s="24" t="str">
        <f t="shared" si="17"/>
        <v>-</v>
      </c>
      <c r="E87" s="14">
        <f t="shared" si="18"/>
        <v>0</v>
      </c>
      <c r="F87" s="14" t="str">
        <f t="shared" si="16"/>
        <v>-</v>
      </c>
      <c r="G87" s="14">
        <f t="shared" si="19"/>
        <v>0</v>
      </c>
      <c r="H87" s="35"/>
      <c r="I87" s="35"/>
      <c r="J87" s="6"/>
    </row>
    <row r="88" spans="1:10" ht="15.75" hidden="1" outlineLevel="1">
      <c r="A88" s="15" t="s">
        <v>55</v>
      </c>
      <c r="B88" s="168" t="s">
        <v>18</v>
      </c>
      <c r="C88" s="16">
        <v>30</v>
      </c>
      <c r="D88" s="24">
        <f t="shared" si="17"/>
        <v>12000</v>
      </c>
      <c r="E88" s="14" t="str">
        <f t="shared" si="18"/>
        <v>-</v>
      </c>
      <c r="F88" s="14">
        <f t="shared" si="16"/>
        <v>3.0000000000000001E-3</v>
      </c>
      <c r="G88" s="14" t="str">
        <f t="shared" si="19"/>
        <v>-</v>
      </c>
      <c r="H88" s="35"/>
      <c r="I88" s="35"/>
      <c r="J88" s="6"/>
    </row>
    <row r="89" spans="1:10" ht="15.75" hidden="1" outlineLevel="1">
      <c r="A89" s="15" t="s">
        <v>56</v>
      </c>
      <c r="B89" s="168" t="s">
        <v>20</v>
      </c>
      <c r="C89" s="16">
        <v>93</v>
      </c>
      <c r="D89" s="24" t="str">
        <f t="shared" si="17"/>
        <v>-</v>
      </c>
      <c r="E89" s="14">
        <f t="shared" si="18"/>
        <v>0</v>
      </c>
      <c r="F89" s="14" t="str">
        <f t="shared" si="16"/>
        <v>-</v>
      </c>
      <c r="G89" s="14">
        <f t="shared" si="19"/>
        <v>0</v>
      </c>
      <c r="H89" s="35"/>
      <c r="I89" s="35"/>
      <c r="J89" s="6"/>
    </row>
    <row r="90" spans="1:10" ht="15.75" hidden="1" outlineLevel="1">
      <c r="A90" s="15" t="s">
        <v>57</v>
      </c>
      <c r="B90" s="168" t="s">
        <v>18</v>
      </c>
      <c r="C90" s="16">
        <v>10</v>
      </c>
      <c r="D90" s="24">
        <f t="shared" si="17"/>
        <v>12000</v>
      </c>
      <c r="E90" s="14" t="str">
        <f t="shared" si="18"/>
        <v>-</v>
      </c>
      <c r="F90" s="14">
        <f t="shared" si="16"/>
        <v>1E-3</v>
      </c>
      <c r="G90" s="14" t="str">
        <f t="shared" si="19"/>
        <v>-</v>
      </c>
      <c r="H90" s="35"/>
      <c r="I90" s="35"/>
      <c r="J90" s="6"/>
    </row>
    <row r="91" spans="1:10" ht="15.75" hidden="1" outlineLevel="1">
      <c r="A91" s="15" t="s">
        <v>58</v>
      </c>
      <c r="B91" s="168" t="s">
        <v>20</v>
      </c>
      <c r="C91" s="16">
        <v>93</v>
      </c>
      <c r="D91" s="24" t="str">
        <f t="shared" si="17"/>
        <v>-</v>
      </c>
      <c r="E91" s="14">
        <f t="shared" si="18"/>
        <v>0</v>
      </c>
      <c r="F91" s="14" t="str">
        <f t="shared" si="16"/>
        <v>-</v>
      </c>
      <c r="G91" s="14">
        <f t="shared" si="19"/>
        <v>0</v>
      </c>
      <c r="H91" s="35"/>
      <c r="I91" s="35"/>
      <c r="J91" s="6"/>
    </row>
    <row r="92" spans="1:10" ht="16.5" hidden="1" outlineLevel="1" thickBot="1">
      <c r="A92" s="15" t="s">
        <v>59</v>
      </c>
      <c r="B92" s="168" t="s">
        <v>18</v>
      </c>
      <c r="C92" s="16">
        <v>10</v>
      </c>
      <c r="D92" s="25">
        <f t="shared" si="17"/>
        <v>12000</v>
      </c>
      <c r="E92" s="14" t="str">
        <f t="shared" si="18"/>
        <v>-</v>
      </c>
      <c r="F92" s="14">
        <f t="shared" si="16"/>
        <v>1E-3</v>
      </c>
      <c r="G92" s="14" t="str">
        <f t="shared" si="19"/>
        <v>-</v>
      </c>
      <c r="H92" s="35"/>
      <c r="I92" s="35"/>
      <c r="J92" s="6"/>
    </row>
    <row r="93" spans="1:10" ht="16.5" collapsed="1" thickBot="1">
      <c r="A93" s="194" t="s">
        <v>50</v>
      </c>
      <c r="B93" s="195"/>
      <c r="C93" s="196"/>
      <c r="D93" s="36" t="s">
        <v>45</v>
      </c>
      <c r="E93" s="133" t="str">
        <f>IF(G85=0," ",(SUM(F85:G92,($I$3/100))))</f>
        <v xml:space="preserve"> </v>
      </c>
      <c r="F93" s="37" t="s">
        <v>46</v>
      </c>
      <c r="G93" s="29"/>
      <c r="H93" s="35"/>
      <c r="I93" s="35"/>
      <c r="J93" s="6"/>
    </row>
    <row r="94" spans="1:10" ht="16.5" thickBot="1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>
      <c r="A96" s="62" t="s">
        <v>7</v>
      </c>
      <c r="B96" s="182"/>
      <c r="C96" s="183"/>
      <c r="D96" s="33" t="s">
        <v>32</v>
      </c>
      <c r="E96" s="34">
        <f>VLOOKUP($B96,'Conditions de coupe'!$D$14:$J$54,3,FALSE)</f>
        <v>0</v>
      </c>
      <c r="F96" s="35" t="s">
        <v>33</v>
      </c>
      <c r="H96" s="62" t="s">
        <v>98</v>
      </c>
      <c r="I96" s="34">
        <f>VLOOKUP($B96,'Conditions de coupe'!$D$14:$J$54,4,FALSE)</f>
        <v>0</v>
      </c>
      <c r="J96" s="6"/>
    </row>
    <row r="97" spans="1:10" ht="17.25" hidden="1" outlineLevel="1" thickTop="1" thickBot="1">
      <c r="A97" s="35"/>
      <c r="B97" s="35"/>
      <c r="C97" s="35"/>
      <c r="D97" s="35"/>
      <c r="E97" s="35"/>
      <c r="F97" s="35"/>
      <c r="G97" s="191" t="s">
        <v>35</v>
      </c>
      <c r="H97" s="191"/>
      <c r="I97" s="34">
        <f>VLOOKUP($B96,'Conditions de coupe'!$D$14:$J$54,5,FALSE)</f>
        <v>0</v>
      </c>
      <c r="J97" s="6"/>
    </row>
    <row r="98" spans="1:10" ht="16.5" hidden="1" outlineLevel="1" thickBot="1">
      <c r="A98" s="35"/>
      <c r="B98" s="35"/>
      <c r="C98" s="191" t="s">
        <v>118</v>
      </c>
      <c r="D98" s="192"/>
      <c r="E98" s="34">
        <f>VLOOKUP($B96,'Conditions de coupe'!$D$14:$J$54,2,FALSE)</f>
        <v>0</v>
      </c>
      <c r="F98" s="35" t="s">
        <v>34</v>
      </c>
      <c r="G98" s="35"/>
      <c r="H98" s="35"/>
      <c r="I98" s="35"/>
      <c r="J98" s="6"/>
    </row>
    <row r="99" spans="1:10" ht="16.5" hidden="1" outlineLevel="1" thickBot="1">
      <c r="A99" s="35"/>
      <c r="B99" s="35"/>
      <c r="C99" s="35"/>
      <c r="D99" s="35"/>
      <c r="E99" s="35"/>
      <c r="F99" s="35"/>
      <c r="G99" s="35"/>
      <c r="H99" s="62" t="s">
        <v>99</v>
      </c>
      <c r="I99" s="34">
        <f>VLOOKUP($B96,'Conditions de coupe'!$D$14:$J$54,7,FALSE)</f>
        <v>0</v>
      </c>
      <c r="J99" s="6"/>
    </row>
    <row r="100" spans="1:10" ht="15.75" hidden="1" outlineLevel="1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>
      <c r="A101" s="163"/>
      <c r="B101" s="8"/>
      <c r="C101" s="8"/>
      <c r="D101" s="193" t="s">
        <v>36</v>
      </c>
      <c r="E101" s="193"/>
      <c r="F101" s="193" t="s">
        <v>37</v>
      </c>
      <c r="G101" s="193"/>
      <c r="H101" s="35"/>
      <c r="I101" s="35"/>
      <c r="J101" s="6"/>
    </row>
    <row r="102" spans="1:10" ht="15.75" hidden="1" outlineLevel="1">
      <c r="A102" s="164"/>
      <c r="B102" s="9" t="s">
        <v>38</v>
      </c>
      <c r="C102" s="10" t="s">
        <v>39</v>
      </c>
      <c r="D102" s="165" t="s">
        <v>18</v>
      </c>
      <c r="E102" s="165" t="s">
        <v>20</v>
      </c>
      <c r="F102" s="165" t="s">
        <v>40</v>
      </c>
      <c r="G102" s="165" t="s">
        <v>41</v>
      </c>
      <c r="H102" s="35"/>
      <c r="I102" s="35"/>
      <c r="J102" s="6"/>
    </row>
    <row r="103" spans="1:10" ht="15.75" hidden="1" outlineLevel="1">
      <c r="A103" s="11" t="s">
        <v>42</v>
      </c>
      <c r="B103" s="168" t="s">
        <v>20</v>
      </c>
      <c r="C103" s="13">
        <v>90</v>
      </c>
      <c r="D103" s="23" t="str">
        <f>IF(B103="rapide",$I$2,"-")</f>
        <v>-</v>
      </c>
      <c r="E103" s="14">
        <f>IF(B103="travail", MROUND($I$99,0.001),"-")</f>
        <v>0</v>
      </c>
      <c r="F103" s="14" t="str">
        <f t="shared" ref="F103:F110" si="20">IF(B103="rapide", MROUND(C103/D103,0.001),"-")</f>
        <v>-</v>
      </c>
      <c r="G103" s="14">
        <f>IF($E103=0,0,(IF($B103="travail", MROUND($C103/$E103,0.001),"-")))</f>
        <v>0</v>
      </c>
      <c r="H103" s="35"/>
      <c r="I103" s="35"/>
      <c r="J103" s="6"/>
    </row>
    <row r="104" spans="1:10" ht="15.75" hidden="1" outlineLevel="1">
      <c r="A104" s="15" t="s">
        <v>43</v>
      </c>
      <c r="B104" s="168" t="s">
        <v>18</v>
      </c>
      <c r="C104" s="16">
        <v>89</v>
      </c>
      <c r="D104" s="24">
        <f t="shared" ref="D104:D110" si="21">IF(B104="rapide",$I$2,"-")</f>
        <v>12000</v>
      </c>
      <c r="E104" s="14" t="str">
        <f t="shared" ref="E104:E110" si="22">IF(B104="travail", MROUND($I$99,0.001),"-")</f>
        <v>-</v>
      </c>
      <c r="F104" s="14">
        <f t="shared" si="20"/>
        <v>7.0000000000000001E-3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>
      <c r="A105" s="15" t="s">
        <v>54</v>
      </c>
      <c r="B105" s="168" t="s">
        <v>20</v>
      </c>
      <c r="C105" s="16">
        <v>90</v>
      </c>
      <c r="D105" s="24" t="str">
        <f t="shared" si="21"/>
        <v>-</v>
      </c>
      <c r="E105" s="14">
        <f t="shared" si="22"/>
        <v>0</v>
      </c>
      <c r="F105" s="14" t="str">
        <f t="shared" si="20"/>
        <v>-</v>
      </c>
      <c r="G105" s="14">
        <f t="shared" si="23"/>
        <v>0</v>
      </c>
      <c r="H105" s="35"/>
      <c r="I105" s="35"/>
      <c r="J105" s="6"/>
    </row>
    <row r="106" spans="1:10" ht="15.75" hidden="1" outlineLevel="1">
      <c r="A106" s="15" t="s">
        <v>55</v>
      </c>
      <c r="B106" s="168" t="s">
        <v>18</v>
      </c>
      <c r="C106" s="16">
        <v>30</v>
      </c>
      <c r="D106" s="24">
        <f t="shared" si="21"/>
        <v>12000</v>
      </c>
      <c r="E106" s="14" t="str">
        <f t="shared" si="22"/>
        <v>-</v>
      </c>
      <c r="F106" s="14">
        <f t="shared" si="20"/>
        <v>3.0000000000000001E-3</v>
      </c>
      <c r="G106" s="14" t="str">
        <f t="shared" si="23"/>
        <v>-</v>
      </c>
      <c r="H106" s="35"/>
      <c r="I106" s="35"/>
      <c r="J106" s="6"/>
    </row>
    <row r="107" spans="1:10" ht="15.75" hidden="1" outlineLevel="1">
      <c r="A107" s="15" t="s">
        <v>56</v>
      </c>
      <c r="B107" s="168" t="s">
        <v>20</v>
      </c>
      <c r="C107" s="16">
        <v>93</v>
      </c>
      <c r="D107" s="24" t="str">
        <f t="shared" si="21"/>
        <v>-</v>
      </c>
      <c r="E107" s="14">
        <f t="shared" si="22"/>
        <v>0</v>
      </c>
      <c r="F107" s="14" t="str">
        <f t="shared" si="20"/>
        <v>-</v>
      </c>
      <c r="G107" s="14">
        <f t="shared" si="23"/>
        <v>0</v>
      </c>
      <c r="H107" s="35"/>
      <c r="I107" s="35"/>
      <c r="J107" s="6"/>
    </row>
    <row r="108" spans="1:10" ht="15.75" hidden="1" outlineLevel="1">
      <c r="A108" s="15" t="s">
        <v>57</v>
      </c>
      <c r="B108" s="168" t="s">
        <v>18</v>
      </c>
      <c r="C108" s="16">
        <v>10</v>
      </c>
      <c r="D108" s="24">
        <f t="shared" si="21"/>
        <v>12000</v>
      </c>
      <c r="E108" s="14" t="str">
        <f t="shared" si="22"/>
        <v>-</v>
      </c>
      <c r="F108" s="14">
        <f t="shared" si="20"/>
        <v>1E-3</v>
      </c>
      <c r="G108" s="14" t="str">
        <f t="shared" si="23"/>
        <v>-</v>
      </c>
      <c r="H108" s="35"/>
      <c r="I108" s="35"/>
      <c r="J108" s="6"/>
    </row>
    <row r="109" spans="1:10" ht="15.75" hidden="1" outlineLevel="1">
      <c r="A109" s="15" t="s">
        <v>58</v>
      </c>
      <c r="B109" s="168" t="s">
        <v>20</v>
      </c>
      <c r="C109" s="16">
        <v>93</v>
      </c>
      <c r="D109" s="24" t="str">
        <f t="shared" si="21"/>
        <v>-</v>
      </c>
      <c r="E109" s="14">
        <f t="shared" si="22"/>
        <v>0</v>
      </c>
      <c r="F109" s="14" t="str">
        <f t="shared" si="20"/>
        <v>-</v>
      </c>
      <c r="G109" s="14">
        <f t="shared" si="23"/>
        <v>0</v>
      </c>
      <c r="H109" s="35"/>
      <c r="I109" s="35"/>
      <c r="J109" s="6"/>
    </row>
    <row r="110" spans="1:10" ht="16.5" hidden="1" outlineLevel="1" thickBot="1">
      <c r="A110" s="15" t="s">
        <v>59</v>
      </c>
      <c r="B110" s="168" t="s">
        <v>18</v>
      </c>
      <c r="C110" s="16">
        <v>10</v>
      </c>
      <c r="D110" s="25">
        <f t="shared" si="21"/>
        <v>12000</v>
      </c>
      <c r="E110" s="14" t="str">
        <f t="shared" si="22"/>
        <v>-</v>
      </c>
      <c r="F110" s="14">
        <f t="shared" si="20"/>
        <v>1E-3</v>
      </c>
      <c r="G110" s="14" t="str">
        <f t="shared" si="23"/>
        <v>-</v>
      </c>
      <c r="H110" s="35"/>
      <c r="I110" s="35"/>
      <c r="J110" s="6"/>
    </row>
    <row r="111" spans="1:10" ht="16.5" collapsed="1" thickBot="1">
      <c r="A111" s="194" t="s">
        <v>51</v>
      </c>
      <c r="B111" s="195"/>
      <c r="C111" s="196"/>
      <c r="D111" s="36" t="s">
        <v>45</v>
      </c>
      <c r="E111" s="133" t="str">
        <f>IF(G103=0," ",(SUM(F103:G110,($I$3/100))))</f>
        <v xml:space="preserve"> </v>
      </c>
      <c r="F111" s="37" t="s">
        <v>46</v>
      </c>
      <c r="G111" s="29"/>
      <c r="H111" s="35"/>
      <c r="I111" s="35"/>
      <c r="J111" s="6"/>
    </row>
    <row r="112" spans="1:10" ht="16.5" thickBot="1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>
      <c r="A113" s="197" t="s">
        <v>52</v>
      </c>
      <c r="B113" s="197"/>
      <c r="C113" s="198"/>
      <c r="D113" s="17" t="s">
        <v>53</v>
      </c>
      <c r="E113" s="134">
        <f>SUM(E21,E39,E57,E75,E93,E111)</f>
        <v>0.498</v>
      </c>
      <c r="F113" s="18" t="s">
        <v>46</v>
      </c>
    </row>
    <row r="114" spans="1:6" ht="15.75" thickTop="1"/>
  </sheetData>
  <protectedRanges>
    <protectedRange password="DBAF" sqref="B2:C3 I1:J3 G1:H1 G2:G3 A1:A3 D1:F3" name="Plage1"/>
    <protectedRange password="DBAF" sqref="L18:Q18 A11:G21 A29:G39 A47:G57 A65:G75 A83:G93 A101:G111" name="Plage1_1"/>
  </protectedRanges>
  <mergeCells count="42">
    <mergeCell ref="D101:E101"/>
    <mergeCell ref="F101:G101"/>
    <mergeCell ref="A111:C111"/>
    <mergeCell ref="A113:C113"/>
    <mergeCell ref="D83:E83"/>
    <mergeCell ref="F83:G83"/>
    <mergeCell ref="A93:C93"/>
    <mergeCell ref="B96:C96"/>
    <mergeCell ref="G97:H97"/>
    <mergeCell ref="C98:D98"/>
    <mergeCell ref="B24:C24"/>
    <mergeCell ref="A39:C39"/>
    <mergeCell ref="B42:C42"/>
    <mergeCell ref="G43:H43"/>
    <mergeCell ref="C44:D44"/>
    <mergeCell ref="C80:D80"/>
    <mergeCell ref="A57:C57"/>
    <mergeCell ref="B60:C60"/>
    <mergeCell ref="G61:H61"/>
    <mergeCell ref="G25:H25"/>
    <mergeCell ref="C26:D26"/>
    <mergeCell ref="D29:E29"/>
    <mergeCell ref="F29:G29"/>
    <mergeCell ref="G79:H79"/>
    <mergeCell ref="D47:E47"/>
    <mergeCell ref="F47:G47"/>
    <mergeCell ref="C62:D62"/>
    <mergeCell ref="D65:E65"/>
    <mergeCell ref="F65:G65"/>
    <mergeCell ref="A75:C75"/>
    <mergeCell ref="B78:C78"/>
    <mergeCell ref="G7:H7"/>
    <mergeCell ref="C8:D8"/>
    <mergeCell ref="D11:E11"/>
    <mergeCell ref="F11:G11"/>
    <mergeCell ref="A21:C21"/>
    <mergeCell ref="B6:C6"/>
    <mergeCell ref="B1:C1"/>
    <mergeCell ref="I1:J1"/>
    <mergeCell ref="B2:C2"/>
    <mergeCell ref="G2:H2"/>
    <mergeCell ref="G3:H3"/>
  </mergeCells>
  <dataValidations count="3">
    <dataValidation type="list" showInputMessage="1" showErrorMessage="1" sqref="B13:B20 B103:B110 B85:B92 B67:B74 B49:B56 B31:B38">
      <formula1>Données!D2:D3</formula1>
    </dataValidation>
    <dataValidation type="list" allowBlank="1" showInputMessage="1" showErrorMessage="1" sqref="B6:C6 B96:C96 B78:C78 B60:C60 B42:C42 B24:C24">
      <formula1>Outils</formula1>
    </dataValidation>
    <dataValidation type="list" allowBlank="1" showInputMessage="1" showErrorMessage="1" sqref="I1:J1">
      <formula1>Données!D7:D21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J114"/>
  <sheetViews>
    <sheetView workbookViewId="0">
      <selection activeCell="J20" sqref="J20"/>
    </sheetView>
  </sheetViews>
  <sheetFormatPr baseColWidth="10" defaultRowHeight="15" outlineLevelRow="1"/>
  <cols>
    <col min="1" max="2" width="14.28515625" customWidth="1"/>
  </cols>
  <sheetData>
    <row r="1" spans="1:10" ht="15.75">
      <c r="A1" s="27" t="s">
        <v>0</v>
      </c>
      <c r="B1" s="184" t="s">
        <v>19</v>
      </c>
      <c r="C1" s="185"/>
      <c r="D1" s="5"/>
      <c r="E1" s="5"/>
      <c r="F1" s="5"/>
      <c r="G1" s="29"/>
      <c r="H1" s="157" t="s">
        <v>94</v>
      </c>
      <c r="I1" s="186" t="s">
        <v>2</v>
      </c>
      <c r="J1" s="187"/>
    </row>
    <row r="2" spans="1:10" ht="15.75">
      <c r="A2" s="28" t="s">
        <v>3</v>
      </c>
      <c r="B2" s="188"/>
      <c r="C2" s="188"/>
      <c r="D2" s="5"/>
      <c r="E2" s="5"/>
      <c r="F2" s="5"/>
      <c r="G2" s="189" t="s">
        <v>4</v>
      </c>
      <c r="H2" s="190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12000</v>
      </c>
      <c r="J2" s="31" t="s">
        <v>5</v>
      </c>
    </row>
    <row r="3" spans="1:10" ht="15.75">
      <c r="A3" s="7"/>
      <c r="B3" s="7"/>
      <c r="C3" s="7"/>
      <c r="D3" s="5"/>
      <c r="E3" s="5"/>
      <c r="F3" s="5"/>
      <c r="G3" s="189" t="s">
        <v>93</v>
      </c>
      <c r="H3" s="190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21</v>
      </c>
      <c r="J3" s="31" t="s">
        <v>6</v>
      </c>
    </row>
    <row r="4" spans="1:10" ht="15.75" thickBot="1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7.25" outlineLevel="1" thickTop="1" thickBot="1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0" ht="17.25" outlineLevel="1" thickTop="1" thickBot="1">
      <c r="A6" s="158" t="s">
        <v>7</v>
      </c>
      <c r="B6" s="182"/>
      <c r="C6" s="183"/>
      <c r="D6" s="33" t="s">
        <v>32</v>
      </c>
      <c r="E6" s="34">
        <f>VLOOKUP($B6,'Conditions de coupe'!$D$14:$J$54,3,FALSE)</f>
        <v>0</v>
      </c>
      <c r="F6" s="35" t="s">
        <v>33</v>
      </c>
      <c r="H6" s="158" t="s">
        <v>98</v>
      </c>
      <c r="I6" s="34">
        <f>VLOOKUP($B6,'Conditions de coupe'!$D$14:$J$54,4,FALSE)</f>
        <v>0</v>
      </c>
      <c r="J6" s="6"/>
    </row>
    <row r="7" spans="1:10" ht="17.25" outlineLevel="1" thickTop="1" thickBot="1">
      <c r="A7" s="35"/>
      <c r="B7" s="35"/>
      <c r="C7" s="35"/>
      <c r="D7" s="35"/>
      <c r="E7" s="35"/>
      <c r="F7" s="35"/>
      <c r="G7" s="191" t="s">
        <v>35</v>
      </c>
      <c r="H7" s="191"/>
      <c r="I7" s="34">
        <f>VLOOKUP($B6,'Conditions de coupe'!$D$14:$J$54,5,FALSE)</f>
        <v>0</v>
      </c>
      <c r="J7" s="6"/>
    </row>
    <row r="8" spans="1:10" ht="16.5" outlineLevel="1" thickBot="1">
      <c r="A8" s="35"/>
      <c r="B8" s="35"/>
      <c r="C8" s="191" t="s">
        <v>118</v>
      </c>
      <c r="D8" s="192"/>
      <c r="E8" s="34">
        <f>VLOOKUP($B6,'Conditions de coupe'!$D$14:$J$54,5,FALSE)</f>
        <v>0</v>
      </c>
      <c r="F8" s="35" t="s">
        <v>34</v>
      </c>
      <c r="G8" s="35"/>
      <c r="H8" s="35"/>
      <c r="I8" s="35"/>
      <c r="J8" s="6"/>
    </row>
    <row r="9" spans="1:10" ht="16.5" outlineLevel="1" thickBot="1">
      <c r="A9" s="35"/>
      <c r="B9" s="35"/>
      <c r="C9" s="35"/>
      <c r="D9" s="35"/>
      <c r="E9" s="35"/>
      <c r="F9" s="35"/>
      <c r="G9" s="35"/>
      <c r="H9" s="158" t="s">
        <v>99</v>
      </c>
      <c r="I9" s="34">
        <f>VLOOKUP($B6,'Conditions de coupe'!$D$14:$J$54,7,FALSE)</f>
        <v>0</v>
      </c>
      <c r="J9" s="6"/>
    </row>
    <row r="10" spans="1:10" ht="15.75" outlineLevel="1">
      <c r="A10" s="35"/>
      <c r="B10" s="35"/>
      <c r="C10" s="35"/>
      <c r="D10" s="35"/>
      <c r="E10" s="35"/>
      <c r="F10" s="35"/>
      <c r="G10" s="35"/>
      <c r="H10" s="35"/>
      <c r="I10" s="35"/>
      <c r="J10" s="6"/>
    </row>
    <row r="11" spans="1:10" ht="15.75" outlineLevel="1">
      <c r="A11" s="163"/>
      <c r="B11" s="8"/>
      <c r="C11" s="8"/>
      <c r="D11" s="193" t="s">
        <v>36</v>
      </c>
      <c r="E11" s="193"/>
      <c r="F11" s="193" t="s">
        <v>37</v>
      </c>
      <c r="G11" s="193"/>
      <c r="H11" s="35"/>
      <c r="I11" s="35"/>
      <c r="J11" s="6"/>
    </row>
    <row r="12" spans="1:10" ht="15.75" outlineLevel="1">
      <c r="A12" s="164"/>
      <c r="B12" s="9" t="s">
        <v>38</v>
      </c>
      <c r="C12" s="10" t="s">
        <v>39</v>
      </c>
      <c r="D12" s="165" t="s">
        <v>18</v>
      </c>
      <c r="E12" s="165" t="s">
        <v>20</v>
      </c>
      <c r="F12" s="165" t="s">
        <v>40</v>
      </c>
      <c r="G12" s="165" t="s">
        <v>41</v>
      </c>
      <c r="H12" s="35"/>
      <c r="I12" s="35"/>
      <c r="J12" s="6"/>
    </row>
    <row r="13" spans="1:10" ht="15.75" outlineLevel="1">
      <c r="A13" s="11" t="s">
        <v>42</v>
      </c>
      <c r="B13" s="169" t="s">
        <v>20</v>
      </c>
      <c r="C13" s="13">
        <v>90</v>
      </c>
      <c r="D13" s="23" t="str">
        <f>IF(B13="rapide",$I$2,"-")</f>
        <v>-</v>
      </c>
      <c r="E13" s="14">
        <f>IF(B13="travail", MROUND($I$9,0.001),"-")</f>
        <v>0</v>
      </c>
      <c r="F13" s="14" t="str">
        <f t="shared" ref="F13:F20" si="0">IF(B13="rapide", MROUND(C13/D13,0.001),"-")</f>
        <v>-</v>
      </c>
      <c r="G13" s="14">
        <f>IF($E13=0,0,(IF($B13="travail", MROUND($C13/$E13,0.001),"-")))</f>
        <v>0</v>
      </c>
      <c r="H13" s="35"/>
      <c r="I13" s="35"/>
      <c r="J13" s="6"/>
    </row>
    <row r="14" spans="1:10" ht="15.75" outlineLevel="1">
      <c r="A14" s="15" t="s">
        <v>43</v>
      </c>
      <c r="B14" s="169" t="s">
        <v>18</v>
      </c>
      <c r="C14" s="16">
        <v>89</v>
      </c>
      <c r="D14" s="24">
        <f t="shared" ref="D14:D20" si="1">IF(B14="rapide",$I$2,"-")</f>
        <v>12000</v>
      </c>
      <c r="E14" s="14" t="str">
        <f t="shared" ref="E14:E20" si="2">IF(B14="travail", $I$9,"-")</f>
        <v>-</v>
      </c>
      <c r="F14" s="14">
        <f t="shared" si="0"/>
        <v>7.0000000000000001E-3</v>
      </c>
      <c r="G14" s="14" t="str">
        <f t="shared" ref="G14:G20" si="3">IF($E14=0,0,(IF($B14="travail", MROUND($C14/$E14,0.001),"-")))</f>
        <v>-</v>
      </c>
      <c r="H14" s="35"/>
      <c r="I14" s="35"/>
      <c r="J14" s="6"/>
    </row>
    <row r="15" spans="1:10" ht="15.75" outlineLevel="1">
      <c r="A15" s="15" t="s">
        <v>54</v>
      </c>
      <c r="B15" s="169" t="s">
        <v>20</v>
      </c>
      <c r="C15" s="16">
        <v>90</v>
      </c>
      <c r="D15" s="24" t="str">
        <f t="shared" si="1"/>
        <v>-</v>
      </c>
      <c r="E15" s="14">
        <f t="shared" si="2"/>
        <v>0</v>
      </c>
      <c r="F15" s="14" t="str">
        <f t="shared" si="0"/>
        <v>-</v>
      </c>
      <c r="G15" s="14">
        <f t="shared" si="3"/>
        <v>0</v>
      </c>
      <c r="H15" s="35"/>
      <c r="I15" s="35"/>
      <c r="J15" s="6"/>
    </row>
    <row r="16" spans="1:10" ht="15.75" outlineLevel="1">
      <c r="A16" s="15" t="s">
        <v>55</v>
      </c>
      <c r="B16" s="169" t="s">
        <v>18</v>
      </c>
      <c r="C16" s="16">
        <v>30</v>
      </c>
      <c r="D16" s="24">
        <f t="shared" si="1"/>
        <v>12000</v>
      </c>
      <c r="E16" s="14" t="str">
        <f t="shared" si="2"/>
        <v>-</v>
      </c>
      <c r="F16" s="14">
        <f t="shared" si="0"/>
        <v>3.0000000000000001E-3</v>
      </c>
      <c r="G16" s="14" t="str">
        <f t="shared" si="3"/>
        <v>-</v>
      </c>
      <c r="H16" s="35"/>
      <c r="I16" s="35"/>
      <c r="J16" s="6"/>
    </row>
    <row r="17" spans="1:10" ht="15.75" outlineLevel="1">
      <c r="A17" s="15" t="s">
        <v>56</v>
      </c>
      <c r="B17" s="169" t="s">
        <v>20</v>
      </c>
      <c r="C17" s="16">
        <v>93</v>
      </c>
      <c r="D17" s="24" t="str">
        <f t="shared" si="1"/>
        <v>-</v>
      </c>
      <c r="E17" s="14">
        <f t="shared" si="2"/>
        <v>0</v>
      </c>
      <c r="F17" s="14" t="str">
        <f t="shared" si="0"/>
        <v>-</v>
      </c>
      <c r="G17" s="14">
        <f t="shared" si="3"/>
        <v>0</v>
      </c>
      <c r="H17" s="35"/>
      <c r="I17" s="35"/>
      <c r="J17" s="6"/>
    </row>
    <row r="18" spans="1:10" ht="15.75" outlineLevel="1">
      <c r="A18" s="15" t="s">
        <v>57</v>
      </c>
      <c r="B18" s="169" t="s">
        <v>18</v>
      </c>
      <c r="C18" s="16">
        <v>10</v>
      </c>
      <c r="D18" s="24">
        <f t="shared" si="1"/>
        <v>12000</v>
      </c>
      <c r="E18" s="14" t="str">
        <f t="shared" si="2"/>
        <v>-</v>
      </c>
      <c r="F18" s="14">
        <f t="shared" si="0"/>
        <v>1E-3</v>
      </c>
      <c r="G18" s="14" t="str">
        <f t="shared" si="3"/>
        <v>-</v>
      </c>
      <c r="H18" s="35"/>
      <c r="I18" s="35"/>
      <c r="J18" s="6"/>
    </row>
    <row r="19" spans="1:10" ht="15.75" outlineLevel="1">
      <c r="A19" s="15" t="s">
        <v>58</v>
      </c>
      <c r="B19" s="169" t="s">
        <v>20</v>
      </c>
      <c r="C19" s="16">
        <v>93</v>
      </c>
      <c r="D19" s="24" t="str">
        <f t="shared" si="1"/>
        <v>-</v>
      </c>
      <c r="E19" s="14">
        <f t="shared" si="2"/>
        <v>0</v>
      </c>
      <c r="F19" s="14" t="str">
        <f t="shared" si="0"/>
        <v>-</v>
      </c>
      <c r="G19" s="14">
        <f t="shared" si="3"/>
        <v>0</v>
      </c>
      <c r="H19" s="35"/>
      <c r="I19" s="35"/>
      <c r="J19" s="6"/>
    </row>
    <row r="20" spans="1:10" ht="16.5" outlineLevel="1" thickBot="1">
      <c r="A20" s="15" t="s">
        <v>59</v>
      </c>
      <c r="B20" s="169" t="s">
        <v>18</v>
      </c>
      <c r="C20" s="16">
        <v>10</v>
      </c>
      <c r="D20" s="25">
        <f t="shared" si="1"/>
        <v>12000</v>
      </c>
      <c r="E20" s="14" t="str">
        <f t="shared" si="2"/>
        <v>-</v>
      </c>
      <c r="F20" s="14">
        <f t="shared" si="0"/>
        <v>1E-3</v>
      </c>
      <c r="G20" s="14" t="str">
        <f t="shared" si="3"/>
        <v>-</v>
      </c>
      <c r="H20" s="35"/>
      <c r="I20" s="35"/>
      <c r="J20" s="6"/>
    </row>
    <row r="21" spans="1:10" ht="16.5" thickBot="1">
      <c r="A21" s="194" t="s">
        <v>44</v>
      </c>
      <c r="B21" s="195"/>
      <c r="C21" s="196"/>
      <c r="D21" s="36" t="s">
        <v>45</v>
      </c>
      <c r="E21" s="133" t="str">
        <f>IF(G13=0," ",(SUM(F13:G20,($I$3/100))))</f>
        <v xml:space="preserve"> </v>
      </c>
      <c r="F21" s="37" t="s">
        <v>46</v>
      </c>
      <c r="G21" s="29"/>
      <c r="H21" s="35"/>
      <c r="I21" s="35"/>
      <c r="J21" s="6"/>
    </row>
    <row r="22" spans="1:10" ht="16.5" thickBot="1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0" ht="17.25" hidden="1" outlineLevel="1" thickTop="1" thickBot="1">
      <c r="A23" s="32"/>
      <c r="B23" s="32"/>
      <c r="C23" s="32"/>
      <c r="D23" s="32"/>
      <c r="E23" s="32"/>
      <c r="F23" s="32"/>
      <c r="G23" s="32"/>
      <c r="H23" s="32"/>
      <c r="I23" s="32"/>
      <c r="J23" s="26"/>
    </row>
    <row r="24" spans="1:10" ht="17.25" hidden="1" outlineLevel="1" thickTop="1" thickBot="1">
      <c r="A24" s="158" t="s">
        <v>7</v>
      </c>
      <c r="B24" s="182"/>
      <c r="C24" s="183"/>
      <c r="D24" s="33" t="s">
        <v>32</v>
      </c>
      <c r="E24" s="34">
        <f>VLOOKUP($B24,'Conditions de coupe'!$D$14:$J$54,3,FALSE)</f>
        <v>0</v>
      </c>
      <c r="F24" s="35" t="s">
        <v>33</v>
      </c>
      <c r="H24" s="158" t="s">
        <v>98</v>
      </c>
      <c r="I24" s="34">
        <f>VLOOKUP($B24,'Conditions de coupe'!$D$14:$J$54,4,FALSE)</f>
        <v>0</v>
      </c>
      <c r="J24" s="6"/>
    </row>
    <row r="25" spans="1:10" ht="17.25" hidden="1" outlineLevel="1" thickTop="1" thickBot="1">
      <c r="A25" s="35"/>
      <c r="B25" s="35"/>
      <c r="C25" s="35"/>
      <c r="D25" s="35"/>
      <c r="E25" s="35"/>
      <c r="F25" s="35"/>
      <c r="G25" s="191" t="s">
        <v>35</v>
      </c>
      <c r="H25" s="191"/>
      <c r="I25" s="34">
        <f>VLOOKUP($B24,'Conditions de coupe'!$D$14:$J$54,5,FALSE)</f>
        <v>0</v>
      </c>
      <c r="J25" s="6"/>
    </row>
    <row r="26" spans="1:10" ht="16.5" hidden="1" outlineLevel="1" thickBot="1">
      <c r="A26" s="35"/>
      <c r="B26" s="35"/>
      <c r="C26" s="191" t="s">
        <v>118</v>
      </c>
      <c r="D26" s="192"/>
      <c r="E26" s="34">
        <f>VLOOKUP($B24,'Conditions de coupe'!$D$14:$J$54,5,FALSE)</f>
        <v>0</v>
      </c>
      <c r="F26" s="35" t="s">
        <v>34</v>
      </c>
      <c r="G26" s="35"/>
      <c r="H26" s="35"/>
      <c r="I26" s="35"/>
      <c r="J26" s="6"/>
    </row>
    <row r="27" spans="1:10" ht="16.5" hidden="1" outlineLevel="1" thickBot="1">
      <c r="A27" s="35"/>
      <c r="B27" s="35"/>
      <c r="C27" s="35"/>
      <c r="D27" s="35"/>
      <c r="E27" s="35"/>
      <c r="F27" s="35"/>
      <c r="G27" s="35"/>
      <c r="H27" s="158" t="s">
        <v>99</v>
      </c>
      <c r="I27" s="34">
        <f>VLOOKUP($B24,'Conditions de coupe'!$D$14:$J$54,7,FALSE)</f>
        <v>0</v>
      </c>
      <c r="J27" s="6"/>
    </row>
    <row r="28" spans="1:10" ht="15.75" hidden="1" outlineLevel="1">
      <c r="A28" s="35"/>
      <c r="B28" s="35"/>
      <c r="C28" s="35"/>
      <c r="D28" s="35"/>
      <c r="E28" s="35"/>
      <c r="F28" s="35"/>
      <c r="G28" s="35"/>
      <c r="H28" s="35"/>
      <c r="I28" s="35"/>
      <c r="J28" s="6"/>
    </row>
    <row r="29" spans="1:10" ht="15.75" hidden="1" outlineLevel="1">
      <c r="A29" s="163"/>
      <c r="B29" s="8"/>
      <c r="C29" s="8"/>
      <c r="D29" s="193" t="s">
        <v>36</v>
      </c>
      <c r="E29" s="193"/>
      <c r="F29" s="193" t="s">
        <v>37</v>
      </c>
      <c r="G29" s="193"/>
      <c r="H29" s="35"/>
      <c r="I29" s="35"/>
      <c r="J29" s="6"/>
    </row>
    <row r="30" spans="1:10" ht="15.75" hidden="1" outlineLevel="1">
      <c r="A30" s="164"/>
      <c r="B30" s="9" t="s">
        <v>38</v>
      </c>
      <c r="C30" s="10" t="s">
        <v>39</v>
      </c>
      <c r="D30" s="165" t="s">
        <v>18</v>
      </c>
      <c r="E30" s="165" t="s">
        <v>20</v>
      </c>
      <c r="F30" s="165" t="s">
        <v>40</v>
      </c>
      <c r="G30" s="165" t="s">
        <v>41</v>
      </c>
      <c r="H30" s="35"/>
      <c r="I30" s="35"/>
      <c r="J30" s="6"/>
    </row>
    <row r="31" spans="1:10" ht="15.75" hidden="1" outlineLevel="1">
      <c r="A31" s="11" t="s">
        <v>42</v>
      </c>
      <c r="B31" s="169" t="s">
        <v>20</v>
      </c>
      <c r="C31" s="13">
        <v>90</v>
      </c>
      <c r="D31" s="23" t="str">
        <f>IF(B31="rapide",$I$2,"-")</f>
        <v>-</v>
      </c>
      <c r="E31" s="14">
        <f>IF(B31="travail", MROUND($I$27,0.001),"-")</f>
        <v>0</v>
      </c>
      <c r="F31" s="14" t="str">
        <f t="shared" ref="F31:F38" si="4">IF(B31="rapide", MROUND(C31/D31,0.001),"-")</f>
        <v>-</v>
      </c>
      <c r="G31" s="14">
        <f>IF($E31=0,0,(IF($B31="travail", MROUND($C31/$E31,0.001),"-")))</f>
        <v>0</v>
      </c>
      <c r="H31" s="35"/>
      <c r="I31" s="35"/>
      <c r="J31" s="6"/>
    </row>
    <row r="32" spans="1:10" ht="15.75" hidden="1" outlineLevel="1">
      <c r="A32" s="15" t="s">
        <v>43</v>
      </c>
      <c r="B32" s="169" t="s">
        <v>18</v>
      </c>
      <c r="C32" s="16">
        <v>89</v>
      </c>
      <c r="D32" s="24">
        <f t="shared" ref="D32:D38" si="5">IF(B32="rapide",$I$2,"-")</f>
        <v>12000</v>
      </c>
      <c r="E32" s="14" t="str">
        <f t="shared" ref="E32:E38" si="6">IF(B32="travail", MROUND($I$27,0.001),"-")</f>
        <v>-</v>
      </c>
      <c r="F32" s="14">
        <f t="shared" si="4"/>
        <v>7.0000000000000001E-3</v>
      </c>
      <c r="G32" s="14" t="str">
        <f t="shared" ref="G32:G38" si="7">IF($E32=0,0,(IF($B32="travail", MROUND($C32/$E32,0.001),"-")))</f>
        <v>-</v>
      </c>
      <c r="H32" s="35"/>
      <c r="I32" s="35"/>
      <c r="J32" s="6"/>
    </row>
    <row r="33" spans="1:10" ht="15.75" hidden="1" outlineLevel="1">
      <c r="A33" s="15" t="s">
        <v>54</v>
      </c>
      <c r="B33" s="169" t="s">
        <v>20</v>
      </c>
      <c r="C33" s="16">
        <v>90</v>
      </c>
      <c r="D33" s="24" t="str">
        <f t="shared" si="5"/>
        <v>-</v>
      </c>
      <c r="E33" s="14">
        <f t="shared" si="6"/>
        <v>0</v>
      </c>
      <c r="F33" s="14" t="str">
        <f t="shared" si="4"/>
        <v>-</v>
      </c>
      <c r="G33" s="14">
        <f t="shared" si="7"/>
        <v>0</v>
      </c>
      <c r="H33" s="35"/>
      <c r="I33" s="35"/>
      <c r="J33" s="6"/>
    </row>
    <row r="34" spans="1:10" ht="15.75" hidden="1" outlineLevel="1">
      <c r="A34" s="15" t="s">
        <v>55</v>
      </c>
      <c r="B34" s="169" t="s">
        <v>18</v>
      </c>
      <c r="C34" s="16">
        <v>30</v>
      </c>
      <c r="D34" s="24">
        <f t="shared" si="5"/>
        <v>12000</v>
      </c>
      <c r="E34" s="14" t="str">
        <f t="shared" si="6"/>
        <v>-</v>
      </c>
      <c r="F34" s="14">
        <f t="shared" si="4"/>
        <v>3.0000000000000001E-3</v>
      </c>
      <c r="G34" s="14" t="str">
        <f t="shared" si="7"/>
        <v>-</v>
      </c>
      <c r="H34" s="35"/>
      <c r="I34" s="35"/>
      <c r="J34" s="6"/>
    </row>
    <row r="35" spans="1:10" ht="15.75" hidden="1" outlineLevel="1">
      <c r="A35" s="15" t="s">
        <v>56</v>
      </c>
      <c r="B35" s="169" t="s">
        <v>20</v>
      </c>
      <c r="C35" s="16">
        <v>93</v>
      </c>
      <c r="D35" s="24" t="str">
        <f t="shared" si="5"/>
        <v>-</v>
      </c>
      <c r="E35" s="14">
        <f t="shared" si="6"/>
        <v>0</v>
      </c>
      <c r="F35" s="14" t="str">
        <f t="shared" si="4"/>
        <v>-</v>
      </c>
      <c r="G35" s="14">
        <f t="shared" si="7"/>
        <v>0</v>
      </c>
      <c r="H35" s="35"/>
      <c r="I35" s="35"/>
      <c r="J35" s="6"/>
    </row>
    <row r="36" spans="1:10" ht="15.75" hidden="1" outlineLevel="1">
      <c r="A36" s="15" t="s">
        <v>57</v>
      </c>
      <c r="B36" s="169" t="s">
        <v>18</v>
      </c>
      <c r="C36" s="16">
        <v>10</v>
      </c>
      <c r="D36" s="24">
        <f t="shared" si="5"/>
        <v>12000</v>
      </c>
      <c r="E36" s="14" t="str">
        <f t="shared" si="6"/>
        <v>-</v>
      </c>
      <c r="F36" s="14">
        <f t="shared" si="4"/>
        <v>1E-3</v>
      </c>
      <c r="G36" s="14" t="str">
        <f t="shared" si="7"/>
        <v>-</v>
      </c>
      <c r="H36" s="35"/>
      <c r="I36" s="35"/>
      <c r="J36" s="6"/>
    </row>
    <row r="37" spans="1:10" ht="15.75" hidden="1" outlineLevel="1">
      <c r="A37" s="15" t="s">
        <v>58</v>
      </c>
      <c r="B37" s="169" t="s">
        <v>20</v>
      </c>
      <c r="C37" s="16">
        <v>93</v>
      </c>
      <c r="D37" s="24" t="str">
        <f t="shared" si="5"/>
        <v>-</v>
      </c>
      <c r="E37" s="14">
        <f t="shared" si="6"/>
        <v>0</v>
      </c>
      <c r="F37" s="14" t="str">
        <f t="shared" si="4"/>
        <v>-</v>
      </c>
      <c r="G37" s="14">
        <f t="shared" si="7"/>
        <v>0</v>
      </c>
      <c r="H37" s="35"/>
      <c r="I37" s="35"/>
      <c r="J37" s="6"/>
    </row>
    <row r="38" spans="1:10" ht="16.5" hidden="1" outlineLevel="1" thickBot="1">
      <c r="A38" s="15" t="s">
        <v>59</v>
      </c>
      <c r="B38" s="169" t="s">
        <v>18</v>
      </c>
      <c r="C38" s="16">
        <v>10</v>
      </c>
      <c r="D38" s="25">
        <f t="shared" si="5"/>
        <v>12000</v>
      </c>
      <c r="E38" s="14" t="str">
        <f t="shared" si="6"/>
        <v>-</v>
      </c>
      <c r="F38" s="14">
        <f t="shared" si="4"/>
        <v>1E-3</v>
      </c>
      <c r="G38" s="14" t="str">
        <f t="shared" si="7"/>
        <v>-</v>
      </c>
      <c r="H38" s="35"/>
      <c r="I38" s="35"/>
      <c r="J38" s="6"/>
    </row>
    <row r="39" spans="1:10" ht="16.5" collapsed="1" thickBot="1">
      <c r="A39" s="194" t="s">
        <v>47</v>
      </c>
      <c r="B39" s="195"/>
      <c r="C39" s="196"/>
      <c r="D39" s="36" t="s">
        <v>45</v>
      </c>
      <c r="E39" s="133" t="str">
        <f>IF(G31=0," ",(SUM(F31:G38,($I$3/100))))</f>
        <v xml:space="preserve"> </v>
      </c>
      <c r="F39" s="37" t="s">
        <v>46</v>
      </c>
      <c r="G39" s="29"/>
      <c r="H39" s="35"/>
      <c r="I39" s="35"/>
      <c r="J39" s="6"/>
    </row>
    <row r="40" spans="1:10" ht="16.5" thickBot="1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0" ht="17.25" hidden="1" outlineLevel="1" thickTop="1" thickBot="1">
      <c r="A41" s="32"/>
      <c r="B41" s="32"/>
      <c r="C41" s="32"/>
      <c r="D41" s="32"/>
      <c r="E41" s="32"/>
      <c r="F41" s="32"/>
      <c r="G41" s="32"/>
      <c r="H41" s="32"/>
      <c r="I41" s="32"/>
      <c r="J41" s="26"/>
    </row>
    <row r="42" spans="1:10" ht="17.25" hidden="1" outlineLevel="1" thickTop="1" thickBot="1">
      <c r="A42" s="158" t="s">
        <v>7</v>
      </c>
      <c r="B42" s="182"/>
      <c r="C42" s="183"/>
      <c r="D42" s="33" t="s">
        <v>32</v>
      </c>
      <c r="E42" s="34">
        <f>VLOOKUP($B42,'Conditions de coupe'!$D$14:$J$54,3,FALSE)</f>
        <v>0</v>
      </c>
      <c r="F42" s="35" t="s">
        <v>33</v>
      </c>
      <c r="H42" s="158" t="s">
        <v>98</v>
      </c>
      <c r="I42" s="34">
        <f>VLOOKUP($B42,'Conditions de coupe'!$D$14:$J$54,4,FALSE)</f>
        <v>0</v>
      </c>
      <c r="J42" s="6"/>
    </row>
    <row r="43" spans="1:10" ht="17.25" hidden="1" outlineLevel="1" thickTop="1" thickBot="1">
      <c r="A43" s="35"/>
      <c r="B43" s="35"/>
      <c r="C43" s="35"/>
      <c r="D43" s="35"/>
      <c r="E43" s="35"/>
      <c r="F43" s="35"/>
      <c r="G43" s="191" t="s">
        <v>35</v>
      </c>
      <c r="H43" s="191"/>
      <c r="I43" s="34">
        <f>VLOOKUP($B42,'Conditions de coupe'!$D$14:$J$54,5,FALSE)</f>
        <v>0</v>
      </c>
      <c r="J43" s="6"/>
    </row>
    <row r="44" spans="1:10" ht="16.5" hidden="1" outlineLevel="1" thickBot="1">
      <c r="A44" s="35"/>
      <c r="B44" s="35"/>
      <c r="C44" s="191" t="s">
        <v>118</v>
      </c>
      <c r="D44" s="192"/>
      <c r="E44" s="34">
        <f>VLOOKUP($B42,'Conditions de coupe'!$D$14:$J$54,5,FALSE)</f>
        <v>0</v>
      </c>
      <c r="F44" s="35" t="s">
        <v>34</v>
      </c>
      <c r="G44" s="35"/>
      <c r="H44" s="35"/>
      <c r="I44" s="35"/>
      <c r="J44" s="6"/>
    </row>
    <row r="45" spans="1:10" ht="16.5" hidden="1" outlineLevel="1" thickBot="1">
      <c r="A45" s="35"/>
      <c r="B45" s="35"/>
      <c r="C45" s="35"/>
      <c r="D45" s="35"/>
      <c r="E45" s="35"/>
      <c r="F45" s="35"/>
      <c r="G45" s="35"/>
      <c r="H45" s="158" t="s">
        <v>99</v>
      </c>
      <c r="I45" s="34">
        <f>VLOOKUP($B42,'Conditions de coupe'!$D$14:$J$54,7,FALSE)</f>
        <v>0</v>
      </c>
      <c r="J45" s="6"/>
    </row>
    <row r="46" spans="1:10" ht="15.75" hidden="1" outlineLevel="1">
      <c r="A46" s="35"/>
      <c r="B46" s="35"/>
      <c r="C46" s="35"/>
      <c r="D46" s="35"/>
      <c r="E46" s="35"/>
      <c r="F46" s="35"/>
      <c r="G46" s="35"/>
      <c r="H46" s="35"/>
      <c r="I46" s="35"/>
      <c r="J46" s="6"/>
    </row>
    <row r="47" spans="1:10" ht="15.75" hidden="1" outlineLevel="1">
      <c r="A47" s="163"/>
      <c r="B47" s="8"/>
      <c r="C47" s="8"/>
      <c r="D47" s="193" t="s">
        <v>36</v>
      </c>
      <c r="E47" s="193"/>
      <c r="F47" s="193" t="s">
        <v>37</v>
      </c>
      <c r="G47" s="193"/>
      <c r="H47" s="35"/>
      <c r="I47" s="35"/>
      <c r="J47" s="6"/>
    </row>
    <row r="48" spans="1:10" ht="15.75" hidden="1" outlineLevel="1">
      <c r="A48" s="164"/>
      <c r="B48" s="9" t="s">
        <v>38</v>
      </c>
      <c r="C48" s="10" t="s">
        <v>39</v>
      </c>
      <c r="D48" s="165" t="s">
        <v>18</v>
      </c>
      <c r="E48" s="165" t="s">
        <v>20</v>
      </c>
      <c r="F48" s="165" t="s">
        <v>40</v>
      </c>
      <c r="G48" s="165" t="s">
        <v>41</v>
      </c>
      <c r="H48" s="35"/>
      <c r="I48" s="35"/>
      <c r="J48" s="6"/>
    </row>
    <row r="49" spans="1:10" ht="15.75" hidden="1" outlineLevel="1">
      <c r="A49" s="11" t="s">
        <v>42</v>
      </c>
      <c r="B49" s="169" t="s">
        <v>20</v>
      </c>
      <c r="C49" s="13">
        <v>90</v>
      </c>
      <c r="D49" s="23" t="str">
        <f>IF(B49="rapide",$I$2,"-")</f>
        <v>-</v>
      </c>
      <c r="E49" s="14">
        <f>IF(B49="travail", MROUND($I$45,0.001),"-")</f>
        <v>0</v>
      </c>
      <c r="F49" s="14" t="str">
        <f t="shared" ref="F49:F56" si="8">IF(B49="rapide", MROUND(C49/D49,0.001),"-")</f>
        <v>-</v>
      </c>
      <c r="G49" s="14">
        <f>IF($E49=0,0,(IF($B49="travail", MROUND($C49/$E49,0.001),"-")))</f>
        <v>0</v>
      </c>
      <c r="H49" s="35"/>
      <c r="I49" s="35"/>
      <c r="J49" s="6"/>
    </row>
    <row r="50" spans="1:10" ht="15.75" hidden="1" outlineLevel="1">
      <c r="A50" s="15" t="s">
        <v>43</v>
      </c>
      <c r="B50" s="169" t="s">
        <v>18</v>
      </c>
      <c r="C50" s="16">
        <v>89</v>
      </c>
      <c r="D50" s="24">
        <f t="shared" ref="D50:D56" si="9">IF(B50="rapide",$I$2,"-")</f>
        <v>12000</v>
      </c>
      <c r="E50" s="14" t="str">
        <f t="shared" ref="E50:E56" si="10">IF(B50="travail", MROUND($I$45,0.001),"-")</f>
        <v>-</v>
      </c>
      <c r="F50" s="14">
        <f t="shared" si="8"/>
        <v>7.0000000000000001E-3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>
      <c r="A51" s="15" t="s">
        <v>54</v>
      </c>
      <c r="B51" s="169" t="s">
        <v>20</v>
      </c>
      <c r="C51" s="16">
        <v>90</v>
      </c>
      <c r="D51" s="24" t="str">
        <f t="shared" si="9"/>
        <v>-</v>
      </c>
      <c r="E51" s="14">
        <f t="shared" si="10"/>
        <v>0</v>
      </c>
      <c r="F51" s="14" t="str">
        <f t="shared" si="8"/>
        <v>-</v>
      </c>
      <c r="G51" s="14">
        <f t="shared" si="11"/>
        <v>0</v>
      </c>
      <c r="H51" s="35"/>
      <c r="I51" s="35"/>
      <c r="J51" s="6"/>
    </row>
    <row r="52" spans="1:10" ht="15.75" hidden="1" outlineLevel="1">
      <c r="A52" s="15" t="s">
        <v>55</v>
      </c>
      <c r="B52" s="169" t="s">
        <v>18</v>
      </c>
      <c r="C52" s="16">
        <v>30</v>
      </c>
      <c r="D52" s="24">
        <f t="shared" si="9"/>
        <v>12000</v>
      </c>
      <c r="E52" s="14" t="str">
        <f t="shared" si="10"/>
        <v>-</v>
      </c>
      <c r="F52" s="14">
        <f t="shared" si="8"/>
        <v>3.0000000000000001E-3</v>
      </c>
      <c r="G52" s="14" t="str">
        <f t="shared" si="11"/>
        <v>-</v>
      </c>
      <c r="H52" s="35"/>
      <c r="I52" s="35"/>
      <c r="J52" s="6"/>
    </row>
    <row r="53" spans="1:10" ht="15.75" hidden="1" outlineLevel="1">
      <c r="A53" s="15" t="s">
        <v>56</v>
      </c>
      <c r="B53" s="169" t="s">
        <v>20</v>
      </c>
      <c r="C53" s="16">
        <v>93</v>
      </c>
      <c r="D53" s="24" t="str">
        <f t="shared" si="9"/>
        <v>-</v>
      </c>
      <c r="E53" s="14">
        <f t="shared" si="10"/>
        <v>0</v>
      </c>
      <c r="F53" s="14" t="str">
        <f t="shared" si="8"/>
        <v>-</v>
      </c>
      <c r="G53" s="14">
        <f t="shared" si="11"/>
        <v>0</v>
      </c>
      <c r="H53" s="35"/>
      <c r="I53" s="35"/>
      <c r="J53" s="6"/>
    </row>
    <row r="54" spans="1:10" ht="15.75" hidden="1" outlineLevel="1">
      <c r="A54" s="15" t="s">
        <v>57</v>
      </c>
      <c r="B54" s="169" t="s">
        <v>18</v>
      </c>
      <c r="C54" s="16">
        <v>10</v>
      </c>
      <c r="D54" s="24">
        <f t="shared" si="9"/>
        <v>12000</v>
      </c>
      <c r="E54" s="14" t="str">
        <f t="shared" si="10"/>
        <v>-</v>
      </c>
      <c r="F54" s="14">
        <f t="shared" si="8"/>
        <v>1E-3</v>
      </c>
      <c r="G54" s="14" t="str">
        <f t="shared" si="11"/>
        <v>-</v>
      </c>
      <c r="H54" s="35"/>
      <c r="I54" s="35"/>
      <c r="J54" s="6"/>
    </row>
    <row r="55" spans="1:10" ht="15.75" hidden="1" outlineLevel="1">
      <c r="A55" s="15" t="s">
        <v>58</v>
      </c>
      <c r="B55" s="169" t="s">
        <v>20</v>
      </c>
      <c r="C55" s="16">
        <v>93</v>
      </c>
      <c r="D55" s="24" t="str">
        <f t="shared" si="9"/>
        <v>-</v>
      </c>
      <c r="E55" s="14">
        <f t="shared" si="10"/>
        <v>0</v>
      </c>
      <c r="F55" s="14" t="str">
        <f t="shared" si="8"/>
        <v>-</v>
      </c>
      <c r="G55" s="14">
        <f t="shared" si="11"/>
        <v>0</v>
      </c>
      <c r="H55" s="35"/>
      <c r="I55" s="35"/>
      <c r="J55" s="6"/>
    </row>
    <row r="56" spans="1:10" ht="16.5" hidden="1" outlineLevel="1" thickBot="1">
      <c r="A56" s="15" t="s">
        <v>59</v>
      </c>
      <c r="B56" s="169" t="s">
        <v>18</v>
      </c>
      <c r="C56" s="16">
        <v>10</v>
      </c>
      <c r="D56" s="25">
        <f t="shared" si="9"/>
        <v>12000</v>
      </c>
      <c r="E56" s="14" t="str">
        <f t="shared" si="10"/>
        <v>-</v>
      </c>
      <c r="F56" s="14">
        <f t="shared" si="8"/>
        <v>1E-3</v>
      </c>
      <c r="G56" s="14" t="str">
        <f t="shared" si="11"/>
        <v>-</v>
      </c>
      <c r="H56" s="35"/>
      <c r="I56" s="35"/>
      <c r="J56" s="6"/>
    </row>
    <row r="57" spans="1:10" ht="16.5" collapsed="1" thickBot="1">
      <c r="A57" s="194" t="s">
        <v>48</v>
      </c>
      <c r="B57" s="195"/>
      <c r="C57" s="196"/>
      <c r="D57" s="36" t="s">
        <v>45</v>
      </c>
      <c r="E57" s="133" t="str">
        <f>IF(G49=0," ",(SUM(F49:G56,($I$3/100))))</f>
        <v xml:space="preserve"> </v>
      </c>
      <c r="F57" s="37" t="s">
        <v>46</v>
      </c>
      <c r="G57" s="29"/>
      <c r="H57" s="35"/>
      <c r="I57" s="35"/>
      <c r="J57" s="6"/>
    </row>
    <row r="58" spans="1:10" ht="16.5" thickBot="1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>
      <c r="A60" s="158" t="s">
        <v>7</v>
      </c>
      <c r="B60" s="182"/>
      <c r="C60" s="183"/>
      <c r="D60" s="33" t="s">
        <v>32</v>
      </c>
      <c r="E60" s="34">
        <f>VLOOKUP($B60,'Conditions de coupe'!$D$14:$J$54,3,FALSE)</f>
        <v>0</v>
      </c>
      <c r="F60" s="35" t="s">
        <v>33</v>
      </c>
      <c r="H60" s="158" t="s">
        <v>98</v>
      </c>
      <c r="I60" s="34">
        <f>VLOOKUP($B60,'Conditions de coupe'!$D$14:$J$54,4,FALSE)</f>
        <v>0</v>
      </c>
      <c r="J60" s="6"/>
    </row>
    <row r="61" spans="1:10" ht="17.25" hidden="1" outlineLevel="1" thickTop="1" thickBot="1">
      <c r="A61" s="35"/>
      <c r="B61" s="35"/>
      <c r="C61" s="35"/>
      <c r="D61" s="35"/>
      <c r="E61" s="35"/>
      <c r="F61" s="35"/>
      <c r="G61" s="191" t="s">
        <v>35</v>
      </c>
      <c r="H61" s="191"/>
      <c r="I61" s="34">
        <f>VLOOKUP($B60,'Conditions de coupe'!$D$14:$J$54,5,FALSE)</f>
        <v>0</v>
      </c>
      <c r="J61" s="6"/>
    </row>
    <row r="62" spans="1:10" ht="16.5" hidden="1" outlineLevel="1" thickBot="1">
      <c r="A62" s="35"/>
      <c r="B62" s="35"/>
      <c r="C62" s="191" t="s">
        <v>118</v>
      </c>
      <c r="D62" s="192"/>
      <c r="E62" s="34">
        <f>VLOOKUP($B60,'Conditions de coupe'!$D$14:$J$54,5,FALSE)</f>
        <v>0</v>
      </c>
      <c r="F62" s="35" t="s">
        <v>34</v>
      </c>
      <c r="G62" s="35"/>
      <c r="H62" s="35"/>
      <c r="I62" s="35"/>
      <c r="J62" s="6"/>
    </row>
    <row r="63" spans="1:10" ht="16.5" hidden="1" outlineLevel="1" thickBot="1">
      <c r="A63" s="35"/>
      <c r="B63" s="35"/>
      <c r="C63" s="35"/>
      <c r="D63" s="35"/>
      <c r="E63" s="35"/>
      <c r="F63" s="35"/>
      <c r="G63" s="35"/>
      <c r="H63" s="158" t="s">
        <v>99</v>
      </c>
      <c r="I63" s="34">
        <f>VLOOKUP($B60,'Conditions de coupe'!$D$14:$J$54,7,FALSE)</f>
        <v>0</v>
      </c>
      <c r="J63" s="6"/>
    </row>
    <row r="64" spans="1:10" ht="15.75" hidden="1" outlineLevel="1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>
      <c r="A65" s="163"/>
      <c r="B65" s="8"/>
      <c r="C65" s="8"/>
      <c r="D65" s="193" t="s">
        <v>36</v>
      </c>
      <c r="E65" s="193"/>
      <c r="F65" s="193" t="s">
        <v>37</v>
      </c>
      <c r="G65" s="193"/>
      <c r="H65" s="35"/>
      <c r="I65" s="35"/>
      <c r="J65" s="6"/>
    </row>
    <row r="66" spans="1:10" ht="15.75" hidden="1" outlineLevel="1">
      <c r="A66" s="164"/>
      <c r="B66" s="9" t="s">
        <v>38</v>
      </c>
      <c r="C66" s="10" t="s">
        <v>39</v>
      </c>
      <c r="D66" s="165" t="s">
        <v>18</v>
      </c>
      <c r="E66" s="165" t="s">
        <v>20</v>
      </c>
      <c r="F66" s="165" t="s">
        <v>40</v>
      </c>
      <c r="G66" s="165" t="s">
        <v>41</v>
      </c>
      <c r="H66" s="35"/>
      <c r="I66" s="35"/>
      <c r="J66" s="6"/>
    </row>
    <row r="67" spans="1:10" ht="15.75" hidden="1" outlineLevel="1">
      <c r="A67" s="11" t="s">
        <v>42</v>
      </c>
      <c r="B67" s="169" t="s">
        <v>20</v>
      </c>
      <c r="C67" s="13">
        <v>90</v>
      </c>
      <c r="D67" s="23" t="str">
        <f>IF(B67="rapide",$I$2,"-")</f>
        <v>-</v>
      </c>
      <c r="E67" s="14">
        <f>IF(B67="travail", MROUND($I$63,0.001),"-")</f>
        <v>0</v>
      </c>
      <c r="F67" s="14" t="str">
        <f t="shared" ref="F67:F74" si="12">IF(B67="rapide", MROUND(C67/D67,0.001),"-")</f>
        <v>-</v>
      </c>
      <c r="G67" s="14">
        <f>IF($E67=0,0,(IF($B67="travail", MROUND($C67/$E67,0.001),"-")))</f>
        <v>0</v>
      </c>
      <c r="H67" s="35"/>
      <c r="I67" s="35"/>
      <c r="J67" s="6"/>
    </row>
    <row r="68" spans="1:10" ht="15.75" hidden="1" outlineLevel="1">
      <c r="A68" s="15" t="s">
        <v>43</v>
      </c>
      <c r="B68" s="169" t="s">
        <v>18</v>
      </c>
      <c r="C68" s="16">
        <v>89</v>
      </c>
      <c r="D68" s="24">
        <f t="shared" ref="D68:D74" si="13">IF(B68="rapide",$I$2,"-")</f>
        <v>12000</v>
      </c>
      <c r="E68" s="14" t="str">
        <f t="shared" ref="E68:E74" si="14">IF(B68="travail", MROUND($I$63,0.001),"-")</f>
        <v>-</v>
      </c>
      <c r="F68" s="14">
        <f t="shared" si="12"/>
        <v>7.0000000000000001E-3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>
      <c r="A69" s="15" t="s">
        <v>54</v>
      </c>
      <c r="B69" s="169" t="s">
        <v>20</v>
      </c>
      <c r="C69" s="16">
        <v>90</v>
      </c>
      <c r="D69" s="24" t="str">
        <f t="shared" si="13"/>
        <v>-</v>
      </c>
      <c r="E69" s="14">
        <f t="shared" si="14"/>
        <v>0</v>
      </c>
      <c r="F69" s="14" t="str">
        <f t="shared" si="12"/>
        <v>-</v>
      </c>
      <c r="G69" s="14">
        <f t="shared" si="15"/>
        <v>0</v>
      </c>
      <c r="H69" s="35"/>
      <c r="I69" s="35"/>
      <c r="J69" s="6"/>
    </row>
    <row r="70" spans="1:10" ht="15.75" hidden="1" outlineLevel="1">
      <c r="A70" s="15" t="s">
        <v>55</v>
      </c>
      <c r="B70" s="169" t="s">
        <v>18</v>
      </c>
      <c r="C70" s="16">
        <v>30</v>
      </c>
      <c r="D70" s="24">
        <f t="shared" si="13"/>
        <v>12000</v>
      </c>
      <c r="E70" s="14" t="str">
        <f t="shared" si="14"/>
        <v>-</v>
      </c>
      <c r="F70" s="14">
        <f t="shared" si="12"/>
        <v>3.0000000000000001E-3</v>
      </c>
      <c r="G70" s="14" t="str">
        <f t="shared" si="15"/>
        <v>-</v>
      </c>
      <c r="H70" s="35"/>
      <c r="I70" s="35"/>
      <c r="J70" s="6"/>
    </row>
    <row r="71" spans="1:10" ht="15.75" hidden="1" outlineLevel="1">
      <c r="A71" s="15" t="s">
        <v>56</v>
      </c>
      <c r="B71" s="169" t="s">
        <v>20</v>
      </c>
      <c r="C71" s="16">
        <v>93</v>
      </c>
      <c r="D71" s="24" t="str">
        <f t="shared" si="13"/>
        <v>-</v>
      </c>
      <c r="E71" s="14">
        <f t="shared" si="14"/>
        <v>0</v>
      </c>
      <c r="F71" s="14" t="str">
        <f t="shared" si="12"/>
        <v>-</v>
      </c>
      <c r="G71" s="14">
        <f t="shared" si="15"/>
        <v>0</v>
      </c>
      <c r="H71" s="35"/>
      <c r="I71" s="35"/>
      <c r="J71" s="6"/>
    </row>
    <row r="72" spans="1:10" ht="15.75" hidden="1" outlineLevel="1">
      <c r="A72" s="15" t="s">
        <v>57</v>
      </c>
      <c r="B72" s="169" t="s">
        <v>18</v>
      </c>
      <c r="C72" s="16">
        <v>10</v>
      </c>
      <c r="D72" s="24">
        <f t="shared" si="13"/>
        <v>12000</v>
      </c>
      <c r="E72" s="14" t="str">
        <f t="shared" si="14"/>
        <v>-</v>
      </c>
      <c r="F72" s="14">
        <f t="shared" si="12"/>
        <v>1E-3</v>
      </c>
      <c r="G72" s="14" t="str">
        <f t="shared" si="15"/>
        <v>-</v>
      </c>
      <c r="H72" s="35"/>
      <c r="I72" s="35"/>
      <c r="J72" s="6"/>
    </row>
    <row r="73" spans="1:10" ht="15.75" hidden="1" outlineLevel="1">
      <c r="A73" s="15" t="s">
        <v>58</v>
      </c>
      <c r="B73" s="169" t="s">
        <v>20</v>
      </c>
      <c r="C73" s="16">
        <v>93</v>
      </c>
      <c r="D73" s="24" t="str">
        <f t="shared" si="13"/>
        <v>-</v>
      </c>
      <c r="E73" s="14">
        <f t="shared" si="14"/>
        <v>0</v>
      </c>
      <c r="F73" s="14" t="str">
        <f t="shared" si="12"/>
        <v>-</v>
      </c>
      <c r="G73" s="14">
        <f t="shared" si="15"/>
        <v>0</v>
      </c>
      <c r="H73" s="35"/>
      <c r="I73" s="35"/>
      <c r="J73" s="6"/>
    </row>
    <row r="74" spans="1:10" ht="16.5" hidden="1" outlineLevel="1" thickBot="1">
      <c r="A74" s="15" t="s">
        <v>59</v>
      </c>
      <c r="B74" s="169" t="s">
        <v>18</v>
      </c>
      <c r="C74" s="16">
        <v>10</v>
      </c>
      <c r="D74" s="25">
        <f t="shared" si="13"/>
        <v>12000</v>
      </c>
      <c r="E74" s="14" t="str">
        <f t="shared" si="14"/>
        <v>-</v>
      </c>
      <c r="F74" s="14">
        <f t="shared" si="12"/>
        <v>1E-3</v>
      </c>
      <c r="G74" s="14" t="str">
        <f t="shared" si="15"/>
        <v>-</v>
      </c>
      <c r="H74" s="35"/>
      <c r="I74" s="35"/>
      <c r="J74" s="6"/>
    </row>
    <row r="75" spans="1:10" ht="16.5" collapsed="1" thickBot="1">
      <c r="A75" s="194" t="s">
        <v>49</v>
      </c>
      <c r="B75" s="195"/>
      <c r="C75" s="196"/>
      <c r="D75" s="36" t="s">
        <v>45</v>
      </c>
      <c r="E75" s="133" t="str">
        <f>IF(G67=0," ",(SUM(F67:G74,($I$3/100))))</f>
        <v xml:space="preserve"> </v>
      </c>
      <c r="F75" s="37" t="s">
        <v>46</v>
      </c>
      <c r="G75" s="29"/>
      <c r="H75" s="35"/>
      <c r="I75" s="35"/>
      <c r="J75" s="6"/>
    </row>
    <row r="76" spans="1:10" ht="16.5" thickBot="1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>
      <c r="A78" s="158" t="s">
        <v>7</v>
      </c>
      <c r="B78" s="182"/>
      <c r="C78" s="183"/>
      <c r="D78" s="33" t="s">
        <v>32</v>
      </c>
      <c r="E78" s="34">
        <f>VLOOKUP($B78,'Conditions de coupe'!$D$14:$J$54,3,FALSE)</f>
        <v>0</v>
      </c>
      <c r="F78" s="35" t="s">
        <v>33</v>
      </c>
      <c r="H78" s="158" t="s">
        <v>98</v>
      </c>
      <c r="I78" s="34">
        <f>VLOOKUP($B78,'Conditions de coupe'!$D$14:$J$54,4,FALSE)</f>
        <v>0</v>
      </c>
      <c r="J78" s="6"/>
    </row>
    <row r="79" spans="1:10" ht="17.25" hidden="1" outlineLevel="1" thickTop="1" thickBot="1">
      <c r="A79" s="35"/>
      <c r="B79" s="35"/>
      <c r="C79" s="35"/>
      <c r="D79" s="35"/>
      <c r="E79" s="35"/>
      <c r="F79" s="35"/>
      <c r="G79" s="191" t="s">
        <v>35</v>
      </c>
      <c r="H79" s="191"/>
      <c r="I79" s="34">
        <f>VLOOKUP($B78,'Conditions de coupe'!$D$14:$J$54,5,FALSE)</f>
        <v>0</v>
      </c>
      <c r="J79" s="6"/>
    </row>
    <row r="80" spans="1:10" ht="16.5" hidden="1" outlineLevel="1" thickBot="1">
      <c r="A80" s="35"/>
      <c r="B80" s="35"/>
      <c r="C80" s="191" t="s">
        <v>118</v>
      </c>
      <c r="D80" s="192"/>
      <c r="E80" s="34">
        <f>VLOOKUP($B78,'Conditions de coupe'!$D$14:$J$54,5,FALSE)</f>
        <v>0</v>
      </c>
      <c r="F80" s="35" t="s">
        <v>34</v>
      </c>
      <c r="G80" s="35"/>
      <c r="H80" s="35"/>
      <c r="I80" s="35"/>
      <c r="J80" s="6"/>
    </row>
    <row r="81" spans="1:10" ht="16.5" hidden="1" outlineLevel="1" thickBot="1">
      <c r="A81" s="35"/>
      <c r="B81" s="35"/>
      <c r="C81" s="35"/>
      <c r="D81" s="35"/>
      <c r="E81" s="35"/>
      <c r="F81" s="35"/>
      <c r="G81" s="35"/>
      <c r="H81" s="158" t="s">
        <v>99</v>
      </c>
      <c r="I81" s="34">
        <f>VLOOKUP($B78,'Conditions de coupe'!$D$14:$J$54,7,FALSE)</f>
        <v>0</v>
      </c>
      <c r="J81" s="6"/>
    </row>
    <row r="82" spans="1:10" ht="15.75" hidden="1" outlineLevel="1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>
      <c r="A83" s="163"/>
      <c r="B83" s="8"/>
      <c r="C83" s="8"/>
      <c r="D83" s="193" t="s">
        <v>36</v>
      </c>
      <c r="E83" s="193"/>
      <c r="F83" s="193" t="s">
        <v>37</v>
      </c>
      <c r="G83" s="193"/>
      <c r="H83" s="35"/>
      <c r="I83" s="35"/>
      <c r="J83" s="6"/>
    </row>
    <row r="84" spans="1:10" ht="15.75" hidden="1" outlineLevel="1">
      <c r="A84" s="164"/>
      <c r="B84" s="9" t="s">
        <v>38</v>
      </c>
      <c r="C84" s="10" t="s">
        <v>39</v>
      </c>
      <c r="D84" s="165" t="s">
        <v>18</v>
      </c>
      <c r="E84" s="165" t="s">
        <v>20</v>
      </c>
      <c r="F84" s="165" t="s">
        <v>40</v>
      </c>
      <c r="G84" s="165" t="s">
        <v>41</v>
      </c>
      <c r="H84" s="35"/>
      <c r="I84" s="35"/>
      <c r="J84" s="6"/>
    </row>
    <row r="85" spans="1:10" ht="15.75" hidden="1" outlineLevel="1">
      <c r="A85" s="11" t="s">
        <v>42</v>
      </c>
      <c r="B85" s="169" t="s">
        <v>20</v>
      </c>
      <c r="C85" s="13">
        <v>90</v>
      </c>
      <c r="D85" s="23" t="str">
        <f>IF(B85="rapide",$I$2,"-")</f>
        <v>-</v>
      </c>
      <c r="E85" s="14">
        <f>IF(B85="travail", MROUND($I$81,0.001),"-")</f>
        <v>0</v>
      </c>
      <c r="F85" s="14" t="str">
        <f t="shared" ref="F85:F92" si="16">IF(B85="rapide", MROUND(C85/D85,0.001),"-")</f>
        <v>-</v>
      </c>
      <c r="G85" s="14">
        <f>IF($E85=0,0,(IF($B85="travail", MROUND($C85/$E85,0.001),"-")))</f>
        <v>0</v>
      </c>
      <c r="H85" s="35"/>
      <c r="I85" s="35"/>
      <c r="J85" s="6"/>
    </row>
    <row r="86" spans="1:10" ht="15.75" hidden="1" outlineLevel="1">
      <c r="A86" s="15" t="s">
        <v>43</v>
      </c>
      <c r="B86" s="169" t="s">
        <v>18</v>
      </c>
      <c r="C86" s="16">
        <v>89</v>
      </c>
      <c r="D86" s="24">
        <f t="shared" ref="D86:D92" si="17">IF(B86="rapide",$I$2,"-")</f>
        <v>12000</v>
      </c>
      <c r="E86" s="14" t="str">
        <f t="shared" ref="E86:E92" si="18">IF(B86="travail", MROUND($I$81,0.001),"-")</f>
        <v>-</v>
      </c>
      <c r="F86" s="14">
        <f t="shared" si="16"/>
        <v>7.0000000000000001E-3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>
      <c r="A87" s="15" t="s">
        <v>54</v>
      </c>
      <c r="B87" s="169" t="s">
        <v>20</v>
      </c>
      <c r="C87" s="16">
        <v>90</v>
      </c>
      <c r="D87" s="24" t="str">
        <f t="shared" si="17"/>
        <v>-</v>
      </c>
      <c r="E87" s="14">
        <f t="shared" si="18"/>
        <v>0</v>
      </c>
      <c r="F87" s="14" t="str">
        <f t="shared" si="16"/>
        <v>-</v>
      </c>
      <c r="G87" s="14">
        <f t="shared" si="19"/>
        <v>0</v>
      </c>
      <c r="H87" s="35"/>
      <c r="I87" s="35"/>
      <c r="J87" s="6"/>
    </row>
    <row r="88" spans="1:10" ht="15.75" hidden="1" outlineLevel="1">
      <c r="A88" s="15" t="s">
        <v>55</v>
      </c>
      <c r="B88" s="169" t="s">
        <v>18</v>
      </c>
      <c r="C88" s="16">
        <v>30</v>
      </c>
      <c r="D88" s="24">
        <f t="shared" si="17"/>
        <v>12000</v>
      </c>
      <c r="E88" s="14" t="str">
        <f t="shared" si="18"/>
        <v>-</v>
      </c>
      <c r="F88" s="14">
        <f t="shared" si="16"/>
        <v>3.0000000000000001E-3</v>
      </c>
      <c r="G88" s="14" t="str">
        <f t="shared" si="19"/>
        <v>-</v>
      </c>
      <c r="H88" s="35"/>
      <c r="I88" s="35"/>
      <c r="J88" s="6"/>
    </row>
    <row r="89" spans="1:10" ht="15.75" hidden="1" outlineLevel="1">
      <c r="A89" s="15" t="s">
        <v>56</v>
      </c>
      <c r="B89" s="169" t="s">
        <v>20</v>
      </c>
      <c r="C89" s="16">
        <v>93</v>
      </c>
      <c r="D89" s="24" t="str">
        <f t="shared" si="17"/>
        <v>-</v>
      </c>
      <c r="E89" s="14">
        <f t="shared" si="18"/>
        <v>0</v>
      </c>
      <c r="F89" s="14" t="str">
        <f t="shared" si="16"/>
        <v>-</v>
      </c>
      <c r="G89" s="14">
        <f t="shared" si="19"/>
        <v>0</v>
      </c>
      <c r="H89" s="35"/>
      <c r="I89" s="35"/>
      <c r="J89" s="6"/>
    </row>
    <row r="90" spans="1:10" ht="15.75" hidden="1" outlineLevel="1">
      <c r="A90" s="15" t="s">
        <v>57</v>
      </c>
      <c r="B90" s="169" t="s">
        <v>18</v>
      </c>
      <c r="C90" s="16">
        <v>10</v>
      </c>
      <c r="D90" s="24">
        <f t="shared" si="17"/>
        <v>12000</v>
      </c>
      <c r="E90" s="14" t="str">
        <f t="shared" si="18"/>
        <v>-</v>
      </c>
      <c r="F90" s="14">
        <f t="shared" si="16"/>
        <v>1E-3</v>
      </c>
      <c r="G90" s="14" t="str">
        <f t="shared" si="19"/>
        <v>-</v>
      </c>
      <c r="H90" s="35"/>
      <c r="I90" s="35"/>
      <c r="J90" s="6"/>
    </row>
    <row r="91" spans="1:10" ht="15.75" hidden="1" outlineLevel="1">
      <c r="A91" s="15" t="s">
        <v>58</v>
      </c>
      <c r="B91" s="169" t="s">
        <v>20</v>
      </c>
      <c r="C91" s="16">
        <v>93</v>
      </c>
      <c r="D91" s="24" t="str">
        <f t="shared" si="17"/>
        <v>-</v>
      </c>
      <c r="E91" s="14">
        <f t="shared" si="18"/>
        <v>0</v>
      </c>
      <c r="F91" s="14" t="str">
        <f t="shared" si="16"/>
        <v>-</v>
      </c>
      <c r="G91" s="14">
        <f t="shared" si="19"/>
        <v>0</v>
      </c>
      <c r="H91" s="35"/>
      <c r="I91" s="35"/>
      <c r="J91" s="6"/>
    </row>
    <row r="92" spans="1:10" ht="16.5" hidden="1" outlineLevel="1" thickBot="1">
      <c r="A92" s="15" t="s">
        <v>59</v>
      </c>
      <c r="B92" s="169" t="s">
        <v>18</v>
      </c>
      <c r="C92" s="16">
        <v>10</v>
      </c>
      <c r="D92" s="25">
        <f t="shared" si="17"/>
        <v>12000</v>
      </c>
      <c r="E92" s="14" t="str">
        <f t="shared" si="18"/>
        <v>-</v>
      </c>
      <c r="F92" s="14">
        <f t="shared" si="16"/>
        <v>1E-3</v>
      </c>
      <c r="G92" s="14" t="str">
        <f t="shared" si="19"/>
        <v>-</v>
      </c>
      <c r="H92" s="35"/>
      <c r="I92" s="35"/>
      <c r="J92" s="6"/>
    </row>
    <row r="93" spans="1:10" ht="16.5" collapsed="1" thickBot="1">
      <c r="A93" s="194" t="s">
        <v>50</v>
      </c>
      <c r="B93" s="195"/>
      <c r="C93" s="196"/>
      <c r="D93" s="36" t="s">
        <v>45</v>
      </c>
      <c r="E93" s="133" t="str">
        <f>IF(G85=0," ",(SUM(F85:G92,($I$3/100))))</f>
        <v xml:space="preserve"> </v>
      </c>
      <c r="F93" s="37" t="s">
        <v>46</v>
      </c>
      <c r="G93" s="29"/>
      <c r="H93" s="35"/>
      <c r="I93" s="35"/>
      <c r="J93" s="6"/>
    </row>
    <row r="94" spans="1:10" ht="16.5" thickBot="1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>
      <c r="A96" s="158" t="s">
        <v>7</v>
      </c>
      <c r="B96" s="182"/>
      <c r="C96" s="183"/>
      <c r="D96" s="33" t="s">
        <v>32</v>
      </c>
      <c r="E96" s="34">
        <f>VLOOKUP($B96,'Conditions de coupe'!$D$14:$J$54,3,FALSE)</f>
        <v>0</v>
      </c>
      <c r="F96" s="35" t="s">
        <v>33</v>
      </c>
      <c r="H96" s="158" t="s">
        <v>98</v>
      </c>
      <c r="I96" s="34">
        <f>VLOOKUP($B96,'Conditions de coupe'!$D$14:$J$54,4,FALSE)</f>
        <v>0</v>
      </c>
      <c r="J96" s="6"/>
    </row>
    <row r="97" spans="1:10" ht="17.25" hidden="1" outlineLevel="1" thickTop="1" thickBot="1">
      <c r="A97" s="35"/>
      <c r="B97" s="35"/>
      <c r="C97" s="35"/>
      <c r="D97" s="35"/>
      <c r="E97" s="35"/>
      <c r="F97" s="35"/>
      <c r="G97" s="191" t="s">
        <v>35</v>
      </c>
      <c r="H97" s="191"/>
      <c r="I97" s="34">
        <f>VLOOKUP($B96,'Conditions de coupe'!$D$14:$J$54,5,FALSE)</f>
        <v>0</v>
      </c>
      <c r="J97" s="6"/>
    </row>
    <row r="98" spans="1:10" ht="16.5" hidden="1" outlineLevel="1" thickBot="1">
      <c r="A98" s="35"/>
      <c r="B98" s="35"/>
      <c r="C98" s="191" t="s">
        <v>118</v>
      </c>
      <c r="D98" s="192"/>
      <c r="E98" s="34">
        <f>VLOOKUP($B96,'Conditions de coupe'!$D$14:$J$54,5,FALSE)</f>
        <v>0</v>
      </c>
      <c r="F98" s="35" t="s">
        <v>34</v>
      </c>
      <c r="G98" s="35"/>
      <c r="H98" s="35"/>
      <c r="I98" s="35"/>
      <c r="J98" s="6"/>
    </row>
    <row r="99" spans="1:10" ht="16.5" hidden="1" outlineLevel="1" thickBot="1">
      <c r="A99" s="35"/>
      <c r="B99" s="35"/>
      <c r="C99" s="35"/>
      <c r="D99" s="35"/>
      <c r="E99" s="35"/>
      <c r="F99" s="35"/>
      <c r="G99" s="35"/>
      <c r="H99" s="158" t="s">
        <v>99</v>
      </c>
      <c r="I99" s="34">
        <f>VLOOKUP($B96,'Conditions de coupe'!$D$14:$J$54,7,FALSE)</f>
        <v>0</v>
      </c>
      <c r="J99" s="6"/>
    </row>
    <row r="100" spans="1:10" ht="15.75" hidden="1" outlineLevel="1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>
      <c r="A101" s="163"/>
      <c r="B101" s="8"/>
      <c r="C101" s="8"/>
      <c r="D101" s="193" t="s">
        <v>36</v>
      </c>
      <c r="E101" s="193"/>
      <c r="F101" s="193" t="s">
        <v>37</v>
      </c>
      <c r="G101" s="193"/>
      <c r="H101" s="35"/>
      <c r="I101" s="35"/>
      <c r="J101" s="6"/>
    </row>
    <row r="102" spans="1:10" ht="15.75" hidden="1" outlineLevel="1">
      <c r="A102" s="164"/>
      <c r="B102" s="9" t="s">
        <v>38</v>
      </c>
      <c r="C102" s="10" t="s">
        <v>39</v>
      </c>
      <c r="D102" s="165" t="s">
        <v>18</v>
      </c>
      <c r="E102" s="165" t="s">
        <v>20</v>
      </c>
      <c r="F102" s="165" t="s">
        <v>40</v>
      </c>
      <c r="G102" s="165" t="s">
        <v>41</v>
      </c>
      <c r="H102" s="35"/>
      <c r="I102" s="35"/>
      <c r="J102" s="6"/>
    </row>
    <row r="103" spans="1:10" ht="15.75" hidden="1" outlineLevel="1">
      <c r="A103" s="11" t="s">
        <v>42</v>
      </c>
      <c r="B103" s="169" t="s">
        <v>20</v>
      </c>
      <c r="C103" s="13">
        <v>90</v>
      </c>
      <c r="D103" s="23" t="str">
        <f>IF(B103="rapide",$I$2,"-")</f>
        <v>-</v>
      </c>
      <c r="E103" s="14">
        <f>IF(B103="travail", MROUND($I$99,0.001),"-")</f>
        <v>0</v>
      </c>
      <c r="F103" s="14" t="str">
        <f t="shared" ref="F103:F110" si="20">IF(B103="rapide", MROUND(C103/D103,0.001),"-")</f>
        <v>-</v>
      </c>
      <c r="G103" s="14">
        <f>IF($E103=0,0,(IF($B103="travail", MROUND($C103/$E103,0.001),"-")))</f>
        <v>0</v>
      </c>
      <c r="H103" s="35"/>
      <c r="I103" s="35"/>
      <c r="J103" s="6"/>
    </row>
    <row r="104" spans="1:10" ht="15.75" hidden="1" outlineLevel="1">
      <c r="A104" s="15" t="s">
        <v>43</v>
      </c>
      <c r="B104" s="169" t="s">
        <v>18</v>
      </c>
      <c r="C104" s="16">
        <v>89</v>
      </c>
      <c r="D104" s="24">
        <f t="shared" ref="D104:D110" si="21">IF(B104="rapide",$I$2,"-")</f>
        <v>12000</v>
      </c>
      <c r="E104" s="14" t="str">
        <f t="shared" ref="E104:E110" si="22">IF(B104="travail", MROUND($I$99,0.001),"-")</f>
        <v>-</v>
      </c>
      <c r="F104" s="14">
        <f t="shared" si="20"/>
        <v>7.0000000000000001E-3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>
      <c r="A105" s="15" t="s">
        <v>54</v>
      </c>
      <c r="B105" s="169" t="s">
        <v>20</v>
      </c>
      <c r="C105" s="16">
        <v>90</v>
      </c>
      <c r="D105" s="24" t="str">
        <f t="shared" si="21"/>
        <v>-</v>
      </c>
      <c r="E105" s="14">
        <f t="shared" si="22"/>
        <v>0</v>
      </c>
      <c r="F105" s="14" t="str">
        <f t="shared" si="20"/>
        <v>-</v>
      </c>
      <c r="G105" s="14">
        <f t="shared" si="23"/>
        <v>0</v>
      </c>
      <c r="H105" s="35"/>
      <c r="I105" s="35"/>
      <c r="J105" s="6"/>
    </row>
    <row r="106" spans="1:10" ht="15.75" hidden="1" outlineLevel="1">
      <c r="A106" s="15" t="s">
        <v>55</v>
      </c>
      <c r="B106" s="169" t="s">
        <v>18</v>
      </c>
      <c r="C106" s="16">
        <v>30</v>
      </c>
      <c r="D106" s="24">
        <f t="shared" si="21"/>
        <v>12000</v>
      </c>
      <c r="E106" s="14" t="str">
        <f t="shared" si="22"/>
        <v>-</v>
      </c>
      <c r="F106" s="14">
        <f t="shared" si="20"/>
        <v>3.0000000000000001E-3</v>
      </c>
      <c r="G106" s="14" t="str">
        <f t="shared" si="23"/>
        <v>-</v>
      </c>
      <c r="H106" s="35"/>
      <c r="I106" s="35"/>
      <c r="J106" s="6"/>
    </row>
    <row r="107" spans="1:10" ht="15.75" hidden="1" outlineLevel="1">
      <c r="A107" s="15" t="s">
        <v>56</v>
      </c>
      <c r="B107" s="169" t="s">
        <v>20</v>
      </c>
      <c r="C107" s="16">
        <v>93</v>
      </c>
      <c r="D107" s="24" t="str">
        <f t="shared" si="21"/>
        <v>-</v>
      </c>
      <c r="E107" s="14">
        <f t="shared" si="22"/>
        <v>0</v>
      </c>
      <c r="F107" s="14" t="str">
        <f t="shared" si="20"/>
        <v>-</v>
      </c>
      <c r="G107" s="14">
        <f t="shared" si="23"/>
        <v>0</v>
      </c>
      <c r="H107" s="35"/>
      <c r="I107" s="35"/>
      <c r="J107" s="6"/>
    </row>
    <row r="108" spans="1:10" ht="15.75" hidden="1" outlineLevel="1">
      <c r="A108" s="15" t="s">
        <v>57</v>
      </c>
      <c r="B108" s="169" t="s">
        <v>18</v>
      </c>
      <c r="C108" s="16">
        <v>10</v>
      </c>
      <c r="D108" s="24">
        <f t="shared" si="21"/>
        <v>12000</v>
      </c>
      <c r="E108" s="14" t="str">
        <f t="shared" si="22"/>
        <v>-</v>
      </c>
      <c r="F108" s="14">
        <f t="shared" si="20"/>
        <v>1E-3</v>
      </c>
      <c r="G108" s="14" t="str">
        <f t="shared" si="23"/>
        <v>-</v>
      </c>
      <c r="H108" s="35"/>
      <c r="I108" s="35"/>
      <c r="J108" s="6"/>
    </row>
    <row r="109" spans="1:10" ht="15.75" hidden="1" outlineLevel="1">
      <c r="A109" s="15" t="s">
        <v>58</v>
      </c>
      <c r="B109" s="169" t="s">
        <v>20</v>
      </c>
      <c r="C109" s="16">
        <v>93</v>
      </c>
      <c r="D109" s="24" t="str">
        <f t="shared" si="21"/>
        <v>-</v>
      </c>
      <c r="E109" s="14">
        <f t="shared" si="22"/>
        <v>0</v>
      </c>
      <c r="F109" s="14" t="str">
        <f t="shared" si="20"/>
        <v>-</v>
      </c>
      <c r="G109" s="14">
        <f t="shared" si="23"/>
        <v>0</v>
      </c>
      <c r="H109" s="35"/>
      <c r="I109" s="35"/>
      <c r="J109" s="6"/>
    </row>
    <row r="110" spans="1:10" ht="16.5" hidden="1" outlineLevel="1" thickBot="1">
      <c r="A110" s="15" t="s">
        <v>59</v>
      </c>
      <c r="B110" s="169" t="s">
        <v>18</v>
      </c>
      <c r="C110" s="16">
        <v>10</v>
      </c>
      <c r="D110" s="25">
        <f t="shared" si="21"/>
        <v>12000</v>
      </c>
      <c r="E110" s="14" t="str">
        <f t="shared" si="22"/>
        <v>-</v>
      </c>
      <c r="F110" s="14">
        <f t="shared" si="20"/>
        <v>1E-3</v>
      </c>
      <c r="G110" s="14" t="str">
        <f t="shared" si="23"/>
        <v>-</v>
      </c>
      <c r="H110" s="35"/>
      <c r="I110" s="35"/>
      <c r="J110" s="6"/>
    </row>
    <row r="111" spans="1:10" ht="16.5" collapsed="1" thickBot="1">
      <c r="A111" s="194" t="s">
        <v>51</v>
      </c>
      <c r="B111" s="195"/>
      <c r="C111" s="196"/>
      <c r="D111" s="36" t="s">
        <v>45</v>
      </c>
      <c r="E111" s="133" t="str">
        <f>IF(G103=0," ",(SUM(F103:G110,($I$3/100))))</f>
        <v xml:space="preserve"> </v>
      </c>
      <c r="F111" s="37" t="s">
        <v>46</v>
      </c>
      <c r="G111" s="29"/>
      <c r="H111" s="35"/>
      <c r="I111" s="35"/>
      <c r="J111" s="6"/>
    </row>
    <row r="112" spans="1:10" ht="16.5" thickBot="1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>
      <c r="A113" s="197" t="s">
        <v>52</v>
      </c>
      <c r="B113" s="197"/>
      <c r="C113" s="198"/>
      <c r="D113" s="17" t="s">
        <v>53</v>
      </c>
      <c r="E113" s="134">
        <f>SUM(E21,E39,E57,E75,E93,E111)</f>
        <v>0</v>
      </c>
      <c r="F113" s="18" t="s">
        <v>46</v>
      </c>
    </row>
    <row r="114" spans="1:6" ht="15.75" thickTop="1"/>
  </sheetData>
  <protectedRanges>
    <protectedRange password="DBAF" sqref="B2:C3 I1:J3 G1:H1 G2:G3 A1:A3 D1:F3" name="Plage1_2"/>
    <protectedRange password="DBAF" sqref="A11:G12 A29:G30 A47:G48 A65:G66 A83:G84 A101:G102 A21:D21 A13:F20 A39:D39 A31:F38 A57:D57 A49:F56 A75:D75 A67:F74 A93:D93 A85:F92 A111:D111 A103:F110 F21:G21 F39:G39 F57:G57 F75:G75 F93:G93 F111:G111" name="Plage1_1_1"/>
  </protectedRanges>
  <mergeCells count="42">
    <mergeCell ref="B6:C6"/>
    <mergeCell ref="B1:C1"/>
    <mergeCell ref="I1:J1"/>
    <mergeCell ref="B2:C2"/>
    <mergeCell ref="G2:H2"/>
    <mergeCell ref="G3:H3"/>
    <mergeCell ref="B42:C42"/>
    <mergeCell ref="G7:H7"/>
    <mergeCell ref="C8:D8"/>
    <mergeCell ref="D11:E11"/>
    <mergeCell ref="F11:G11"/>
    <mergeCell ref="A21:C21"/>
    <mergeCell ref="B24:C24"/>
    <mergeCell ref="G25:H25"/>
    <mergeCell ref="C26:D26"/>
    <mergeCell ref="D29:E29"/>
    <mergeCell ref="F29:G29"/>
    <mergeCell ref="A39:C39"/>
    <mergeCell ref="B78:C78"/>
    <mergeCell ref="G43:H43"/>
    <mergeCell ref="C44:D44"/>
    <mergeCell ref="D47:E47"/>
    <mergeCell ref="F47:G47"/>
    <mergeCell ref="A57:C57"/>
    <mergeCell ref="B60:C60"/>
    <mergeCell ref="G61:H61"/>
    <mergeCell ref="C62:D62"/>
    <mergeCell ref="D65:E65"/>
    <mergeCell ref="F65:G65"/>
    <mergeCell ref="A75:C75"/>
    <mergeCell ref="A113:C113"/>
    <mergeCell ref="G79:H79"/>
    <mergeCell ref="C80:D80"/>
    <mergeCell ref="D83:E83"/>
    <mergeCell ref="F83:G83"/>
    <mergeCell ref="A93:C93"/>
    <mergeCell ref="B96:C96"/>
    <mergeCell ref="G97:H97"/>
    <mergeCell ref="C98:D98"/>
    <mergeCell ref="D101:E101"/>
    <mergeCell ref="F101:G101"/>
    <mergeCell ref="A111:C111"/>
  </mergeCells>
  <dataValidations disablePrompts="1" count="3">
    <dataValidation type="list" allowBlank="1" showInputMessage="1" showErrorMessage="1" sqref="I1:J1">
      <formula1>Données!D7:D21</formula1>
    </dataValidation>
    <dataValidation type="list" allowBlank="1" showInputMessage="1" showErrorMessage="1" sqref="B6:C6 B24:C24 B42:C42 B60:C60 B78:C78 B96:C96">
      <formula1>Outils</formula1>
    </dataValidation>
    <dataValidation type="list" showInputMessage="1" showErrorMessage="1" sqref="B13:B20 B31:B38 B49:B56 B67:B74 B85:B92 B103:B110">
      <formula1>Données!D2:D3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J114"/>
  <sheetViews>
    <sheetView workbookViewId="0">
      <selection activeCell="H39" sqref="H39"/>
    </sheetView>
  </sheetViews>
  <sheetFormatPr baseColWidth="10" defaultRowHeight="15" outlineLevelRow="1"/>
  <cols>
    <col min="1" max="2" width="14.28515625" customWidth="1"/>
  </cols>
  <sheetData>
    <row r="1" spans="1:10" ht="15.75">
      <c r="A1" s="27" t="s">
        <v>0</v>
      </c>
      <c r="B1" s="184" t="s">
        <v>19</v>
      </c>
      <c r="C1" s="185"/>
      <c r="D1" s="5"/>
      <c r="E1" s="5"/>
      <c r="F1" s="5"/>
      <c r="G1" s="29"/>
      <c r="H1" s="157" t="s">
        <v>94</v>
      </c>
      <c r="I1" s="186" t="s">
        <v>2</v>
      </c>
      <c r="J1" s="187"/>
    </row>
    <row r="2" spans="1:10" ht="15.75">
      <c r="A2" s="28" t="s">
        <v>3</v>
      </c>
      <c r="B2" s="188"/>
      <c r="C2" s="188"/>
      <c r="D2" s="5"/>
      <c r="E2" s="5"/>
      <c r="F2" s="5"/>
      <c r="G2" s="189" t="s">
        <v>4</v>
      </c>
      <c r="H2" s="190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12000</v>
      </c>
      <c r="J2" s="31" t="s">
        <v>5</v>
      </c>
    </row>
    <row r="3" spans="1:10" ht="15.75">
      <c r="A3" s="7"/>
      <c r="B3" s="7"/>
      <c r="C3" s="7"/>
      <c r="D3" s="5"/>
      <c r="E3" s="5"/>
      <c r="F3" s="5"/>
      <c r="G3" s="189" t="s">
        <v>93</v>
      </c>
      <c r="H3" s="190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21</v>
      </c>
      <c r="J3" s="31" t="s">
        <v>6</v>
      </c>
    </row>
    <row r="4" spans="1:10" ht="15.75" thickBot="1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7.25" outlineLevel="1" thickTop="1" thickBot="1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0" ht="17.25" outlineLevel="1" thickTop="1" thickBot="1">
      <c r="A6" s="158" t="s">
        <v>7</v>
      </c>
      <c r="B6" s="182"/>
      <c r="C6" s="183"/>
      <c r="D6" s="33" t="s">
        <v>32</v>
      </c>
      <c r="E6" s="34">
        <f>VLOOKUP($B6,'Conditions de coupe'!$D$14:$J$54,3,FALSE)</f>
        <v>0</v>
      </c>
      <c r="F6" s="35" t="s">
        <v>33</v>
      </c>
      <c r="H6" s="158" t="s">
        <v>98</v>
      </c>
      <c r="I6" s="34">
        <f>VLOOKUP($B6,'Conditions de coupe'!$D$14:$J$54,4,FALSE)</f>
        <v>0</v>
      </c>
      <c r="J6" s="6"/>
    </row>
    <row r="7" spans="1:10" ht="17.25" outlineLevel="1" thickTop="1" thickBot="1">
      <c r="A7" s="35"/>
      <c r="B7" s="35"/>
      <c r="C7" s="35"/>
      <c r="D7" s="35"/>
      <c r="E7" s="35"/>
      <c r="F7" s="35"/>
      <c r="G7" s="191" t="s">
        <v>35</v>
      </c>
      <c r="H7" s="191"/>
      <c r="I7" s="34">
        <f>VLOOKUP($B6,'Conditions de coupe'!$D$14:$J$54,5,FALSE)</f>
        <v>0</v>
      </c>
      <c r="J7" s="6"/>
    </row>
    <row r="8" spans="1:10" ht="16.5" outlineLevel="1" thickBot="1">
      <c r="A8" s="35"/>
      <c r="B8" s="35"/>
      <c r="C8" s="191" t="s">
        <v>118</v>
      </c>
      <c r="D8" s="192"/>
      <c r="E8" s="34">
        <f>VLOOKUP($B6,'Conditions de coupe'!$D$14:$J$54,5,FALSE)</f>
        <v>0</v>
      </c>
      <c r="F8" s="35" t="s">
        <v>34</v>
      </c>
      <c r="G8" s="35"/>
      <c r="H8" s="35"/>
      <c r="I8" s="35"/>
      <c r="J8" s="6"/>
    </row>
    <row r="9" spans="1:10" ht="16.5" outlineLevel="1" thickBot="1">
      <c r="A9" s="35"/>
      <c r="B9" s="35"/>
      <c r="C9" s="35"/>
      <c r="D9" s="35"/>
      <c r="E9" s="35"/>
      <c r="F9" s="35"/>
      <c r="G9" s="35"/>
      <c r="H9" s="158" t="s">
        <v>99</v>
      </c>
      <c r="I9" s="34">
        <f>VLOOKUP($B6,'Conditions de coupe'!$D$14:$J$54,7,FALSE)</f>
        <v>0</v>
      </c>
      <c r="J9" s="6"/>
    </row>
    <row r="10" spans="1:10" ht="15.75" outlineLevel="1">
      <c r="A10" s="35"/>
      <c r="B10" s="35"/>
      <c r="C10" s="35"/>
      <c r="D10" s="35"/>
      <c r="E10" s="35"/>
      <c r="F10" s="35"/>
      <c r="G10" s="35"/>
      <c r="H10" s="35"/>
      <c r="I10" s="35"/>
      <c r="J10" s="6"/>
    </row>
    <row r="11" spans="1:10" ht="15.75" outlineLevel="1">
      <c r="A11" s="163"/>
      <c r="B11" s="8"/>
      <c r="C11" s="8"/>
      <c r="D11" s="193" t="s">
        <v>36</v>
      </c>
      <c r="E11" s="193"/>
      <c r="F11" s="193" t="s">
        <v>37</v>
      </c>
      <c r="G11" s="193"/>
      <c r="H11" s="35"/>
      <c r="I11" s="35"/>
      <c r="J11" s="6"/>
    </row>
    <row r="12" spans="1:10" ht="15.75" outlineLevel="1">
      <c r="A12" s="164"/>
      <c r="B12" s="9" t="s">
        <v>38</v>
      </c>
      <c r="C12" s="10" t="s">
        <v>39</v>
      </c>
      <c r="D12" s="165" t="s">
        <v>18</v>
      </c>
      <c r="E12" s="165" t="s">
        <v>20</v>
      </c>
      <c r="F12" s="165" t="s">
        <v>40</v>
      </c>
      <c r="G12" s="165" t="s">
        <v>41</v>
      </c>
      <c r="H12" s="35"/>
      <c r="I12" s="35"/>
      <c r="J12" s="6"/>
    </row>
    <row r="13" spans="1:10" ht="15.75" outlineLevel="1">
      <c r="A13" s="11" t="s">
        <v>42</v>
      </c>
      <c r="B13" s="169" t="s">
        <v>20</v>
      </c>
      <c r="C13" s="13">
        <v>90</v>
      </c>
      <c r="D13" s="23" t="str">
        <f>IF(B13="rapide",$I$2,"-")</f>
        <v>-</v>
      </c>
      <c r="E13" s="14">
        <f>IF(B13="travail", MROUND($I$9,0.001),"-")</f>
        <v>0</v>
      </c>
      <c r="F13" s="14" t="str">
        <f t="shared" ref="F13:F20" si="0">IF(B13="rapide", MROUND(C13/D13,0.001),"-")</f>
        <v>-</v>
      </c>
      <c r="G13" s="14">
        <f>IF($E13=0,0,(IF($B13="travail", MROUND($C13/$E13,0.001),"-")))</f>
        <v>0</v>
      </c>
      <c r="H13" s="35"/>
      <c r="I13" s="35"/>
      <c r="J13" s="6"/>
    </row>
    <row r="14" spans="1:10" ht="15.75" outlineLevel="1">
      <c r="A14" s="15" t="s">
        <v>43</v>
      </c>
      <c r="B14" s="169" t="s">
        <v>18</v>
      </c>
      <c r="C14" s="16">
        <v>89</v>
      </c>
      <c r="D14" s="24">
        <f t="shared" ref="D14:D20" si="1">IF(B14="rapide",$I$2,"-")</f>
        <v>12000</v>
      </c>
      <c r="E14" s="14" t="str">
        <f t="shared" ref="E14:E20" si="2">IF(B14="travail", $I$9,"-")</f>
        <v>-</v>
      </c>
      <c r="F14" s="14">
        <f t="shared" si="0"/>
        <v>7.0000000000000001E-3</v>
      </c>
      <c r="G14" s="14" t="str">
        <f t="shared" ref="G14:G20" si="3">IF($E14=0,0,(IF($B14="travail", MROUND($C14/$E14,0.001),"-")))</f>
        <v>-</v>
      </c>
      <c r="H14" s="35"/>
      <c r="I14" s="35"/>
      <c r="J14" s="6"/>
    </row>
    <row r="15" spans="1:10" ht="15.75" outlineLevel="1">
      <c r="A15" s="15" t="s">
        <v>54</v>
      </c>
      <c r="B15" s="169" t="s">
        <v>20</v>
      </c>
      <c r="C15" s="16">
        <v>90</v>
      </c>
      <c r="D15" s="24" t="str">
        <f t="shared" si="1"/>
        <v>-</v>
      </c>
      <c r="E15" s="14">
        <f t="shared" si="2"/>
        <v>0</v>
      </c>
      <c r="F15" s="14" t="str">
        <f t="shared" si="0"/>
        <v>-</v>
      </c>
      <c r="G15" s="14">
        <f t="shared" si="3"/>
        <v>0</v>
      </c>
      <c r="H15" s="35"/>
      <c r="I15" s="35"/>
      <c r="J15" s="6"/>
    </row>
    <row r="16" spans="1:10" ht="15.75" outlineLevel="1">
      <c r="A16" s="15" t="s">
        <v>55</v>
      </c>
      <c r="B16" s="169" t="s">
        <v>18</v>
      </c>
      <c r="C16" s="16">
        <v>30</v>
      </c>
      <c r="D16" s="24">
        <f t="shared" si="1"/>
        <v>12000</v>
      </c>
      <c r="E16" s="14" t="str">
        <f t="shared" si="2"/>
        <v>-</v>
      </c>
      <c r="F16" s="14">
        <f t="shared" si="0"/>
        <v>3.0000000000000001E-3</v>
      </c>
      <c r="G16" s="14" t="str">
        <f t="shared" si="3"/>
        <v>-</v>
      </c>
      <c r="H16" s="35"/>
      <c r="I16" s="35"/>
      <c r="J16" s="6"/>
    </row>
    <row r="17" spans="1:10" ht="15.75" outlineLevel="1">
      <c r="A17" s="15" t="s">
        <v>56</v>
      </c>
      <c r="B17" s="169" t="s">
        <v>20</v>
      </c>
      <c r="C17" s="16">
        <v>93</v>
      </c>
      <c r="D17" s="24" t="str">
        <f t="shared" si="1"/>
        <v>-</v>
      </c>
      <c r="E17" s="14">
        <f t="shared" si="2"/>
        <v>0</v>
      </c>
      <c r="F17" s="14" t="str">
        <f t="shared" si="0"/>
        <v>-</v>
      </c>
      <c r="G17" s="14">
        <f t="shared" si="3"/>
        <v>0</v>
      </c>
      <c r="H17" s="35"/>
      <c r="I17" s="35"/>
      <c r="J17" s="6"/>
    </row>
    <row r="18" spans="1:10" ht="15.75" outlineLevel="1">
      <c r="A18" s="15" t="s">
        <v>57</v>
      </c>
      <c r="B18" s="169" t="s">
        <v>18</v>
      </c>
      <c r="C18" s="16">
        <v>10</v>
      </c>
      <c r="D18" s="24">
        <f t="shared" si="1"/>
        <v>12000</v>
      </c>
      <c r="E18" s="14" t="str">
        <f t="shared" si="2"/>
        <v>-</v>
      </c>
      <c r="F18" s="14">
        <f t="shared" si="0"/>
        <v>1E-3</v>
      </c>
      <c r="G18" s="14" t="str">
        <f t="shared" si="3"/>
        <v>-</v>
      </c>
      <c r="H18" s="35"/>
      <c r="I18" s="35"/>
      <c r="J18" s="6"/>
    </row>
    <row r="19" spans="1:10" ht="15.75" outlineLevel="1">
      <c r="A19" s="15" t="s">
        <v>58</v>
      </c>
      <c r="B19" s="169" t="s">
        <v>20</v>
      </c>
      <c r="C19" s="16">
        <v>93</v>
      </c>
      <c r="D19" s="24" t="str">
        <f t="shared" si="1"/>
        <v>-</v>
      </c>
      <c r="E19" s="14">
        <f t="shared" si="2"/>
        <v>0</v>
      </c>
      <c r="F19" s="14" t="str">
        <f t="shared" si="0"/>
        <v>-</v>
      </c>
      <c r="G19" s="14">
        <f t="shared" si="3"/>
        <v>0</v>
      </c>
      <c r="H19" s="35"/>
      <c r="I19" s="35"/>
      <c r="J19" s="6"/>
    </row>
    <row r="20" spans="1:10" ht="16.5" outlineLevel="1" thickBot="1">
      <c r="A20" s="15" t="s">
        <v>59</v>
      </c>
      <c r="B20" s="169" t="s">
        <v>18</v>
      </c>
      <c r="C20" s="16">
        <v>10</v>
      </c>
      <c r="D20" s="25">
        <f t="shared" si="1"/>
        <v>12000</v>
      </c>
      <c r="E20" s="14" t="str">
        <f t="shared" si="2"/>
        <v>-</v>
      </c>
      <c r="F20" s="14">
        <f t="shared" si="0"/>
        <v>1E-3</v>
      </c>
      <c r="G20" s="14" t="str">
        <f t="shared" si="3"/>
        <v>-</v>
      </c>
      <c r="H20" s="35"/>
      <c r="I20" s="35"/>
      <c r="J20" s="6"/>
    </row>
    <row r="21" spans="1:10" ht="16.5" thickBot="1">
      <c r="A21" s="194" t="s">
        <v>44</v>
      </c>
      <c r="B21" s="195"/>
      <c r="C21" s="196"/>
      <c r="D21" s="36" t="s">
        <v>45</v>
      </c>
      <c r="E21" s="133" t="str">
        <f>IF(G13=0," ",(SUM(F13:G20,($I$3/100))))</f>
        <v xml:space="preserve"> </v>
      </c>
      <c r="F21" s="37" t="s">
        <v>46</v>
      </c>
      <c r="G21" s="29"/>
      <c r="H21" s="35"/>
      <c r="I21" s="35"/>
      <c r="J21" s="6"/>
    </row>
    <row r="22" spans="1:10" ht="16.5" thickBot="1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0" ht="17.25" hidden="1" outlineLevel="1" thickTop="1" thickBot="1">
      <c r="A23" s="32"/>
      <c r="B23" s="32"/>
      <c r="C23" s="32"/>
      <c r="D23" s="32"/>
      <c r="E23" s="32"/>
      <c r="F23" s="32"/>
      <c r="G23" s="32"/>
      <c r="H23" s="32"/>
      <c r="I23" s="32"/>
      <c r="J23" s="26"/>
    </row>
    <row r="24" spans="1:10" ht="17.25" hidden="1" outlineLevel="1" thickTop="1" thickBot="1">
      <c r="A24" s="158" t="s">
        <v>7</v>
      </c>
      <c r="B24" s="182"/>
      <c r="C24" s="183"/>
      <c r="D24" s="33" t="s">
        <v>32</v>
      </c>
      <c r="E24" s="34">
        <f>VLOOKUP($B24,'Conditions de coupe'!$D$14:$J$54,3,FALSE)</f>
        <v>0</v>
      </c>
      <c r="F24" s="35" t="s">
        <v>33</v>
      </c>
      <c r="H24" s="158" t="s">
        <v>98</v>
      </c>
      <c r="I24" s="34">
        <f>VLOOKUP($B24,'Conditions de coupe'!$D$14:$J$54,4,FALSE)</f>
        <v>0</v>
      </c>
      <c r="J24" s="6"/>
    </row>
    <row r="25" spans="1:10" ht="17.25" hidden="1" outlineLevel="1" thickTop="1" thickBot="1">
      <c r="A25" s="35"/>
      <c r="B25" s="35"/>
      <c r="C25" s="35"/>
      <c r="D25" s="35"/>
      <c r="E25" s="35"/>
      <c r="F25" s="35"/>
      <c r="G25" s="191" t="s">
        <v>35</v>
      </c>
      <c r="H25" s="191"/>
      <c r="I25" s="34">
        <f>VLOOKUP($B24,'Conditions de coupe'!$D$14:$J$54,5,FALSE)</f>
        <v>0</v>
      </c>
      <c r="J25" s="6"/>
    </row>
    <row r="26" spans="1:10" ht="16.5" hidden="1" outlineLevel="1" thickBot="1">
      <c r="A26" s="35"/>
      <c r="B26" s="35"/>
      <c r="C26" s="191" t="s">
        <v>118</v>
      </c>
      <c r="D26" s="192"/>
      <c r="E26" s="34">
        <f>VLOOKUP($B24,'Conditions de coupe'!$D$14:$J$54,5,FALSE)</f>
        <v>0</v>
      </c>
      <c r="F26" s="35" t="s">
        <v>34</v>
      </c>
      <c r="G26" s="35"/>
      <c r="H26" s="35"/>
      <c r="I26" s="35"/>
      <c r="J26" s="6"/>
    </row>
    <row r="27" spans="1:10" ht="16.5" hidden="1" outlineLevel="1" thickBot="1">
      <c r="A27" s="35"/>
      <c r="B27" s="35"/>
      <c r="C27" s="35"/>
      <c r="D27" s="35"/>
      <c r="E27" s="35"/>
      <c r="F27" s="35"/>
      <c r="G27" s="35"/>
      <c r="H27" s="158" t="s">
        <v>99</v>
      </c>
      <c r="I27" s="34">
        <f>VLOOKUP($B24,'Conditions de coupe'!$D$14:$J$54,7,FALSE)</f>
        <v>0</v>
      </c>
      <c r="J27" s="6"/>
    </row>
    <row r="28" spans="1:10" ht="15.75" hidden="1" outlineLevel="1">
      <c r="A28" s="35"/>
      <c r="B28" s="35"/>
      <c r="C28" s="35"/>
      <c r="D28" s="35"/>
      <c r="E28" s="35"/>
      <c r="F28" s="35"/>
      <c r="G28" s="35"/>
      <c r="H28" s="35"/>
      <c r="I28" s="35"/>
      <c r="J28" s="6"/>
    </row>
    <row r="29" spans="1:10" ht="15.75" hidden="1" outlineLevel="1">
      <c r="A29" s="163"/>
      <c r="B29" s="8"/>
      <c r="C29" s="8"/>
      <c r="D29" s="193" t="s">
        <v>36</v>
      </c>
      <c r="E29" s="193"/>
      <c r="F29" s="193" t="s">
        <v>37</v>
      </c>
      <c r="G29" s="193"/>
      <c r="H29" s="35"/>
      <c r="I29" s="35"/>
      <c r="J29" s="6"/>
    </row>
    <row r="30" spans="1:10" ht="15.75" hidden="1" outlineLevel="1">
      <c r="A30" s="164"/>
      <c r="B30" s="9" t="s">
        <v>38</v>
      </c>
      <c r="C30" s="10" t="s">
        <v>39</v>
      </c>
      <c r="D30" s="165" t="s">
        <v>18</v>
      </c>
      <c r="E30" s="165" t="s">
        <v>20</v>
      </c>
      <c r="F30" s="165" t="s">
        <v>40</v>
      </c>
      <c r="G30" s="165" t="s">
        <v>41</v>
      </c>
      <c r="H30" s="35"/>
      <c r="I30" s="35"/>
      <c r="J30" s="6"/>
    </row>
    <row r="31" spans="1:10" ht="15.75" hidden="1" outlineLevel="1">
      <c r="A31" s="11" t="s">
        <v>42</v>
      </c>
      <c r="B31" s="169" t="s">
        <v>20</v>
      </c>
      <c r="C31" s="13">
        <v>90</v>
      </c>
      <c r="D31" s="23" t="str">
        <f>IF(B31="rapide",$I$2,"-")</f>
        <v>-</v>
      </c>
      <c r="E31" s="14">
        <f>IF(B31="travail", MROUND($I$27,0.001),"-")</f>
        <v>0</v>
      </c>
      <c r="F31" s="14" t="str">
        <f t="shared" ref="F31:F38" si="4">IF(B31="rapide", MROUND(C31/D31,0.001),"-")</f>
        <v>-</v>
      </c>
      <c r="G31" s="14">
        <f>IF($E31=0,0,(IF($B31="travail", MROUND($C31/$E31,0.001),"-")))</f>
        <v>0</v>
      </c>
      <c r="H31" s="35"/>
      <c r="I31" s="35"/>
      <c r="J31" s="6"/>
    </row>
    <row r="32" spans="1:10" ht="15.75" hidden="1" outlineLevel="1">
      <c r="A32" s="15" t="s">
        <v>43</v>
      </c>
      <c r="B32" s="169" t="s">
        <v>18</v>
      </c>
      <c r="C32" s="16">
        <v>89</v>
      </c>
      <c r="D32" s="24">
        <f t="shared" ref="D32:D38" si="5">IF(B32="rapide",$I$2,"-")</f>
        <v>12000</v>
      </c>
      <c r="E32" s="14" t="str">
        <f t="shared" ref="E32:E38" si="6">IF(B32="travail", MROUND($I$27,0.001),"-")</f>
        <v>-</v>
      </c>
      <c r="F32" s="14">
        <f t="shared" si="4"/>
        <v>7.0000000000000001E-3</v>
      </c>
      <c r="G32" s="14" t="str">
        <f t="shared" ref="G32:G38" si="7">IF($E32=0,0,(IF($B32="travail", MROUND($C32/$E32,0.001),"-")))</f>
        <v>-</v>
      </c>
      <c r="H32" s="35"/>
      <c r="I32" s="35"/>
      <c r="J32" s="6"/>
    </row>
    <row r="33" spans="1:10" ht="15.75" hidden="1" outlineLevel="1">
      <c r="A33" s="15" t="s">
        <v>54</v>
      </c>
      <c r="B33" s="169" t="s">
        <v>20</v>
      </c>
      <c r="C33" s="16">
        <v>90</v>
      </c>
      <c r="D33" s="24" t="str">
        <f t="shared" si="5"/>
        <v>-</v>
      </c>
      <c r="E33" s="14">
        <f t="shared" si="6"/>
        <v>0</v>
      </c>
      <c r="F33" s="14" t="str">
        <f t="shared" si="4"/>
        <v>-</v>
      </c>
      <c r="G33" s="14">
        <f t="shared" si="7"/>
        <v>0</v>
      </c>
      <c r="H33" s="35"/>
      <c r="I33" s="35"/>
      <c r="J33" s="6"/>
    </row>
    <row r="34" spans="1:10" ht="15.75" hidden="1" outlineLevel="1">
      <c r="A34" s="15" t="s">
        <v>55</v>
      </c>
      <c r="B34" s="169" t="s">
        <v>18</v>
      </c>
      <c r="C34" s="16">
        <v>30</v>
      </c>
      <c r="D34" s="24">
        <f t="shared" si="5"/>
        <v>12000</v>
      </c>
      <c r="E34" s="14" t="str">
        <f t="shared" si="6"/>
        <v>-</v>
      </c>
      <c r="F34" s="14">
        <f t="shared" si="4"/>
        <v>3.0000000000000001E-3</v>
      </c>
      <c r="G34" s="14" t="str">
        <f t="shared" si="7"/>
        <v>-</v>
      </c>
      <c r="H34" s="35"/>
      <c r="I34" s="35"/>
      <c r="J34" s="6"/>
    </row>
    <row r="35" spans="1:10" ht="15.75" hidden="1" outlineLevel="1">
      <c r="A35" s="15" t="s">
        <v>56</v>
      </c>
      <c r="B35" s="169" t="s">
        <v>20</v>
      </c>
      <c r="C35" s="16">
        <v>93</v>
      </c>
      <c r="D35" s="24" t="str">
        <f t="shared" si="5"/>
        <v>-</v>
      </c>
      <c r="E35" s="14">
        <f t="shared" si="6"/>
        <v>0</v>
      </c>
      <c r="F35" s="14" t="str">
        <f t="shared" si="4"/>
        <v>-</v>
      </c>
      <c r="G35" s="14">
        <f t="shared" si="7"/>
        <v>0</v>
      </c>
      <c r="H35" s="35"/>
      <c r="I35" s="35"/>
      <c r="J35" s="6"/>
    </row>
    <row r="36" spans="1:10" ht="15.75" hidden="1" outlineLevel="1">
      <c r="A36" s="15" t="s">
        <v>57</v>
      </c>
      <c r="B36" s="169" t="s">
        <v>18</v>
      </c>
      <c r="C36" s="16">
        <v>10</v>
      </c>
      <c r="D36" s="24">
        <f t="shared" si="5"/>
        <v>12000</v>
      </c>
      <c r="E36" s="14" t="str">
        <f t="shared" si="6"/>
        <v>-</v>
      </c>
      <c r="F36" s="14">
        <f t="shared" si="4"/>
        <v>1E-3</v>
      </c>
      <c r="G36" s="14" t="str">
        <f t="shared" si="7"/>
        <v>-</v>
      </c>
      <c r="H36" s="35"/>
      <c r="I36" s="35"/>
      <c r="J36" s="6"/>
    </row>
    <row r="37" spans="1:10" ht="15.75" hidden="1" outlineLevel="1">
      <c r="A37" s="15" t="s">
        <v>58</v>
      </c>
      <c r="B37" s="169" t="s">
        <v>20</v>
      </c>
      <c r="C37" s="16">
        <v>93</v>
      </c>
      <c r="D37" s="24" t="str">
        <f t="shared" si="5"/>
        <v>-</v>
      </c>
      <c r="E37" s="14">
        <f t="shared" si="6"/>
        <v>0</v>
      </c>
      <c r="F37" s="14" t="str">
        <f t="shared" si="4"/>
        <v>-</v>
      </c>
      <c r="G37" s="14">
        <f t="shared" si="7"/>
        <v>0</v>
      </c>
      <c r="H37" s="35"/>
      <c r="I37" s="35"/>
      <c r="J37" s="6"/>
    </row>
    <row r="38" spans="1:10" ht="16.5" hidden="1" outlineLevel="1" thickBot="1">
      <c r="A38" s="15" t="s">
        <v>59</v>
      </c>
      <c r="B38" s="169" t="s">
        <v>18</v>
      </c>
      <c r="C38" s="16">
        <v>10</v>
      </c>
      <c r="D38" s="25">
        <f t="shared" si="5"/>
        <v>12000</v>
      </c>
      <c r="E38" s="14" t="str">
        <f t="shared" si="6"/>
        <v>-</v>
      </c>
      <c r="F38" s="14">
        <f t="shared" si="4"/>
        <v>1E-3</v>
      </c>
      <c r="G38" s="14" t="str">
        <f t="shared" si="7"/>
        <v>-</v>
      </c>
      <c r="H38" s="35"/>
      <c r="I38" s="35"/>
      <c r="J38" s="6"/>
    </row>
    <row r="39" spans="1:10" ht="16.5" collapsed="1" thickBot="1">
      <c r="A39" s="194" t="s">
        <v>47</v>
      </c>
      <c r="B39" s="195"/>
      <c r="C39" s="196"/>
      <c r="D39" s="36" t="s">
        <v>45</v>
      </c>
      <c r="E39" s="133" t="str">
        <f>IF(G31=0," ",(SUM(F31:G38,($I$3/100))))</f>
        <v xml:space="preserve"> </v>
      </c>
      <c r="F39" s="37" t="s">
        <v>46</v>
      </c>
      <c r="G39" s="29"/>
      <c r="H39" s="35"/>
      <c r="I39" s="35"/>
      <c r="J39" s="6"/>
    </row>
    <row r="40" spans="1:10" ht="16.5" thickBot="1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0" ht="17.25" hidden="1" outlineLevel="1" thickTop="1" thickBot="1">
      <c r="A41" s="32"/>
      <c r="B41" s="32"/>
      <c r="C41" s="32"/>
      <c r="D41" s="32"/>
      <c r="E41" s="32"/>
      <c r="F41" s="32"/>
      <c r="G41" s="32"/>
      <c r="H41" s="32"/>
      <c r="I41" s="32"/>
      <c r="J41" s="26"/>
    </row>
    <row r="42" spans="1:10" ht="17.25" hidden="1" outlineLevel="1" thickTop="1" thickBot="1">
      <c r="A42" s="158" t="s">
        <v>7</v>
      </c>
      <c r="B42" s="182"/>
      <c r="C42" s="183"/>
      <c r="D42" s="33" t="s">
        <v>32</v>
      </c>
      <c r="E42" s="34">
        <f>VLOOKUP($B42,'Conditions de coupe'!$D$14:$J$54,3,FALSE)</f>
        <v>0</v>
      </c>
      <c r="F42" s="35" t="s">
        <v>33</v>
      </c>
      <c r="H42" s="158" t="s">
        <v>98</v>
      </c>
      <c r="I42" s="34">
        <f>VLOOKUP($B42,'Conditions de coupe'!$D$14:$J$54,4,FALSE)</f>
        <v>0</v>
      </c>
      <c r="J42" s="6"/>
    </row>
    <row r="43" spans="1:10" ht="17.25" hidden="1" outlineLevel="1" thickTop="1" thickBot="1">
      <c r="A43" s="35"/>
      <c r="B43" s="35"/>
      <c r="C43" s="35"/>
      <c r="D43" s="35"/>
      <c r="E43" s="35"/>
      <c r="F43" s="35"/>
      <c r="G43" s="191" t="s">
        <v>35</v>
      </c>
      <c r="H43" s="191"/>
      <c r="I43" s="34">
        <f>VLOOKUP($B42,'Conditions de coupe'!$D$14:$J$54,5,FALSE)</f>
        <v>0</v>
      </c>
      <c r="J43" s="6"/>
    </row>
    <row r="44" spans="1:10" ht="16.5" hidden="1" outlineLevel="1" thickBot="1">
      <c r="A44" s="35"/>
      <c r="B44" s="35"/>
      <c r="C44" s="191" t="s">
        <v>118</v>
      </c>
      <c r="D44" s="192"/>
      <c r="E44" s="34">
        <f>VLOOKUP($B42,'Conditions de coupe'!$D$14:$J$54,5,FALSE)</f>
        <v>0</v>
      </c>
      <c r="F44" s="35" t="s">
        <v>34</v>
      </c>
      <c r="G44" s="35"/>
      <c r="H44" s="35"/>
      <c r="I44" s="35"/>
      <c r="J44" s="6"/>
    </row>
    <row r="45" spans="1:10" ht="16.5" hidden="1" outlineLevel="1" thickBot="1">
      <c r="A45" s="35"/>
      <c r="B45" s="35"/>
      <c r="C45" s="35"/>
      <c r="D45" s="35"/>
      <c r="E45" s="35"/>
      <c r="F45" s="35"/>
      <c r="G45" s="35"/>
      <c r="H45" s="158" t="s">
        <v>99</v>
      </c>
      <c r="I45" s="34">
        <f>VLOOKUP($B42,'Conditions de coupe'!$D$14:$J$54,7,FALSE)</f>
        <v>0</v>
      </c>
      <c r="J45" s="6"/>
    </row>
    <row r="46" spans="1:10" ht="15.75" hidden="1" outlineLevel="1">
      <c r="A46" s="35"/>
      <c r="B46" s="35"/>
      <c r="C46" s="35"/>
      <c r="D46" s="35"/>
      <c r="E46" s="35"/>
      <c r="F46" s="35"/>
      <c r="G46" s="35"/>
      <c r="H46" s="35"/>
      <c r="I46" s="35"/>
      <c r="J46" s="6"/>
    </row>
    <row r="47" spans="1:10" ht="15.75" hidden="1" outlineLevel="1">
      <c r="A47" s="163"/>
      <c r="B47" s="8"/>
      <c r="C47" s="8"/>
      <c r="D47" s="193" t="s">
        <v>36</v>
      </c>
      <c r="E47" s="193"/>
      <c r="F47" s="193" t="s">
        <v>37</v>
      </c>
      <c r="G47" s="193"/>
      <c r="H47" s="35"/>
      <c r="I47" s="35"/>
      <c r="J47" s="6"/>
    </row>
    <row r="48" spans="1:10" ht="15.75" hidden="1" outlineLevel="1">
      <c r="A48" s="164"/>
      <c r="B48" s="9" t="s">
        <v>38</v>
      </c>
      <c r="C48" s="10" t="s">
        <v>39</v>
      </c>
      <c r="D48" s="165" t="s">
        <v>18</v>
      </c>
      <c r="E48" s="165" t="s">
        <v>20</v>
      </c>
      <c r="F48" s="165" t="s">
        <v>40</v>
      </c>
      <c r="G48" s="165" t="s">
        <v>41</v>
      </c>
      <c r="H48" s="35"/>
      <c r="I48" s="35"/>
      <c r="J48" s="6"/>
    </row>
    <row r="49" spans="1:10" ht="15.75" hidden="1" outlineLevel="1">
      <c r="A49" s="11" t="s">
        <v>42</v>
      </c>
      <c r="B49" s="169" t="s">
        <v>20</v>
      </c>
      <c r="C49" s="13">
        <v>90</v>
      </c>
      <c r="D49" s="23" t="str">
        <f>IF(B49="rapide",$I$2,"-")</f>
        <v>-</v>
      </c>
      <c r="E49" s="14">
        <f>IF(B49="travail", MROUND($I$45,0.001),"-")</f>
        <v>0</v>
      </c>
      <c r="F49" s="14" t="str">
        <f t="shared" ref="F49:F56" si="8">IF(B49="rapide", MROUND(C49/D49,0.001),"-")</f>
        <v>-</v>
      </c>
      <c r="G49" s="14">
        <f>IF($E49=0,0,(IF($B49="travail", MROUND($C49/$E49,0.001),"-")))</f>
        <v>0</v>
      </c>
      <c r="H49" s="35"/>
      <c r="I49" s="35"/>
      <c r="J49" s="6"/>
    </row>
    <row r="50" spans="1:10" ht="15.75" hidden="1" outlineLevel="1">
      <c r="A50" s="15" t="s">
        <v>43</v>
      </c>
      <c r="B50" s="169" t="s">
        <v>18</v>
      </c>
      <c r="C50" s="16">
        <v>89</v>
      </c>
      <c r="D50" s="24">
        <f t="shared" ref="D50:D56" si="9">IF(B50="rapide",$I$2,"-")</f>
        <v>12000</v>
      </c>
      <c r="E50" s="14" t="str">
        <f t="shared" ref="E50:E56" si="10">IF(B50="travail", MROUND($I$45,0.001),"-")</f>
        <v>-</v>
      </c>
      <c r="F50" s="14">
        <f t="shared" si="8"/>
        <v>7.0000000000000001E-3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>
      <c r="A51" s="15" t="s">
        <v>54</v>
      </c>
      <c r="B51" s="169" t="s">
        <v>20</v>
      </c>
      <c r="C51" s="16">
        <v>90</v>
      </c>
      <c r="D51" s="24" t="str">
        <f t="shared" si="9"/>
        <v>-</v>
      </c>
      <c r="E51" s="14">
        <f t="shared" si="10"/>
        <v>0</v>
      </c>
      <c r="F51" s="14" t="str">
        <f t="shared" si="8"/>
        <v>-</v>
      </c>
      <c r="G51" s="14">
        <f t="shared" si="11"/>
        <v>0</v>
      </c>
      <c r="H51" s="35"/>
      <c r="I51" s="35"/>
      <c r="J51" s="6"/>
    </row>
    <row r="52" spans="1:10" ht="15.75" hidden="1" outlineLevel="1">
      <c r="A52" s="15" t="s">
        <v>55</v>
      </c>
      <c r="B52" s="169" t="s">
        <v>18</v>
      </c>
      <c r="C52" s="16">
        <v>30</v>
      </c>
      <c r="D52" s="24">
        <f t="shared" si="9"/>
        <v>12000</v>
      </c>
      <c r="E52" s="14" t="str">
        <f t="shared" si="10"/>
        <v>-</v>
      </c>
      <c r="F52" s="14">
        <f t="shared" si="8"/>
        <v>3.0000000000000001E-3</v>
      </c>
      <c r="G52" s="14" t="str">
        <f t="shared" si="11"/>
        <v>-</v>
      </c>
      <c r="H52" s="35"/>
      <c r="I52" s="35"/>
      <c r="J52" s="6"/>
    </row>
    <row r="53" spans="1:10" ht="15.75" hidden="1" outlineLevel="1">
      <c r="A53" s="15" t="s">
        <v>56</v>
      </c>
      <c r="B53" s="169" t="s">
        <v>20</v>
      </c>
      <c r="C53" s="16">
        <v>93</v>
      </c>
      <c r="D53" s="24" t="str">
        <f t="shared" si="9"/>
        <v>-</v>
      </c>
      <c r="E53" s="14">
        <f t="shared" si="10"/>
        <v>0</v>
      </c>
      <c r="F53" s="14" t="str">
        <f t="shared" si="8"/>
        <v>-</v>
      </c>
      <c r="G53" s="14">
        <f t="shared" si="11"/>
        <v>0</v>
      </c>
      <c r="H53" s="35"/>
      <c r="I53" s="35"/>
      <c r="J53" s="6"/>
    </row>
    <row r="54" spans="1:10" ht="15.75" hidden="1" outlineLevel="1">
      <c r="A54" s="15" t="s">
        <v>57</v>
      </c>
      <c r="B54" s="169" t="s">
        <v>18</v>
      </c>
      <c r="C54" s="16">
        <v>10</v>
      </c>
      <c r="D54" s="24">
        <f t="shared" si="9"/>
        <v>12000</v>
      </c>
      <c r="E54" s="14" t="str">
        <f t="shared" si="10"/>
        <v>-</v>
      </c>
      <c r="F54" s="14">
        <f t="shared" si="8"/>
        <v>1E-3</v>
      </c>
      <c r="G54" s="14" t="str">
        <f t="shared" si="11"/>
        <v>-</v>
      </c>
      <c r="H54" s="35"/>
      <c r="I54" s="35"/>
      <c r="J54" s="6"/>
    </row>
    <row r="55" spans="1:10" ht="15.75" hidden="1" outlineLevel="1">
      <c r="A55" s="15" t="s">
        <v>58</v>
      </c>
      <c r="B55" s="169" t="s">
        <v>20</v>
      </c>
      <c r="C55" s="16">
        <v>93</v>
      </c>
      <c r="D55" s="24" t="str">
        <f t="shared" si="9"/>
        <v>-</v>
      </c>
      <c r="E55" s="14">
        <f t="shared" si="10"/>
        <v>0</v>
      </c>
      <c r="F55" s="14" t="str">
        <f t="shared" si="8"/>
        <v>-</v>
      </c>
      <c r="G55" s="14">
        <f t="shared" si="11"/>
        <v>0</v>
      </c>
      <c r="H55" s="35"/>
      <c r="I55" s="35"/>
      <c r="J55" s="6"/>
    </row>
    <row r="56" spans="1:10" ht="16.5" hidden="1" outlineLevel="1" thickBot="1">
      <c r="A56" s="15" t="s">
        <v>59</v>
      </c>
      <c r="B56" s="169" t="s">
        <v>18</v>
      </c>
      <c r="C56" s="16">
        <v>10</v>
      </c>
      <c r="D56" s="25">
        <f t="shared" si="9"/>
        <v>12000</v>
      </c>
      <c r="E56" s="14" t="str">
        <f t="shared" si="10"/>
        <v>-</v>
      </c>
      <c r="F56" s="14">
        <f t="shared" si="8"/>
        <v>1E-3</v>
      </c>
      <c r="G56" s="14" t="str">
        <f t="shared" si="11"/>
        <v>-</v>
      </c>
      <c r="H56" s="35"/>
      <c r="I56" s="35"/>
      <c r="J56" s="6"/>
    </row>
    <row r="57" spans="1:10" ht="16.5" collapsed="1" thickBot="1">
      <c r="A57" s="194" t="s">
        <v>48</v>
      </c>
      <c r="B57" s="195"/>
      <c r="C57" s="196"/>
      <c r="D57" s="36" t="s">
        <v>45</v>
      </c>
      <c r="E57" s="133" t="str">
        <f>IF(G49=0," ",(SUM(F49:G56,($I$3/100))))</f>
        <v xml:space="preserve"> </v>
      </c>
      <c r="F57" s="37" t="s">
        <v>46</v>
      </c>
      <c r="G57" s="29"/>
      <c r="H57" s="35"/>
      <c r="I57" s="35"/>
      <c r="J57" s="6"/>
    </row>
    <row r="58" spans="1:10" ht="16.5" thickBot="1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>
      <c r="A60" s="158" t="s">
        <v>7</v>
      </c>
      <c r="B60" s="182"/>
      <c r="C60" s="183"/>
      <c r="D60" s="33" t="s">
        <v>32</v>
      </c>
      <c r="E60" s="34">
        <f>VLOOKUP($B60,'Conditions de coupe'!$D$14:$J$54,3,FALSE)</f>
        <v>0</v>
      </c>
      <c r="F60" s="35" t="s">
        <v>33</v>
      </c>
      <c r="H60" s="158" t="s">
        <v>98</v>
      </c>
      <c r="I60" s="34">
        <f>VLOOKUP($B60,'Conditions de coupe'!$D$14:$J$54,4,FALSE)</f>
        <v>0</v>
      </c>
      <c r="J60" s="6"/>
    </row>
    <row r="61" spans="1:10" ht="17.25" hidden="1" outlineLevel="1" thickTop="1" thickBot="1">
      <c r="A61" s="35"/>
      <c r="B61" s="35"/>
      <c r="C61" s="35"/>
      <c r="D61" s="35"/>
      <c r="E61" s="35"/>
      <c r="F61" s="35"/>
      <c r="G61" s="191" t="s">
        <v>35</v>
      </c>
      <c r="H61" s="191"/>
      <c r="I61" s="34">
        <f>VLOOKUP($B60,'Conditions de coupe'!$D$14:$J$54,5,FALSE)</f>
        <v>0</v>
      </c>
      <c r="J61" s="6"/>
    </row>
    <row r="62" spans="1:10" ht="16.5" hidden="1" outlineLevel="1" thickBot="1">
      <c r="A62" s="35"/>
      <c r="B62" s="35"/>
      <c r="C62" s="191" t="s">
        <v>118</v>
      </c>
      <c r="D62" s="192"/>
      <c r="E62" s="34">
        <f>VLOOKUP($B60,'Conditions de coupe'!$D$14:$J$54,5,FALSE)</f>
        <v>0</v>
      </c>
      <c r="F62" s="35" t="s">
        <v>34</v>
      </c>
      <c r="G62" s="35"/>
      <c r="H62" s="35"/>
      <c r="I62" s="35"/>
      <c r="J62" s="6"/>
    </row>
    <row r="63" spans="1:10" ht="16.5" hidden="1" outlineLevel="1" thickBot="1">
      <c r="A63" s="35"/>
      <c r="B63" s="35"/>
      <c r="C63" s="35"/>
      <c r="D63" s="35"/>
      <c r="E63" s="35"/>
      <c r="F63" s="35"/>
      <c r="G63" s="35"/>
      <c r="H63" s="158" t="s">
        <v>99</v>
      </c>
      <c r="I63" s="34">
        <f>VLOOKUP($B60,'Conditions de coupe'!$D$14:$J$54,7,FALSE)</f>
        <v>0</v>
      </c>
      <c r="J63" s="6"/>
    </row>
    <row r="64" spans="1:10" ht="15.75" hidden="1" outlineLevel="1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>
      <c r="A65" s="163"/>
      <c r="B65" s="8"/>
      <c r="C65" s="8"/>
      <c r="D65" s="193" t="s">
        <v>36</v>
      </c>
      <c r="E65" s="193"/>
      <c r="F65" s="193" t="s">
        <v>37</v>
      </c>
      <c r="G65" s="193"/>
      <c r="H65" s="35"/>
      <c r="I65" s="35"/>
      <c r="J65" s="6"/>
    </row>
    <row r="66" spans="1:10" ht="15.75" hidden="1" outlineLevel="1">
      <c r="A66" s="164"/>
      <c r="B66" s="9" t="s">
        <v>38</v>
      </c>
      <c r="C66" s="10" t="s">
        <v>39</v>
      </c>
      <c r="D66" s="165" t="s">
        <v>18</v>
      </c>
      <c r="E66" s="165" t="s">
        <v>20</v>
      </c>
      <c r="F66" s="165" t="s">
        <v>40</v>
      </c>
      <c r="G66" s="165" t="s">
        <v>41</v>
      </c>
      <c r="H66" s="35"/>
      <c r="I66" s="35"/>
      <c r="J66" s="6"/>
    </row>
    <row r="67" spans="1:10" ht="15.75" hidden="1" outlineLevel="1">
      <c r="A67" s="11" t="s">
        <v>42</v>
      </c>
      <c r="B67" s="169" t="s">
        <v>20</v>
      </c>
      <c r="C67" s="13">
        <v>90</v>
      </c>
      <c r="D67" s="23" t="str">
        <f>IF(B67="rapide",$I$2,"-")</f>
        <v>-</v>
      </c>
      <c r="E67" s="14">
        <f>IF(B67="travail", MROUND($I$63,0.001),"-")</f>
        <v>0</v>
      </c>
      <c r="F67" s="14" t="str">
        <f t="shared" ref="F67:F74" si="12">IF(B67="rapide", MROUND(C67/D67,0.001),"-")</f>
        <v>-</v>
      </c>
      <c r="G67" s="14">
        <f>IF($E67=0,0,(IF($B67="travail", MROUND($C67/$E67,0.001),"-")))</f>
        <v>0</v>
      </c>
      <c r="H67" s="35"/>
      <c r="I67" s="35"/>
      <c r="J67" s="6"/>
    </row>
    <row r="68" spans="1:10" ht="15.75" hidden="1" outlineLevel="1">
      <c r="A68" s="15" t="s">
        <v>43</v>
      </c>
      <c r="B68" s="169" t="s">
        <v>18</v>
      </c>
      <c r="C68" s="16">
        <v>89</v>
      </c>
      <c r="D68" s="24">
        <f t="shared" ref="D68:D74" si="13">IF(B68="rapide",$I$2,"-")</f>
        <v>12000</v>
      </c>
      <c r="E68" s="14" t="str">
        <f t="shared" ref="E68:E74" si="14">IF(B68="travail", MROUND($I$63,0.001),"-")</f>
        <v>-</v>
      </c>
      <c r="F68" s="14">
        <f t="shared" si="12"/>
        <v>7.0000000000000001E-3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>
      <c r="A69" s="15" t="s">
        <v>54</v>
      </c>
      <c r="B69" s="169" t="s">
        <v>20</v>
      </c>
      <c r="C69" s="16">
        <v>90</v>
      </c>
      <c r="D69" s="24" t="str">
        <f t="shared" si="13"/>
        <v>-</v>
      </c>
      <c r="E69" s="14">
        <f t="shared" si="14"/>
        <v>0</v>
      </c>
      <c r="F69" s="14" t="str">
        <f t="shared" si="12"/>
        <v>-</v>
      </c>
      <c r="G69" s="14">
        <f t="shared" si="15"/>
        <v>0</v>
      </c>
      <c r="H69" s="35"/>
      <c r="I69" s="35"/>
      <c r="J69" s="6"/>
    </row>
    <row r="70" spans="1:10" ht="15.75" hidden="1" outlineLevel="1">
      <c r="A70" s="15" t="s">
        <v>55</v>
      </c>
      <c r="B70" s="169" t="s">
        <v>18</v>
      </c>
      <c r="C70" s="16">
        <v>30</v>
      </c>
      <c r="D70" s="24">
        <f t="shared" si="13"/>
        <v>12000</v>
      </c>
      <c r="E70" s="14" t="str">
        <f t="shared" si="14"/>
        <v>-</v>
      </c>
      <c r="F70" s="14">
        <f t="shared" si="12"/>
        <v>3.0000000000000001E-3</v>
      </c>
      <c r="G70" s="14" t="str">
        <f t="shared" si="15"/>
        <v>-</v>
      </c>
      <c r="H70" s="35"/>
      <c r="I70" s="35"/>
      <c r="J70" s="6"/>
    </row>
    <row r="71" spans="1:10" ht="15.75" hidden="1" outlineLevel="1">
      <c r="A71" s="15" t="s">
        <v>56</v>
      </c>
      <c r="B71" s="169" t="s">
        <v>20</v>
      </c>
      <c r="C71" s="16">
        <v>93</v>
      </c>
      <c r="D71" s="24" t="str">
        <f t="shared" si="13"/>
        <v>-</v>
      </c>
      <c r="E71" s="14">
        <f t="shared" si="14"/>
        <v>0</v>
      </c>
      <c r="F71" s="14" t="str">
        <f t="shared" si="12"/>
        <v>-</v>
      </c>
      <c r="G71" s="14">
        <f t="shared" si="15"/>
        <v>0</v>
      </c>
      <c r="H71" s="35"/>
      <c r="I71" s="35"/>
      <c r="J71" s="6"/>
    </row>
    <row r="72" spans="1:10" ht="15.75" hidden="1" outlineLevel="1">
      <c r="A72" s="15" t="s">
        <v>57</v>
      </c>
      <c r="B72" s="169" t="s">
        <v>18</v>
      </c>
      <c r="C72" s="16">
        <v>10</v>
      </c>
      <c r="D72" s="24">
        <f t="shared" si="13"/>
        <v>12000</v>
      </c>
      <c r="E72" s="14" t="str">
        <f t="shared" si="14"/>
        <v>-</v>
      </c>
      <c r="F72" s="14">
        <f t="shared" si="12"/>
        <v>1E-3</v>
      </c>
      <c r="G72" s="14" t="str">
        <f t="shared" si="15"/>
        <v>-</v>
      </c>
      <c r="H72" s="35"/>
      <c r="I72" s="35"/>
      <c r="J72" s="6"/>
    </row>
    <row r="73" spans="1:10" ht="15.75" hidden="1" outlineLevel="1">
      <c r="A73" s="15" t="s">
        <v>58</v>
      </c>
      <c r="B73" s="169" t="s">
        <v>20</v>
      </c>
      <c r="C73" s="16">
        <v>93</v>
      </c>
      <c r="D73" s="24" t="str">
        <f t="shared" si="13"/>
        <v>-</v>
      </c>
      <c r="E73" s="14">
        <f t="shared" si="14"/>
        <v>0</v>
      </c>
      <c r="F73" s="14" t="str">
        <f t="shared" si="12"/>
        <v>-</v>
      </c>
      <c r="G73" s="14">
        <f t="shared" si="15"/>
        <v>0</v>
      </c>
      <c r="H73" s="35"/>
      <c r="I73" s="35"/>
      <c r="J73" s="6"/>
    </row>
    <row r="74" spans="1:10" ht="16.5" hidden="1" outlineLevel="1" thickBot="1">
      <c r="A74" s="15" t="s">
        <v>59</v>
      </c>
      <c r="B74" s="169" t="s">
        <v>18</v>
      </c>
      <c r="C74" s="16">
        <v>10</v>
      </c>
      <c r="D74" s="25">
        <f t="shared" si="13"/>
        <v>12000</v>
      </c>
      <c r="E74" s="14" t="str">
        <f t="shared" si="14"/>
        <v>-</v>
      </c>
      <c r="F74" s="14">
        <f t="shared" si="12"/>
        <v>1E-3</v>
      </c>
      <c r="G74" s="14" t="str">
        <f t="shared" si="15"/>
        <v>-</v>
      </c>
      <c r="H74" s="35"/>
      <c r="I74" s="35"/>
      <c r="J74" s="6"/>
    </row>
    <row r="75" spans="1:10" ht="16.5" collapsed="1" thickBot="1">
      <c r="A75" s="194" t="s">
        <v>49</v>
      </c>
      <c r="B75" s="195"/>
      <c r="C75" s="196"/>
      <c r="D75" s="36" t="s">
        <v>45</v>
      </c>
      <c r="E75" s="133" t="str">
        <f>IF(G67=0," ",(SUM(F67:G74,($I$3/100))))</f>
        <v xml:space="preserve"> </v>
      </c>
      <c r="F75" s="37" t="s">
        <v>46</v>
      </c>
      <c r="G75" s="29"/>
      <c r="H75" s="35"/>
      <c r="I75" s="35"/>
      <c r="J75" s="6"/>
    </row>
    <row r="76" spans="1:10" ht="16.5" thickBot="1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>
      <c r="A78" s="158" t="s">
        <v>7</v>
      </c>
      <c r="B78" s="182"/>
      <c r="C78" s="183"/>
      <c r="D78" s="33" t="s">
        <v>32</v>
      </c>
      <c r="E78" s="34">
        <f>VLOOKUP($B78,'Conditions de coupe'!$D$14:$J$54,3,FALSE)</f>
        <v>0</v>
      </c>
      <c r="F78" s="35" t="s">
        <v>33</v>
      </c>
      <c r="H78" s="158" t="s">
        <v>98</v>
      </c>
      <c r="I78" s="34">
        <f>VLOOKUP($B78,'Conditions de coupe'!$D$14:$J$54,4,FALSE)</f>
        <v>0</v>
      </c>
      <c r="J78" s="6"/>
    </row>
    <row r="79" spans="1:10" ht="17.25" hidden="1" outlineLevel="1" thickTop="1" thickBot="1">
      <c r="A79" s="35"/>
      <c r="B79" s="35"/>
      <c r="C79" s="35"/>
      <c r="D79" s="35"/>
      <c r="E79" s="35"/>
      <c r="F79" s="35"/>
      <c r="G79" s="191" t="s">
        <v>35</v>
      </c>
      <c r="H79" s="191"/>
      <c r="I79" s="34">
        <f>VLOOKUP($B78,'Conditions de coupe'!$D$14:$J$54,5,FALSE)</f>
        <v>0</v>
      </c>
      <c r="J79" s="6"/>
    </row>
    <row r="80" spans="1:10" ht="16.5" hidden="1" outlineLevel="1" thickBot="1">
      <c r="A80" s="35"/>
      <c r="B80" s="35"/>
      <c r="C80" s="191" t="s">
        <v>118</v>
      </c>
      <c r="D80" s="192"/>
      <c r="E80" s="34">
        <f>VLOOKUP($B78,'Conditions de coupe'!$D$14:$J$54,5,FALSE)</f>
        <v>0</v>
      </c>
      <c r="F80" s="35" t="s">
        <v>34</v>
      </c>
      <c r="G80" s="35"/>
      <c r="H80" s="35"/>
      <c r="I80" s="35"/>
      <c r="J80" s="6"/>
    </row>
    <row r="81" spans="1:10" ht="16.5" hidden="1" outlineLevel="1" thickBot="1">
      <c r="A81" s="35"/>
      <c r="B81" s="35"/>
      <c r="C81" s="35"/>
      <c r="D81" s="35"/>
      <c r="E81" s="35"/>
      <c r="F81" s="35"/>
      <c r="G81" s="35"/>
      <c r="H81" s="158" t="s">
        <v>99</v>
      </c>
      <c r="I81" s="34">
        <f>VLOOKUP($B78,'Conditions de coupe'!$D$14:$J$54,7,FALSE)</f>
        <v>0</v>
      </c>
      <c r="J81" s="6"/>
    </row>
    <row r="82" spans="1:10" ht="15.75" hidden="1" outlineLevel="1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>
      <c r="A83" s="163"/>
      <c r="B83" s="8"/>
      <c r="C83" s="8"/>
      <c r="D83" s="193" t="s">
        <v>36</v>
      </c>
      <c r="E83" s="193"/>
      <c r="F83" s="193" t="s">
        <v>37</v>
      </c>
      <c r="G83" s="193"/>
      <c r="H83" s="35"/>
      <c r="I83" s="35"/>
      <c r="J83" s="6"/>
    </row>
    <row r="84" spans="1:10" ht="15.75" hidden="1" outlineLevel="1">
      <c r="A84" s="164"/>
      <c r="B84" s="9" t="s">
        <v>38</v>
      </c>
      <c r="C84" s="10" t="s">
        <v>39</v>
      </c>
      <c r="D84" s="165" t="s">
        <v>18</v>
      </c>
      <c r="E84" s="165" t="s">
        <v>20</v>
      </c>
      <c r="F84" s="165" t="s">
        <v>40</v>
      </c>
      <c r="G84" s="165" t="s">
        <v>41</v>
      </c>
      <c r="H84" s="35"/>
      <c r="I84" s="35"/>
      <c r="J84" s="6"/>
    </row>
    <row r="85" spans="1:10" ht="15.75" hidden="1" outlineLevel="1">
      <c r="A85" s="11" t="s">
        <v>42</v>
      </c>
      <c r="B85" s="169" t="s">
        <v>20</v>
      </c>
      <c r="C85" s="13">
        <v>90</v>
      </c>
      <c r="D85" s="23" t="str">
        <f>IF(B85="rapide",$I$2,"-")</f>
        <v>-</v>
      </c>
      <c r="E85" s="14">
        <f>IF(B85="travail", MROUND($I$81,0.001),"-")</f>
        <v>0</v>
      </c>
      <c r="F85" s="14" t="str">
        <f t="shared" ref="F85:F92" si="16">IF(B85="rapide", MROUND(C85/D85,0.001),"-")</f>
        <v>-</v>
      </c>
      <c r="G85" s="14">
        <f>IF($E85=0,0,(IF($B85="travail", MROUND($C85/$E85,0.001),"-")))</f>
        <v>0</v>
      </c>
      <c r="H85" s="35"/>
      <c r="I85" s="35"/>
      <c r="J85" s="6"/>
    </row>
    <row r="86" spans="1:10" ht="15.75" hidden="1" outlineLevel="1">
      <c r="A86" s="15" t="s">
        <v>43</v>
      </c>
      <c r="B86" s="169" t="s">
        <v>18</v>
      </c>
      <c r="C86" s="16">
        <v>89</v>
      </c>
      <c r="D86" s="24">
        <f t="shared" ref="D86:D92" si="17">IF(B86="rapide",$I$2,"-")</f>
        <v>12000</v>
      </c>
      <c r="E86" s="14" t="str">
        <f t="shared" ref="E86:E92" si="18">IF(B86="travail", MROUND($I$81,0.001),"-")</f>
        <v>-</v>
      </c>
      <c r="F86" s="14">
        <f t="shared" si="16"/>
        <v>7.0000000000000001E-3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>
      <c r="A87" s="15" t="s">
        <v>54</v>
      </c>
      <c r="B87" s="169" t="s">
        <v>20</v>
      </c>
      <c r="C87" s="16">
        <v>90</v>
      </c>
      <c r="D87" s="24" t="str">
        <f t="shared" si="17"/>
        <v>-</v>
      </c>
      <c r="E87" s="14">
        <f t="shared" si="18"/>
        <v>0</v>
      </c>
      <c r="F87" s="14" t="str">
        <f t="shared" si="16"/>
        <v>-</v>
      </c>
      <c r="G87" s="14">
        <f t="shared" si="19"/>
        <v>0</v>
      </c>
      <c r="H87" s="35"/>
      <c r="I87" s="35"/>
      <c r="J87" s="6"/>
    </row>
    <row r="88" spans="1:10" ht="15.75" hidden="1" outlineLevel="1">
      <c r="A88" s="15" t="s">
        <v>55</v>
      </c>
      <c r="B88" s="169" t="s">
        <v>18</v>
      </c>
      <c r="C88" s="16">
        <v>30</v>
      </c>
      <c r="D88" s="24">
        <f t="shared" si="17"/>
        <v>12000</v>
      </c>
      <c r="E88" s="14" t="str">
        <f t="shared" si="18"/>
        <v>-</v>
      </c>
      <c r="F88" s="14">
        <f t="shared" si="16"/>
        <v>3.0000000000000001E-3</v>
      </c>
      <c r="G88" s="14" t="str">
        <f t="shared" si="19"/>
        <v>-</v>
      </c>
      <c r="H88" s="35"/>
      <c r="I88" s="35"/>
      <c r="J88" s="6"/>
    </row>
    <row r="89" spans="1:10" ht="15.75" hidden="1" outlineLevel="1">
      <c r="A89" s="15" t="s">
        <v>56</v>
      </c>
      <c r="B89" s="169" t="s">
        <v>20</v>
      </c>
      <c r="C89" s="16">
        <v>93</v>
      </c>
      <c r="D89" s="24" t="str">
        <f t="shared" si="17"/>
        <v>-</v>
      </c>
      <c r="E89" s="14">
        <f t="shared" si="18"/>
        <v>0</v>
      </c>
      <c r="F89" s="14" t="str">
        <f t="shared" si="16"/>
        <v>-</v>
      </c>
      <c r="G89" s="14">
        <f t="shared" si="19"/>
        <v>0</v>
      </c>
      <c r="H89" s="35"/>
      <c r="I89" s="35"/>
      <c r="J89" s="6"/>
    </row>
    <row r="90" spans="1:10" ht="15.75" hidden="1" outlineLevel="1">
      <c r="A90" s="15" t="s">
        <v>57</v>
      </c>
      <c r="B90" s="169" t="s">
        <v>18</v>
      </c>
      <c r="C90" s="16">
        <v>10</v>
      </c>
      <c r="D90" s="24">
        <f t="shared" si="17"/>
        <v>12000</v>
      </c>
      <c r="E90" s="14" t="str">
        <f t="shared" si="18"/>
        <v>-</v>
      </c>
      <c r="F90" s="14">
        <f t="shared" si="16"/>
        <v>1E-3</v>
      </c>
      <c r="G90" s="14" t="str">
        <f t="shared" si="19"/>
        <v>-</v>
      </c>
      <c r="H90" s="35"/>
      <c r="I90" s="35"/>
      <c r="J90" s="6"/>
    </row>
    <row r="91" spans="1:10" ht="15.75" hidden="1" outlineLevel="1">
      <c r="A91" s="15" t="s">
        <v>58</v>
      </c>
      <c r="B91" s="169" t="s">
        <v>20</v>
      </c>
      <c r="C91" s="16">
        <v>93</v>
      </c>
      <c r="D91" s="24" t="str">
        <f t="shared" si="17"/>
        <v>-</v>
      </c>
      <c r="E91" s="14">
        <f t="shared" si="18"/>
        <v>0</v>
      </c>
      <c r="F91" s="14" t="str">
        <f t="shared" si="16"/>
        <v>-</v>
      </c>
      <c r="G91" s="14">
        <f t="shared" si="19"/>
        <v>0</v>
      </c>
      <c r="H91" s="35"/>
      <c r="I91" s="35"/>
      <c r="J91" s="6"/>
    </row>
    <row r="92" spans="1:10" ht="16.5" hidden="1" outlineLevel="1" thickBot="1">
      <c r="A92" s="15" t="s">
        <v>59</v>
      </c>
      <c r="B92" s="169" t="s">
        <v>18</v>
      </c>
      <c r="C92" s="16">
        <v>10</v>
      </c>
      <c r="D92" s="25">
        <f t="shared" si="17"/>
        <v>12000</v>
      </c>
      <c r="E92" s="14" t="str">
        <f t="shared" si="18"/>
        <v>-</v>
      </c>
      <c r="F92" s="14">
        <f t="shared" si="16"/>
        <v>1E-3</v>
      </c>
      <c r="G92" s="14" t="str">
        <f t="shared" si="19"/>
        <v>-</v>
      </c>
      <c r="H92" s="35"/>
      <c r="I92" s="35"/>
      <c r="J92" s="6"/>
    </row>
    <row r="93" spans="1:10" ht="16.5" collapsed="1" thickBot="1">
      <c r="A93" s="194" t="s">
        <v>50</v>
      </c>
      <c r="B93" s="195"/>
      <c r="C93" s="196"/>
      <c r="D93" s="36" t="s">
        <v>45</v>
      </c>
      <c r="E93" s="133" t="str">
        <f>IF(G85=0," ",(SUM(F85:G92,($I$3/100))))</f>
        <v xml:space="preserve"> </v>
      </c>
      <c r="F93" s="37" t="s">
        <v>46</v>
      </c>
      <c r="G93" s="29"/>
      <c r="H93" s="35"/>
      <c r="I93" s="35"/>
      <c r="J93" s="6"/>
    </row>
    <row r="94" spans="1:10" ht="16.5" thickBot="1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>
      <c r="A96" s="158" t="s">
        <v>7</v>
      </c>
      <c r="B96" s="182"/>
      <c r="C96" s="183"/>
      <c r="D96" s="33" t="s">
        <v>32</v>
      </c>
      <c r="E96" s="34">
        <f>VLOOKUP($B96,'Conditions de coupe'!$D$14:$J$54,3,FALSE)</f>
        <v>0</v>
      </c>
      <c r="F96" s="35" t="s">
        <v>33</v>
      </c>
      <c r="H96" s="158" t="s">
        <v>98</v>
      </c>
      <c r="I96" s="34">
        <f>VLOOKUP($B96,'Conditions de coupe'!$D$14:$J$54,4,FALSE)</f>
        <v>0</v>
      </c>
      <c r="J96" s="6"/>
    </row>
    <row r="97" spans="1:10" ht="17.25" hidden="1" outlineLevel="1" thickTop="1" thickBot="1">
      <c r="A97" s="35"/>
      <c r="B97" s="35"/>
      <c r="C97" s="35"/>
      <c r="D97" s="35"/>
      <c r="E97" s="35"/>
      <c r="F97" s="35"/>
      <c r="G97" s="191" t="s">
        <v>35</v>
      </c>
      <c r="H97" s="191"/>
      <c r="I97" s="34">
        <f>VLOOKUP($B96,'Conditions de coupe'!$D$14:$J$54,5,FALSE)</f>
        <v>0</v>
      </c>
      <c r="J97" s="6"/>
    </row>
    <row r="98" spans="1:10" ht="16.5" hidden="1" outlineLevel="1" thickBot="1">
      <c r="A98" s="35"/>
      <c r="B98" s="35"/>
      <c r="C98" s="191" t="s">
        <v>118</v>
      </c>
      <c r="D98" s="192"/>
      <c r="E98" s="34">
        <f>VLOOKUP($B96,'Conditions de coupe'!$D$14:$J$54,5,FALSE)</f>
        <v>0</v>
      </c>
      <c r="F98" s="35" t="s">
        <v>34</v>
      </c>
      <c r="G98" s="35"/>
      <c r="H98" s="35"/>
      <c r="I98" s="35"/>
      <c r="J98" s="6"/>
    </row>
    <row r="99" spans="1:10" ht="16.5" hidden="1" outlineLevel="1" thickBot="1">
      <c r="A99" s="35"/>
      <c r="B99" s="35"/>
      <c r="C99" s="35"/>
      <c r="D99" s="35"/>
      <c r="E99" s="35"/>
      <c r="F99" s="35"/>
      <c r="G99" s="35"/>
      <c r="H99" s="158" t="s">
        <v>99</v>
      </c>
      <c r="I99" s="34">
        <f>VLOOKUP($B96,'Conditions de coupe'!$D$14:$J$54,7,FALSE)</f>
        <v>0</v>
      </c>
      <c r="J99" s="6"/>
    </row>
    <row r="100" spans="1:10" ht="15.75" hidden="1" outlineLevel="1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>
      <c r="A101" s="163"/>
      <c r="B101" s="8"/>
      <c r="C101" s="8"/>
      <c r="D101" s="193" t="s">
        <v>36</v>
      </c>
      <c r="E101" s="193"/>
      <c r="F101" s="193" t="s">
        <v>37</v>
      </c>
      <c r="G101" s="193"/>
      <c r="H101" s="35"/>
      <c r="I101" s="35"/>
      <c r="J101" s="6"/>
    </row>
    <row r="102" spans="1:10" ht="15.75" hidden="1" outlineLevel="1">
      <c r="A102" s="164"/>
      <c r="B102" s="9" t="s">
        <v>38</v>
      </c>
      <c r="C102" s="10" t="s">
        <v>39</v>
      </c>
      <c r="D102" s="165" t="s">
        <v>18</v>
      </c>
      <c r="E102" s="165" t="s">
        <v>20</v>
      </c>
      <c r="F102" s="165" t="s">
        <v>40</v>
      </c>
      <c r="G102" s="165" t="s">
        <v>41</v>
      </c>
      <c r="H102" s="35"/>
      <c r="I102" s="35"/>
      <c r="J102" s="6"/>
    </row>
    <row r="103" spans="1:10" ht="15.75" hidden="1" outlineLevel="1">
      <c r="A103" s="11" t="s">
        <v>42</v>
      </c>
      <c r="B103" s="169" t="s">
        <v>20</v>
      </c>
      <c r="C103" s="13">
        <v>90</v>
      </c>
      <c r="D103" s="23" t="str">
        <f>IF(B103="rapide",$I$2,"-")</f>
        <v>-</v>
      </c>
      <c r="E103" s="14">
        <f>IF(B103="travail", MROUND($I$99,0.001),"-")</f>
        <v>0</v>
      </c>
      <c r="F103" s="14" t="str">
        <f t="shared" ref="F103:F110" si="20">IF(B103="rapide", MROUND(C103/D103,0.001),"-")</f>
        <v>-</v>
      </c>
      <c r="G103" s="14">
        <f>IF($E103=0,0,(IF($B103="travail", MROUND($C103/$E103,0.001),"-")))</f>
        <v>0</v>
      </c>
      <c r="H103" s="35"/>
      <c r="I103" s="35"/>
      <c r="J103" s="6"/>
    </row>
    <row r="104" spans="1:10" ht="15.75" hidden="1" outlineLevel="1">
      <c r="A104" s="15" t="s">
        <v>43</v>
      </c>
      <c r="B104" s="169" t="s">
        <v>18</v>
      </c>
      <c r="C104" s="16">
        <v>89</v>
      </c>
      <c r="D104" s="24">
        <f t="shared" ref="D104:D110" si="21">IF(B104="rapide",$I$2,"-")</f>
        <v>12000</v>
      </c>
      <c r="E104" s="14" t="str">
        <f t="shared" ref="E104:E110" si="22">IF(B104="travail", MROUND($I$99,0.001),"-")</f>
        <v>-</v>
      </c>
      <c r="F104" s="14">
        <f t="shared" si="20"/>
        <v>7.0000000000000001E-3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>
      <c r="A105" s="15" t="s">
        <v>54</v>
      </c>
      <c r="B105" s="169" t="s">
        <v>20</v>
      </c>
      <c r="C105" s="16">
        <v>90</v>
      </c>
      <c r="D105" s="24" t="str">
        <f t="shared" si="21"/>
        <v>-</v>
      </c>
      <c r="E105" s="14">
        <f t="shared" si="22"/>
        <v>0</v>
      </c>
      <c r="F105" s="14" t="str">
        <f t="shared" si="20"/>
        <v>-</v>
      </c>
      <c r="G105" s="14">
        <f t="shared" si="23"/>
        <v>0</v>
      </c>
      <c r="H105" s="35"/>
      <c r="I105" s="35"/>
      <c r="J105" s="6"/>
    </row>
    <row r="106" spans="1:10" ht="15.75" hidden="1" outlineLevel="1">
      <c r="A106" s="15" t="s">
        <v>55</v>
      </c>
      <c r="B106" s="169" t="s">
        <v>18</v>
      </c>
      <c r="C106" s="16">
        <v>30</v>
      </c>
      <c r="D106" s="24">
        <f t="shared" si="21"/>
        <v>12000</v>
      </c>
      <c r="E106" s="14" t="str">
        <f t="shared" si="22"/>
        <v>-</v>
      </c>
      <c r="F106" s="14">
        <f t="shared" si="20"/>
        <v>3.0000000000000001E-3</v>
      </c>
      <c r="G106" s="14" t="str">
        <f t="shared" si="23"/>
        <v>-</v>
      </c>
      <c r="H106" s="35"/>
      <c r="I106" s="35"/>
      <c r="J106" s="6"/>
    </row>
    <row r="107" spans="1:10" ht="15.75" hidden="1" outlineLevel="1">
      <c r="A107" s="15" t="s">
        <v>56</v>
      </c>
      <c r="B107" s="169" t="s">
        <v>20</v>
      </c>
      <c r="C107" s="16">
        <v>93</v>
      </c>
      <c r="D107" s="24" t="str">
        <f t="shared" si="21"/>
        <v>-</v>
      </c>
      <c r="E107" s="14">
        <f t="shared" si="22"/>
        <v>0</v>
      </c>
      <c r="F107" s="14" t="str">
        <f t="shared" si="20"/>
        <v>-</v>
      </c>
      <c r="G107" s="14">
        <f t="shared" si="23"/>
        <v>0</v>
      </c>
      <c r="H107" s="35"/>
      <c r="I107" s="35"/>
      <c r="J107" s="6"/>
    </row>
    <row r="108" spans="1:10" ht="15.75" hidden="1" outlineLevel="1">
      <c r="A108" s="15" t="s">
        <v>57</v>
      </c>
      <c r="B108" s="169" t="s">
        <v>18</v>
      </c>
      <c r="C108" s="16">
        <v>10</v>
      </c>
      <c r="D108" s="24">
        <f t="shared" si="21"/>
        <v>12000</v>
      </c>
      <c r="E108" s="14" t="str">
        <f t="shared" si="22"/>
        <v>-</v>
      </c>
      <c r="F108" s="14">
        <f t="shared" si="20"/>
        <v>1E-3</v>
      </c>
      <c r="G108" s="14" t="str">
        <f t="shared" si="23"/>
        <v>-</v>
      </c>
      <c r="H108" s="35"/>
      <c r="I108" s="35"/>
      <c r="J108" s="6"/>
    </row>
    <row r="109" spans="1:10" ht="15.75" hidden="1" outlineLevel="1">
      <c r="A109" s="15" t="s">
        <v>58</v>
      </c>
      <c r="B109" s="169" t="s">
        <v>20</v>
      </c>
      <c r="C109" s="16">
        <v>93</v>
      </c>
      <c r="D109" s="24" t="str">
        <f t="shared" si="21"/>
        <v>-</v>
      </c>
      <c r="E109" s="14">
        <f t="shared" si="22"/>
        <v>0</v>
      </c>
      <c r="F109" s="14" t="str">
        <f t="shared" si="20"/>
        <v>-</v>
      </c>
      <c r="G109" s="14">
        <f t="shared" si="23"/>
        <v>0</v>
      </c>
      <c r="H109" s="35"/>
      <c r="I109" s="35"/>
      <c r="J109" s="6"/>
    </row>
    <row r="110" spans="1:10" ht="16.5" hidden="1" outlineLevel="1" thickBot="1">
      <c r="A110" s="15" t="s">
        <v>59</v>
      </c>
      <c r="B110" s="169" t="s">
        <v>18</v>
      </c>
      <c r="C110" s="16">
        <v>10</v>
      </c>
      <c r="D110" s="25">
        <f t="shared" si="21"/>
        <v>12000</v>
      </c>
      <c r="E110" s="14" t="str">
        <f t="shared" si="22"/>
        <v>-</v>
      </c>
      <c r="F110" s="14">
        <f t="shared" si="20"/>
        <v>1E-3</v>
      </c>
      <c r="G110" s="14" t="str">
        <f t="shared" si="23"/>
        <v>-</v>
      </c>
      <c r="H110" s="35"/>
      <c r="I110" s="35"/>
      <c r="J110" s="6"/>
    </row>
    <row r="111" spans="1:10" ht="16.5" collapsed="1" thickBot="1">
      <c r="A111" s="194" t="s">
        <v>51</v>
      </c>
      <c r="B111" s="195"/>
      <c r="C111" s="196"/>
      <c r="D111" s="36" t="s">
        <v>45</v>
      </c>
      <c r="E111" s="133" t="str">
        <f>IF(G103=0," ",(SUM(F103:G110,($I$3/100))))</f>
        <v xml:space="preserve"> </v>
      </c>
      <c r="F111" s="37" t="s">
        <v>46</v>
      </c>
      <c r="G111" s="29"/>
      <c r="H111" s="35"/>
      <c r="I111" s="35"/>
      <c r="J111" s="6"/>
    </row>
    <row r="112" spans="1:10" ht="16.5" thickBot="1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>
      <c r="A113" s="197" t="s">
        <v>52</v>
      </c>
      <c r="B113" s="197"/>
      <c r="C113" s="198"/>
      <c r="D113" s="17" t="s">
        <v>53</v>
      </c>
      <c r="E113" s="134">
        <f>SUM(E21,E39,E57,E75,E93,E111)</f>
        <v>0</v>
      </c>
      <c r="F113" s="18" t="s">
        <v>46</v>
      </c>
    </row>
    <row r="114" spans="1:6" ht="15.75" thickTop="1"/>
  </sheetData>
  <protectedRanges>
    <protectedRange password="DBAF" sqref="B2:C3 I1:J3 G1:H1 G2:G3 A1:A3 D1:F3" name="Plage1"/>
    <protectedRange password="DBAF" sqref="A11:G12 A29:G30 A47:G48 A65:G66 A83:G84 A101:G102 A21:D21 A13:F20 A39:D39 A31:F38 A57:D57 A49:F56 A75:D75 A67:F74 A93:D93 A85:F92 A111:D111 A103:F110 F21:G21 F39:G39 F57:G57 F75:G75 F93:G93 F111:G111" name="Plage1_1"/>
  </protectedRanges>
  <mergeCells count="42">
    <mergeCell ref="B6:C6"/>
    <mergeCell ref="B1:C1"/>
    <mergeCell ref="I1:J1"/>
    <mergeCell ref="B2:C2"/>
    <mergeCell ref="G2:H2"/>
    <mergeCell ref="G3:H3"/>
    <mergeCell ref="B42:C42"/>
    <mergeCell ref="G7:H7"/>
    <mergeCell ref="C8:D8"/>
    <mergeCell ref="D11:E11"/>
    <mergeCell ref="F11:G11"/>
    <mergeCell ref="A21:C21"/>
    <mergeCell ref="B24:C24"/>
    <mergeCell ref="G25:H25"/>
    <mergeCell ref="C26:D26"/>
    <mergeCell ref="D29:E29"/>
    <mergeCell ref="F29:G29"/>
    <mergeCell ref="A39:C39"/>
    <mergeCell ref="B78:C78"/>
    <mergeCell ref="G43:H43"/>
    <mergeCell ref="C44:D44"/>
    <mergeCell ref="D47:E47"/>
    <mergeCell ref="F47:G47"/>
    <mergeCell ref="A57:C57"/>
    <mergeCell ref="B60:C60"/>
    <mergeCell ref="G61:H61"/>
    <mergeCell ref="C62:D62"/>
    <mergeCell ref="D65:E65"/>
    <mergeCell ref="F65:G65"/>
    <mergeCell ref="A75:C75"/>
    <mergeCell ref="A113:C113"/>
    <mergeCell ref="G79:H79"/>
    <mergeCell ref="C80:D80"/>
    <mergeCell ref="D83:E83"/>
    <mergeCell ref="F83:G83"/>
    <mergeCell ref="A93:C93"/>
    <mergeCell ref="B96:C96"/>
    <mergeCell ref="G97:H97"/>
    <mergeCell ref="C98:D98"/>
    <mergeCell ref="D101:E101"/>
    <mergeCell ref="F101:G101"/>
    <mergeCell ref="A111:C111"/>
  </mergeCells>
  <dataValidations disablePrompts="1" count="3">
    <dataValidation type="list" allowBlank="1" showInputMessage="1" showErrorMessage="1" sqref="I1:J1">
      <formula1>Données!D7:D21</formula1>
    </dataValidation>
    <dataValidation type="list" allowBlank="1" showInputMessage="1" showErrorMessage="1" sqref="B6:C6 B96:C96 B78:C78 B60:C60 B42:C42 B24:C24">
      <formula1>Outils</formula1>
    </dataValidation>
    <dataValidation type="list" showInputMessage="1" showErrorMessage="1" sqref="B13:B20 B103:B110 B85:B92 B67:B74 B49:B56 B31:B38">
      <formula1>Données!D2:D3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J114"/>
  <sheetViews>
    <sheetView workbookViewId="0">
      <selection activeCell="K19" sqref="K19"/>
    </sheetView>
  </sheetViews>
  <sheetFormatPr baseColWidth="10" defaultRowHeight="15" outlineLevelRow="1"/>
  <cols>
    <col min="1" max="2" width="14.28515625" customWidth="1"/>
  </cols>
  <sheetData>
    <row r="1" spans="1:10" ht="15.75">
      <c r="A1" s="27" t="s">
        <v>0</v>
      </c>
      <c r="B1" s="184" t="s">
        <v>19</v>
      </c>
      <c r="C1" s="185"/>
      <c r="D1" s="5"/>
      <c r="E1" s="5"/>
      <c r="F1" s="5"/>
      <c r="G1" s="29"/>
      <c r="H1" s="157" t="s">
        <v>94</v>
      </c>
      <c r="I1" s="186" t="s">
        <v>2</v>
      </c>
      <c r="J1" s="187"/>
    </row>
    <row r="2" spans="1:10" ht="15.75">
      <c r="A2" s="28" t="s">
        <v>3</v>
      </c>
      <c r="B2" s="188"/>
      <c r="C2" s="188"/>
      <c r="D2" s="5"/>
      <c r="E2" s="5"/>
      <c r="F2" s="5"/>
      <c r="G2" s="189" t="s">
        <v>4</v>
      </c>
      <c r="H2" s="190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12000</v>
      </c>
      <c r="J2" s="31" t="s">
        <v>5</v>
      </c>
    </row>
    <row r="3" spans="1:10" ht="15.75">
      <c r="A3" s="7"/>
      <c r="B3" s="7"/>
      <c r="C3" s="7"/>
      <c r="D3" s="5"/>
      <c r="E3" s="5"/>
      <c r="F3" s="5"/>
      <c r="G3" s="189" t="s">
        <v>93</v>
      </c>
      <c r="H3" s="190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21</v>
      </c>
      <c r="J3" s="31" t="s">
        <v>6</v>
      </c>
    </row>
    <row r="4" spans="1:10" ht="15.75" thickBot="1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7.25" outlineLevel="1" thickTop="1" thickBot="1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0" ht="17.25" outlineLevel="1" thickTop="1" thickBot="1">
      <c r="A6" s="158" t="s">
        <v>7</v>
      </c>
      <c r="B6" s="182"/>
      <c r="C6" s="183"/>
      <c r="D6" s="33" t="s">
        <v>32</v>
      </c>
      <c r="E6" s="34">
        <f>VLOOKUP($B6,'Conditions de coupe'!$D$14:$J$54,3,FALSE)</f>
        <v>0</v>
      </c>
      <c r="F6" s="35" t="s">
        <v>33</v>
      </c>
      <c r="H6" s="158" t="s">
        <v>98</v>
      </c>
      <c r="I6" s="34">
        <f>VLOOKUP($B6,'Conditions de coupe'!$D$14:$J$54,4,FALSE)</f>
        <v>0</v>
      </c>
      <c r="J6" s="6"/>
    </row>
    <row r="7" spans="1:10" ht="17.25" outlineLevel="1" thickTop="1" thickBot="1">
      <c r="A7" s="35"/>
      <c r="B7" s="35"/>
      <c r="C7" s="35"/>
      <c r="D7" s="35"/>
      <c r="E7" s="35"/>
      <c r="F7" s="35"/>
      <c r="G7" s="191" t="s">
        <v>35</v>
      </c>
      <c r="H7" s="191"/>
      <c r="I7" s="34">
        <f>VLOOKUP($B6,'Conditions de coupe'!$D$14:$J$54,5,FALSE)</f>
        <v>0</v>
      </c>
      <c r="J7" s="6"/>
    </row>
    <row r="8" spans="1:10" ht="16.5" outlineLevel="1" thickBot="1">
      <c r="A8" s="35"/>
      <c r="B8" s="35"/>
      <c r="C8" s="191" t="s">
        <v>118</v>
      </c>
      <c r="D8" s="192"/>
      <c r="E8" s="34">
        <f>VLOOKUP($B6,'Conditions de coupe'!$D$14:$J$54,4,FALSE)</f>
        <v>0</v>
      </c>
      <c r="F8" s="35" t="s">
        <v>34</v>
      </c>
      <c r="G8" s="35"/>
      <c r="H8" s="35"/>
      <c r="I8" s="35"/>
      <c r="J8" s="6"/>
    </row>
    <row r="9" spans="1:10" ht="16.5" outlineLevel="1" thickBot="1">
      <c r="A9" s="35"/>
      <c r="B9" s="35"/>
      <c r="C9" s="35"/>
      <c r="D9" s="35"/>
      <c r="E9" s="35"/>
      <c r="F9" s="35"/>
      <c r="G9" s="35"/>
      <c r="H9" s="158" t="s">
        <v>99</v>
      </c>
      <c r="I9" s="34">
        <f>VLOOKUP($B6,'Conditions de coupe'!$D$14:$J$54,7,FALSE)</f>
        <v>0</v>
      </c>
      <c r="J9" s="6"/>
    </row>
    <row r="10" spans="1:10" ht="15.75" outlineLevel="1">
      <c r="A10" s="35"/>
      <c r="B10" s="35"/>
      <c r="C10" s="35"/>
      <c r="D10" s="35"/>
      <c r="E10" s="35"/>
      <c r="F10" s="35"/>
      <c r="G10" s="35"/>
      <c r="H10" s="35"/>
      <c r="I10" s="35"/>
      <c r="J10" s="6"/>
    </row>
    <row r="11" spans="1:10" ht="15.75" outlineLevel="1">
      <c r="A11" s="163"/>
      <c r="B11" s="8"/>
      <c r="C11" s="8"/>
      <c r="D11" s="193" t="s">
        <v>36</v>
      </c>
      <c r="E11" s="193"/>
      <c r="F11" s="193" t="s">
        <v>37</v>
      </c>
      <c r="G11" s="193"/>
      <c r="H11" s="35"/>
      <c r="I11" s="35"/>
      <c r="J11" s="6"/>
    </row>
    <row r="12" spans="1:10" ht="15.75" outlineLevel="1">
      <c r="A12" s="164"/>
      <c r="B12" s="9" t="s">
        <v>38</v>
      </c>
      <c r="C12" s="10" t="s">
        <v>39</v>
      </c>
      <c r="D12" s="165" t="s">
        <v>18</v>
      </c>
      <c r="E12" s="165" t="s">
        <v>20</v>
      </c>
      <c r="F12" s="165" t="s">
        <v>40</v>
      </c>
      <c r="G12" s="165" t="s">
        <v>41</v>
      </c>
      <c r="H12" s="35"/>
      <c r="I12" s="35"/>
      <c r="J12" s="6"/>
    </row>
    <row r="13" spans="1:10" ht="15.75" outlineLevel="1">
      <c r="A13" s="11" t="s">
        <v>42</v>
      </c>
      <c r="B13" s="169" t="s">
        <v>20</v>
      </c>
      <c r="C13" s="13">
        <v>90</v>
      </c>
      <c r="D13" s="23" t="str">
        <f>IF(B13="rapide",$I$2,"-")</f>
        <v>-</v>
      </c>
      <c r="E13" s="14">
        <f>IF(B13="travail", MROUND($I$9,0.001),"-")</f>
        <v>0</v>
      </c>
      <c r="F13" s="14" t="str">
        <f t="shared" ref="F13:F20" si="0">IF(B13="rapide", MROUND(C13/D13,0.001),"-")</f>
        <v>-</v>
      </c>
      <c r="G13" s="14">
        <f>IF($E13=0,0,(IF($B13="travail", MROUND($C13/$E13,0.001),"-")))</f>
        <v>0</v>
      </c>
      <c r="H13" s="35"/>
      <c r="I13" s="35"/>
      <c r="J13" s="6"/>
    </row>
    <row r="14" spans="1:10" ht="15.75" outlineLevel="1">
      <c r="A14" s="15" t="s">
        <v>43</v>
      </c>
      <c r="B14" s="169" t="s">
        <v>18</v>
      </c>
      <c r="C14" s="16">
        <v>89</v>
      </c>
      <c r="D14" s="24">
        <f t="shared" ref="D14:D20" si="1">IF(B14="rapide",$I$2,"-")</f>
        <v>12000</v>
      </c>
      <c r="E14" s="14" t="str">
        <f t="shared" ref="E14:E20" si="2">IF(B14="travail", $I$9,"-")</f>
        <v>-</v>
      </c>
      <c r="F14" s="14">
        <f t="shared" si="0"/>
        <v>7.0000000000000001E-3</v>
      </c>
      <c r="G14" s="14" t="str">
        <f t="shared" ref="G14:G20" si="3">IF($E14=0,0,(IF($B14="travail", MROUND($C14/$E14,0.001),"-")))</f>
        <v>-</v>
      </c>
      <c r="H14" s="35"/>
      <c r="I14" s="35"/>
      <c r="J14" s="6"/>
    </row>
    <row r="15" spans="1:10" ht="15.75" outlineLevel="1">
      <c r="A15" s="15" t="s">
        <v>54</v>
      </c>
      <c r="B15" s="169" t="s">
        <v>20</v>
      </c>
      <c r="C15" s="16">
        <v>90</v>
      </c>
      <c r="D15" s="24" t="str">
        <f t="shared" si="1"/>
        <v>-</v>
      </c>
      <c r="E15" s="14">
        <f t="shared" si="2"/>
        <v>0</v>
      </c>
      <c r="F15" s="14" t="str">
        <f t="shared" si="0"/>
        <v>-</v>
      </c>
      <c r="G15" s="14">
        <f t="shared" si="3"/>
        <v>0</v>
      </c>
      <c r="H15" s="35"/>
      <c r="I15" s="35"/>
      <c r="J15" s="6"/>
    </row>
    <row r="16" spans="1:10" ht="15.75" outlineLevel="1">
      <c r="A16" s="15" t="s">
        <v>55</v>
      </c>
      <c r="B16" s="169" t="s">
        <v>18</v>
      </c>
      <c r="C16" s="16">
        <v>30</v>
      </c>
      <c r="D16" s="24">
        <f t="shared" si="1"/>
        <v>12000</v>
      </c>
      <c r="E16" s="14" t="str">
        <f t="shared" si="2"/>
        <v>-</v>
      </c>
      <c r="F16" s="14">
        <f t="shared" si="0"/>
        <v>3.0000000000000001E-3</v>
      </c>
      <c r="G16" s="14" t="str">
        <f t="shared" si="3"/>
        <v>-</v>
      </c>
      <c r="H16" s="35"/>
      <c r="I16" s="35"/>
      <c r="J16" s="6"/>
    </row>
    <row r="17" spans="1:10" ht="15.75" outlineLevel="1">
      <c r="A17" s="15" t="s">
        <v>56</v>
      </c>
      <c r="B17" s="169" t="s">
        <v>20</v>
      </c>
      <c r="C17" s="16">
        <v>93</v>
      </c>
      <c r="D17" s="24" t="str">
        <f t="shared" si="1"/>
        <v>-</v>
      </c>
      <c r="E17" s="14">
        <f t="shared" si="2"/>
        <v>0</v>
      </c>
      <c r="F17" s="14" t="str">
        <f t="shared" si="0"/>
        <v>-</v>
      </c>
      <c r="G17" s="14">
        <f t="shared" si="3"/>
        <v>0</v>
      </c>
      <c r="H17" s="35"/>
      <c r="I17" s="35"/>
      <c r="J17" s="6"/>
    </row>
    <row r="18" spans="1:10" ht="15.75" outlineLevel="1">
      <c r="A18" s="15" t="s">
        <v>57</v>
      </c>
      <c r="B18" s="169" t="s">
        <v>18</v>
      </c>
      <c r="C18" s="16">
        <v>10</v>
      </c>
      <c r="D18" s="24">
        <f t="shared" si="1"/>
        <v>12000</v>
      </c>
      <c r="E18" s="14" t="str">
        <f t="shared" si="2"/>
        <v>-</v>
      </c>
      <c r="F18" s="14">
        <f t="shared" si="0"/>
        <v>1E-3</v>
      </c>
      <c r="G18" s="14" t="str">
        <f t="shared" si="3"/>
        <v>-</v>
      </c>
      <c r="H18" s="35"/>
      <c r="I18" s="35"/>
      <c r="J18" s="6"/>
    </row>
    <row r="19" spans="1:10" ht="15.75" outlineLevel="1">
      <c r="A19" s="15" t="s">
        <v>58</v>
      </c>
      <c r="B19" s="169" t="s">
        <v>20</v>
      </c>
      <c r="C19" s="16">
        <v>93</v>
      </c>
      <c r="D19" s="24" t="str">
        <f t="shared" si="1"/>
        <v>-</v>
      </c>
      <c r="E19" s="14">
        <f t="shared" si="2"/>
        <v>0</v>
      </c>
      <c r="F19" s="14" t="str">
        <f t="shared" si="0"/>
        <v>-</v>
      </c>
      <c r="G19" s="14">
        <f t="shared" si="3"/>
        <v>0</v>
      </c>
      <c r="H19" s="35"/>
      <c r="I19" s="35"/>
      <c r="J19" s="6"/>
    </row>
    <row r="20" spans="1:10" ht="16.5" outlineLevel="1" thickBot="1">
      <c r="A20" s="15" t="s">
        <v>59</v>
      </c>
      <c r="B20" s="169" t="s">
        <v>18</v>
      </c>
      <c r="C20" s="16">
        <v>10</v>
      </c>
      <c r="D20" s="25">
        <f t="shared" si="1"/>
        <v>12000</v>
      </c>
      <c r="E20" s="14" t="str">
        <f t="shared" si="2"/>
        <v>-</v>
      </c>
      <c r="F20" s="14">
        <f t="shared" si="0"/>
        <v>1E-3</v>
      </c>
      <c r="G20" s="14" t="str">
        <f t="shared" si="3"/>
        <v>-</v>
      </c>
      <c r="H20" s="35"/>
      <c r="I20" s="35"/>
      <c r="J20" s="6"/>
    </row>
    <row r="21" spans="1:10" ht="16.5" thickBot="1">
      <c r="A21" s="194" t="s">
        <v>44</v>
      </c>
      <c r="B21" s="195"/>
      <c r="C21" s="196"/>
      <c r="D21" s="36" t="s">
        <v>45</v>
      </c>
      <c r="E21" s="133" t="str">
        <f>IF(G13=0," ",(SUM(F13:G20,($I$3/100))))</f>
        <v xml:space="preserve"> </v>
      </c>
      <c r="F21" s="37" t="s">
        <v>46</v>
      </c>
      <c r="G21" s="29"/>
      <c r="H21" s="35"/>
      <c r="I21" s="35"/>
      <c r="J21" s="6"/>
    </row>
    <row r="22" spans="1:10" ht="16.5" thickBot="1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0" ht="17.25" hidden="1" outlineLevel="1" thickTop="1" thickBot="1">
      <c r="A23" s="32"/>
      <c r="B23" s="32"/>
      <c r="C23" s="32"/>
      <c r="D23" s="32"/>
      <c r="E23" s="32"/>
      <c r="F23" s="32"/>
      <c r="G23" s="32"/>
      <c r="H23" s="32"/>
      <c r="I23" s="32"/>
      <c r="J23" s="26"/>
    </row>
    <row r="24" spans="1:10" ht="17.25" hidden="1" outlineLevel="1" thickTop="1" thickBot="1">
      <c r="A24" s="158" t="s">
        <v>7</v>
      </c>
      <c r="B24" s="182"/>
      <c r="C24" s="183"/>
      <c r="D24" s="33" t="s">
        <v>32</v>
      </c>
      <c r="E24" s="34">
        <f>VLOOKUP($B24,'Conditions de coupe'!$D$14:$J$54,3,FALSE)</f>
        <v>0</v>
      </c>
      <c r="F24" s="35" t="s">
        <v>33</v>
      </c>
      <c r="H24" s="158" t="s">
        <v>98</v>
      </c>
      <c r="I24" s="34">
        <f>VLOOKUP($B24,'Conditions de coupe'!$D$14:$J$54,4,FALSE)</f>
        <v>0</v>
      </c>
      <c r="J24" s="6"/>
    </row>
    <row r="25" spans="1:10" ht="17.25" hidden="1" outlineLevel="1" thickTop="1" thickBot="1">
      <c r="A25" s="35"/>
      <c r="B25" s="35"/>
      <c r="C25" s="35"/>
      <c r="D25" s="35"/>
      <c r="E25" s="35"/>
      <c r="F25" s="35"/>
      <c r="G25" s="191" t="s">
        <v>35</v>
      </c>
      <c r="H25" s="191"/>
      <c r="I25" s="34">
        <f>VLOOKUP($B24,'Conditions de coupe'!$D$14:$J$54,5,FALSE)</f>
        <v>0</v>
      </c>
      <c r="J25" s="6"/>
    </row>
    <row r="26" spans="1:10" ht="16.5" hidden="1" outlineLevel="1" thickBot="1">
      <c r="A26" s="35"/>
      <c r="B26" s="35"/>
      <c r="C26" s="191" t="s">
        <v>118</v>
      </c>
      <c r="D26" s="192"/>
      <c r="E26" s="34">
        <f>VLOOKUP($B24,'Conditions de coupe'!$D$14:$J$54,4,FALSE)</f>
        <v>0</v>
      </c>
      <c r="F26" s="35" t="s">
        <v>34</v>
      </c>
      <c r="G26" s="35"/>
      <c r="H26" s="35"/>
      <c r="I26" s="35"/>
      <c r="J26" s="6"/>
    </row>
    <row r="27" spans="1:10" ht="16.5" hidden="1" outlineLevel="1" thickBot="1">
      <c r="A27" s="35"/>
      <c r="B27" s="35"/>
      <c r="C27" s="35"/>
      <c r="D27" s="35"/>
      <c r="E27" s="35"/>
      <c r="F27" s="35"/>
      <c r="G27" s="35"/>
      <c r="H27" s="158" t="s">
        <v>99</v>
      </c>
      <c r="I27" s="34">
        <f>VLOOKUP($B24,'Conditions de coupe'!$D$14:$J$54,7,FALSE)</f>
        <v>0</v>
      </c>
      <c r="J27" s="6"/>
    </row>
    <row r="28" spans="1:10" ht="15.75" hidden="1" outlineLevel="1">
      <c r="A28" s="35"/>
      <c r="B28" s="35"/>
      <c r="C28" s="35"/>
      <c r="D28" s="35"/>
      <c r="E28" s="35"/>
      <c r="F28" s="35"/>
      <c r="G28" s="35"/>
      <c r="H28" s="35"/>
      <c r="I28" s="35"/>
      <c r="J28" s="6"/>
    </row>
    <row r="29" spans="1:10" ht="15.75" hidden="1" outlineLevel="1">
      <c r="A29" s="163"/>
      <c r="B29" s="8"/>
      <c r="C29" s="8"/>
      <c r="D29" s="193" t="s">
        <v>36</v>
      </c>
      <c r="E29" s="193"/>
      <c r="F29" s="193" t="s">
        <v>37</v>
      </c>
      <c r="G29" s="193"/>
      <c r="H29" s="35"/>
      <c r="I29" s="35"/>
      <c r="J29" s="6"/>
    </row>
    <row r="30" spans="1:10" ht="15.75" hidden="1" outlineLevel="1">
      <c r="A30" s="164"/>
      <c r="B30" s="9" t="s">
        <v>38</v>
      </c>
      <c r="C30" s="10" t="s">
        <v>39</v>
      </c>
      <c r="D30" s="165" t="s">
        <v>18</v>
      </c>
      <c r="E30" s="165" t="s">
        <v>20</v>
      </c>
      <c r="F30" s="165" t="s">
        <v>40</v>
      </c>
      <c r="G30" s="165" t="s">
        <v>41</v>
      </c>
      <c r="H30" s="35"/>
      <c r="I30" s="35"/>
      <c r="J30" s="6"/>
    </row>
    <row r="31" spans="1:10" ht="15.75" hidden="1" outlineLevel="1">
      <c r="A31" s="11" t="s">
        <v>42</v>
      </c>
      <c r="B31" s="169" t="s">
        <v>20</v>
      </c>
      <c r="C31" s="13">
        <v>90</v>
      </c>
      <c r="D31" s="23" t="str">
        <f>IF(B31="rapide",$I$2,"-")</f>
        <v>-</v>
      </c>
      <c r="E31" s="14">
        <f>IF(B31="travail", MROUND($I$27,0.001),"-")</f>
        <v>0</v>
      </c>
      <c r="F31" s="14" t="str">
        <f t="shared" ref="F31:F38" si="4">IF(B31="rapide", MROUND(C31/D31,0.001),"-")</f>
        <v>-</v>
      </c>
      <c r="G31" s="14">
        <f>IF($E31=0,0,(IF($B31="travail", MROUND($C31/$E31,0.001),"-")))</f>
        <v>0</v>
      </c>
      <c r="H31" s="35"/>
      <c r="I31" s="35"/>
      <c r="J31" s="6"/>
    </row>
    <row r="32" spans="1:10" ht="15.75" hidden="1" outlineLevel="1">
      <c r="A32" s="15" t="s">
        <v>43</v>
      </c>
      <c r="B32" s="169" t="s">
        <v>18</v>
      </c>
      <c r="C32" s="16">
        <v>89</v>
      </c>
      <c r="D32" s="24">
        <f t="shared" ref="D32:D38" si="5">IF(B32="rapide",$I$2,"-")</f>
        <v>12000</v>
      </c>
      <c r="E32" s="14" t="str">
        <f t="shared" ref="E32:E38" si="6">IF(B32="travail", MROUND($I$27,0.001),"-")</f>
        <v>-</v>
      </c>
      <c r="F32" s="14">
        <f t="shared" si="4"/>
        <v>7.0000000000000001E-3</v>
      </c>
      <c r="G32" s="14" t="str">
        <f t="shared" ref="G32:G38" si="7">IF($E32=0,0,(IF($B32="travail", MROUND($C32/$E32,0.001),"-")))</f>
        <v>-</v>
      </c>
      <c r="H32" s="35"/>
      <c r="I32" s="35"/>
      <c r="J32" s="6"/>
    </row>
    <row r="33" spans="1:10" ht="15.75" hidden="1" outlineLevel="1">
      <c r="A33" s="15" t="s">
        <v>54</v>
      </c>
      <c r="B33" s="169" t="s">
        <v>20</v>
      </c>
      <c r="C33" s="16">
        <v>90</v>
      </c>
      <c r="D33" s="24" t="str">
        <f t="shared" si="5"/>
        <v>-</v>
      </c>
      <c r="E33" s="14">
        <f t="shared" si="6"/>
        <v>0</v>
      </c>
      <c r="F33" s="14" t="str">
        <f t="shared" si="4"/>
        <v>-</v>
      </c>
      <c r="G33" s="14">
        <f t="shared" si="7"/>
        <v>0</v>
      </c>
      <c r="H33" s="35"/>
      <c r="I33" s="35"/>
      <c r="J33" s="6"/>
    </row>
    <row r="34" spans="1:10" ht="15.75" hidden="1" outlineLevel="1">
      <c r="A34" s="15" t="s">
        <v>55</v>
      </c>
      <c r="B34" s="169" t="s">
        <v>18</v>
      </c>
      <c r="C34" s="16">
        <v>30</v>
      </c>
      <c r="D34" s="24">
        <f t="shared" si="5"/>
        <v>12000</v>
      </c>
      <c r="E34" s="14" t="str">
        <f t="shared" si="6"/>
        <v>-</v>
      </c>
      <c r="F34" s="14">
        <f t="shared" si="4"/>
        <v>3.0000000000000001E-3</v>
      </c>
      <c r="G34" s="14" t="str">
        <f t="shared" si="7"/>
        <v>-</v>
      </c>
      <c r="H34" s="35"/>
      <c r="I34" s="35"/>
      <c r="J34" s="6"/>
    </row>
    <row r="35" spans="1:10" ht="15.75" hidden="1" outlineLevel="1">
      <c r="A35" s="15" t="s">
        <v>56</v>
      </c>
      <c r="B35" s="169" t="s">
        <v>20</v>
      </c>
      <c r="C35" s="16">
        <v>93</v>
      </c>
      <c r="D35" s="24" t="str">
        <f t="shared" si="5"/>
        <v>-</v>
      </c>
      <c r="E35" s="14">
        <f t="shared" si="6"/>
        <v>0</v>
      </c>
      <c r="F35" s="14" t="str">
        <f t="shared" si="4"/>
        <v>-</v>
      </c>
      <c r="G35" s="14">
        <f t="shared" si="7"/>
        <v>0</v>
      </c>
      <c r="H35" s="35"/>
      <c r="I35" s="35"/>
      <c r="J35" s="6"/>
    </row>
    <row r="36" spans="1:10" ht="15.75" hidden="1" outlineLevel="1">
      <c r="A36" s="15" t="s">
        <v>57</v>
      </c>
      <c r="B36" s="169" t="s">
        <v>18</v>
      </c>
      <c r="C36" s="16">
        <v>10</v>
      </c>
      <c r="D36" s="24">
        <f t="shared" si="5"/>
        <v>12000</v>
      </c>
      <c r="E36" s="14" t="str">
        <f t="shared" si="6"/>
        <v>-</v>
      </c>
      <c r="F36" s="14">
        <f t="shared" si="4"/>
        <v>1E-3</v>
      </c>
      <c r="G36" s="14" t="str">
        <f t="shared" si="7"/>
        <v>-</v>
      </c>
      <c r="H36" s="35"/>
      <c r="I36" s="35"/>
      <c r="J36" s="6"/>
    </row>
    <row r="37" spans="1:10" ht="15.75" hidden="1" outlineLevel="1">
      <c r="A37" s="15" t="s">
        <v>58</v>
      </c>
      <c r="B37" s="169" t="s">
        <v>20</v>
      </c>
      <c r="C37" s="16">
        <v>93</v>
      </c>
      <c r="D37" s="24" t="str">
        <f t="shared" si="5"/>
        <v>-</v>
      </c>
      <c r="E37" s="14">
        <f t="shared" si="6"/>
        <v>0</v>
      </c>
      <c r="F37" s="14" t="str">
        <f t="shared" si="4"/>
        <v>-</v>
      </c>
      <c r="G37" s="14">
        <f t="shared" si="7"/>
        <v>0</v>
      </c>
      <c r="H37" s="35"/>
      <c r="I37" s="35"/>
      <c r="J37" s="6"/>
    </row>
    <row r="38" spans="1:10" ht="16.5" hidden="1" outlineLevel="1" thickBot="1">
      <c r="A38" s="15" t="s">
        <v>59</v>
      </c>
      <c r="B38" s="169" t="s">
        <v>18</v>
      </c>
      <c r="C38" s="16">
        <v>10</v>
      </c>
      <c r="D38" s="25">
        <f t="shared" si="5"/>
        <v>12000</v>
      </c>
      <c r="E38" s="14" t="str">
        <f t="shared" si="6"/>
        <v>-</v>
      </c>
      <c r="F38" s="14">
        <f t="shared" si="4"/>
        <v>1E-3</v>
      </c>
      <c r="G38" s="14" t="str">
        <f t="shared" si="7"/>
        <v>-</v>
      </c>
      <c r="H38" s="35"/>
      <c r="I38" s="35"/>
      <c r="J38" s="6"/>
    </row>
    <row r="39" spans="1:10" ht="16.5" collapsed="1" thickBot="1">
      <c r="A39" s="194" t="s">
        <v>47</v>
      </c>
      <c r="B39" s="195"/>
      <c r="C39" s="196"/>
      <c r="D39" s="36" t="s">
        <v>45</v>
      </c>
      <c r="E39" s="133" t="str">
        <f>IF(G31=0," ",(SUM(F31:G38,($I$3/100))))</f>
        <v xml:space="preserve"> </v>
      </c>
      <c r="F39" s="37" t="s">
        <v>46</v>
      </c>
      <c r="G39" s="29"/>
      <c r="H39" s="35"/>
      <c r="I39" s="35"/>
      <c r="J39" s="6"/>
    </row>
    <row r="40" spans="1:10" ht="16.5" thickBot="1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0" ht="17.25" hidden="1" outlineLevel="1" thickTop="1" thickBot="1">
      <c r="A41" s="32"/>
      <c r="B41" s="32"/>
      <c r="C41" s="32"/>
      <c r="D41" s="32"/>
      <c r="E41" s="32"/>
      <c r="F41" s="32"/>
      <c r="G41" s="32"/>
      <c r="H41" s="32"/>
      <c r="I41" s="32"/>
      <c r="J41" s="26"/>
    </row>
    <row r="42" spans="1:10" ht="17.25" hidden="1" outlineLevel="1" thickTop="1" thickBot="1">
      <c r="A42" s="158" t="s">
        <v>7</v>
      </c>
      <c r="B42" s="182"/>
      <c r="C42" s="183"/>
      <c r="D42" s="33" t="s">
        <v>32</v>
      </c>
      <c r="E42" s="34">
        <f>VLOOKUP($B42,'Conditions de coupe'!$D$14:$J$54,3,FALSE)</f>
        <v>0</v>
      </c>
      <c r="F42" s="35" t="s">
        <v>33</v>
      </c>
      <c r="H42" s="158" t="s">
        <v>98</v>
      </c>
      <c r="I42" s="34">
        <f>VLOOKUP($B42,'Conditions de coupe'!$D$14:$J$54,4,FALSE)</f>
        <v>0</v>
      </c>
      <c r="J42" s="6"/>
    </row>
    <row r="43" spans="1:10" ht="17.25" hidden="1" outlineLevel="1" thickTop="1" thickBot="1">
      <c r="A43" s="35"/>
      <c r="B43" s="35"/>
      <c r="C43" s="35"/>
      <c r="D43" s="35"/>
      <c r="E43" s="35"/>
      <c r="F43" s="35"/>
      <c r="G43" s="191" t="s">
        <v>35</v>
      </c>
      <c r="H43" s="191"/>
      <c r="I43" s="34">
        <f>VLOOKUP($B42,'Conditions de coupe'!$D$14:$J$54,5,FALSE)</f>
        <v>0</v>
      </c>
      <c r="J43" s="6"/>
    </row>
    <row r="44" spans="1:10" ht="16.5" hidden="1" outlineLevel="1" thickBot="1">
      <c r="A44" s="35"/>
      <c r="B44" s="35"/>
      <c r="C44" s="191" t="s">
        <v>118</v>
      </c>
      <c r="D44" s="192"/>
      <c r="E44" s="34">
        <f>VLOOKUP($B42,'Conditions de coupe'!$D$14:$J$54,4,FALSE)</f>
        <v>0</v>
      </c>
      <c r="F44" s="35" t="s">
        <v>34</v>
      </c>
      <c r="G44" s="35"/>
      <c r="H44" s="35"/>
      <c r="I44" s="35"/>
      <c r="J44" s="6"/>
    </row>
    <row r="45" spans="1:10" ht="16.5" hidden="1" outlineLevel="1" thickBot="1">
      <c r="A45" s="35"/>
      <c r="B45" s="35"/>
      <c r="C45" s="35"/>
      <c r="D45" s="35"/>
      <c r="E45" s="35"/>
      <c r="F45" s="35"/>
      <c r="G45" s="35"/>
      <c r="H45" s="158" t="s">
        <v>99</v>
      </c>
      <c r="I45" s="34">
        <f>VLOOKUP($B42,'Conditions de coupe'!$D$14:$J$54,7,FALSE)</f>
        <v>0</v>
      </c>
      <c r="J45" s="6"/>
    </row>
    <row r="46" spans="1:10" ht="15.75" hidden="1" outlineLevel="1">
      <c r="A46" s="35"/>
      <c r="B46" s="35"/>
      <c r="C46" s="35"/>
      <c r="D46" s="35"/>
      <c r="E46" s="35"/>
      <c r="F46" s="35"/>
      <c r="G46" s="35"/>
      <c r="H46" s="35"/>
      <c r="I46" s="35"/>
      <c r="J46" s="6"/>
    </row>
    <row r="47" spans="1:10" ht="15.75" hidden="1" outlineLevel="1">
      <c r="A47" s="163"/>
      <c r="B47" s="8"/>
      <c r="C47" s="8"/>
      <c r="D47" s="193" t="s">
        <v>36</v>
      </c>
      <c r="E47" s="193"/>
      <c r="F47" s="193" t="s">
        <v>37</v>
      </c>
      <c r="G47" s="193"/>
      <c r="H47" s="35"/>
      <c r="I47" s="35"/>
      <c r="J47" s="6"/>
    </row>
    <row r="48" spans="1:10" ht="15.75" hidden="1" outlineLevel="1">
      <c r="A48" s="164"/>
      <c r="B48" s="9" t="s">
        <v>38</v>
      </c>
      <c r="C48" s="10" t="s">
        <v>39</v>
      </c>
      <c r="D48" s="165" t="s">
        <v>18</v>
      </c>
      <c r="E48" s="165" t="s">
        <v>20</v>
      </c>
      <c r="F48" s="165" t="s">
        <v>40</v>
      </c>
      <c r="G48" s="165" t="s">
        <v>41</v>
      </c>
      <c r="H48" s="35"/>
      <c r="I48" s="35"/>
      <c r="J48" s="6"/>
    </row>
    <row r="49" spans="1:10" ht="15.75" hidden="1" outlineLevel="1">
      <c r="A49" s="11" t="s">
        <v>42</v>
      </c>
      <c r="B49" s="169" t="s">
        <v>20</v>
      </c>
      <c r="C49" s="13">
        <v>90</v>
      </c>
      <c r="D49" s="23" t="str">
        <f>IF(B49="rapide",$I$2,"-")</f>
        <v>-</v>
      </c>
      <c r="E49" s="14">
        <f>IF(B49="travail", MROUND($I$45,0.001),"-")</f>
        <v>0</v>
      </c>
      <c r="F49" s="14" t="str">
        <f t="shared" ref="F49:F56" si="8">IF(B49="rapide", MROUND(C49/D49,0.001),"-")</f>
        <v>-</v>
      </c>
      <c r="G49" s="14">
        <f>IF($E49=0,0,(IF($B49="travail", MROUND($C49/$E49,0.001),"-")))</f>
        <v>0</v>
      </c>
      <c r="H49" s="35"/>
      <c r="I49" s="35"/>
      <c r="J49" s="6"/>
    </row>
    <row r="50" spans="1:10" ht="15.75" hidden="1" outlineLevel="1">
      <c r="A50" s="15" t="s">
        <v>43</v>
      </c>
      <c r="B50" s="169" t="s">
        <v>18</v>
      </c>
      <c r="C50" s="16">
        <v>89</v>
      </c>
      <c r="D50" s="24">
        <f t="shared" ref="D50:D56" si="9">IF(B50="rapide",$I$2,"-")</f>
        <v>12000</v>
      </c>
      <c r="E50" s="14" t="str">
        <f t="shared" ref="E50:E56" si="10">IF(B50="travail", MROUND($I$45,0.001),"-")</f>
        <v>-</v>
      </c>
      <c r="F50" s="14">
        <f t="shared" si="8"/>
        <v>7.0000000000000001E-3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>
      <c r="A51" s="15" t="s">
        <v>54</v>
      </c>
      <c r="B51" s="169" t="s">
        <v>20</v>
      </c>
      <c r="C51" s="16">
        <v>90</v>
      </c>
      <c r="D51" s="24" t="str">
        <f t="shared" si="9"/>
        <v>-</v>
      </c>
      <c r="E51" s="14">
        <f t="shared" si="10"/>
        <v>0</v>
      </c>
      <c r="F51" s="14" t="str">
        <f t="shared" si="8"/>
        <v>-</v>
      </c>
      <c r="G51" s="14">
        <f t="shared" si="11"/>
        <v>0</v>
      </c>
      <c r="H51" s="35"/>
      <c r="I51" s="35"/>
      <c r="J51" s="6"/>
    </row>
    <row r="52" spans="1:10" ht="15.75" hidden="1" outlineLevel="1">
      <c r="A52" s="15" t="s">
        <v>55</v>
      </c>
      <c r="B52" s="169" t="s">
        <v>18</v>
      </c>
      <c r="C52" s="16">
        <v>30</v>
      </c>
      <c r="D52" s="24">
        <f t="shared" si="9"/>
        <v>12000</v>
      </c>
      <c r="E52" s="14" t="str">
        <f t="shared" si="10"/>
        <v>-</v>
      </c>
      <c r="F52" s="14">
        <f t="shared" si="8"/>
        <v>3.0000000000000001E-3</v>
      </c>
      <c r="G52" s="14" t="str">
        <f t="shared" si="11"/>
        <v>-</v>
      </c>
      <c r="H52" s="35"/>
      <c r="I52" s="35"/>
      <c r="J52" s="6"/>
    </row>
    <row r="53" spans="1:10" ht="15.75" hidden="1" outlineLevel="1">
      <c r="A53" s="15" t="s">
        <v>56</v>
      </c>
      <c r="B53" s="169" t="s">
        <v>20</v>
      </c>
      <c r="C53" s="16">
        <v>93</v>
      </c>
      <c r="D53" s="24" t="str">
        <f t="shared" si="9"/>
        <v>-</v>
      </c>
      <c r="E53" s="14">
        <f t="shared" si="10"/>
        <v>0</v>
      </c>
      <c r="F53" s="14" t="str">
        <f t="shared" si="8"/>
        <v>-</v>
      </c>
      <c r="G53" s="14">
        <f t="shared" si="11"/>
        <v>0</v>
      </c>
      <c r="H53" s="35"/>
      <c r="I53" s="35"/>
      <c r="J53" s="6"/>
    </row>
    <row r="54" spans="1:10" ht="15.75" hidden="1" outlineLevel="1">
      <c r="A54" s="15" t="s">
        <v>57</v>
      </c>
      <c r="B54" s="169" t="s">
        <v>18</v>
      </c>
      <c r="C54" s="16">
        <v>10</v>
      </c>
      <c r="D54" s="24">
        <f t="shared" si="9"/>
        <v>12000</v>
      </c>
      <c r="E54" s="14" t="str">
        <f t="shared" si="10"/>
        <v>-</v>
      </c>
      <c r="F54" s="14">
        <f t="shared" si="8"/>
        <v>1E-3</v>
      </c>
      <c r="G54" s="14" t="str">
        <f t="shared" si="11"/>
        <v>-</v>
      </c>
      <c r="H54" s="35"/>
      <c r="I54" s="35"/>
      <c r="J54" s="6"/>
    </row>
    <row r="55" spans="1:10" ht="15.75" hidden="1" outlineLevel="1">
      <c r="A55" s="15" t="s">
        <v>58</v>
      </c>
      <c r="B55" s="169" t="s">
        <v>20</v>
      </c>
      <c r="C55" s="16">
        <v>93</v>
      </c>
      <c r="D55" s="24" t="str">
        <f t="shared" si="9"/>
        <v>-</v>
      </c>
      <c r="E55" s="14">
        <f t="shared" si="10"/>
        <v>0</v>
      </c>
      <c r="F55" s="14" t="str">
        <f t="shared" si="8"/>
        <v>-</v>
      </c>
      <c r="G55" s="14">
        <f t="shared" si="11"/>
        <v>0</v>
      </c>
      <c r="H55" s="35"/>
      <c r="I55" s="35"/>
      <c r="J55" s="6"/>
    </row>
    <row r="56" spans="1:10" ht="16.5" hidden="1" outlineLevel="1" thickBot="1">
      <c r="A56" s="15" t="s">
        <v>59</v>
      </c>
      <c r="B56" s="169" t="s">
        <v>18</v>
      </c>
      <c r="C56" s="16">
        <v>10</v>
      </c>
      <c r="D56" s="25">
        <f t="shared" si="9"/>
        <v>12000</v>
      </c>
      <c r="E56" s="14" t="str">
        <f t="shared" si="10"/>
        <v>-</v>
      </c>
      <c r="F56" s="14">
        <f t="shared" si="8"/>
        <v>1E-3</v>
      </c>
      <c r="G56" s="14" t="str">
        <f t="shared" si="11"/>
        <v>-</v>
      </c>
      <c r="H56" s="35"/>
      <c r="I56" s="35"/>
      <c r="J56" s="6"/>
    </row>
    <row r="57" spans="1:10" ht="16.5" collapsed="1" thickBot="1">
      <c r="A57" s="194" t="s">
        <v>48</v>
      </c>
      <c r="B57" s="195"/>
      <c r="C57" s="196"/>
      <c r="D57" s="36" t="s">
        <v>45</v>
      </c>
      <c r="E57" s="133" t="str">
        <f>IF(G49=0," ",(SUM(F49:G56,($I$3/100))))</f>
        <v xml:space="preserve"> </v>
      </c>
      <c r="F57" s="37" t="s">
        <v>46</v>
      </c>
      <c r="G57" s="29"/>
      <c r="H57" s="35"/>
      <c r="I57" s="35"/>
      <c r="J57" s="6"/>
    </row>
    <row r="58" spans="1:10" ht="16.5" thickBot="1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>
      <c r="A60" s="158" t="s">
        <v>7</v>
      </c>
      <c r="B60" s="182"/>
      <c r="C60" s="183"/>
      <c r="D60" s="33" t="s">
        <v>32</v>
      </c>
      <c r="E60" s="34">
        <f>VLOOKUP($B60,'Conditions de coupe'!$D$14:$J$54,3,FALSE)</f>
        <v>0</v>
      </c>
      <c r="F60" s="35" t="s">
        <v>33</v>
      </c>
      <c r="H60" s="158" t="s">
        <v>98</v>
      </c>
      <c r="I60" s="34">
        <f>VLOOKUP($B60,'Conditions de coupe'!$D$14:$J$54,4,FALSE)</f>
        <v>0</v>
      </c>
      <c r="J60" s="6"/>
    </row>
    <row r="61" spans="1:10" ht="17.25" hidden="1" outlineLevel="1" thickTop="1" thickBot="1">
      <c r="A61" s="35"/>
      <c r="B61" s="35"/>
      <c r="C61" s="35"/>
      <c r="D61" s="35"/>
      <c r="E61" s="35"/>
      <c r="F61" s="35"/>
      <c r="G61" s="191" t="s">
        <v>35</v>
      </c>
      <c r="H61" s="191"/>
      <c r="I61" s="34">
        <f>VLOOKUP($B60,'Conditions de coupe'!$D$14:$J$54,5,FALSE)</f>
        <v>0</v>
      </c>
      <c r="J61" s="6"/>
    </row>
    <row r="62" spans="1:10" ht="16.5" hidden="1" outlineLevel="1" thickBot="1">
      <c r="A62" s="35"/>
      <c r="B62" s="35"/>
      <c r="C62" s="191" t="s">
        <v>118</v>
      </c>
      <c r="D62" s="192"/>
      <c r="E62" s="34">
        <f>VLOOKUP($B60,'Conditions de coupe'!$D$14:$J$54,4,FALSE)</f>
        <v>0</v>
      </c>
      <c r="F62" s="35" t="s">
        <v>34</v>
      </c>
      <c r="G62" s="35"/>
      <c r="H62" s="35"/>
      <c r="I62" s="35"/>
      <c r="J62" s="6"/>
    </row>
    <row r="63" spans="1:10" ht="16.5" hidden="1" outlineLevel="1" thickBot="1">
      <c r="A63" s="35"/>
      <c r="B63" s="35"/>
      <c r="C63" s="35"/>
      <c r="D63" s="35"/>
      <c r="E63" s="35"/>
      <c r="F63" s="35"/>
      <c r="G63" s="35"/>
      <c r="H63" s="158" t="s">
        <v>99</v>
      </c>
      <c r="I63" s="34">
        <f>VLOOKUP($B60,'Conditions de coupe'!$D$14:$J$54,7,FALSE)</f>
        <v>0</v>
      </c>
      <c r="J63" s="6"/>
    </row>
    <row r="64" spans="1:10" ht="15.75" hidden="1" outlineLevel="1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>
      <c r="A65" s="163"/>
      <c r="B65" s="8"/>
      <c r="C65" s="8"/>
      <c r="D65" s="193" t="s">
        <v>36</v>
      </c>
      <c r="E65" s="193"/>
      <c r="F65" s="193" t="s">
        <v>37</v>
      </c>
      <c r="G65" s="193"/>
      <c r="H65" s="35"/>
      <c r="I65" s="35"/>
      <c r="J65" s="6"/>
    </row>
    <row r="66" spans="1:10" ht="15.75" hidden="1" outlineLevel="1">
      <c r="A66" s="164"/>
      <c r="B66" s="9" t="s">
        <v>38</v>
      </c>
      <c r="C66" s="10" t="s">
        <v>39</v>
      </c>
      <c r="D66" s="165" t="s">
        <v>18</v>
      </c>
      <c r="E66" s="165" t="s">
        <v>20</v>
      </c>
      <c r="F66" s="165" t="s">
        <v>40</v>
      </c>
      <c r="G66" s="165" t="s">
        <v>41</v>
      </c>
      <c r="H66" s="35"/>
      <c r="I66" s="35"/>
      <c r="J66" s="6"/>
    </row>
    <row r="67" spans="1:10" ht="15.75" hidden="1" outlineLevel="1">
      <c r="A67" s="11" t="s">
        <v>42</v>
      </c>
      <c r="B67" s="169" t="s">
        <v>20</v>
      </c>
      <c r="C67" s="13">
        <v>90</v>
      </c>
      <c r="D67" s="23" t="str">
        <f>IF(B67="rapide",$I$2,"-")</f>
        <v>-</v>
      </c>
      <c r="E67" s="14">
        <f>IF(B67="travail", MROUND($I$63,0.001),"-")</f>
        <v>0</v>
      </c>
      <c r="F67" s="14" t="str">
        <f t="shared" ref="F67:F74" si="12">IF(B67="rapide", MROUND(C67/D67,0.001),"-")</f>
        <v>-</v>
      </c>
      <c r="G67" s="14">
        <f>IF($E67=0,0,(IF($B67="travail", MROUND($C67/$E67,0.001),"-")))</f>
        <v>0</v>
      </c>
      <c r="H67" s="35"/>
      <c r="I67" s="35"/>
      <c r="J67" s="6"/>
    </row>
    <row r="68" spans="1:10" ht="15.75" hidden="1" outlineLevel="1">
      <c r="A68" s="15" t="s">
        <v>43</v>
      </c>
      <c r="B68" s="169" t="s">
        <v>18</v>
      </c>
      <c r="C68" s="16">
        <v>89</v>
      </c>
      <c r="D68" s="24">
        <f t="shared" ref="D68:D74" si="13">IF(B68="rapide",$I$2,"-")</f>
        <v>12000</v>
      </c>
      <c r="E68" s="14" t="str">
        <f t="shared" ref="E68:E74" si="14">IF(B68="travail", MROUND($I$63,0.001),"-")</f>
        <v>-</v>
      </c>
      <c r="F68" s="14">
        <f t="shared" si="12"/>
        <v>7.0000000000000001E-3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>
      <c r="A69" s="15" t="s">
        <v>54</v>
      </c>
      <c r="B69" s="169" t="s">
        <v>20</v>
      </c>
      <c r="C69" s="16">
        <v>90</v>
      </c>
      <c r="D69" s="24" t="str">
        <f t="shared" si="13"/>
        <v>-</v>
      </c>
      <c r="E69" s="14">
        <f t="shared" si="14"/>
        <v>0</v>
      </c>
      <c r="F69" s="14" t="str">
        <f t="shared" si="12"/>
        <v>-</v>
      </c>
      <c r="G69" s="14">
        <f t="shared" si="15"/>
        <v>0</v>
      </c>
      <c r="H69" s="35"/>
      <c r="I69" s="35"/>
      <c r="J69" s="6"/>
    </row>
    <row r="70" spans="1:10" ht="15.75" hidden="1" outlineLevel="1">
      <c r="A70" s="15" t="s">
        <v>55</v>
      </c>
      <c r="B70" s="169" t="s">
        <v>18</v>
      </c>
      <c r="C70" s="16">
        <v>30</v>
      </c>
      <c r="D70" s="24">
        <f t="shared" si="13"/>
        <v>12000</v>
      </c>
      <c r="E70" s="14" t="str">
        <f t="shared" si="14"/>
        <v>-</v>
      </c>
      <c r="F70" s="14">
        <f t="shared" si="12"/>
        <v>3.0000000000000001E-3</v>
      </c>
      <c r="G70" s="14" t="str">
        <f t="shared" si="15"/>
        <v>-</v>
      </c>
      <c r="H70" s="35"/>
      <c r="I70" s="35"/>
      <c r="J70" s="6"/>
    </row>
    <row r="71" spans="1:10" ht="15.75" hidden="1" outlineLevel="1">
      <c r="A71" s="15" t="s">
        <v>56</v>
      </c>
      <c r="B71" s="169" t="s">
        <v>20</v>
      </c>
      <c r="C71" s="16">
        <v>93</v>
      </c>
      <c r="D71" s="24" t="str">
        <f t="shared" si="13"/>
        <v>-</v>
      </c>
      <c r="E71" s="14">
        <f t="shared" si="14"/>
        <v>0</v>
      </c>
      <c r="F71" s="14" t="str">
        <f t="shared" si="12"/>
        <v>-</v>
      </c>
      <c r="G71" s="14">
        <f t="shared" si="15"/>
        <v>0</v>
      </c>
      <c r="H71" s="35"/>
      <c r="I71" s="35"/>
      <c r="J71" s="6"/>
    </row>
    <row r="72" spans="1:10" ht="15.75" hidden="1" outlineLevel="1">
      <c r="A72" s="15" t="s">
        <v>57</v>
      </c>
      <c r="B72" s="169" t="s">
        <v>18</v>
      </c>
      <c r="C72" s="16">
        <v>10</v>
      </c>
      <c r="D72" s="24">
        <f t="shared" si="13"/>
        <v>12000</v>
      </c>
      <c r="E72" s="14" t="str">
        <f t="shared" si="14"/>
        <v>-</v>
      </c>
      <c r="F72" s="14">
        <f t="shared" si="12"/>
        <v>1E-3</v>
      </c>
      <c r="G72" s="14" t="str">
        <f t="shared" si="15"/>
        <v>-</v>
      </c>
      <c r="H72" s="35"/>
      <c r="I72" s="35"/>
      <c r="J72" s="6"/>
    </row>
    <row r="73" spans="1:10" ht="15.75" hidden="1" outlineLevel="1">
      <c r="A73" s="15" t="s">
        <v>58</v>
      </c>
      <c r="B73" s="169" t="s">
        <v>20</v>
      </c>
      <c r="C73" s="16">
        <v>93</v>
      </c>
      <c r="D73" s="24" t="str">
        <f t="shared" si="13"/>
        <v>-</v>
      </c>
      <c r="E73" s="14">
        <f t="shared" si="14"/>
        <v>0</v>
      </c>
      <c r="F73" s="14" t="str">
        <f t="shared" si="12"/>
        <v>-</v>
      </c>
      <c r="G73" s="14">
        <f t="shared" si="15"/>
        <v>0</v>
      </c>
      <c r="H73" s="35"/>
      <c r="I73" s="35"/>
      <c r="J73" s="6"/>
    </row>
    <row r="74" spans="1:10" ht="16.5" hidden="1" outlineLevel="1" thickBot="1">
      <c r="A74" s="15" t="s">
        <v>59</v>
      </c>
      <c r="B74" s="169" t="s">
        <v>18</v>
      </c>
      <c r="C74" s="16">
        <v>10</v>
      </c>
      <c r="D74" s="25">
        <f t="shared" si="13"/>
        <v>12000</v>
      </c>
      <c r="E74" s="14" t="str">
        <f t="shared" si="14"/>
        <v>-</v>
      </c>
      <c r="F74" s="14">
        <f t="shared" si="12"/>
        <v>1E-3</v>
      </c>
      <c r="G74" s="14" t="str">
        <f t="shared" si="15"/>
        <v>-</v>
      </c>
      <c r="H74" s="35"/>
      <c r="I74" s="35"/>
      <c r="J74" s="6"/>
    </row>
    <row r="75" spans="1:10" ht="16.5" collapsed="1" thickBot="1">
      <c r="A75" s="194" t="s">
        <v>49</v>
      </c>
      <c r="B75" s="195"/>
      <c r="C75" s="196"/>
      <c r="D75" s="36" t="s">
        <v>45</v>
      </c>
      <c r="E75" s="133" t="str">
        <f>IF(G67=0," ",(SUM(F67:G74,($I$3/100))))</f>
        <v xml:space="preserve"> </v>
      </c>
      <c r="F75" s="37" t="s">
        <v>46</v>
      </c>
      <c r="G75" s="29"/>
      <c r="H75" s="35"/>
      <c r="I75" s="35"/>
      <c r="J75" s="6"/>
    </row>
    <row r="76" spans="1:10" ht="16.5" thickBot="1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>
      <c r="A78" s="158" t="s">
        <v>7</v>
      </c>
      <c r="B78" s="182"/>
      <c r="C78" s="183"/>
      <c r="D78" s="33" t="s">
        <v>32</v>
      </c>
      <c r="E78" s="34">
        <f>VLOOKUP($B78,'Conditions de coupe'!$D$14:$J$54,3,FALSE)</f>
        <v>0</v>
      </c>
      <c r="F78" s="35" t="s">
        <v>33</v>
      </c>
      <c r="H78" s="158" t="s">
        <v>98</v>
      </c>
      <c r="I78" s="34">
        <f>VLOOKUP($B78,'Conditions de coupe'!$D$14:$J$54,4,FALSE)</f>
        <v>0</v>
      </c>
      <c r="J78" s="6"/>
    </row>
    <row r="79" spans="1:10" ht="17.25" hidden="1" outlineLevel="1" thickTop="1" thickBot="1">
      <c r="A79" s="35"/>
      <c r="B79" s="35"/>
      <c r="C79" s="35"/>
      <c r="D79" s="35"/>
      <c r="E79" s="35"/>
      <c r="F79" s="35"/>
      <c r="G79" s="191" t="s">
        <v>35</v>
      </c>
      <c r="H79" s="191"/>
      <c r="I79" s="34">
        <f>VLOOKUP($B78,'Conditions de coupe'!$D$14:$J$54,5,FALSE)</f>
        <v>0</v>
      </c>
      <c r="J79" s="6"/>
    </row>
    <row r="80" spans="1:10" ht="16.5" hidden="1" outlineLevel="1" thickBot="1">
      <c r="A80" s="35"/>
      <c r="B80" s="35"/>
      <c r="C80" s="191" t="s">
        <v>118</v>
      </c>
      <c r="D80" s="192"/>
      <c r="E80" s="34">
        <f>VLOOKUP($B78,'Conditions de coupe'!$D$14:$J$54,4,FALSE)</f>
        <v>0</v>
      </c>
      <c r="F80" s="35" t="s">
        <v>34</v>
      </c>
      <c r="G80" s="35"/>
      <c r="H80" s="35"/>
      <c r="I80" s="35"/>
      <c r="J80" s="6"/>
    </row>
    <row r="81" spans="1:10" ht="16.5" hidden="1" outlineLevel="1" thickBot="1">
      <c r="A81" s="35"/>
      <c r="B81" s="35"/>
      <c r="C81" s="35"/>
      <c r="D81" s="35"/>
      <c r="E81" s="35"/>
      <c r="F81" s="35"/>
      <c r="G81" s="35"/>
      <c r="H81" s="158" t="s">
        <v>99</v>
      </c>
      <c r="I81" s="34">
        <f>VLOOKUP($B78,'Conditions de coupe'!$D$14:$J$54,7,FALSE)</f>
        <v>0</v>
      </c>
      <c r="J81" s="6"/>
    </row>
    <row r="82" spans="1:10" ht="15.75" hidden="1" outlineLevel="1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>
      <c r="A83" s="163"/>
      <c r="B83" s="8"/>
      <c r="C83" s="8"/>
      <c r="D83" s="193" t="s">
        <v>36</v>
      </c>
      <c r="E83" s="193"/>
      <c r="F83" s="193" t="s">
        <v>37</v>
      </c>
      <c r="G83" s="193"/>
      <c r="H83" s="35"/>
      <c r="I83" s="35"/>
      <c r="J83" s="6"/>
    </row>
    <row r="84" spans="1:10" ht="15.75" hidden="1" outlineLevel="1">
      <c r="A84" s="164"/>
      <c r="B84" s="9" t="s">
        <v>38</v>
      </c>
      <c r="C84" s="10" t="s">
        <v>39</v>
      </c>
      <c r="D84" s="165" t="s">
        <v>18</v>
      </c>
      <c r="E84" s="165" t="s">
        <v>20</v>
      </c>
      <c r="F84" s="165" t="s">
        <v>40</v>
      </c>
      <c r="G84" s="165" t="s">
        <v>41</v>
      </c>
      <c r="H84" s="35"/>
      <c r="I84" s="35"/>
      <c r="J84" s="6"/>
    </row>
    <row r="85" spans="1:10" ht="15.75" hidden="1" outlineLevel="1">
      <c r="A85" s="11" t="s">
        <v>42</v>
      </c>
      <c r="B85" s="169" t="s">
        <v>20</v>
      </c>
      <c r="C85" s="13">
        <v>90</v>
      </c>
      <c r="D85" s="23" t="str">
        <f>IF(B85="rapide",$I$2,"-")</f>
        <v>-</v>
      </c>
      <c r="E85" s="14">
        <f>IF(B85="travail", MROUND($I$81,0.001),"-")</f>
        <v>0</v>
      </c>
      <c r="F85" s="14" t="str">
        <f t="shared" ref="F85:F92" si="16">IF(B85="rapide", MROUND(C85/D85,0.001),"-")</f>
        <v>-</v>
      </c>
      <c r="G85" s="14">
        <f>IF($E85=0,0,(IF($B85="travail", MROUND($C85/$E85,0.001),"-")))</f>
        <v>0</v>
      </c>
      <c r="H85" s="35"/>
      <c r="I85" s="35"/>
      <c r="J85" s="6"/>
    </row>
    <row r="86" spans="1:10" ht="15.75" hidden="1" outlineLevel="1">
      <c r="A86" s="15" t="s">
        <v>43</v>
      </c>
      <c r="B86" s="169" t="s">
        <v>18</v>
      </c>
      <c r="C86" s="16">
        <v>89</v>
      </c>
      <c r="D86" s="24">
        <f t="shared" ref="D86:D92" si="17">IF(B86="rapide",$I$2,"-")</f>
        <v>12000</v>
      </c>
      <c r="E86" s="14" t="str">
        <f t="shared" ref="E86:E92" si="18">IF(B86="travail", MROUND($I$81,0.001),"-")</f>
        <v>-</v>
      </c>
      <c r="F86" s="14">
        <f t="shared" si="16"/>
        <v>7.0000000000000001E-3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>
      <c r="A87" s="15" t="s">
        <v>54</v>
      </c>
      <c r="B87" s="169" t="s">
        <v>20</v>
      </c>
      <c r="C87" s="16">
        <v>90</v>
      </c>
      <c r="D87" s="24" t="str">
        <f t="shared" si="17"/>
        <v>-</v>
      </c>
      <c r="E87" s="14">
        <f t="shared" si="18"/>
        <v>0</v>
      </c>
      <c r="F87" s="14" t="str">
        <f t="shared" si="16"/>
        <v>-</v>
      </c>
      <c r="G87" s="14">
        <f t="shared" si="19"/>
        <v>0</v>
      </c>
      <c r="H87" s="35"/>
      <c r="I87" s="35"/>
      <c r="J87" s="6"/>
    </row>
    <row r="88" spans="1:10" ht="15.75" hidden="1" outlineLevel="1">
      <c r="A88" s="15" t="s">
        <v>55</v>
      </c>
      <c r="B88" s="169" t="s">
        <v>18</v>
      </c>
      <c r="C88" s="16">
        <v>30</v>
      </c>
      <c r="D88" s="24">
        <f t="shared" si="17"/>
        <v>12000</v>
      </c>
      <c r="E88" s="14" t="str">
        <f t="shared" si="18"/>
        <v>-</v>
      </c>
      <c r="F88" s="14">
        <f t="shared" si="16"/>
        <v>3.0000000000000001E-3</v>
      </c>
      <c r="G88" s="14" t="str">
        <f t="shared" si="19"/>
        <v>-</v>
      </c>
      <c r="H88" s="35"/>
      <c r="I88" s="35"/>
      <c r="J88" s="6"/>
    </row>
    <row r="89" spans="1:10" ht="15.75" hidden="1" outlineLevel="1">
      <c r="A89" s="15" t="s">
        <v>56</v>
      </c>
      <c r="B89" s="169" t="s">
        <v>20</v>
      </c>
      <c r="C89" s="16">
        <v>93</v>
      </c>
      <c r="D89" s="24" t="str">
        <f t="shared" si="17"/>
        <v>-</v>
      </c>
      <c r="E89" s="14">
        <f t="shared" si="18"/>
        <v>0</v>
      </c>
      <c r="F89" s="14" t="str">
        <f t="shared" si="16"/>
        <v>-</v>
      </c>
      <c r="G89" s="14">
        <f t="shared" si="19"/>
        <v>0</v>
      </c>
      <c r="H89" s="35"/>
      <c r="I89" s="35"/>
      <c r="J89" s="6"/>
    </row>
    <row r="90" spans="1:10" ht="15.75" hidden="1" outlineLevel="1">
      <c r="A90" s="15" t="s">
        <v>57</v>
      </c>
      <c r="B90" s="169" t="s">
        <v>18</v>
      </c>
      <c r="C90" s="16">
        <v>10</v>
      </c>
      <c r="D90" s="24">
        <f t="shared" si="17"/>
        <v>12000</v>
      </c>
      <c r="E90" s="14" t="str">
        <f t="shared" si="18"/>
        <v>-</v>
      </c>
      <c r="F90" s="14">
        <f t="shared" si="16"/>
        <v>1E-3</v>
      </c>
      <c r="G90" s="14" t="str">
        <f t="shared" si="19"/>
        <v>-</v>
      </c>
      <c r="H90" s="35"/>
      <c r="I90" s="35"/>
      <c r="J90" s="6"/>
    </row>
    <row r="91" spans="1:10" ht="15.75" hidden="1" outlineLevel="1">
      <c r="A91" s="15" t="s">
        <v>58</v>
      </c>
      <c r="B91" s="169" t="s">
        <v>20</v>
      </c>
      <c r="C91" s="16">
        <v>93</v>
      </c>
      <c r="D91" s="24" t="str">
        <f t="shared" si="17"/>
        <v>-</v>
      </c>
      <c r="E91" s="14">
        <f t="shared" si="18"/>
        <v>0</v>
      </c>
      <c r="F91" s="14" t="str">
        <f t="shared" si="16"/>
        <v>-</v>
      </c>
      <c r="G91" s="14">
        <f t="shared" si="19"/>
        <v>0</v>
      </c>
      <c r="H91" s="35"/>
      <c r="I91" s="35"/>
      <c r="J91" s="6"/>
    </row>
    <row r="92" spans="1:10" ht="16.5" hidden="1" outlineLevel="1" thickBot="1">
      <c r="A92" s="15" t="s">
        <v>59</v>
      </c>
      <c r="B92" s="169" t="s">
        <v>18</v>
      </c>
      <c r="C92" s="16">
        <v>10</v>
      </c>
      <c r="D92" s="25">
        <f t="shared" si="17"/>
        <v>12000</v>
      </c>
      <c r="E92" s="14" t="str">
        <f t="shared" si="18"/>
        <v>-</v>
      </c>
      <c r="F92" s="14">
        <f t="shared" si="16"/>
        <v>1E-3</v>
      </c>
      <c r="G92" s="14" t="str">
        <f t="shared" si="19"/>
        <v>-</v>
      </c>
      <c r="H92" s="35"/>
      <c r="I92" s="35"/>
      <c r="J92" s="6"/>
    </row>
    <row r="93" spans="1:10" ht="16.5" collapsed="1" thickBot="1">
      <c r="A93" s="194" t="s">
        <v>50</v>
      </c>
      <c r="B93" s="195"/>
      <c r="C93" s="196"/>
      <c r="D93" s="36" t="s">
        <v>45</v>
      </c>
      <c r="E93" s="133" t="str">
        <f>IF(G85=0," ",(SUM(F85:G92,($I$3/100))))</f>
        <v xml:space="preserve"> </v>
      </c>
      <c r="F93" s="37" t="s">
        <v>46</v>
      </c>
      <c r="G93" s="29"/>
      <c r="H93" s="35"/>
      <c r="I93" s="35"/>
      <c r="J93" s="6"/>
    </row>
    <row r="94" spans="1:10" ht="16.5" thickBot="1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>
      <c r="A96" s="158" t="s">
        <v>7</v>
      </c>
      <c r="B96" s="182"/>
      <c r="C96" s="183"/>
      <c r="D96" s="33" t="s">
        <v>32</v>
      </c>
      <c r="E96" s="34">
        <f>VLOOKUP($B96,'Conditions de coupe'!$D$14:$J$54,4,FALSE)</f>
        <v>0</v>
      </c>
      <c r="F96" s="35" t="s">
        <v>33</v>
      </c>
      <c r="H96" s="158" t="s">
        <v>98</v>
      </c>
      <c r="I96" s="34">
        <f>VLOOKUP($B96,'Conditions de coupe'!$D$14:$J$54,4,FALSE)</f>
        <v>0</v>
      </c>
      <c r="J96" s="6"/>
    </row>
    <row r="97" spans="1:10" ht="17.25" hidden="1" outlineLevel="1" thickTop="1" thickBot="1">
      <c r="A97" s="35"/>
      <c r="B97" s="35"/>
      <c r="C97" s="35"/>
      <c r="D97" s="35"/>
      <c r="E97" s="35"/>
      <c r="F97" s="35"/>
      <c r="G97" s="191" t="s">
        <v>35</v>
      </c>
      <c r="H97" s="191"/>
      <c r="I97" s="34">
        <f>VLOOKUP($B96,'Conditions de coupe'!$D$14:$J$54,5,FALSE)</f>
        <v>0</v>
      </c>
      <c r="J97" s="6"/>
    </row>
    <row r="98" spans="1:10" ht="16.5" hidden="1" outlineLevel="1" thickBot="1">
      <c r="A98" s="35"/>
      <c r="B98" s="35"/>
      <c r="C98" s="191" t="s">
        <v>118</v>
      </c>
      <c r="D98" s="192"/>
      <c r="E98" s="34">
        <f>VLOOKUP($B96,'Conditions de coupe'!$D$14:$J$54,4,FALSE)</f>
        <v>0</v>
      </c>
      <c r="F98" s="35" t="s">
        <v>34</v>
      </c>
      <c r="G98" s="35"/>
      <c r="H98" s="35"/>
      <c r="I98" s="35"/>
      <c r="J98" s="6"/>
    </row>
    <row r="99" spans="1:10" ht="16.5" hidden="1" outlineLevel="1" thickBot="1">
      <c r="A99" s="35"/>
      <c r="B99" s="35"/>
      <c r="C99" s="35"/>
      <c r="D99" s="35"/>
      <c r="E99" s="35"/>
      <c r="F99" s="35"/>
      <c r="G99" s="35"/>
      <c r="H99" s="158" t="s">
        <v>99</v>
      </c>
      <c r="I99" s="34">
        <f>VLOOKUP($B96,'Conditions de coupe'!$D$14:$J$54,7,FALSE)</f>
        <v>0</v>
      </c>
      <c r="J99" s="6"/>
    </row>
    <row r="100" spans="1:10" ht="15.75" hidden="1" outlineLevel="1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>
      <c r="A101" s="163"/>
      <c r="B101" s="8"/>
      <c r="C101" s="8"/>
      <c r="D101" s="193" t="s">
        <v>36</v>
      </c>
      <c r="E101" s="193"/>
      <c r="F101" s="193" t="s">
        <v>37</v>
      </c>
      <c r="G101" s="193"/>
      <c r="H101" s="35"/>
      <c r="I101" s="35"/>
      <c r="J101" s="6"/>
    </row>
    <row r="102" spans="1:10" ht="15.75" hidden="1" outlineLevel="1">
      <c r="A102" s="164"/>
      <c r="B102" s="9" t="s">
        <v>38</v>
      </c>
      <c r="C102" s="10" t="s">
        <v>39</v>
      </c>
      <c r="D102" s="165" t="s">
        <v>18</v>
      </c>
      <c r="E102" s="165" t="s">
        <v>20</v>
      </c>
      <c r="F102" s="165" t="s">
        <v>40</v>
      </c>
      <c r="G102" s="165" t="s">
        <v>41</v>
      </c>
      <c r="H102" s="35"/>
      <c r="I102" s="35"/>
      <c r="J102" s="6"/>
    </row>
    <row r="103" spans="1:10" ht="15.75" hidden="1" outlineLevel="1">
      <c r="A103" s="11" t="s">
        <v>42</v>
      </c>
      <c r="B103" s="169" t="s">
        <v>20</v>
      </c>
      <c r="C103" s="13">
        <v>90</v>
      </c>
      <c r="D103" s="23" t="str">
        <f>IF(B103="rapide",$I$2,"-")</f>
        <v>-</v>
      </c>
      <c r="E103" s="14">
        <f>IF(B103="travail", MROUND($I$99,0.001),"-")</f>
        <v>0</v>
      </c>
      <c r="F103" s="14" t="str">
        <f t="shared" ref="F103:F110" si="20">IF(B103="rapide", MROUND(C103/D103,0.001),"-")</f>
        <v>-</v>
      </c>
      <c r="G103" s="14">
        <f>IF($E103=0,0,(IF($B103="travail", MROUND($C103/$E103,0.001),"-")))</f>
        <v>0</v>
      </c>
      <c r="H103" s="35"/>
      <c r="I103" s="35"/>
      <c r="J103" s="6"/>
    </row>
    <row r="104" spans="1:10" ht="15.75" hidden="1" outlineLevel="1">
      <c r="A104" s="15" t="s">
        <v>43</v>
      </c>
      <c r="B104" s="169" t="s">
        <v>18</v>
      </c>
      <c r="C104" s="16">
        <v>89</v>
      </c>
      <c r="D104" s="24">
        <f t="shared" ref="D104:D110" si="21">IF(B104="rapide",$I$2,"-")</f>
        <v>12000</v>
      </c>
      <c r="E104" s="14" t="str">
        <f t="shared" ref="E104:E110" si="22">IF(B104="travail", MROUND($I$99,0.001),"-")</f>
        <v>-</v>
      </c>
      <c r="F104" s="14">
        <f t="shared" si="20"/>
        <v>7.0000000000000001E-3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>
      <c r="A105" s="15" t="s">
        <v>54</v>
      </c>
      <c r="B105" s="169" t="s">
        <v>20</v>
      </c>
      <c r="C105" s="16">
        <v>90</v>
      </c>
      <c r="D105" s="24" t="str">
        <f t="shared" si="21"/>
        <v>-</v>
      </c>
      <c r="E105" s="14">
        <f t="shared" si="22"/>
        <v>0</v>
      </c>
      <c r="F105" s="14" t="str">
        <f t="shared" si="20"/>
        <v>-</v>
      </c>
      <c r="G105" s="14">
        <f t="shared" si="23"/>
        <v>0</v>
      </c>
      <c r="H105" s="35"/>
      <c r="I105" s="35"/>
      <c r="J105" s="6"/>
    </row>
    <row r="106" spans="1:10" ht="15.75" hidden="1" outlineLevel="1">
      <c r="A106" s="15" t="s">
        <v>55</v>
      </c>
      <c r="B106" s="169" t="s">
        <v>18</v>
      </c>
      <c r="C106" s="16">
        <v>30</v>
      </c>
      <c r="D106" s="24">
        <f t="shared" si="21"/>
        <v>12000</v>
      </c>
      <c r="E106" s="14" t="str">
        <f t="shared" si="22"/>
        <v>-</v>
      </c>
      <c r="F106" s="14">
        <f t="shared" si="20"/>
        <v>3.0000000000000001E-3</v>
      </c>
      <c r="G106" s="14" t="str">
        <f t="shared" si="23"/>
        <v>-</v>
      </c>
      <c r="H106" s="35"/>
      <c r="I106" s="35"/>
      <c r="J106" s="6"/>
    </row>
    <row r="107" spans="1:10" ht="15.75" hidden="1" outlineLevel="1">
      <c r="A107" s="15" t="s">
        <v>56</v>
      </c>
      <c r="B107" s="169" t="s">
        <v>20</v>
      </c>
      <c r="C107" s="16">
        <v>93</v>
      </c>
      <c r="D107" s="24" t="str">
        <f t="shared" si="21"/>
        <v>-</v>
      </c>
      <c r="E107" s="14">
        <f t="shared" si="22"/>
        <v>0</v>
      </c>
      <c r="F107" s="14" t="str">
        <f t="shared" si="20"/>
        <v>-</v>
      </c>
      <c r="G107" s="14">
        <f t="shared" si="23"/>
        <v>0</v>
      </c>
      <c r="H107" s="35"/>
      <c r="I107" s="35"/>
      <c r="J107" s="6"/>
    </row>
    <row r="108" spans="1:10" ht="15.75" hidden="1" outlineLevel="1">
      <c r="A108" s="15" t="s">
        <v>57</v>
      </c>
      <c r="B108" s="169" t="s">
        <v>18</v>
      </c>
      <c r="C108" s="16">
        <v>10</v>
      </c>
      <c r="D108" s="24">
        <f t="shared" si="21"/>
        <v>12000</v>
      </c>
      <c r="E108" s="14" t="str">
        <f t="shared" si="22"/>
        <v>-</v>
      </c>
      <c r="F108" s="14">
        <f t="shared" si="20"/>
        <v>1E-3</v>
      </c>
      <c r="G108" s="14" t="str">
        <f t="shared" si="23"/>
        <v>-</v>
      </c>
      <c r="H108" s="35"/>
      <c r="I108" s="35"/>
      <c r="J108" s="6"/>
    </row>
    <row r="109" spans="1:10" ht="15.75" hidden="1" outlineLevel="1">
      <c r="A109" s="15" t="s">
        <v>58</v>
      </c>
      <c r="B109" s="169" t="s">
        <v>20</v>
      </c>
      <c r="C109" s="16">
        <v>93</v>
      </c>
      <c r="D109" s="24" t="str">
        <f t="shared" si="21"/>
        <v>-</v>
      </c>
      <c r="E109" s="14">
        <f t="shared" si="22"/>
        <v>0</v>
      </c>
      <c r="F109" s="14" t="str">
        <f t="shared" si="20"/>
        <v>-</v>
      </c>
      <c r="G109" s="14">
        <f t="shared" si="23"/>
        <v>0</v>
      </c>
      <c r="H109" s="35"/>
      <c r="I109" s="35"/>
      <c r="J109" s="6"/>
    </row>
    <row r="110" spans="1:10" ht="16.5" hidden="1" outlineLevel="1" thickBot="1">
      <c r="A110" s="15" t="s">
        <v>59</v>
      </c>
      <c r="B110" s="169" t="s">
        <v>18</v>
      </c>
      <c r="C110" s="16">
        <v>10</v>
      </c>
      <c r="D110" s="25">
        <f t="shared" si="21"/>
        <v>12000</v>
      </c>
      <c r="E110" s="14" t="str">
        <f t="shared" si="22"/>
        <v>-</v>
      </c>
      <c r="F110" s="14">
        <f t="shared" si="20"/>
        <v>1E-3</v>
      </c>
      <c r="G110" s="14" t="str">
        <f t="shared" si="23"/>
        <v>-</v>
      </c>
      <c r="H110" s="35"/>
      <c r="I110" s="35"/>
      <c r="J110" s="6"/>
    </row>
    <row r="111" spans="1:10" ht="16.5" collapsed="1" thickBot="1">
      <c r="A111" s="194" t="s">
        <v>51</v>
      </c>
      <c r="B111" s="195"/>
      <c r="C111" s="196"/>
      <c r="D111" s="36" t="s">
        <v>45</v>
      </c>
      <c r="E111" s="133" t="str">
        <f>IF(G103=0," ",(SUM(F103:G110,($I$3/100))))</f>
        <v xml:space="preserve"> </v>
      </c>
      <c r="F111" s="37" t="s">
        <v>46</v>
      </c>
      <c r="G111" s="29"/>
      <c r="H111" s="35"/>
      <c r="I111" s="35"/>
      <c r="J111" s="6"/>
    </row>
    <row r="112" spans="1:10" ht="16.5" thickBot="1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>
      <c r="A113" s="197" t="s">
        <v>52</v>
      </c>
      <c r="B113" s="197"/>
      <c r="C113" s="198"/>
      <c r="D113" s="17" t="s">
        <v>53</v>
      </c>
      <c r="E113" s="134">
        <f>SUM(E21,E39,E57,E75,E93,E111)</f>
        <v>0</v>
      </c>
      <c r="F113" s="18" t="s">
        <v>46</v>
      </c>
    </row>
    <row r="114" spans="1:6" ht="15.75" thickTop="1"/>
  </sheetData>
  <protectedRanges>
    <protectedRange password="DBAF" sqref="B2:C3 I1:J3 G1:H1 G2:G3 A1:A3 D1:F3" name="Plage1"/>
    <protectedRange password="DBAF" sqref="A11:G12 A29:G30 A47:G48 A65:G66 A83:G84 A101:G102 A21:D21 A13:F20 A39:D39 A31:F38 A57:D57 A49:F56 A75:D75 A67:F74 A93:D93 A85:F92 A111:D111 A103:F110 F21:G21 F39:G39 F57:G57 F75:G75 F93:G93 F111:G111" name="Plage1_1"/>
  </protectedRanges>
  <mergeCells count="42">
    <mergeCell ref="B6:C6"/>
    <mergeCell ref="B1:C1"/>
    <mergeCell ref="I1:J1"/>
    <mergeCell ref="B2:C2"/>
    <mergeCell ref="G2:H2"/>
    <mergeCell ref="G3:H3"/>
    <mergeCell ref="B42:C42"/>
    <mergeCell ref="G7:H7"/>
    <mergeCell ref="C8:D8"/>
    <mergeCell ref="D11:E11"/>
    <mergeCell ref="F11:G11"/>
    <mergeCell ref="A21:C21"/>
    <mergeCell ref="B24:C24"/>
    <mergeCell ref="G25:H25"/>
    <mergeCell ref="C26:D26"/>
    <mergeCell ref="D29:E29"/>
    <mergeCell ref="F29:G29"/>
    <mergeCell ref="A39:C39"/>
    <mergeCell ref="B78:C78"/>
    <mergeCell ref="G43:H43"/>
    <mergeCell ref="C44:D44"/>
    <mergeCell ref="D47:E47"/>
    <mergeCell ref="F47:G47"/>
    <mergeCell ref="A57:C57"/>
    <mergeCell ref="B60:C60"/>
    <mergeCell ref="G61:H61"/>
    <mergeCell ref="C62:D62"/>
    <mergeCell ref="D65:E65"/>
    <mergeCell ref="F65:G65"/>
    <mergeCell ref="A75:C75"/>
    <mergeCell ref="A113:C113"/>
    <mergeCell ref="G79:H79"/>
    <mergeCell ref="C80:D80"/>
    <mergeCell ref="D83:E83"/>
    <mergeCell ref="F83:G83"/>
    <mergeCell ref="A93:C93"/>
    <mergeCell ref="B96:C96"/>
    <mergeCell ref="G97:H97"/>
    <mergeCell ref="C98:D98"/>
    <mergeCell ref="D101:E101"/>
    <mergeCell ref="F101:G101"/>
    <mergeCell ref="A111:C111"/>
  </mergeCells>
  <dataValidations disablePrompts="1" count="3">
    <dataValidation type="list" allowBlank="1" showInputMessage="1" showErrorMessage="1" sqref="I1:J1">
      <formula1>Données!D7:D21</formula1>
    </dataValidation>
    <dataValidation type="list" allowBlank="1" showInputMessage="1" showErrorMessage="1" sqref="B6:C6 B96:C96 B78:C78 B60:C60 B42:C42 B24:C24">
      <formula1>Outils</formula1>
    </dataValidation>
    <dataValidation type="list" showInputMessage="1" showErrorMessage="1" sqref="B13:B20 B103:B110 B85:B92 B67:B74 B49:B56 B31:B38">
      <formula1>Données!D2:D3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O114"/>
  <sheetViews>
    <sheetView workbookViewId="0">
      <selection activeCell="K14" sqref="K14"/>
    </sheetView>
  </sheetViews>
  <sheetFormatPr baseColWidth="10" defaultRowHeight="15" outlineLevelRow="1"/>
  <cols>
    <col min="1" max="2" width="14.28515625" customWidth="1"/>
    <col min="8" max="8" width="11.42578125" customWidth="1"/>
  </cols>
  <sheetData>
    <row r="1" spans="1:15" ht="15.75">
      <c r="A1" s="27" t="s">
        <v>0</v>
      </c>
      <c r="B1" s="199" t="s">
        <v>1</v>
      </c>
      <c r="C1" s="200"/>
      <c r="D1" s="5"/>
      <c r="E1" s="5"/>
      <c r="F1" s="5"/>
      <c r="G1" s="29"/>
      <c r="H1" s="63" t="s">
        <v>94</v>
      </c>
      <c r="I1" s="201" t="s">
        <v>10</v>
      </c>
      <c r="J1" s="202"/>
    </row>
    <row r="2" spans="1:15" ht="15.75">
      <c r="A2" s="28" t="s">
        <v>3</v>
      </c>
      <c r="B2" s="188"/>
      <c r="C2" s="188"/>
      <c r="D2" s="5"/>
      <c r="E2" s="5"/>
      <c r="F2" s="5"/>
      <c r="G2" s="189" t="s">
        <v>4</v>
      </c>
      <c r="H2" s="190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3000</v>
      </c>
      <c r="J2" s="31" t="s">
        <v>5</v>
      </c>
    </row>
    <row r="3" spans="1:15" ht="15.75">
      <c r="A3" s="7"/>
      <c r="B3" s="7"/>
      <c r="C3" s="7"/>
      <c r="D3" s="5"/>
      <c r="E3" s="5"/>
      <c r="F3" s="5"/>
      <c r="G3" s="189" t="s">
        <v>93</v>
      </c>
      <c r="H3" s="190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15</v>
      </c>
      <c r="J3" s="31" t="s">
        <v>6</v>
      </c>
    </row>
    <row r="4" spans="1:15" ht="15.75" thickBot="1">
      <c r="A4" s="6"/>
      <c r="B4" s="6"/>
      <c r="C4" s="6"/>
      <c r="D4" s="6"/>
      <c r="E4" s="6"/>
      <c r="F4" s="6"/>
      <c r="G4" s="6"/>
      <c r="H4" s="6"/>
      <c r="I4" s="6"/>
      <c r="J4" s="6"/>
    </row>
    <row r="5" spans="1:15" ht="17.25" outlineLevel="1" thickTop="1" thickBot="1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5" ht="17.25" outlineLevel="1" thickTop="1" thickBot="1">
      <c r="A6" s="62" t="s">
        <v>7</v>
      </c>
      <c r="B6" s="182"/>
      <c r="C6" s="183"/>
      <c r="D6" s="33" t="s">
        <v>32</v>
      </c>
      <c r="E6" s="34">
        <f>VLOOKUP($B6,'Conditions de coupe'!$D$14:$J$54,3,FALSE)</f>
        <v>0</v>
      </c>
      <c r="F6" s="35" t="s">
        <v>33</v>
      </c>
      <c r="H6" s="62" t="s">
        <v>98</v>
      </c>
      <c r="I6" s="34">
        <f>VLOOKUP($B6,'Conditions de coupe'!$D$14:$J$54,2,FALSE)</f>
        <v>0</v>
      </c>
      <c r="J6" s="6"/>
    </row>
    <row r="7" spans="1:15" ht="17.25" outlineLevel="1" thickTop="1" thickBot="1">
      <c r="A7" s="35"/>
      <c r="B7" s="35"/>
      <c r="C7" s="35"/>
      <c r="D7" s="35"/>
      <c r="E7" s="35"/>
      <c r="F7" s="35"/>
      <c r="G7" s="64"/>
      <c r="H7" s="65"/>
      <c r="I7" s="66"/>
      <c r="J7" s="6"/>
    </row>
    <row r="8" spans="1:15" ht="16.5" outlineLevel="1" thickBot="1">
      <c r="A8" s="35"/>
      <c r="B8" s="35"/>
      <c r="C8" s="191" t="s">
        <v>119</v>
      </c>
      <c r="D8" s="192"/>
      <c r="E8" s="34">
        <f>VLOOKUP($B6,'Conditions de coupe'!$D$14:$J$54,2,FALSE)</f>
        <v>0</v>
      </c>
      <c r="F8" s="35" t="s">
        <v>34</v>
      </c>
      <c r="G8" s="35"/>
      <c r="H8" s="35"/>
      <c r="I8" s="35"/>
      <c r="J8" s="6"/>
    </row>
    <row r="9" spans="1:15" ht="16.5" outlineLevel="1" thickBot="1">
      <c r="A9" s="35"/>
      <c r="B9" s="35"/>
      <c r="C9" s="35"/>
      <c r="D9" s="35"/>
      <c r="E9" s="35"/>
      <c r="F9" s="35"/>
      <c r="G9" s="35"/>
      <c r="H9" s="62" t="s">
        <v>99</v>
      </c>
      <c r="I9" s="34">
        <f>VLOOKUP($B6,'Conditions de coupe'!$D$14:$J$54,7,FALSE)</f>
        <v>0</v>
      </c>
      <c r="J9" s="6"/>
      <c r="M9" s="150"/>
      <c r="N9" s="150"/>
      <c r="O9" s="150"/>
    </row>
    <row r="10" spans="1:15" ht="15.75" outlineLevel="1">
      <c r="A10" s="35"/>
      <c r="B10" s="35"/>
      <c r="C10" s="35"/>
      <c r="D10" s="35"/>
      <c r="E10" s="35"/>
      <c r="F10" s="35"/>
      <c r="G10" s="35"/>
      <c r="H10" s="35"/>
      <c r="I10" s="35"/>
      <c r="J10" s="6"/>
      <c r="M10" s="150"/>
      <c r="N10" s="150"/>
      <c r="O10" s="150"/>
    </row>
    <row r="11" spans="1:15" ht="15.75" outlineLevel="1">
      <c r="A11" s="160"/>
      <c r="B11" s="8"/>
      <c r="C11" s="8"/>
      <c r="D11" s="193" t="s">
        <v>36</v>
      </c>
      <c r="E11" s="193"/>
      <c r="F11" s="193" t="s">
        <v>37</v>
      </c>
      <c r="G11" s="193"/>
      <c r="H11" s="35"/>
      <c r="I11" s="35"/>
      <c r="J11" s="6"/>
      <c r="M11" s="150"/>
      <c r="N11" s="150"/>
      <c r="O11" s="150"/>
    </row>
    <row r="12" spans="1:15" ht="15.75" outlineLevel="1">
      <c r="A12" s="161"/>
      <c r="B12" s="9" t="s">
        <v>38</v>
      </c>
      <c r="C12" s="10" t="s">
        <v>39</v>
      </c>
      <c r="D12" s="165" t="s">
        <v>18</v>
      </c>
      <c r="E12" s="165" t="s">
        <v>20</v>
      </c>
      <c r="F12" s="165" t="s">
        <v>40</v>
      </c>
      <c r="G12" s="165" t="s">
        <v>41</v>
      </c>
      <c r="H12" s="35"/>
      <c r="I12" s="35"/>
      <c r="J12" s="6"/>
      <c r="M12" s="150"/>
      <c r="N12" s="150"/>
      <c r="O12" s="150"/>
    </row>
    <row r="13" spans="1:15" ht="15.75" outlineLevel="1">
      <c r="A13" s="11" t="s">
        <v>42</v>
      </c>
      <c r="B13" s="12" t="s">
        <v>20</v>
      </c>
      <c r="C13" s="13">
        <v>90</v>
      </c>
      <c r="D13" s="23" t="str">
        <f>IF(B13="rapide",$I$2,"-")</f>
        <v>-</v>
      </c>
      <c r="E13" s="14">
        <f t="shared" ref="E13:E20" si="0">IF($B13="travail", MROUND($I$9,0.001),"-")</f>
        <v>0</v>
      </c>
      <c r="F13" s="14" t="str">
        <f t="shared" ref="F13:F20" si="1">IF(B13="rapide", MROUND(C13/D13,0.001),"-")</f>
        <v>-</v>
      </c>
      <c r="G13" s="14">
        <f>IF($E13=0,0,(IF($B13="travail", MROUND($C13/$E13,0.001),"-")))</f>
        <v>0</v>
      </c>
      <c r="H13" s="35"/>
      <c r="I13" s="35"/>
      <c r="J13" s="6"/>
      <c r="M13" s="150"/>
      <c r="N13" s="150"/>
      <c r="O13" s="150"/>
    </row>
    <row r="14" spans="1:15" ht="15.75" outlineLevel="1">
      <c r="A14" s="15" t="s">
        <v>43</v>
      </c>
      <c r="B14" s="12" t="s">
        <v>18</v>
      </c>
      <c r="C14" s="16">
        <v>89</v>
      </c>
      <c r="D14" s="24">
        <f t="shared" ref="D14:D20" si="2">IF(B14="rapide",$I$2,"-")</f>
        <v>3000</v>
      </c>
      <c r="E14" s="14" t="str">
        <f t="shared" si="0"/>
        <v>-</v>
      </c>
      <c r="F14" s="14">
        <f t="shared" si="1"/>
        <v>0.03</v>
      </c>
      <c r="G14" s="14" t="str">
        <f t="shared" ref="G14:G20" si="3">IF($E14=0,0,(IF($B14="travail", MROUND($C14/$E14,0.001),"-")))</f>
        <v>-</v>
      </c>
      <c r="H14" s="35"/>
      <c r="I14" s="35"/>
      <c r="J14" s="6"/>
      <c r="M14" s="150"/>
      <c r="N14" s="150"/>
      <c r="O14" s="150"/>
    </row>
    <row r="15" spans="1:15" ht="15.75" outlineLevel="1">
      <c r="A15" s="15" t="s">
        <v>54</v>
      </c>
      <c r="B15" s="12" t="s">
        <v>20</v>
      </c>
      <c r="C15" s="16">
        <v>90</v>
      </c>
      <c r="D15" s="24" t="str">
        <f t="shared" si="2"/>
        <v>-</v>
      </c>
      <c r="E15" s="14">
        <f t="shared" si="0"/>
        <v>0</v>
      </c>
      <c r="F15" s="14" t="str">
        <f t="shared" si="1"/>
        <v>-</v>
      </c>
      <c r="G15" s="14">
        <f t="shared" si="3"/>
        <v>0</v>
      </c>
      <c r="H15" s="35"/>
      <c r="I15" s="35"/>
      <c r="J15" s="6"/>
      <c r="M15" s="150"/>
      <c r="N15" s="150"/>
      <c r="O15" s="150"/>
    </row>
    <row r="16" spans="1:15" ht="15.75" outlineLevel="1">
      <c r="A16" s="15" t="s">
        <v>55</v>
      </c>
      <c r="B16" s="12" t="s">
        <v>18</v>
      </c>
      <c r="C16" s="16">
        <v>30</v>
      </c>
      <c r="D16" s="24">
        <f t="shared" si="2"/>
        <v>3000</v>
      </c>
      <c r="E16" s="14" t="str">
        <f t="shared" si="0"/>
        <v>-</v>
      </c>
      <c r="F16" s="14">
        <f t="shared" si="1"/>
        <v>0.01</v>
      </c>
      <c r="G16" s="14" t="str">
        <f t="shared" si="3"/>
        <v>-</v>
      </c>
      <c r="H16" s="35"/>
      <c r="I16" s="35"/>
      <c r="J16" s="6"/>
      <c r="M16" s="150"/>
      <c r="N16" s="150"/>
      <c r="O16" s="150"/>
    </row>
    <row r="17" spans="1:14" ht="15.75" outlineLevel="1">
      <c r="A17" s="15" t="s">
        <v>56</v>
      </c>
      <c r="B17" s="12" t="s">
        <v>20</v>
      </c>
      <c r="C17" s="16">
        <v>93</v>
      </c>
      <c r="D17" s="24" t="str">
        <f t="shared" si="2"/>
        <v>-</v>
      </c>
      <c r="E17" s="14">
        <f t="shared" si="0"/>
        <v>0</v>
      </c>
      <c r="F17" s="14" t="str">
        <f t="shared" si="1"/>
        <v>-</v>
      </c>
      <c r="G17" s="14">
        <f t="shared" si="3"/>
        <v>0</v>
      </c>
      <c r="H17" s="35"/>
      <c r="I17" s="35"/>
      <c r="J17" s="6"/>
    </row>
    <row r="18" spans="1:14" ht="15.75" outlineLevel="1">
      <c r="A18" s="15" t="s">
        <v>57</v>
      </c>
      <c r="B18" s="12" t="s">
        <v>18</v>
      </c>
      <c r="C18" s="16">
        <v>10</v>
      </c>
      <c r="D18" s="24">
        <f t="shared" si="2"/>
        <v>3000</v>
      </c>
      <c r="E18" s="14" t="str">
        <f t="shared" si="0"/>
        <v>-</v>
      </c>
      <c r="F18" s="14">
        <f t="shared" si="1"/>
        <v>3.0000000000000001E-3</v>
      </c>
      <c r="G18" s="14" t="str">
        <f t="shared" si="3"/>
        <v>-</v>
      </c>
      <c r="H18" s="35"/>
      <c r="I18" s="35"/>
      <c r="J18" s="6"/>
    </row>
    <row r="19" spans="1:14" ht="15.75" outlineLevel="1">
      <c r="A19" s="15" t="s">
        <v>58</v>
      </c>
      <c r="B19" s="12" t="s">
        <v>20</v>
      </c>
      <c r="C19" s="16">
        <v>93</v>
      </c>
      <c r="D19" s="24" t="str">
        <f t="shared" si="2"/>
        <v>-</v>
      </c>
      <c r="E19" s="14">
        <f t="shared" si="0"/>
        <v>0</v>
      </c>
      <c r="F19" s="14" t="str">
        <f t="shared" si="1"/>
        <v>-</v>
      </c>
      <c r="G19" s="14">
        <f t="shared" si="3"/>
        <v>0</v>
      </c>
      <c r="H19" s="35"/>
      <c r="I19" s="35"/>
      <c r="J19" s="6"/>
    </row>
    <row r="20" spans="1:14" ht="16.5" outlineLevel="1" thickBot="1">
      <c r="A20" s="15" t="s">
        <v>59</v>
      </c>
      <c r="B20" s="12" t="s">
        <v>18</v>
      </c>
      <c r="C20" s="16">
        <v>10</v>
      </c>
      <c r="D20" s="25">
        <f t="shared" si="2"/>
        <v>3000</v>
      </c>
      <c r="E20" s="14" t="str">
        <f t="shared" si="0"/>
        <v>-</v>
      </c>
      <c r="F20" s="14">
        <f t="shared" si="1"/>
        <v>3.0000000000000001E-3</v>
      </c>
      <c r="G20" s="14" t="str">
        <f t="shared" si="3"/>
        <v>-</v>
      </c>
      <c r="H20" s="35"/>
      <c r="I20" s="35"/>
      <c r="J20" s="6"/>
    </row>
    <row r="21" spans="1:14" ht="16.5" thickBot="1">
      <c r="A21" s="194" t="s">
        <v>44</v>
      </c>
      <c r="B21" s="195"/>
      <c r="C21" s="196"/>
      <c r="D21" s="36" t="s">
        <v>45</v>
      </c>
      <c r="E21" s="133" t="str">
        <f>IF(G13=0," ",(SUM(F13:G20,($I$3/100))))</f>
        <v xml:space="preserve"> </v>
      </c>
      <c r="F21" s="37" t="s">
        <v>46</v>
      </c>
      <c r="G21" s="29"/>
      <c r="H21" s="35"/>
      <c r="I21" s="35"/>
      <c r="J21" s="6"/>
      <c r="K21" s="150"/>
      <c r="L21" s="150"/>
      <c r="M21" s="150"/>
      <c r="N21" s="150"/>
    </row>
    <row r="22" spans="1:14" ht="16.5" thickBot="1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4" ht="17.25" hidden="1" outlineLevel="1" thickTop="1" thickBot="1">
      <c r="A23" s="32"/>
      <c r="B23" s="32"/>
      <c r="C23" s="32"/>
      <c r="D23" s="32"/>
      <c r="E23" s="32"/>
      <c r="F23" s="32"/>
      <c r="G23" s="32"/>
      <c r="H23" s="32"/>
      <c r="I23" s="32"/>
      <c r="J23" s="26"/>
      <c r="K23" s="150"/>
      <c r="L23" s="150"/>
      <c r="M23" s="150"/>
      <c r="N23" s="150"/>
    </row>
    <row r="24" spans="1:14" ht="17.25" hidden="1" outlineLevel="1" thickTop="1" thickBot="1">
      <c r="A24" s="62" t="s">
        <v>7</v>
      </c>
      <c r="B24" s="182"/>
      <c r="C24" s="183"/>
      <c r="D24" s="33" t="s">
        <v>32</v>
      </c>
      <c r="E24" s="34">
        <f>VLOOKUP($B24,'Conditions de coupe'!$D$14:$J$54,3,FALSE)</f>
        <v>0</v>
      </c>
      <c r="F24" s="35" t="s">
        <v>33</v>
      </c>
      <c r="H24" s="62" t="s">
        <v>98</v>
      </c>
      <c r="I24" s="34">
        <f>VLOOKUP($B24,'Conditions de coupe'!$D$14:$J$54,2,FALSE)</f>
        <v>0</v>
      </c>
      <c r="J24" s="6"/>
      <c r="K24" s="150"/>
      <c r="L24" s="150"/>
      <c r="M24" s="150"/>
      <c r="N24" s="150"/>
    </row>
    <row r="25" spans="1:14" ht="17.25" hidden="1" outlineLevel="1" thickTop="1" thickBot="1">
      <c r="A25" s="35"/>
      <c r="B25" s="35"/>
      <c r="C25" s="35"/>
      <c r="D25" s="35"/>
      <c r="E25" s="35"/>
      <c r="F25" s="35"/>
      <c r="G25" s="64"/>
      <c r="H25" s="65"/>
      <c r="I25" s="66"/>
      <c r="J25" s="6"/>
      <c r="K25" s="150"/>
      <c r="L25" s="150"/>
      <c r="M25" s="150"/>
      <c r="N25" s="150"/>
    </row>
    <row r="26" spans="1:14" ht="16.5" hidden="1" outlineLevel="1" thickBot="1">
      <c r="A26" s="35"/>
      <c r="B26" s="35"/>
      <c r="C26" s="191" t="s">
        <v>119</v>
      </c>
      <c r="D26" s="192"/>
      <c r="E26" s="34">
        <f>VLOOKUP($B24,'Conditions de coupe'!$D$14:$J$54,2,FALSE)</f>
        <v>0</v>
      </c>
      <c r="F26" s="35" t="s">
        <v>34</v>
      </c>
      <c r="G26" s="35"/>
      <c r="H26" s="35"/>
      <c r="I26" s="35"/>
      <c r="J26" s="6"/>
      <c r="K26" s="150"/>
      <c r="L26" s="150"/>
      <c r="M26" s="150"/>
      <c r="N26" s="150"/>
    </row>
    <row r="27" spans="1:14" ht="16.5" hidden="1" outlineLevel="1" thickBot="1">
      <c r="A27" s="35"/>
      <c r="B27" s="35"/>
      <c r="C27" s="35"/>
      <c r="D27" s="35"/>
      <c r="E27" s="35"/>
      <c r="F27" s="35"/>
      <c r="G27" s="35"/>
      <c r="H27" s="62" t="s">
        <v>99</v>
      </c>
      <c r="I27" s="34">
        <f>VLOOKUP($B24,'Conditions de coupe'!$D$14:$J$54,7,FALSE)</f>
        <v>0</v>
      </c>
      <c r="J27" s="6"/>
      <c r="K27" s="150"/>
      <c r="L27" s="150"/>
      <c r="M27" s="150"/>
      <c r="N27" s="150"/>
    </row>
    <row r="28" spans="1:14" ht="15.75" hidden="1" outlineLevel="1">
      <c r="A28" s="35"/>
      <c r="B28" s="35"/>
      <c r="C28" s="35"/>
      <c r="D28" s="35"/>
      <c r="E28" s="35"/>
      <c r="F28" s="35"/>
      <c r="G28" s="35"/>
      <c r="H28" s="35"/>
      <c r="I28" s="35"/>
      <c r="J28" s="6"/>
      <c r="K28" s="150"/>
      <c r="L28" s="150"/>
      <c r="M28" s="150"/>
      <c r="N28" s="150"/>
    </row>
    <row r="29" spans="1:14" ht="15.75" hidden="1" outlineLevel="1">
      <c r="A29" s="162"/>
      <c r="B29" s="8"/>
      <c r="C29" s="8"/>
      <c r="D29" s="193" t="s">
        <v>36</v>
      </c>
      <c r="E29" s="193"/>
      <c r="F29" s="193" t="s">
        <v>37</v>
      </c>
      <c r="G29" s="193"/>
      <c r="H29" s="35"/>
      <c r="I29" s="35"/>
      <c r="J29" s="6"/>
      <c r="K29" s="150"/>
      <c r="L29" s="150"/>
      <c r="M29" s="150"/>
      <c r="N29" s="150"/>
    </row>
    <row r="30" spans="1:14" ht="15.75" hidden="1" outlineLevel="1">
      <c r="A30" s="161"/>
      <c r="B30" s="9" t="s">
        <v>38</v>
      </c>
      <c r="C30" s="10" t="s">
        <v>39</v>
      </c>
      <c r="D30" s="165" t="s">
        <v>18</v>
      </c>
      <c r="E30" s="165" t="s">
        <v>20</v>
      </c>
      <c r="F30" s="165" t="s">
        <v>40</v>
      </c>
      <c r="G30" s="165" t="s">
        <v>41</v>
      </c>
      <c r="H30" s="35"/>
      <c r="I30" s="35"/>
      <c r="J30" s="6"/>
      <c r="K30" s="150"/>
      <c r="L30" s="150"/>
      <c r="M30" s="150"/>
      <c r="N30" s="150"/>
    </row>
    <row r="31" spans="1:14" ht="15.75" hidden="1" outlineLevel="1">
      <c r="A31" s="11" t="s">
        <v>42</v>
      </c>
      <c r="B31" s="12" t="s">
        <v>20</v>
      </c>
      <c r="C31" s="13">
        <v>90</v>
      </c>
      <c r="D31" s="23" t="str">
        <f>IF(B31="rapide",$I$2,"-")</f>
        <v>-</v>
      </c>
      <c r="E31" s="14">
        <f>IF($B31="travail", MROUND($I$27,0.001),"-")</f>
        <v>0</v>
      </c>
      <c r="F31" s="14" t="str">
        <f t="shared" ref="F31:F38" si="4">IF(B31="rapide", MROUND(C31/D31,0.001),"-")</f>
        <v>-</v>
      </c>
      <c r="G31" s="14">
        <f>IF($E31=0,0,(IF($B31="travail", MROUND($C31/$E31,0.001),"-")))</f>
        <v>0</v>
      </c>
      <c r="H31" s="35"/>
      <c r="I31" s="35"/>
      <c r="J31" s="6"/>
      <c r="K31" s="150"/>
      <c r="L31" s="150"/>
      <c r="M31" s="150"/>
      <c r="N31" s="150"/>
    </row>
    <row r="32" spans="1:14" ht="15.75" hidden="1" outlineLevel="1">
      <c r="A32" s="15" t="s">
        <v>43</v>
      </c>
      <c r="B32" s="12" t="s">
        <v>18</v>
      </c>
      <c r="C32" s="16">
        <v>89</v>
      </c>
      <c r="D32" s="24">
        <f t="shared" ref="D32:D38" si="5">IF(B32="rapide",$I$2,"-")</f>
        <v>3000</v>
      </c>
      <c r="E32" s="14" t="str">
        <f t="shared" ref="E32:E38" si="6">IF($B32="travail", MROUND($I$27,0.001),"-")</f>
        <v>-</v>
      </c>
      <c r="F32" s="14">
        <f t="shared" si="4"/>
        <v>0.03</v>
      </c>
      <c r="G32" s="14" t="str">
        <f t="shared" ref="G32:G38" si="7">IF($E32=0,0,(IF($B32="travail", MROUND($C32/$E32,0.001),"-")))</f>
        <v>-</v>
      </c>
      <c r="H32" s="35"/>
      <c r="I32" s="35"/>
      <c r="J32" s="6"/>
      <c r="K32" s="150"/>
      <c r="L32" s="150"/>
      <c r="M32" s="150"/>
      <c r="N32" s="150"/>
    </row>
    <row r="33" spans="1:14" ht="15.75" hidden="1" outlineLevel="1">
      <c r="A33" s="15" t="s">
        <v>54</v>
      </c>
      <c r="B33" s="12" t="s">
        <v>20</v>
      </c>
      <c r="C33" s="16">
        <v>90</v>
      </c>
      <c r="D33" s="24" t="str">
        <f t="shared" si="5"/>
        <v>-</v>
      </c>
      <c r="E33" s="14">
        <f t="shared" si="6"/>
        <v>0</v>
      </c>
      <c r="F33" s="14" t="str">
        <f t="shared" si="4"/>
        <v>-</v>
      </c>
      <c r="G33" s="14">
        <f t="shared" si="7"/>
        <v>0</v>
      </c>
      <c r="H33" s="35"/>
      <c r="I33" s="35"/>
      <c r="J33" s="6"/>
      <c r="K33" s="150"/>
      <c r="L33" s="150"/>
      <c r="M33" s="150"/>
      <c r="N33" s="150"/>
    </row>
    <row r="34" spans="1:14" ht="15.75" hidden="1" outlineLevel="1">
      <c r="A34" s="15" t="s">
        <v>55</v>
      </c>
      <c r="B34" s="12" t="s">
        <v>18</v>
      </c>
      <c r="C34" s="16">
        <v>30</v>
      </c>
      <c r="D34" s="24">
        <f t="shared" si="5"/>
        <v>3000</v>
      </c>
      <c r="E34" s="14" t="str">
        <f t="shared" si="6"/>
        <v>-</v>
      </c>
      <c r="F34" s="14">
        <f t="shared" si="4"/>
        <v>0.01</v>
      </c>
      <c r="G34" s="14" t="str">
        <f t="shared" si="7"/>
        <v>-</v>
      </c>
      <c r="H34" s="35"/>
      <c r="I34" s="35"/>
      <c r="J34" s="6"/>
      <c r="K34" s="150"/>
      <c r="L34" s="150"/>
      <c r="M34" s="150"/>
      <c r="N34" s="150"/>
    </row>
    <row r="35" spans="1:14" ht="15.75" hidden="1" outlineLevel="1">
      <c r="A35" s="15" t="s">
        <v>56</v>
      </c>
      <c r="B35" s="12" t="s">
        <v>20</v>
      </c>
      <c r="C35" s="16">
        <v>93</v>
      </c>
      <c r="D35" s="24" t="str">
        <f t="shared" si="5"/>
        <v>-</v>
      </c>
      <c r="E35" s="14">
        <f t="shared" si="6"/>
        <v>0</v>
      </c>
      <c r="F35" s="14" t="str">
        <f t="shared" si="4"/>
        <v>-</v>
      </c>
      <c r="G35" s="14">
        <f t="shared" si="7"/>
        <v>0</v>
      </c>
      <c r="H35" s="35"/>
      <c r="I35" s="35"/>
      <c r="J35" s="6"/>
      <c r="K35" s="150"/>
      <c r="L35" s="150"/>
      <c r="M35" s="150"/>
      <c r="N35" s="150"/>
    </row>
    <row r="36" spans="1:14" ht="15.75" hidden="1" outlineLevel="1">
      <c r="A36" s="15" t="s">
        <v>57</v>
      </c>
      <c r="B36" s="12" t="s">
        <v>18</v>
      </c>
      <c r="C36" s="16">
        <v>10</v>
      </c>
      <c r="D36" s="24">
        <f t="shared" si="5"/>
        <v>3000</v>
      </c>
      <c r="E36" s="14" t="str">
        <f t="shared" si="6"/>
        <v>-</v>
      </c>
      <c r="F36" s="14">
        <f t="shared" si="4"/>
        <v>3.0000000000000001E-3</v>
      </c>
      <c r="G36" s="14" t="str">
        <f t="shared" si="7"/>
        <v>-</v>
      </c>
      <c r="H36" s="35"/>
      <c r="I36" s="35"/>
      <c r="J36" s="6"/>
      <c r="K36" s="150"/>
      <c r="L36" s="150"/>
      <c r="M36" s="150"/>
      <c r="N36" s="150"/>
    </row>
    <row r="37" spans="1:14" ht="15.75" hidden="1" outlineLevel="1">
      <c r="A37" s="15" t="s">
        <v>58</v>
      </c>
      <c r="B37" s="12" t="s">
        <v>20</v>
      </c>
      <c r="C37" s="16">
        <v>93</v>
      </c>
      <c r="D37" s="24" t="str">
        <f t="shared" si="5"/>
        <v>-</v>
      </c>
      <c r="E37" s="14">
        <f t="shared" si="6"/>
        <v>0</v>
      </c>
      <c r="F37" s="14" t="str">
        <f t="shared" si="4"/>
        <v>-</v>
      </c>
      <c r="G37" s="14">
        <f t="shared" si="7"/>
        <v>0</v>
      </c>
      <c r="H37" s="35"/>
      <c r="I37" s="35"/>
      <c r="J37" s="6"/>
      <c r="K37" s="150"/>
      <c r="L37" s="150"/>
      <c r="M37" s="150"/>
      <c r="N37" s="150"/>
    </row>
    <row r="38" spans="1:14" ht="16.5" hidden="1" outlineLevel="1" thickBot="1">
      <c r="A38" s="15" t="s">
        <v>59</v>
      </c>
      <c r="B38" s="12" t="s">
        <v>18</v>
      </c>
      <c r="C38" s="16">
        <v>10</v>
      </c>
      <c r="D38" s="25">
        <f t="shared" si="5"/>
        <v>3000</v>
      </c>
      <c r="E38" s="14" t="str">
        <f t="shared" si="6"/>
        <v>-</v>
      </c>
      <c r="F38" s="14">
        <f t="shared" si="4"/>
        <v>3.0000000000000001E-3</v>
      </c>
      <c r="G38" s="14" t="str">
        <f t="shared" si="7"/>
        <v>-</v>
      </c>
      <c r="H38" s="35"/>
      <c r="I38" s="35"/>
      <c r="J38" s="6"/>
      <c r="K38" s="150"/>
      <c r="L38" s="150"/>
      <c r="M38" s="150"/>
      <c r="N38" s="150"/>
    </row>
    <row r="39" spans="1:14" ht="16.5" collapsed="1" thickBot="1">
      <c r="A39" s="194" t="s">
        <v>47</v>
      </c>
      <c r="B39" s="195"/>
      <c r="C39" s="196"/>
      <c r="D39" s="36" t="s">
        <v>45</v>
      </c>
      <c r="E39" s="133" t="str">
        <f>IF(G31=0," ",(SUM(F31:G38,($I$3/100))))</f>
        <v xml:space="preserve"> </v>
      </c>
      <c r="F39" s="37" t="s">
        <v>46</v>
      </c>
      <c r="G39" s="29"/>
      <c r="H39" s="35"/>
      <c r="I39" s="35"/>
      <c r="J39" s="6"/>
      <c r="K39" s="150"/>
      <c r="L39" s="150"/>
      <c r="M39" s="150"/>
      <c r="N39" s="150"/>
    </row>
    <row r="40" spans="1:14" ht="16.5" thickBot="1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4" ht="17.25" hidden="1" outlineLevel="1" thickTop="1" thickBot="1">
      <c r="A41" s="32"/>
      <c r="B41" s="32"/>
      <c r="C41" s="32"/>
      <c r="D41" s="32"/>
      <c r="E41" s="32"/>
      <c r="F41" s="32"/>
      <c r="G41" s="32"/>
      <c r="H41" s="32"/>
      <c r="I41" s="32"/>
      <c r="J41" s="26"/>
      <c r="K41" s="150"/>
      <c r="L41" s="150"/>
      <c r="M41" s="150"/>
      <c r="N41" s="150"/>
    </row>
    <row r="42" spans="1:14" ht="17.25" hidden="1" outlineLevel="1" thickTop="1" thickBot="1">
      <c r="A42" s="62" t="s">
        <v>7</v>
      </c>
      <c r="B42" s="182">
        <v>0</v>
      </c>
      <c r="C42" s="183"/>
      <c r="D42" s="33" t="s">
        <v>32</v>
      </c>
      <c r="E42" s="34">
        <f>VLOOKUP($B42,'Conditions de coupe'!$D$14:$J$54,3,FALSE)</f>
        <v>0</v>
      </c>
      <c r="F42" s="35" t="s">
        <v>33</v>
      </c>
      <c r="H42" s="62" t="s">
        <v>98</v>
      </c>
      <c r="I42" s="34">
        <f>VLOOKUP($B42,'Conditions de coupe'!$D$14:$J$54,2,FALSE)</f>
        <v>0</v>
      </c>
      <c r="J42" s="6"/>
      <c r="K42" s="150"/>
      <c r="L42" s="150"/>
      <c r="M42" s="150"/>
      <c r="N42" s="150"/>
    </row>
    <row r="43" spans="1:14" ht="17.25" hidden="1" outlineLevel="1" thickTop="1" thickBot="1">
      <c r="A43" s="35"/>
      <c r="B43" s="35"/>
      <c r="C43" s="35"/>
      <c r="D43" s="35"/>
      <c r="E43" s="35"/>
      <c r="F43" s="35"/>
      <c r="G43" s="64"/>
      <c r="H43" s="65"/>
      <c r="I43" s="66"/>
      <c r="J43" s="6"/>
      <c r="K43" s="150"/>
      <c r="L43" s="150"/>
      <c r="M43" s="150"/>
      <c r="N43" s="150"/>
    </row>
    <row r="44" spans="1:14" ht="16.5" hidden="1" outlineLevel="1" thickBot="1">
      <c r="A44" s="35"/>
      <c r="B44" s="35"/>
      <c r="C44" s="191" t="s">
        <v>119</v>
      </c>
      <c r="D44" s="192"/>
      <c r="E44" s="34">
        <f>VLOOKUP($B42,'Conditions de coupe'!$D$14:$J$54,2,FALSE)</f>
        <v>0</v>
      </c>
      <c r="F44" s="35" t="s">
        <v>34</v>
      </c>
      <c r="G44" s="35"/>
      <c r="H44" s="35"/>
      <c r="I44" s="35"/>
      <c r="J44" s="6"/>
      <c r="K44" s="150"/>
      <c r="L44" s="150"/>
      <c r="M44" s="150"/>
      <c r="N44" s="150"/>
    </row>
    <row r="45" spans="1:14" ht="16.5" hidden="1" outlineLevel="1" thickBot="1">
      <c r="A45" s="35"/>
      <c r="B45" s="35"/>
      <c r="C45" s="35"/>
      <c r="D45" s="35"/>
      <c r="E45" s="35"/>
      <c r="F45" s="35"/>
      <c r="G45" s="35"/>
      <c r="H45" s="62" t="s">
        <v>99</v>
      </c>
      <c r="I45" s="34">
        <f>VLOOKUP($B42,'Conditions de coupe'!$D$14:$J$54,7,FALSE)</f>
        <v>0</v>
      </c>
      <c r="J45" s="6"/>
      <c r="K45" s="150"/>
      <c r="L45" s="150"/>
      <c r="M45" s="150"/>
      <c r="N45" s="150"/>
    </row>
    <row r="46" spans="1:14" ht="15.75" hidden="1" outlineLevel="1">
      <c r="A46" s="35"/>
      <c r="B46" s="35"/>
      <c r="C46" s="35"/>
      <c r="D46" s="35"/>
      <c r="E46" s="35"/>
      <c r="F46" s="35"/>
      <c r="G46" s="35"/>
      <c r="H46" s="35"/>
      <c r="I46" s="35"/>
      <c r="J46" s="6"/>
      <c r="K46" s="150"/>
      <c r="L46" s="150"/>
      <c r="M46" s="150"/>
      <c r="N46" s="150"/>
    </row>
    <row r="47" spans="1:14" ht="15.75" hidden="1" outlineLevel="1">
      <c r="A47" s="163"/>
      <c r="B47" s="8"/>
      <c r="C47" s="8"/>
      <c r="D47" s="193" t="s">
        <v>36</v>
      </c>
      <c r="E47" s="193"/>
      <c r="F47" s="193" t="s">
        <v>37</v>
      </c>
      <c r="G47" s="193"/>
      <c r="H47" s="35"/>
      <c r="I47" s="35"/>
      <c r="J47" s="6"/>
      <c r="K47" s="150"/>
      <c r="L47" s="150"/>
      <c r="M47" s="150"/>
      <c r="N47" s="150"/>
    </row>
    <row r="48" spans="1:14" ht="15.75" hidden="1" outlineLevel="1">
      <c r="A48" s="164"/>
      <c r="B48" s="9" t="s">
        <v>38</v>
      </c>
      <c r="C48" s="10" t="s">
        <v>39</v>
      </c>
      <c r="D48" s="165" t="s">
        <v>18</v>
      </c>
      <c r="E48" s="165" t="s">
        <v>20</v>
      </c>
      <c r="F48" s="165" t="s">
        <v>40</v>
      </c>
      <c r="G48" s="165" t="s">
        <v>41</v>
      </c>
      <c r="H48" s="35"/>
      <c r="I48" s="35"/>
      <c r="J48" s="6"/>
    </row>
    <row r="49" spans="1:10" ht="15.75" hidden="1" outlineLevel="1">
      <c r="A49" s="11" t="s">
        <v>42</v>
      </c>
      <c r="B49" s="12" t="s">
        <v>20</v>
      </c>
      <c r="C49" s="13">
        <v>90</v>
      </c>
      <c r="D49" s="23" t="str">
        <f>IF(B49="rapide",$I$2,"-")</f>
        <v>-</v>
      </c>
      <c r="E49" s="14">
        <f>IF($B49="travail", MROUND($I$45,0.001),"-")</f>
        <v>0</v>
      </c>
      <c r="F49" s="14" t="str">
        <f t="shared" ref="F49:F56" si="8">IF(B49="rapide", MROUND(C49/D49,0.001),"-")</f>
        <v>-</v>
      </c>
      <c r="G49" s="14">
        <f>IF($E49=0,0,(IF($B49="travail", MROUND($C49/$E49,0.001),"-")))</f>
        <v>0</v>
      </c>
      <c r="H49" s="35"/>
      <c r="I49" s="35"/>
      <c r="J49" s="6"/>
    </row>
    <row r="50" spans="1:10" ht="15.75" hidden="1" outlineLevel="1">
      <c r="A50" s="15" t="s">
        <v>43</v>
      </c>
      <c r="B50" s="12" t="s">
        <v>18</v>
      </c>
      <c r="C50" s="16">
        <v>89</v>
      </c>
      <c r="D50" s="24">
        <f t="shared" ref="D50:D56" si="9">IF(B50="rapide",$I$2,"-")</f>
        <v>3000</v>
      </c>
      <c r="E50" s="14" t="str">
        <f t="shared" ref="E50:E56" si="10">IF($B50="travail", MROUND($I$45,0.001),"-")</f>
        <v>-</v>
      </c>
      <c r="F50" s="14">
        <f t="shared" si="8"/>
        <v>0.03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>
      <c r="A51" s="15" t="s">
        <v>54</v>
      </c>
      <c r="B51" s="12" t="s">
        <v>20</v>
      </c>
      <c r="C51" s="16">
        <v>90</v>
      </c>
      <c r="D51" s="24" t="str">
        <f t="shared" si="9"/>
        <v>-</v>
      </c>
      <c r="E51" s="14">
        <f t="shared" si="10"/>
        <v>0</v>
      </c>
      <c r="F51" s="14" t="str">
        <f t="shared" si="8"/>
        <v>-</v>
      </c>
      <c r="G51" s="14">
        <f t="shared" si="11"/>
        <v>0</v>
      </c>
      <c r="H51" s="35"/>
      <c r="I51" s="35"/>
      <c r="J51" s="6"/>
    </row>
    <row r="52" spans="1:10" ht="15.75" hidden="1" outlineLevel="1">
      <c r="A52" s="15" t="s">
        <v>55</v>
      </c>
      <c r="B52" s="12" t="s">
        <v>18</v>
      </c>
      <c r="C52" s="16">
        <v>30</v>
      </c>
      <c r="D52" s="24">
        <f t="shared" si="9"/>
        <v>3000</v>
      </c>
      <c r="E52" s="14" t="str">
        <f t="shared" si="10"/>
        <v>-</v>
      </c>
      <c r="F52" s="14">
        <f t="shared" si="8"/>
        <v>0.01</v>
      </c>
      <c r="G52" s="14" t="str">
        <f t="shared" si="11"/>
        <v>-</v>
      </c>
      <c r="H52" s="35"/>
      <c r="I52" s="35"/>
      <c r="J52" s="6"/>
    </row>
    <row r="53" spans="1:10" ht="15.75" hidden="1" outlineLevel="1">
      <c r="A53" s="15" t="s">
        <v>56</v>
      </c>
      <c r="B53" s="12" t="s">
        <v>20</v>
      </c>
      <c r="C53" s="16">
        <v>93</v>
      </c>
      <c r="D53" s="24" t="str">
        <f t="shared" si="9"/>
        <v>-</v>
      </c>
      <c r="E53" s="14">
        <f t="shared" si="10"/>
        <v>0</v>
      </c>
      <c r="F53" s="14" t="str">
        <f t="shared" si="8"/>
        <v>-</v>
      </c>
      <c r="G53" s="14">
        <f t="shared" si="11"/>
        <v>0</v>
      </c>
      <c r="H53" s="35"/>
      <c r="I53" s="35"/>
      <c r="J53" s="6"/>
    </row>
    <row r="54" spans="1:10" ht="15.75" hidden="1" outlineLevel="1">
      <c r="A54" s="15" t="s">
        <v>57</v>
      </c>
      <c r="B54" s="12" t="s">
        <v>18</v>
      </c>
      <c r="C54" s="16">
        <v>10</v>
      </c>
      <c r="D54" s="24">
        <f t="shared" si="9"/>
        <v>3000</v>
      </c>
      <c r="E54" s="14" t="str">
        <f t="shared" si="10"/>
        <v>-</v>
      </c>
      <c r="F54" s="14">
        <f t="shared" si="8"/>
        <v>3.0000000000000001E-3</v>
      </c>
      <c r="G54" s="14" t="str">
        <f t="shared" si="11"/>
        <v>-</v>
      </c>
      <c r="H54" s="35"/>
      <c r="I54" s="35"/>
      <c r="J54" s="6"/>
    </row>
    <row r="55" spans="1:10" ht="15.75" hidden="1" outlineLevel="1">
      <c r="A55" s="15" t="s">
        <v>58</v>
      </c>
      <c r="B55" s="12" t="s">
        <v>20</v>
      </c>
      <c r="C55" s="16">
        <v>93</v>
      </c>
      <c r="D55" s="24" t="str">
        <f t="shared" si="9"/>
        <v>-</v>
      </c>
      <c r="E55" s="14">
        <f t="shared" si="10"/>
        <v>0</v>
      </c>
      <c r="F55" s="14" t="str">
        <f t="shared" si="8"/>
        <v>-</v>
      </c>
      <c r="G55" s="14">
        <f t="shared" si="11"/>
        <v>0</v>
      </c>
      <c r="H55" s="35"/>
      <c r="I55" s="35"/>
      <c r="J55" s="6"/>
    </row>
    <row r="56" spans="1:10" ht="16.5" hidden="1" outlineLevel="1" thickBot="1">
      <c r="A56" s="15" t="s">
        <v>59</v>
      </c>
      <c r="B56" s="12" t="s">
        <v>18</v>
      </c>
      <c r="C56" s="16">
        <v>10</v>
      </c>
      <c r="D56" s="25">
        <f t="shared" si="9"/>
        <v>3000</v>
      </c>
      <c r="E56" s="14" t="str">
        <f t="shared" si="10"/>
        <v>-</v>
      </c>
      <c r="F56" s="14">
        <f t="shared" si="8"/>
        <v>3.0000000000000001E-3</v>
      </c>
      <c r="G56" s="14" t="str">
        <f t="shared" si="11"/>
        <v>-</v>
      </c>
      <c r="H56" s="35"/>
      <c r="I56" s="35"/>
      <c r="J56" s="6"/>
    </row>
    <row r="57" spans="1:10" ht="16.5" collapsed="1" thickBot="1">
      <c r="A57" s="194" t="s">
        <v>48</v>
      </c>
      <c r="B57" s="195"/>
      <c r="C57" s="196"/>
      <c r="D57" s="36" t="s">
        <v>45</v>
      </c>
      <c r="E57" s="133" t="str">
        <f>IF(G49=0," ",(SUM(F49:G56,($I$3/100))))</f>
        <v xml:space="preserve"> </v>
      </c>
      <c r="F57" s="37" t="s">
        <v>46</v>
      </c>
      <c r="G57" s="29"/>
      <c r="H57" s="35"/>
      <c r="I57" s="35"/>
      <c r="J57" s="6"/>
    </row>
    <row r="58" spans="1:10" ht="16.5" thickBot="1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>
      <c r="A60" s="62" t="s">
        <v>7</v>
      </c>
      <c r="B60" s="182">
        <v>0</v>
      </c>
      <c r="C60" s="183"/>
      <c r="D60" s="33" t="s">
        <v>32</v>
      </c>
      <c r="E60" s="34">
        <f>VLOOKUP($B60,'Conditions de coupe'!$D$14:$J$54,3,FALSE)</f>
        <v>0</v>
      </c>
      <c r="F60" s="35" t="s">
        <v>33</v>
      </c>
      <c r="H60" s="62" t="s">
        <v>98</v>
      </c>
      <c r="I60" s="34">
        <f>VLOOKUP($B60,'Conditions de coupe'!$D$14:$J$54,2,FALSE)</f>
        <v>0</v>
      </c>
      <c r="J60" s="6"/>
    </row>
    <row r="61" spans="1:10" ht="17.25" hidden="1" outlineLevel="1" thickTop="1" thickBot="1">
      <c r="A61" s="35"/>
      <c r="B61" s="35"/>
      <c r="C61" s="35"/>
      <c r="D61" s="35"/>
      <c r="E61" s="35"/>
      <c r="F61" s="35"/>
      <c r="G61" s="64"/>
      <c r="H61" s="65"/>
      <c r="I61" s="66"/>
      <c r="J61" s="6"/>
    </row>
    <row r="62" spans="1:10" ht="16.5" hidden="1" outlineLevel="1" thickBot="1">
      <c r="A62" s="35"/>
      <c r="B62" s="35"/>
      <c r="C62" s="191" t="s">
        <v>119</v>
      </c>
      <c r="D62" s="192"/>
      <c r="E62" s="34">
        <f>VLOOKUP($B60,'Conditions de coupe'!$D$14:$J$54,2,FALSE)</f>
        <v>0</v>
      </c>
      <c r="F62" s="35" t="s">
        <v>34</v>
      </c>
      <c r="G62" s="35"/>
      <c r="H62" s="35"/>
      <c r="I62" s="35"/>
      <c r="J62" s="6"/>
    </row>
    <row r="63" spans="1:10" ht="16.5" hidden="1" outlineLevel="1" thickBot="1">
      <c r="A63" s="35"/>
      <c r="B63" s="35"/>
      <c r="C63" s="35"/>
      <c r="D63" s="35"/>
      <c r="E63" s="35"/>
      <c r="F63" s="35"/>
      <c r="G63" s="35"/>
      <c r="H63" s="62" t="s">
        <v>99</v>
      </c>
      <c r="I63" s="34">
        <f>VLOOKUP($B60,'Conditions de coupe'!$D$14:$J$54,7,FALSE)</f>
        <v>0</v>
      </c>
      <c r="J63" s="6"/>
    </row>
    <row r="64" spans="1:10" ht="15.75" hidden="1" outlineLevel="1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>
      <c r="A65" s="166"/>
      <c r="B65" s="159"/>
      <c r="C65" s="159"/>
      <c r="D65" s="193" t="s">
        <v>36</v>
      </c>
      <c r="E65" s="193"/>
      <c r="F65" s="193" t="s">
        <v>37</v>
      </c>
      <c r="G65" s="193"/>
      <c r="H65" s="35"/>
      <c r="I65" s="35"/>
      <c r="J65" s="6"/>
    </row>
    <row r="66" spans="1:10" ht="15.75" hidden="1" outlineLevel="1">
      <c r="A66" s="164"/>
      <c r="B66" s="9" t="s">
        <v>38</v>
      </c>
      <c r="C66" s="10" t="s">
        <v>39</v>
      </c>
      <c r="D66" s="165" t="s">
        <v>18</v>
      </c>
      <c r="E66" s="165" t="s">
        <v>20</v>
      </c>
      <c r="F66" s="165" t="s">
        <v>40</v>
      </c>
      <c r="G66" s="165" t="s">
        <v>41</v>
      </c>
      <c r="H66" s="35"/>
      <c r="I66" s="35"/>
      <c r="J66" s="6"/>
    </row>
    <row r="67" spans="1:10" ht="15.75" hidden="1" outlineLevel="1">
      <c r="A67" s="11" t="s">
        <v>42</v>
      </c>
      <c r="B67" s="12" t="s">
        <v>20</v>
      </c>
      <c r="C67" s="13">
        <v>90</v>
      </c>
      <c r="D67" s="23" t="str">
        <f>IF(B67="rapide",$I$2,"-")</f>
        <v>-</v>
      </c>
      <c r="E67" s="14">
        <f>IF($B67="travail", MROUND($I$63,0.001),"-")</f>
        <v>0</v>
      </c>
      <c r="F67" s="14" t="str">
        <f t="shared" ref="F67:F74" si="12">IF(B67="rapide", MROUND(C67/D67,0.001),"-")</f>
        <v>-</v>
      </c>
      <c r="G67" s="14">
        <f>IF($E67=0,0,(IF($B67="travail", MROUND($C67/$E67,0.001),"-")))</f>
        <v>0</v>
      </c>
      <c r="H67" s="35"/>
      <c r="I67" s="35"/>
      <c r="J67" s="6"/>
    </row>
    <row r="68" spans="1:10" ht="15.75" hidden="1" outlineLevel="1">
      <c r="A68" s="15" t="s">
        <v>43</v>
      </c>
      <c r="B68" s="12" t="s">
        <v>18</v>
      </c>
      <c r="C68" s="16">
        <v>89</v>
      </c>
      <c r="D68" s="24">
        <f t="shared" ref="D68:D74" si="13">IF(B68="rapide",$I$2,"-")</f>
        <v>3000</v>
      </c>
      <c r="E68" s="14" t="str">
        <f t="shared" ref="E68:E74" si="14">IF($B68="travail", MROUND($I$63,0.001),"-")</f>
        <v>-</v>
      </c>
      <c r="F68" s="14">
        <f t="shared" si="12"/>
        <v>0.03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>
      <c r="A69" s="15" t="s">
        <v>54</v>
      </c>
      <c r="B69" s="12" t="s">
        <v>20</v>
      </c>
      <c r="C69" s="16">
        <v>90</v>
      </c>
      <c r="D69" s="24" t="str">
        <f t="shared" si="13"/>
        <v>-</v>
      </c>
      <c r="E69" s="14">
        <f t="shared" si="14"/>
        <v>0</v>
      </c>
      <c r="F69" s="14" t="str">
        <f t="shared" si="12"/>
        <v>-</v>
      </c>
      <c r="G69" s="14">
        <f t="shared" si="15"/>
        <v>0</v>
      </c>
      <c r="H69" s="35"/>
      <c r="I69" s="35"/>
      <c r="J69" s="6"/>
    </row>
    <row r="70" spans="1:10" ht="15.75" hidden="1" outlineLevel="1">
      <c r="A70" s="15" t="s">
        <v>55</v>
      </c>
      <c r="B70" s="12" t="s">
        <v>18</v>
      </c>
      <c r="C70" s="16">
        <v>30</v>
      </c>
      <c r="D70" s="24">
        <f t="shared" si="13"/>
        <v>3000</v>
      </c>
      <c r="E70" s="14" t="str">
        <f t="shared" si="14"/>
        <v>-</v>
      </c>
      <c r="F70" s="14">
        <f t="shared" si="12"/>
        <v>0.01</v>
      </c>
      <c r="G70" s="14" t="str">
        <f t="shared" si="15"/>
        <v>-</v>
      </c>
      <c r="H70" s="35"/>
      <c r="I70" s="35"/>
      <c r="J70" s="6"/>
    </row>
    <row r="71" spans="1:10" ht="15.75" hidden="1" outlineLevel="1">
      <c r="A71" s="15" t="s">
        <v>56</v>
      </c>
      <c r="B71" s="12" t="s">
        <v>20</v>
      </c>
      <c r="C71" s="16">
        <v>93</v>
      </c>
      <c r="D71" s="24" t="str">
        <f t="shared" si="13"/>
        <v>-</v>
      </c>
      <c r="E71" s="14">
        <f t="shared" si="14"/>
        <v>0</v>
      </c>
      <c r="F71" s="14" t="str">
        <f t="shared" si="12"/>
        <v>-</v>
      </c>
      <c r="G71" s="14">
        <f t="shared" si="15"/>
        <v>0</v>
      </c>
      <c r="H71" s="35"/>
      <c r="I71" s="35"/>
      <c r="J71" s="6"/>
    </row>
    <row r="72" spans="1:10" ht="15.75" hidden="1" outlineLevel="1">
      <c r="A72" s="15" t="s">
        <v>57</v>
      </c>
      <c r="B72" s="12" t="s">
        <v>18</v>
      </c>
      <c r="C72" s="16">
        <v>10</v>
      </c>
      <c r="D72" s="24">
        <f t="shared" si="13"/>
        <v>3000</v>
      </c>
      <c r="E72" s="14" t="str">
        <f t="shared" si="14"/>
        <v>-</v>
      </c>
      <c r="F72" s="14">
        <f t="shared" si="12"/>
        <v>3.0000000000000001E-3</v>
      </c>
      <c r="G72" s="14" t="str">
        <f t="shared" si="15"/>
        <v>-</v>
      </c>
      <c r="H72" s="35"/>
      <c r="I72" s="35"/>
      <c r="J72" s="6"/>
    </row>
    <row r="73" spans="1:10" ht="15.75" hidden="1" outlineLevel="1">
      <c r="A73" s="15" t="s">
        <v>58</v>
      </c>
      <c r="B73" s="12" t="s">
        <v>20</v>
      </c>
      <c r="C73" s="16">
        <v>93</v>
      </c>
      <c r="D73" s="24" t="str">
        <f t="shared" si="13"/>
        <v>-</v>
      </c>
      <c r="E73" s="14">
        <f t="shared" si="14"/>
        <v>0</v>
      </c>
      <c r="F73" s="14" t="str">
        <f t="shared" si="12"/>
        <v>-</v>
      </c>
      <c r="G73" s="14">
        <f t="shared" si="15"/>
        <v>0</v>
      </c>
      <c r="H73" s="35"/>
      <c r="I73" s="35"/>
      <c r="J73" s="6"/>
    </row>
    <row r="74" spans="1:10" ht="16.5" hidden="1" outlineLevel="1" thickBot="1">
      <c r="A74" s="15" t="s">
        <v>59</v>
      </c>
      <c r="B74" s="12" t="s">
        <v>18</v>
      </c>
      <c r="C74" s="16">
        <v>10</v>
      </c>
      <c r="D74" s="25">
        <f t="shared" si="13"/>
        <v>3000</v>
      </c>
      <c r="E74" s="14" t="str">
        <f t="shared" si="14"/>
        <v>-</v>
      </c>
      <c r="F74" s="14">
        <f t="shared" si="12"/>
        <v>3.0000000000000001E-3</v>
      </c>
      <c r="G74" s="14" t="str">
        <f t="shared" si="15"/>
        <v>-</v>
      </c>
      <c r="H74" s="35"/>
      <c r="I74" s="35"/>
      <c r="J74" s="6"/>
    </row>
    <row r="75" spans="1:10" ht="16.5" collapsed="1" thickBot="1">
      <c r="A75" s="194" t="s">
        <v>49</v>
      </c>
      <c r="B75" s="195"/>
      <c r="C75" s="196"/>
      <c r="D75" s="36" t="s">
        <v>45</v>
      </c>
      <c r="E75" s="133" t="str">
        <f>IF(G67=0," ",(SUM(F67:G74,($I$3/100))))</f>
        <v xml:space="preserve"> </v>
      </c>
      <c r="F75" s="37" t="s">
        <v>46</v>
      </c>
      <c r="G75" s="29"/>
      <c r="H75" s="35"/>
      <c r="I75" s="35"/>
      <c r="J75" s="6"/>
    </row>
    <row r="76" spans="1:10" ht="16.5" thickBot="1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>
      <c r="A78" s="62" t="s">
        <v>7</v>
      </c>
      <c r="B78" s="182">
        <v>0</v>
      </c>
      <c r="C78" s="183"/>
      <c r="D78" s="33" t="s">
        <v>32</v>
      </c>
      <c r="E78" s="34">
        <f>VLOOKUP($B78,'Conditions de coupe'!$D$14:$J$54,3,FALSE)</f>
        <v>0</v>
      </c>
      <c r="F78" s="35" t="s">
        <v>33</v>
      </c>
      <c r="H78" s="62" t="s">
        <v>98</v>
      </c>
      <c r="I78" s="34">
        <f>VLOOKUP($B78,'Conditions de coupe'!$D$14:$J$54,2,FALSE)</f>
        <v>0</v>
      </c>
      <c r="J78" s="6"/>
    </row>
    <row r="79" spans="1:10" ht="17.25" hidden="1" outlineLevel="1" thickTop="1" thickBot="1">
      <c r="A79" s="35"/>
      <c r="B79" s="35"/>
      <c r="C79" s="35"/>
      <c r="D79" s="35"/>
      <c r="E79" s="35"/>
      <c r="F79" s="35"/>
      <c r="G79" s="64"/>
      <c r="H79" s="65"/>
      <c r="I79" s="66"/>
      <c r="J79" s="6"/>
    </row>
    <row r="80" spans="1:10" ht="16.5" hidden="1" outlineLevel="1" thickBot="1">
      <c r="A80" s="35"/>
      <c r="B80" s="35"/>
      <c r="C80" s="191" t="s">
        <v>119</v>
      </c>
      <c r="D80" s="192"/>
      <c r="E80" s="34">
        <f>VLOOKUP($B78,'Conditions de coupe'!$D$14:$J$54,2,FALSE)</f>
        <v>0</v>
      </c>
      <c r="F80" s="35" t="s">
        <v>34</v>
      </c>
      <c r="G80" s="35"/>
      <c r="H80" s="35"/>
      <c r="I80" s="35"/>
      <c r="J80" s="6"/>
    </row>
    <row r="81" spans="1:10" ht="16.5" hidden="1" outlineLevel="1" thickBot="1">
      <c r="A81" s="35"/>
      <c r="B81" s="35"/>
      <c r="C81" s="35"/>
      <c r="D81" s="35"/>
      <c r="E81" s="35"/>
      <c r="F81" s="35"/>
      <c r="G81" s="35"/>
      <c r="H81" s="62" t="s">
        <v>99</v>
      </c>
      <c r="I81" s="34">
        <f>VLOOKUP($B78,'Conditions de coupe'!$D$14:$J$54,7,FALSE)</f>
        <v>0</v>
      </c>
      <c r="J81" s="6"/>
    </row>
    <row r="82" spans="1:10" ht="15.75" hidden="1" outlineLevel="1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>
      <c r="A83" s="166"/>
      <c r="B83" s="159"/>
      <c r="C83" s="159"/>
      <c r="D83" s="193" t="s">
        <v>36</v>
      </c>
      <c r="E83" s="193"/>
      <c r="F83" s="203" t="s">
        <v>37</v>
      </c>
      <c r="G83" s="204"/>
      <c r="H83" s="35"/>
      <c r="I83" s="35"/>
      <c r="J83" s="6"/>
    </row>
    <row r="84" spans="1:10" ht="15.75" hidden="1" outlineLevel="1">
      <c r="A84" s="164"/>
      <c r="B84" s="9" t="s">
        <v>38</v>
      </c>
      <c r="C84" s="10" t="s">
        <v>39</v>
      </c>
      <c r="D84" s="165" t="s">
        <v>18</v>
      </c>
      <c r="E84" s="165" t="s">
        <v>20</v>
      </c>
      <c r="F84" s="165" t="s">
        <v>40</v>
      </c>
      <c r="G84" s="165" t="s">
        <v>41</v>
      </c>
      <c r="H84" s="35"/>
      <c r="I84" s="35"/>
      <c r="J84" s="6"/>
    </row>
    <row r="85" spans="1:10" ht="15.75" hidden="1" outlineLevel="1">
      <c r="A85" s="11" t="s">
        <v>42</v>
      </c>
      <c r="B85" s="12" t="s">
        <v>20</v>
      </c>
      <c r="C85" s="13">
        <v>90</v>
      </c>
      <c r="D85" s="23" t="str">
        <f>IF(B85="rapide",$I$2,"-")</f>
        <v>-</v>
      </c>
      <c r="E85" s="14">
        <f>IF($B85="travail", MROUND($I$81,0.001),"-")</f>
        <v>0</v>
      </c>
      <c r="F85" s="14" t="str">
        <f t="shared" ref="F85:F92" si="16">IF(B85="rapide", MROUND(C85/D85,0.001),"-")</f>
        <v>-</v>
      </c>
      <c r="G85" s="14">
        <f>IF($E85=0,0,(IF($B85="travail", MROUND($C85/$E85,0.001),"-")))</f>
        <v>0</v>
      </c>
      <c r="H85" s="35"/>
      <c r="I85" s="35"/>
      <c r="J85" s="6"/>
    </row>
    <row r="86" spans="1:10" ht="15.75" hidden="1" outlineLevel="1">
      <c r="A86" s="15" t="s">
        <v>43</v>
      </c>
      <c r="B86" s="12" t="s">
        <v>18</v>
      </c>
      <c r="C86" s="16">
        <v>89</v>
      </c>
      <c r="D86" s="24">
        <f t="shared" ref="D86:D92" si="17">IF(B86="rapide",$I$2,"-")</f>
        <v>3000</v>
      </c>
      <c r="E86" s="14" t="str">
        <f t="shared" ref="E86:E92" si="18">IF($B86="travail", MROUND($I$81,0.001),"-")</f>
        <v>-</v>
      </c>
      <c r="F86" s="14">
        <f t="shared" si="16"/>
        <v>0.03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>
      <c r="A87" s="15" t="s">
        <v>54</v>
      </c>
      <c r="B87" s="12" t="s">
        <v>20</v>
      </c>
      <c r="C87" s="16">
        <v>90</v>
      </c>
      <c r="D87" s="24" t="str">
        <f t="shared" si="17"/>
        <v>-</v>
      </c>
      <c r="E87" s="14">
        <f t="shared" si="18"/>
        <v>0</v>
      </c>
      <c r="F87" s="14" t="str">
        <f t="shared" si="16"/>
        <v>-</v>
      </c>
      <c r="G87" s="14">
        <f t="shared" si="19"/>
        <v>0</v>
      </c>
      <c r="H87" s="35"/>
      <c r="I87" s="35"/>
      <c r="J87" s="6"/>
    </row>
    <row r="88" spans="1:10" ht="15.75" hidden="1" outlineLevel="1">
      <c r="A88" s="15" t="s">
        <v>55</v>
      </c>
      <c r="B88" s="12" t="s">
        <v>18</v>
      </c>
      <c r="C88" s="16">
        <v>30</v>
      </c>
      <c r="D88" s="24">
        <f t="shared" si="17"/>
        <v>3000</v>
      </c>
      <c r="E88" s="14" t="str">
        <f t="shared" si="18"/>
        <v>-</v>
      </c>
      <c r="F88" s="14">
        <f t="shared" si="16"/>
        <v>0.01</v>
      </c>
      <c r="G88" s="14" t="str">
        <f t="shared" si="19"/>
        <v>-</v>
      </c>
      <c r="H88" s="35"/>
      <c r="I88" s="35"/>
      <c r="J88" s="6"/>
    </row>
    <row r="89" spans="1:10" ht="15.75" hidden="1" outlineLevel="1">
      <c r="A89" s="15" t="s">
        <v>56</v>
      </c>
      <c r="B89" s="12" t="s">
        <v>20</v>
      </c>
      <c r="C89" s="16">
        <v>93</v>
      </c>
      <c r="D89" s="24" t="str">
        <f t="shared" si="17"/>
        <v>-</v>
      </c>
      <c r="E89" s="14">
        <f t="shared" si="18"/>
        <v>0</v>
      </c>
      <c r="F89" s="14" t="str">
        <f t="shared" si="16"/>
        <v>-</v>
      </c>
      <c r="G89" s="14">
        <f t="shared" si="19"/>
        <v>0</v>
      </c>
      <c r="H89" s="35"/>
      <c r="I89" s="35"/>
      <c r="J89" s="6"/>
    </row>
    <row r="90" spans="1:10" ht="15.75" hidden="1" outlineLevel="1">
      <c r="A90" s="15" t="s">
        <v>57</v>
      </c>
      <c r="B90" s="12" t="s">
        <v>18</v>
      </c>
      <c r="C90" s="16">
        <v>10</v>
      </c>
      <c r="D90" s="24">
        <f t="shared" si="17"/>
        <v>3000</v>
      </c>
      <c r="E90" s="14" t="str">
        <f t="shared" si="18"/>
        <v>-</v>
      </c>
      <c r="F90" s="14">
        <f t="shared" si="16"/>
        <v>3.0000000000000001E-3</v>
      </c>
      <c r="G90" s="14" t="str">
        <f t="shared" si="19"/>
        <v>-</v>
      </c>
      <c r="H90" s="35"/>
      <c r="I90" s="35"/>
      <c r="J90" s="6"/>
    </row>
    <row r="91" spans="1:10" ht="15.75" hidden="1" outlineLevel="1">
      <c r="A91" s="15" t="s">
        <v>58</v>
      </c>
      <c r="B91" s="12" t="s">
        <v>20</v>
      </c>
      <c r="C91" s="16">
        <v>93</v>
      </c>
      <c r="D91" s="24" t="str">
        <f t="shared" si="17"/>
        <v>-</v>
      </c>
      <c r="E91" s="14">
        <f t="shared" si="18"/>
        <v>0</v>
      </c>
      <c r="F91" s="14" t="str">
        <f t="shared" si="16"/>
        <v>-</v>
      </c>
      <c r="G91" s="14">
        <f t="shared" si="19"/>
        <v>0</v>
      </c>
      <c r="H91" s="35"/>
      <c r="I91" s="35"/>
      <c r="J91" s="6"/>
    </row>
    <row r="92" spans="1:10" ht="16.5" hidden="1" outlineLevel="1" thickBot="1">
      <c r="A92" s="15" t="s">
        <v>59</v>
      </c>
      <c r="B92" s="12" t="s">
        <v>18</v>
      </c>
      <c r="C92" s="16">
        <v>10</v>
      </c>
      <c r="D92" s="25">
        <f t="shared" si="17"/>
        <v>3000</v>
      </c>
      <c r="E92" s="14" t="str">
        <f t="shared" si="18"/>
        <v>-</v>
      </c>
      <c r="F92" s="14">
        <f t="shared" si="16"/>
        <v>3.0000000000000001E-3</v>
      </c>
      <c r="G92" s="14" t="str">
        <f t="shared" si="19"/>
        <v>-</v>
      </c>
      <c r="H92" s="35"/>
      <c r="I92" s="35"/>
      <c r="J92" s="6"/>
    </row>
    <row r="93" spans="1:10" ht="16.5" collapsed="1" thickBot="1">
      <c r="A93" s="194" t="s">
        <v>50</v>
      </c>
      <c r="B93" s="195"/>
      <c r="C93" s="196"/>
      <c r="D93" s="36" t="s">
        <v>45</v>
      </c>
      <c r="E93" s="133" t="str">
        <f>IF(G85=0," ",(SUM(F85:G92,($I$3/100))))</f>
        <v xml:space="preserve"> </v>
      </c>
      <c r="F93" s="37" t="s">
        <v>46</v>
      </c>
      <c r="G93" s="29"/>
      <c r="H93" s="35"/>
      <c r="I93" s="35"/>
      <c r="J93" s="6"/>
    </row>
    <row r="94" spans="1:10" ht="16.5" thickBot="1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>
      <c r="A96" s="62" t="s">
        <v>7</v>
      </c>
      <c r="B96" s="182">
        <v>0</v>
      </c>
      <c r="C96" s="183"/>
      <c r="D96" s="33" t="s">
        <v>32</v>
      </c>
      <c r="E96" s="34">
        <f>VLOOKUP($B96,'Conditions de coupe'!$D$14:$J$54,3,FALSE)</f>
        <v>0</v>
      </c>
      <c r="F96" s="35" t="s">
        <v>33</v>
      </c>
      <c r="H96" s="62" t="s">
        <v>98</v>
      </c>
      <c r="I96" s="34">
        <f>VLOOKUP($B96,'Conditions de coupe'!$D$14:$J$54,2,FALSE)</f>
        <v>0</v>
      </c>
      <c r="J96" s="6"/>
    </row>
    <row r="97" spans="1:10" ht="17.25" hidden="1" outlineLevel="1" thickTop="1" thickBot="1">
      <c r="A97" s="35"/>
      <c r="B97" s="35"/>
      <c r="C97" s="35"/>
      <c r="D97" s="35"/>
      <c r="E97" s="35"/>
      <c r="F97" s="35"/>
      <c r="G97" s="64"/>
      <c r="H97" s="65"/>
      <c r="I97" s="66"/>
      <c r="J97" s="6"/>
    </row>
    <row r="98" spans="1:10" ht="16.5" hidden="1" outlineLevel="1" thickBot="1">
      <c r="A98" s="35"/>
      <c r="B98" s="35"/>
      <c r="C98" s="191" t="s">
        <v>119</v>
      </c>
      <c r="D98" s="192"/>
      <c r="E98" s="34">
        <f>VLOOKUP($B96,'Conditions de coupe'!$D$14:$J$54,2,FALSE)</f>
        <v>0</v>
      </c>
      <c r="F98" s="35" t="s">
        <v>34</v>
      </c>
      <c r="G98" s="35"/>
      <c r="H98" s="35"/>
      <c r="I98" s="35"/>
      <c r="J98" s="6"/>
    </row>
    <row r="99" spans="1:10" ht="16.5" hidden="1" outlineLevel="1" thickBot="1">
      <c r="A99" s="35"/>
      <c r="B99" s="35"/>
      <c r="C99" s="35"/>
      <c r="D99" s="35"/>
      <c r="E99" s="35"/>
      <c r="F99" s="35"/>
      <c r="G99" s="35"/>
      <c r="H99" s="62" t="s">
        <v>99</v>
      </c>
      <c r="I99" s="34">
        <f>VLOOKUP($B96,'Conditions de coupe'!$D$14:$J$54,7,FALSE)</f>
        <v>0</v>
      </c>
      <c r="J99" s="6"/>
    </row>
    <row r="100" spans="1:10" ht="15.75" hidden="1" outlineLevel="1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>
      <c r="A101" s="163"/>
      <c r="B101" s="8"/>
      <c r="C101" s="8"/>
      <c r="D101" s="203" t="s">
        <v>36</v>
      </c>
      <c r="E101" s="204"/>
      <c r="F101" s="203" t="s">
        <v>37</v>
      </c>
      <c r="G101" s="204"/>
      <c r="H101" s="35"/>
      <c r="I101" s="35"/>
      <c r="J101" s="6"/>
    </row>
    <row r="102" spans="1:10" ht="15.75" hidden="1" outlineLevel="1">
      <c r="A102" s="164"/>
      <c r="B102" s="9" t="s">
        <v>38</v>
      </c>
      <c r="C102" s="10" t="s">
        <v>39</v>
      </c>
      <c r="D102" s="165" t="s">
        <v>18</v>
      </c>
      <c r="E102" s="165" t="s">
        <v>20</v>
      </c>
      <c r="F102" s="165" t="s">
        <v>40</v>
      </c>
      <c r="G102" s="165" t="s">
        <v>41</v>
      </c>
      <c r="H102" s="35"/>
      <c r="I102" s="35"/>
      <c r="J102" s="6"/>
    </row>
    <row r="103" spans="1:10" ht="15.75" hidden="1" outlineLevel="1">
      <c r="A103" s="11" t="s">
        <v>42</v>
      </c>
      <c r="B103" s="12" t="s">
        <v>20</v>
      </c>
      <c r="C103" s="13">
        <v>90</v>
      </c>
      <c r="D103" s="23" t="str">
        <f>IF(B103="rapide",$I$2,"-")</f>
        <v>-</v>
      </c>
      <c r="E103" s="14">
        <f>IF($B103="travail", MROUND($I$99,0.001),"-")</f>
        <v>0</v>
      </c>
      <c r="F103" s="14" t="str">
        <f t="shared" ref="F103:F110" si="20">IF(B103="rapide", MROUND(C103/D103,0.001),"-")</f>
        <v>-</v>
      </c>
      <c r="G103" s="14">
        <f>IF($E103=0,0,(IF($B103="travail", MROUND($C103/$E103,0.001),"-")))</f>
        <v>0</v>
      </c>
      <c r="H103" s="35"/>
      <c r="I103" s="35"/>
      <c r="J103" s="6"/>
    </row>
    <row r="104" spans="1:10" ht="15.75" hidden="1" outlineLevel="1">
      <c r="A104" s="15" t="s">
        <v>43</v>
      </c>
      <c r="B104" s="12" t="s">
        <v>18</v>
      </c>
      <c r="C104" s="16">
        <v>89</v>
      </c>
      <c r="D104" s="24">
        <f t="shared" ref="D104:D110" si="21">IF(B104="rapide",$I$2,"-")</f>
        <v>3000</v>
      </c>
      <c r="E104" s="14" t="str">
        <f t="shared" ref="E104:E110" si="22">IF($B104="travail", MROUND($I$99,0.001),"-")</f>
        <v>-</v>
      </c>
      <c r="F104" s="14">
        <f t="shared" si="20"/>
        <v>0.03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>
      <c r="A105" s="15" t="s">
        <v>54</v>
      </c>
      <c r="B105" s="12" t="s">
        <v>20</v>
      </c>
      <c r="C105" s="16">
        <v>90</v>
      </c>
      <c r="D105" s="24" t="str">
        <f t="shared" si="21"/>
        <v>-</v>
      </c>
      <c r="E105" s="14">
        <f t="shared" si="22"/>
        <v>0</v>
      </c>
      <c r="F105" s="14" t="str">
        <f t="shared" si="20"/>
        <v>-</v>
      </c>
      <c r="G105" s="14">
        <f t="shared" si="23"/>
        <v>0</v>
      </c>
      <c r="H105" s="35"/>
      <c r="I105" s="35"/>
      <c r="J105" s="6"/>
    </row>
    <row r="106" spans="1:10" ht="15.75" hidden="1" outlineLevel="1">
      <c r="A106" s="15" t="s">
        <v>55</v>
      </c>
      <c r="B106" s="12" t="s">
        <v>18</v>
      </c>
      <c r="C106" s="16">
        <v>30</v>
      </c>
      <c r="D106" s="24">
        <f t="shared" si="21"/>
        <v>3000</v>
      </c>
      <c r="E106" s="14" t="str">
        <f t="shared" si="22"/>
        <v>-</v>
      </c>
      <c r="F106" s="14">
        <f t="shared" si="20"/>
        <v>0.01</v>
      </c>
      <c r="G106" s="14" t="str">
        <f t="shared" si="23"/>
        <v>-</v>
      </c>
      <c r="H106" s="35"/>
      <c r="I106" s="35"/>
      <c r="J106" s="6"/>
    </row>
    <row r="107" spans="1:10" ht="15.75" hidden="1" outlineLevel="1">
      <c r="A107" s="15" t="s">
        <v>56</v>
      </c>
      <c r="B107" s="12" t="s">
        <v>20</v>
      </c>
      <c r="C107" s="16">
        <v>93</v>
      </c>
      <c r="D107" s="24" t="str">
        <f t="shared" si="21"/>
        <v>-</v>
      </c>
      <c r="E107" s="14">
        <f t="shared" si="22"/>
        <v>0</v>
      </c>
      <c r="F107" s="14" t="str">
        <f t="shared" si="20"/>
        <v>-</v>
      </c>
      <c r="G107" s="14">
        <f t="shared" si="23"/>
        <v>0</v>
      </c>
      <c r="H107" s="35"/>
      <c r="I107" s="35"/>
      <c r="J107" s="6"/>
    </row>
    <row r="108" spans="1:10" ht="15.75" hidden="1" outlineLevel="1">
      <c r="A108" s="15" t="s">
        <v>57</v>
      </c>
      <c r="B108" s="12" t="s">
        <v>18</v>
      </c>
      <c r="C108" s="16">
        <v>10</v>
      </c>
      <c r="D108" s="24">
        <f t="shared" si="21"/>
        <v>3000</v>
      </c>
      <c r="E108" s="14" t="str">
        <f t="shared" si="22"/>
        <v>-</v>
      </c>
      <c r="F108" s="14">
        <f t="shared" si="20"/>
        <v>3.0000000000000001E-3</v>
      </c>
      <c r="G108" s="14" t="str">
        <f t="shared" si="23"/>
        <v>-</v>
      </c>
      <c r="H108" s="35"/>
      <c r="I108" s="35"/>
      <c r="J108" s="6"/>
    </row>
    <row r="109" spans="1:10" ht="15.75" hidden="1" outlineLevel="1">
      <c r="A109" s="15" t="s">
        <v>58</v>
      </c>
      <c r="B109" s="12" t="s">
        <v>20</v>
      </c>
      <c r="C109" s="16">
        <v>93</v>
      </c>
      <c r="D109" s="24" t="str">
        <f t="shared" si="21"/>
        <v>-</v>
      </c>
      <c r="E109" s="14">
        <f t="shared" si="22"/>
        <v>0</v>
      </c>
      <c r="F109" s="14" t="str">
        <f t="shared" si="20"/>
        <v>-</v>
      </c>
      <c r="G109" s="14">
        <f t="shared" si="23"/>
        <v>0</v>
      </c>
      <c r="H109" s="35"/>
      <c r="I109" s="35"/>
      <c r="J109" s="6"/>
    </row>
    <row r="110" spans="1:10" ht="16.5" hidden="1" outlineLevel="1" thickBot="1">
      <c r="A110" s="15" t="s">
        <v>59</v>
      </c>
      <c r="B110" s="12" t="s">
        <v>18</v>
      </c>
      <c r="C110" s="16">
        <v>10</v>
      </c>
      <c r="D110" s="25">
        <f t="shared" si="21"/>
        <v>3000</v>
      </c>
      <c r="E110" s="14" t="str">
        <f t="shared" si="22"/>
        <v>-</v>
      </c>
      <c r="F110" s="14">
        <f t="shared" si="20"/>
        <v>3.0000000000000001E-3</v>
      </c>
      <c r="G110" s="14" t="str">
        <f t="shared" si="23"/>
        <v>-</v>
      </c>
      <c r="H110" s="35"/>
      <c r="I110" s="35"/>
      <c r="J110" s="6"/>
    </row>
    <row r="111" spans="1:10" ht="16.5" collapsed="1" thickBot="1">
      <c r="A111" s="194" t="s">
        <v>51</v>
      </c>
      <c r="B111" s="195"/>
      <c r="C111" s="196"/>
      <c r="D111" s="36" t="s">
        <v>45</v>
      </c>
      <c r="E111" s="133" t="str">
        <f>IF(G103=0," ",(SUM(F103:G110,($I$3/100))))</f>
        <v xml:space="preserve"> </v>
      </c>
      <c r="F111" s="37" t="s">
        <v>46</v>
      </c>
      <c r="G111" s="29"/>
      <c r="H111" s="35"/>
      <c r="I111" s="35"/>
      <c r="J111" s="6"/>
    </row>
    <row r="112" spans="1:10" ht="16.5" thickBot="1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>
      <c r="A113" s="197" t="s">
        <v>52</v>
      </c>
      <c r="B113" s="197"/>
      <c r="C113" s="198"/>
      <c r="D113" s="17" t="s">
        <v>53</v>
      </c>
      <c r="E113" s="134">
        <f>SUM(E21,E39,E57,E75,E93,E111)</f>
        <v>0</v>
      </c>
      <c r="F113" s="18" t="s">
        <v>46</v>
      </c>
    </row>
    <row r="114" spans="1:6" ht="15.75" thickTop="1"/>
  </sheetData>
  <protectedRanges>
    <protectedRange password="DBAF" sqref="B2:C3 I1:J3 G1:H1 G2:G3 A1:A3 D1:F3" name="Plage1"/>
    <protectedRange password="DBAF" sqref="A11:G12 A29:G30 A47:G48 A65:G66 A83:G84 A101:G102 A22:G22 A13:F20 A40:G40 A31:F38 A58:G58 A49:F56 A76:G76 A67:F74 A94:G94 A85:F92 A112:G112 A103:F110 A21:D21 F21:G21 A39:D39 F39:G39 A57:D57 F57:G57 A75:D75 F75:G75 A93:D93 F93:G93 A111:D111 F111:G111" name="Plage1_1"/>
  </protectedRanges>
  <mergeCells count="36">
    <mergeCell ref="F101:G101"/>
    <mergeCell ref="A111:C111"/>
    <mergeCell ref="B60:C60"/>
    <mergeCell ref="A75:C75"/>
    <mergeCell ref="B78:C78"/>
    <mergeCell ref="C80:D80"/>
    <mergeCell ref="D83:E83"/>
    <mergeCell ref="F83:G83"/>
    <mergeCell ref="C62:D62"/>
    <mergeCell ref="D65:E65"/>
    <mergeCell ref="F65:G65"/>
    <mergeCell ref="A113:C113"/>
    <mergeCell ref="A93:C93"/>
    <mergeCell ref="B96:C96"/>
    <mergeCell ref="C98:D98"/>
    <mergeCell ref="A57:C57"/>
    <mergeCell ref="D101:E101"/>
    <mergeCell ref="D47:E47"/>
    <mergeCell ref="F47:G47"/>
    <mergeCell ref="C8:D8"/>
    <mergeCell ref="D11:E11"/>
    <mergeCell ref="F11:G11"/>
    <mergeCell ref="A21:C21"/>
    <mergeCell ref="B24:C24"/>
    <mergeCell ref="C26:D26"/>
    <mergeCell ref="D29:E29"/>
    <mergeCell ref="F29:G29"/>
    <mergeCell ref="A39:C39"/>
    <mergeCell ref="B42:C42"/>
    <mergeCell ref="C44:D44"/>
    <mergeCell ref="B6:C6"/>
    <mergeCell ref="B1:C1"/>
    <mergeCell ref="I1:J1"/>
    <mergeCell ref="B2:C2"/>
    <mergeCell ref="G2:H2"/>
    <mergeCell ref="G3:H3"/>
  </mergeCells>
  <dataValidations count="3">
    <dataValidation type="list" allowBlank="1" showInputMessage="1" showErrorMessage="1" sqref="B42:C42 B78:C78 B60:C60 B96:C96 B24:C24 B6:C6">
      <formula1>Outils</formula1>
    </dataValidation>
    <dataValidation type="list" showInputMessage="1" showErrorMessage="1" sqref="B49:B56 B67:B74 B85:B92 B103:B110 B13:B20 B31:B38">
      <formula1>Données!D2:D3</formula1>
    </dataValidation>
    <dataValidation type="list" allowBlank="1" showInputMessage="1" showErrorMessage="1" sqref="I1:J1">
      <formula1>Données!D7:D21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J114"/>
  <sheetViews>
    <sheetView workbookViewId="0">
      <selection activeCell="K21" sqref="K21"/>
    </sheetView>
  </sheetViews>
  <sheetFormatPr baseColWidth="10" defaultRowHeight="15" outlineLevelRow="1"/>
  <cols>
    <col min="1" max="2" width="14.28515625" customWidth="1"/>
  </cols>
  <sheetData>
    <row r="1" spans="1:10" ht="15.75">
      <c r="A1" s="27" t="s">
        <v>0</v>
      </c>
      <c r="B1" s="199" t="s">
        <v>1</v>
      </c>
      <c r="C1" s="200"/>
      <c r="D1" s="5"/>
      <c r="E1" s="5"/>
      <c r="F1" s="5"/>
      <c r="G1" s="29"/>
      <c r="H1" s="157" t="s">
        <v>94</v>
      </c>
      <c r="I1" s="201" t="s">
        <v>10</v>
      </c>
      <c r="J1" s="202"/>
    </row>
    <row r="2" spans="1:10" ht="15.75">
      <c r="A2" s="28" t="s">
        <v>3</v>
      </c>
      <c r="B2" s="188"/>
      <c r="C2" s="188"/>
      <c r="D2" s="5"/>
      <c r="E2" s="5"/>
      <c r="F2" s="5"/>
      <c r="G2" s="189" t="s">
        <v>4</v>
      </c>
      <c r="H2" s="190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3000</v>
      </c>
      <c r="J2" s="31" t="s">
        <v>5</v>
      </c>
    </row>
    <row r="3" spans="1:10" ht="15.75">
      <c r="A3" s="7"/>
      <c r="B3" s="7"/>
      <c r="C3" s="7"/>
      <c r="D3" s="5"/>
      <c r="E3" s="5"/>
      <c r="F3" s="5"/>
      <c r="G3" s="189" t="s">
        <v>93</v>
      </c>
      <c r="H3" s="190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15</v>
      </c>
      <c r="J3" s="31" t="s">
        <v>6</v>
      </c>
    </row>
    <row r="4" spans="1:10" ht="15.75" thickBot="1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7.25" outlineLevel="1" thickTop="1" thickBot="1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0" ht="17.25" outlineLevel="1" thickTop="1" thickBot="1">
      <c r="A6" s="158" t="s">
        <v>7</v>
      </c>
      <c r="B6" s="182"/>
      <c r="C6" s="183"/>
      <c r="D6" s="33" t="s">
        <v>32</v>
      </c>
      <c r="E6" s="34">
        <f>VLOOKUP($B6,'Conditions de coupe'!$D$14:$J$54,3,FALSE)</f>
        <v>0</v>
      </c>
      <c r="F6" s="35" t="s">
        <v>33</v>
      </c>
      <c r="H6" s="158" t="s">
        <v>98</v>
      </c>
      <c r="I6" s="34">
        <f>VLOOKUP($B6,'Conditions de coupe'!$D$14:$J$54,2,FALSE)</f>
        <v>0</v>
      </c>
      <c r="J6" s="6"/>
    </row>
    <row r="7" spans="1:10" ht="17.25" outlineLevel="1" thickTop="1" thickBot="1">
      <c r="A7" s="35"/>
      <c r="B7" s="35"/>
      <c r="C7" s="35"/>
      <c r="D7" s="35"/>
      <c r="E7" s="35"/>
      <c r="F7" s="35"/>
      <c r="G7" s="64"/>
      <c r="H7" s="65"/>
      <c r="I7" s="66"/>
      <c r="J7" s="6"/>
    </row>
    <row r="8" spans="1:10" ht="16.5" outlineLevel="1" thickBot="1">
      <c r="A8" s="35"/>
      <c r="B8" s="35"/>
      <c r="C8" s="191" t="s">
        <v>119</v>
      </c>
      <c r="D8" s="192"/>
      <c r="E8" s="34">
        <f>VLOOKUP($B6,'Conditions de coupe'!$D$14:$J$54,2,FALSE)</f>
        <v>0</v>
      </c>
      <c r="F8" s="35" t="s">
        <v>34</v>
      </c>
      <c r="G8" s="35"/>
      <c r="H8" s="35"/>
      <c r="I8" s="35"/>
      <c r="J8" s="6"/>
    </row>
    <row r="9" spans="1:10" ht="16.5" outlineLevel="1" thickBot="1">
      <c r="A9" s="35"/>
      <c r="B9" s="35"/>
      <c r="C9" s="35"/>
      <c r="D9" s="35"/>
      <c r="E9" s="35"/>
      <c r="F9" s="35"/>
      <c r="G9" s="35"/>
      <c r="H9" s="158" t="s">
        <v>99</v>
      </c>
      <c r="I9" s="34">
        <f>VLOOKUP($B6,'Conditions de coupe'!$D$14:$J$54,7,FALSE)</f>
        <v>0</v>
      </c>
      <c r="J9" s="6"/>
    </row>
    <row r="10" spans="1:10" ht="15.75" outlineLevel="1">
      <c r="A10" s="35"/>
      <c r="B10" s="35"/>
      <c r="C10" s="35"/>
      <c r="D10" s="35"/>
      <c r="E10" s="35"/>
      <c r="F10" s="35"/>
      <c r="G10" s="35"/>
      <c r="H10" s="35"/>
      <c r="I10" s="35"/>
      <c r="J10" s="6"/>
    </row>
    <row r="11" spans="1:10" ht="15.75" outlineLevel="1">
      <c r="A11" s="160"/>
      <c r="B11" s="8"/>
      <c r="C11" s="8"/>
      <c r="D11" s="193" t="s">
        <v>36</v>
      </c>
      <c r="E11" s="193"/>
      <c r="F11" s="193" t="s">
        <v>37</v>
      </c>
      <c r="G11" s="193"/>
      <c r="H11" s="35"/>
      <c r="I11" s="35"/>
      <c r="J11" s="6"/>
    </row>
    <row r="12" spans="1:10" ht="15.75" outlineLevel="1">
      <c r="A12" s="161"/>
      <c r="B12" s="9" t="s">
        <v>38</v>
      </c>
      <c r="C12" s="10" t="s">
        <v>39</v>
      </c>
      <c r="D12" s="165" t="s">
        <v>18</v>
      </c>
      <c r="E12" s="165" t="s">
        <v>20</v>
      </c>
      <c r="F12" s="165" t="s">
        <v>40</v>
      </c>
      <c r="G12" s="165" t="s">
        <v>41</v>
      </c>
      <c r="H12" s="35"/>
      <c r="I12" s="35"/>
      <c r="J12" s="6"/>
    </row>
    <row r="13" spans="1:10" ht="15.75" outlineLevel="1">
      <c r="A13" s="11" t="s">
        <v>42</v>
      </c>
      <c r="B13" s="12" t="s">
        <v>20</v>
      </c>
      <c r="C13" s="13">
        <v>90</v>
      </c>
      <c r="D13" s="23" t="str">
        <f>IF(B13="rapide",$I$2,"-")</f>
        <v>-</v>
      </c>
      <c r="E13" s="14">
        <f t="shared" ref="E13:E20" si="0">IF($B13="travail", MROUND($I$9,0.001),"-")</f>
        <v>0</v>
      </c>
      <c r="F13" s="14" t="str">
        <f t="shared" ref="F13:F20" si="1">IF(B13="rapide", MROUND(C13/D13,0.001),"-")</f>
        <v>-</v>
      </c>
      <c r="G13" s="14">
        <f>IF($E13=0,0,(IF($B13="travail", MROUND($C13/$E13,0.001),"-")))</f>
        <v>0</v>
      </c>
      <c r="H13" s="35"/>
      <c r="I13" s="35"/>
      <c r="J13" s="6"/>
    </row>
    <row r="14" spans="1:10" ht="15.75" outlineLevel="1">
      <c r="A14" s="15" t="s">
        <v>43</v>
      </c>
      <c r="B14" s="12" t="s">
        <v>18</v>
      </c>
      <c r="C14" s="16">
        <v>89</v>
      </c>
      <c r="D14" s="24">
        <f t="shared" ref="D14:D20" si="2">IF(B14="rapide",$I$2,"-")</f>
        <v>3000</v>
      </c>
      <c r="E14" s="14" t="str">
        <f t="shared" si="0"/>
        <v>-</v>
      </c>
      <c r="F14" s="14">
        <f t="shared" si="1"/>
        <v>0.03</v>
      </c>
      <c r="G14" s="14" t="str">
        <f t="shared" ref="G14:G20" si="3">IF($E14=0,0,(IF($B14="travail", MROUND($C14/$E14,0.001),"-")))</f>
        <v>-</v>
      </c>
      <c r="H14" s="35"/>
      <c r="I14" s="35"/>
      <c r="J14" s="6"/>
    </row>
    <row r="15" spans="1:10" ht="15.75" outlineLevel="1">
      <c r="A15" s="15" t="s">
        <v>54</v>
      </c>
      <c r="B15" s="12" t="s">
        <v>20</v>
      </c>
      <c r="C15" s="16">
        <v>90</v>
      </c>
      <c r="D15" s="24" t="str">
        <f t="shared" si="2"/>
        <v>-</v>
      </c>
      <c r="E15" s="14">
        <f t="shared" si="0"/>
        <v>0</v>
      </c>
      <c r="F15" s="14" t="str">
        <f t="shared" si="1"/>
        <v>-</v>
      </c>
      <c r="G15" s="14">
        <f t="shared" si="3"/>
        <v>0</v>
      </c>
      <c r="H15" s="35"/>
      <c r="I15" s="35"/>
      <c r="J15" s="6"/>
    </row>
    <row r="16" spans="1:10" ht="15.75" outlineLevel="1">
      <c r="A16" s="15" t="s">
        <v>55</v>
      </c>
      <c r="B16" s="12" t="s">
        <v>18</v>
      </c>
      <c r="C16" s="16">
        <v>30</v>
      </c>
      <c r="D16" s="24">
        <f t="shared" si="2"/>
        <v>3000</v>
      </c>
      <c r="E16" s="14" t="str">
        <f t="shared" si="0"/>
        <v>-</v>
      </c>
      <c r="F16" s="14">
        <f t="shared" si="1"/>
        <v>0.01</v>
      </c>
      <c r="G16" s="14" t="str">
        <f t="shared" si="3"/>
        <v>-</v>
      </c>
      <c r="H16" s="35"/>
      <c r="I16" s="35"/>
      <c r="J16" s="6"/>
    </row>
    <row r="17" spans="1:10" ht="15.75" outlineLevel="1">
      <c r="A17" s="15" t="s">
        <v>56</v>
      </c>
      <c r="B17" s="12" t="s">
        <v>20</v>
      </c>
      <c r="C17" s="16">
        <v>93</v>
      </c>
      <c r="D17" s="24" t="str">
        <f t="shared" si="2"/>
        <v>-</v>
      </c>
      <c r="E17" s="14">
        <f t="shared" si="0"/>
        <v>0</v>
      </c>
      <c r="F17" s="14" t="str">
        <f t="shared" si="1"/>
        <v>-</v>
      </c>
      <c r="G17" s="14">
        <f t="shared" si="3"/>
        <v>0</v>
      </c>
      <c r="H17" s="35"/>
      <c r="I17" s="35"/>
      <c r="J17" s="6"/>
    </row>
    <row r="18" spans="1:10" ht="15.75" outlineLevel="1">
      <c r="A18" s="15" t="s">
        <v>57</v>
      </c>
      <c r="B18" s="12" t="s">
        <v>18</v>
      </c>
      <c r="C18" s="16">
        <v>10</v>
      </c>
      <c r="D18" s="24">
        <f t="shared" si="2"/>
        <v>3000</v>
      </c>
      <c r="E18" s="14" t="str">
        <f t="shared" si="0"/>
        <v>-</v>
      </c>
      <c r="F18" s="14">
        <f t="shared" si="1"/>
        <v>3.0000000000000001E-3</v>
      </c>
      <c r="G18" s="14" t="str">
        <f t="shared" si="3"/>
        <v>-</v>
      </c>
      <c r="H18" s="35"/>
      <c r="I18" s="35"/>
      <c r="J18" s="6"/>
    </row>
    <row r="19" spans="1:10" ht="15.75" outlineLevel="1">
      <c r="A19" s="15" t="s">
        <v>58</v>
      </c>
      <c r="B19" s="12" t="s">
        <v>20</v>
      </c>
      <c r="C19" s="16">
        <v>93</v>
      </c>
      <c r="D19" s="24" t="str">
        <f t="shared" si="2"/>
        <v>-</v>
      </c>
      <c r="E19" s="14">
        <f t="shared" si="0"/>
        <v>0</v>
      </c>
      <c r="F19" s="14" t="str">
        <f t="shared" si="1"/>
        <v>-</v>
      </c>
      <c r="G19" s="14">
        <f t="shared" si="3"/>
        <v>0</v>
      </c>
      <c r="H19" s="35"/>
      <c r="I19" s="35"/>
      <c r="J19" s="6"/>
    </row>
    <row r="20" spans="1:10" ht="16.5" outlineLevel="1" thickBot="1">
      <c r="A20" s="15" t="s">
        <v>59</v>
      </c>
      <c r="B20" s="12" t="s">
        <v>18</v>
      </c>
      <c r="C20" s="16">
        <v>10</v>
      </c>
      <c r="D20" s="25">
        <f t="shared" si="2"/>
        <v>3000</v>
      </c>
      <c r="E20" s="14" t="str">
        <f t="shared" si="0"/>
        <v>-</v>
      </c>
      <c r="F20" s="14">
        <f t="shared" si="1"/>
        <v>3.0000000000000001E-3</v>
      </c>
      <c r="G20" s="14" t="str">
        <f t="shared" si="3"/>
        <v>-</v>
      </c>
      <c r="H20" s="35"/>
      <c r="I20" s="35"/>
      <c r="J20" s="6"/>
    </row>
    <row r="21" spans="1:10" ht="16.5" thickBot="1">
      <c r="A21" s="194" t="s">
        <v>44</v>
      </c>
      <c r="B21" s="195"/>
      <c r="C21" s="196"/>
      <c r="D21" s="36" t="s">
        <v>45</v>
      </c>
      <c r="E21" s="133" t="str">
        <f>IF(G13=0," ",(SUM(F13:G20,($I$3/100))))</f>
        <v xml:space="preserve"> </v>
      </c>
      <c r="F21" s="37" t="s">
        <v>46</v>
      </c>
      <c r="G21" s="29"/>
      <c r="H21" s="35"/>
      <c r="I21" s="35"/>
      <c r="J21" s="6"/>
    </row>
    <row r="22" spans="1:10" ht="16.5" thickBot="1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0" ht="17.25" hidden="1" outlineLevel="1" thickTop="1" thickBot="1">
      <c r="A23" s="32"/>
      <c r="B23" s="32"/>
      <c r="C23" s="32"/>
      <c r="D23" s="32"/>
      <c r="E23" s="32"/>
      <c r="F23" s="32"/>
      <c r="G23" s="32"/>
      <c r="H23" s="32"/>
      <c r="I23" s="32"/>
      <c r="J23" s="26"/>
    </row>
    <row r="24" spans="1:10" ht="17.25" hidden="1" outlineLevel="1" thickTop="1" thickBot="1">
      <c r="A24" s="158" t="s">
        <v>7</v>
      </c>
      <c r="B24" s="182"/>
      <c r="C24" s="183"/>
      <c r="D24" s="33" t="s">
        <v>32</v>
      </c>
      <c r="E24" s="34">
        <f>VLOOKUP($B24,'Conditions de coupe'!$D$14:$J$54,3,FALSE)</f>
        <v>0</v>
      </c>
      <c r="F24" s="35" t="s">
        <v>33</v>
      </c>
      <c r="H24" s="158" t="s">
        <v>98</v>
      </c>
      <c r="I24" s="34">
        <f>VLOOKUP($B24,'Conditions de coupe'!$D$14:$J$54,2,FALSE)</f>
        <v>0</v>
      </c>
      <c r="J24" s="6"/>
    </row>
    <row r="25" spans="1:10" ht="17.25" hidden="1" outlineLevel="1" thickTop="1" thickBot="1">
      <c r="A25" s="35"/>
      <c r="B25" s="35"/>
      <c r="C25" s="35"/>
      <c r="D25" s="35"/>
      <c r="E25" s="35"/>
      <c r="F25" s="35"/>
      <c r="G25" s="64"/>
      <c r="H25" s="65"/>
      <c r="I25" s="66"/>
      <c r="J25" s="6"/>
    </row>
    <row r="26" spans="1:10" ht="16.5" hidden="1" outlineLevel="1" thickBot="1">
      <c r="A26" s="35"/>
      <c r="B26" s="35"/>
      <c r="C26" s="191" t="s">
        <v>119</v>
      </c>
      <c r="D26" s="192"/>
      <c r="E26" s="34">
        <f>VLOOKUP($B24,'Conditions de coupe'!$D$14:$J$54,2,FALSE)</f>
        <v>0</v>
      </c>
      <c r="F26" s="35" t="s">
        <v>34</v>
      </c>
      <c r="G26" s="35"/>
      <c r="H26" s="35"/>
      <c r="I26" s="35"/>
      <c r="J26" s="6"/>
    </row>
    <row r="27" spans="1:10" ht="16.5" hidden="1" outlineLevel="1" thickBot="1">
      <c r="A27" s="35"/>
      <c r="B27" s="35"/>
      <c r="C27" s="35"/>
      <c r="D27" s="35"/>
      <c r="E27" s="35"/>
      <c r="F27" s="35"/>
      <c r="G27" s="35"/>
      <c r="H27" s="158" t="s">
        <v>99</v>
      </c>
      <c r="I27" s="34">
        <f>VLOOKUP($B24,'Conditions de coupe'!$D$14:$J$54,7,FALSE)</f>
        <v>0</v>
      </c>
      <c r="J27" s="6"/>
    </row>
    <row r="28" spans="1:10" ht="15.75" hidden="1" outlineLevel="1">
      <c r="A28" s="35"/>
      <c r="B28" s="35"/>
      <c r="C28" s="35"/>
      <c r="D28" s="35"/>
      <c r="E28" s="35"/>
      <c r="F28" s="35"/>
      <c r="G28" s="35"/>
      <c r="H28" s="35"/>
      <c r="I28" s="35"/>
      <c r="J28" s="6"/>
    </row>
    <row r="29" spans="1:10" ht="15.75" hidden="1" outlineLevel="1">
      <c r="A29" s="162"/>
      <c r="B29" s="8"/>
      <c r="C29" s="8"/>
      <c r="D29" s="193" t="s">
        <v>36</v>
      </c>
      <c r="E29" s="193"/>
      <c r="F29" s="193" t="s">
        <v>37</v>
      </c>
      <c r="G29" s="193"/>
      <c r="H29" s="35"/>
      <c r="I29" s="35"/>
      <c r="J29" s="6"/>
    </row>
    <row r="30" spans="1:10" ht="15.75" hidden="1" outlineLevel="1">
      <c r="A30" s="161"/>
      <c r="B30" s="9" t="s">
        <v>38</v>
      </c>
      <c r="C30" s="10" t="s">
        <v>39</v>
      </c>
      <c r="D30" s="165" t="s">
        <v>18</v>
      </c>
      <c r="E30" s="165" t="s">
        <v>20</v>
      </c>
      <c r="F30" s="165" t="s">
        <v>40</v>
      </c>
      <c r="G30" s="165" t="s">
        <v>41</v>
      </c>
      <c r="H30" s="35"/>
      <c r="I30" s="35"/>
      <c r="J30" s="6"/>
    </row>
    <row r="31" spans="1:10" ht="15.75" hidden="1" outlineLevel="1">
      <c r="A31" s="11" t="s">
        <v>42</v>
      </c>
      <c r="B31" s="12" t="s">
        <v>20</v>
      </c>
      <c r="C31" s="13">
        <v>90</v>
      </c>
      <c r="D31" s="23" t="str">
        <f>IF(B31="rapide",$I$2,"-")</f>
        <v>-</v>
      </c>
      <c r="E31" s="14">
        <f>IF($B31="travail", MROUND($I$27,0.001),"-")</f>
        <v>0</v>
      </c>
      <c r="F31" s="14" t="str">
        <f t="shared" ref="F31:F38" si="4">IF(B31="rapide", MROUND(C31/D31,0.001),"-")</f>
        <v>-</v>
      </c>
      <c r="G31" s="14">
        <f>IF($E31=0,0,(IF($B31="travail", MROUND($C31/$E31,0.001),"-")))</f>
        <v>0</v>
      </c>
      <c r="H31" s="35"/>
      <c r="I31" s="35"/>
      <c r="J31" s="6"/>
    </row>
    <row r="32" spans="1:10" ht="15.75" hidden="1" outlineLevel="1">
      <c r="A32" s="15" t="s">
        <v>43</v>
      </c>
      <c r="B32" s="12" t="s">
        <v>18</v>
      </c>
      <c r="C32" s="16">
        <v>89</v>
      </c>
      <c r="D32" s="24">
        <f t="shared" ref="D32:D38" si="5">IF(B32="rapide",$I$2,"-")</f>
        <v>3000</v>
      </c>
      <c r="E32" s="14" t="str">
        <f t="shared" ref="E32:E38" si="6">IF($B32="travail", MROUND($I$27,0.001),"-")</f>
        <v>-</v>
      </c>
      <c r="F32" s="14">
        <f t="shared" si="4"/>
        <v>0.03</v>
      </c>
      <c r="G32" s="14" t="str">
        <f t="shared" ref="G32:G38" si="7">IF($E32=0,0,(IF($B32="travail", MROUND($C32/$E32,0.001),"-")))</f>
        <v>-</v>
      </c>
      <c r="H32" s="35"/>
      <c r="I32" s="35"/>
      <c r="J32" s="6"/>
    </row>
    <row r="33" spans="1:10" ht="15.75" hidden="1" outlineLevel="1">
      <c r="A33" s="15" t="s">
        <v>54</v>
      </c>
      <c r="B33" s="12" t="s">
        <v>20</v>
      </c>
      <c r="C33" s="16">
        <v>90</v>
      </c>
      <c r="D33" s="24" t="str">
        <f t="shared" si="5"/>
        <v>-</v>
      </c>
      <c r="E33" s="14">
        <f t="shared" si="6"/>
        <v>0</v>
      </c>
      <c r="F33" s="14" t="str">
        <f t="shared" si="4"/>
        <v>-</v>
      </c>
      <c r="G33" s="14">
        <f t="shared" si="7"/>
        <v>0</v>
      </c>
      <c r="H33" s="35"/>
      <c r="I33" s="35"/>
      <c r="J33" s="6"/>
    </row>
    <row r="34" spans="1:10" ht="15.75" hidden="1" outlineLevel="1">
      <c r="A34" s="15" t="s">
        <v>55</v>
      </c>
      <c r="B34" s="12" t="s">
        <v>18</v>
      </c>
      <c r="C34" s="16">
        <v>30</v>
      </c>
      <c r="D34" s="24">
        <f t="shared" si="5"/>
        <v>3000</v>
      </c>
      <c r="E34" s="14" t="str">
        <f t="shared" si="6"/>
        <v>-</v>
      </c>
      <c r="F34" s="14">
        <f t="shared" si="4"/>
        <v>0.01</v>
      </c>
      <c r="G34" s="14" t="str">
        <f t="shared" si="7"/>
        <v>-</v>
      </c>
      <c r="H34" s="35"/>
      <c r="I34" s="35"/>
      <c r="J34" s="6"/>
    </row>
    <row r="35" spans="1:10" ht="15.75" hidden="1" outlineLevel="1">
      <c r="A35" s="15" t="s">
        <v>56</v>
      </c>
      <c r="B35" s="12" t="s">
        <v>20</v>
      </c>
      <c r="C35" s="16">
        <v>93</v>
      </c>
      <c r="D35" s="24" t="str">
        <f t="shared" si="5"/>
        <v>-</v>
      </c>
      <c r="E35" s="14">
        <f t="shared" si="6"/>
        <v>0</v>
      </c>
      <c r="F35" s="14" t="str">
        <f t="shared" si="4"/>
        <v>-</v>
      </c>
      <c r="G35" s="14">
        <f t="shared" si="7"/>
        <v>0</v>
      </c>
      <c r="H35" s="35"/>
      <c r="I35" s="35"/>
      <c r="J35" s="6"/>
    </row>
    <row r="36" spans="1:10" ht="15.75" hidden="1" outlineLevel="1">
      <c r="A36" s="15" t="s">
        <v>57</v>
      </c>
      <c r="B36" s="12" t="s">
        <v>18</v>
      </c>
      <c r="C36" s="16">
        <v>10</v>
      </c>
      <c r="D36" s="24">
        <f t="shared" si="5"/>
        <v>3000</v>
      </c>
      <c r="E36" s="14" t="str">
        <f t="shared" si="6"/>
        <v>-</v>
      </c>
      <c r="F36" s="14">
        <f t="shared" si="4"/>
        <v>3.0000000000000001E-3</v>
      </c>
      <c r="G36" s="14" t="str">
        <f t="shared" si="7"/>
        <v>-</v>
      </c>
      <c r="H36" s="35"/>
      <c r="I36" s="35"/>
      <c r="J36" s="6"/>
    </row>
    <row r="37" spans="1:10" ht="15.75" hidden="1" outlineLevel="1">
      <c r="A37" s="15" t="s">
        <v>58</v>
      </c>
      <c r="B37" s="12" t="s">
        <v>20</v>
      </c>
      <c r="C37" s="16">
        <v>93</v>
      </c>
      <c r="D37" s="24" t="str">
        <f t="shared" si="5"/>
        <v>-</v>
      </c>
      <c r="E37" s="14">
        <f t="shared" si="6"/>
        <v>0</v>
      </c>
      <c r="F37" s="14" t="str">
        <f t="shared" si="4"/>
        <v>-</v>
      </c>
      <c r="G37" s="14">
        <f t="shared" si="7"/>
        <v>0</v>
      </c>
      <c r="H37" s="35"/>
      <c r="I37" s="35"/>
      <c r="J37" s="6"/>
    </row>
    <row r="38" spans="1:10" ht="16.5" hidden="1" outlineLevel="1" thickBot="1">
      <c r="A38" s="15" t="s">
        <v>59</v>
      </c>
      <c r="B38" s="12" t="s">
        <v>18</v>
      </c>
      <c r="C38" s="16">
        <v>10</v>
      </c>
      <c r="D38" s="25">
        <f t="shared" si="5"/>
        <v>3000</v>
      </c>
      <c r="E38" s="14" t="str">
        <f t="shared" si="6"/>
        <v>-</v>
      </c>
      <c r="F38" s="14">
        <f t="shared" si="4"/>
        <v>3.0000000000000001E-3</v>
      </c>
      <c r="G38" s="14" t="str">
        <f t="shared" si="7"/>
        <v>-</v>
      </c>
      <c r="H38" s="35"/>
      <c r="I38" s="35"/>
      <c r="J38" s="6"/>
    </row>
    <row r="39" spans="1:10" ht="16.5" collapsed="1" thickBot="1">
      <c r="A39" s="194" t="s">
        <v>47</v>
      </c>
      <c r="B39" s="195"/>
      <c r="C39" s="196"/>
      <c r="D39" s="36" t="s">
        <v>45</v>
      </c>
      <c r="E39" s="133" t="str">
        <f>IF(G31=0," ",(SUM(F31:G38,($I$3/100))))</f>
        <v xml:space="preserve"> </v>
      </c>
      <c r="F39" s="37" t="s">
        <v>46</v>
      </c>
      <c r="G39" s="29"/>
      <c r="H39" s="35"/>
      <c r="I39" s="35"/>
      <c r="J39" s="6"/>
    </row>
    <row r="40" spans="1:10" ht="16.5" thickBot="1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0" ht="17.25" hidden="1" outlineLevel="1" thickTop="1" thickBot="1">
      <c r="A41" s="32"/>
      <c r="B41" s="32"/>
      <c r="C41" s="32"/>
      <c r="D41" s="32"/>
      <c r="E41" s="32"/>
      <c r="F41" s="32"/>
      <c r="G41" s="32"/>
      <c r="H41" s="32"/>
      <c r="I41" s="32"/>
      <c r="J41" s="26"/>
    </row>
    <row r="42" spans="1:10" ht="17.25" hidden="1" outlineLevel="1" thickTop="1" thickBot="1">
      <c r="A42" s="158" t="s">
        <v>7</v>
      </c>
      <c r="B42" s="182"/>
      <c r="C42" s="183"/>
      <c r="D42" s="33" t="s">
        <v>32</v>
      </c>
      <c r="E42" s="34">
        <f>VLOOKUP($B42,'Conditions de coupe'!$D$14:$J$54,3,FALSE)</f>
        <v>0</v>
      </c>
      <c r="F42" s="35" t="s">
        <v>33</v>
      </c>
      <c r="H42" s="158" t="s">
        <v>98</v>
      </c>
      <c r="I42" s="34">
        <f>VLOOKUP($B42,'Conditions de coupe'!$D$14:$J$54,2,FALSE)</f>
        <v>0</v>
      </c>
      <c r="J42" s="6"/>
    </row>
    <row r="43" spans="1:10" ht="17.25" hidden="1" outlineLevel="1" thickTop="1" thickBot="1">
      <c r="A43" s="35"/>
      <c r="B43" s="35"/>
      <c r="C43" s="35"/>
      <c r="D43" s="35"/>
      <c r="E43" s="35"/>
      <c r="F43" s="35"/>
      <c r="G43" s="64"/>
      <c r="H43" s="65"/>
      <c r="I43" s="66"/>
      <c r="J43" s="6"/>
    </row>
    <row r="44" spans="1:10" ht="16.5" hidden="1" outlineLevel="1" thickBot="1">
      <c r="A44" s="35"/>
      <c r="B44" s="35"/>
      <c r="C44" s="191" t="s">
        <v>119</v>
      </c>
      <c r="D44" s="192"/>
      <c r="E44" s="34">
        <f>VLOOKUP($B42,'Conditions de coupe'!$D$14:$J$54,2,FALSE)</f>
        <v>0</v>
      </c>
      <c r="F44" s="35" t="s">
        <v>34</v>
      </c>
      <c r="G44" s="35"/>
      <c r="H44" s="35"/>
      <c r="I44" s="35"/>
      <c r="J44" s="6"/>
    </row>
    <row r="45" spans="1:10" ht="16.5" hidden="1" outlineLevel="1" thickBot="1">
      <c r="A45" s="35"/>
      <c r="B45" s="35"/>
      <c r="C45" s="35"/>
      <c r="D45" s="35"/>
      <c r="E45" s="35"/>
      <c r="F45" s="35"/>
      <c r="G45" s="35"/>
      <c r="H45" s="158" t="s">
        <v>99</v>
      </c>
      <c r="I45" s="34">
        <f>VLOOKUP($B42,'Conditions de coupe'!$D$14:$J$54,7,FALSE)</f>
        <v>0</v>
      </c>
      <c r="J45" s="6"/>
    </row>
    <row r="46" spans="1:10" ht="15.75" hidden="1" outlineLevel="1">
      <c r="A46" s="35"/>
      <c r="B46" s="35"/>
      <c r="C46" s="35"/>
      <c r="D46" s="35"/>
      <c r="E46" s="35"/>
      <c r="F46" s="35"/>
      <c r="G46" s="35"/>
      <c r="H46" s="35"/>
      <c r="I46" s="35"/>
      <c r="J46" s="6"/>
    </row>
    <row r="47" spans="1:10" ht="15.75" hidden="1" outlineLevel="1">
      <c r="A47" s="163"/>
      <c r="B47" s="8"/>
      <c r="C47" s="8"/>
      <c r="D47" s="193" t="s">
        <v>36</v>
      </c>
      <c r="E47" s="193"/>
      <c r="F47" s="193" t="s">
        <v>37</v>
      </c>
      <c r="G47" s="193"/>
      <c r="H47" s="35"/>
      <c r="I47" s="35"/>
      <c r="J47" s="6"/>
    </row>
    <row r="48" spans="1:10" ht="15.75" hidden="1" outlineLevel="1">
      <c r="A48" s="164"/>
      <c r="B48" s="9" t="s">
        <v>38</v>
      </c>
      <c r="C48" s="10" t="s">
        <v>39</v>
      </c>
      <c r="D48" s="165" t="s">
        <v>18</v>
      </c>
      <c r="E48" s="165" t="s">
        <v>20</v>
      </c>
      <c r="F48" s="165" t="s">
        <v>40</v>
      </c>
      <c r="G48" s="165" t="s">
        <v>41</v>
      </c>
      <c r="H48" s="35"/>
      <c r="I48" s="35"/>
      <c r="J48" s="6"/>
    </row>
    <row r="49" spans="1:10" ht="15.75" hidden="1" outlineLevel="1">
      <c r="A49" s="11" t="s">
        <v>42</v>
      </c>
      <c r="B49" s="12" t="s">
        <v>20</v>
      </c>
      <c r="C49" s="13">
        <v>90</v>
      </c>
      <c r="D49" s="23" t="str">
        <f>IF(B49="rapide",$I$2,"-")</f>
        <v>-</v>
      </c>
      <c r="E49" s="14">
        <f>IF($B49="travail", MROUND($I$45,0.001),"-")</f>
        <v>0</v>
      </c>
      <c r="F49" s="14" t="str">
        <f t="shared" ref="F49:F56" si="8">IF(B49="rapide", MROUND(C49/D49,0.001),"-")</f>
        <v>-</v>
      </c>
      <c r="G49" s="14">
        <f>IF($E49=0,0,(IF($B49="travail", MROUND($C49/$E49,0.001),"-")))</f>
        <v>0</v>
      </c>
      <c r="H49" s="35"/>
      <c r="I49" s="35"/>
      <c r="J49" s="6"/>
    </row>
    <row r="50" spans="1:10" ht="15.75" hidden="1" outlineLevel="1">
      <c r="A50" s="15" t="s">
        <v>43</v>
      </c>
      <c r="B50" s="12" t="s">
        <v>18</v>
      </c>
      <c r="C50" s="16">
        <v>89</v>
      </c>
      <c r="D50" s="24">
        <f t="shared" ref="D50:D56" si="9">IF(B50="rapide",$I$2,"-")</f>
        <v>3000</v>
      </c>
      <c r="E50" s="14" t="str">
        <f t="shared" ref="E50:E56" si="10">IF($B50="travail", MROUND($I$45,0.001),"-")</f>
        <v>-</v>
      </c>
      <c r="F50" s="14">
        <f t="shared" si="8"/>
        <v>0.03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>
      <c r="A51" s="15" t="s">
        <v>54</v>
      </c>
      <c r="B51" s="12" t="s">
        <v>20</v>
      </c>
      <c r="C51" s="16">
        <v>90</v>
      </c>
      <c r="D51" s="24" t="str">
        <f t="shared" si="9"/>
        <v>-</v>
      </c>
      <c r="E51" s="14">
        <f t="shared" si="10"/>
        <v>0</v>
      </c>
      <c r="F51" s="14" t="str">
        <f t="shared" si="8"/>
        <v>-</v>
      </c>
      <c r="G51" s="14">
        <f t="shared" si="11"/>
        <v>0</v>
      </c>
      <c r="H51" s="35"/>
      <c r="I51" s="35"/>
      <c r="J51" s="6"/>
    </row>
    <row r="52" spans="1:10" ht="15.75" hidden="1" outlineLevel="1">
      <c r="A52" s="15" t="s">
        <v>55</v>
      </c>
      <c r="B52" s="12" t="s">
        <v>18</v>
      </c>
      <c r="C52" s="16">
        <v>30</v>
      </c>
      <c r="D52" s="24">
        <f t="shared" si="9"/>
        <v>3000</v>
      </c>
      <c r="E52" s="14" t="str">
        <f t="shared" si="10"/>
        <v>-</v>
      </c>
      <c r="F52" s="14">
        <f t="shared" si="8"/>
        <v>0.01</v>
      </c>
      <c r="G52" s="14" t="str">
        <f t="shared" si="11"/>
        <v>-</v>
      </c>
      <c r="H52" s="35"/>
      <c r="I52" s="35"/>
      <c r="J52" s="6"/>
    </row>
    <row r="53" spans="1:10" ht="15.75" hidden="1" outlineLevel="1">
      <c r="A53" s="15" t="s">
        <v>56</v>
      </c>
      <c r="B53" s="12" t="s">
        <v>20</v>
      </c>
      <c r="C53" s="16">
        <v>93</v>
      </c>
      <c r="D53" s="24" t="str">
        <f t="shared" si="9"/>
        <v>-</v>
      </c>
      <c r="E53" s="14">
        <f t="shared" si="10"/>
        <v>0</v>
      </c>
      <c r="F53" s="14" t="str">
        <f t="shared" si="8"/>
        <v>-</v>
      </c>
      <c r="G53" s="14">
        <f t="shared" si="11"/>
        <v>0</v>
      </c>
      <c r="H53" s="35"/>
      <c r="I53" s="35"/>
      <c r="J53" s="6"/>
    </row>
    <row r="54" spans="1:10" ht="15.75" hidden="1" outlineLevel="1">
      <c r="A54" s="15" t="s">
        <v>57</v>
      </c>
      <c r="B54" s="12" t="s">
        <v>18</v>
      </c>
      <c r="C54" s="16">
        <v>10</v>
      </c>
      <c r="D54" s="24">
        <f t="shared" si="9"/>
        <v>3000</v>
      </c>
      <c r="E54" s="14" t="str">
        <f t="shared" si="10"/>
        <v>-</v>
      </c>
      <c r="F54" s="14">
        <f t="shared" si="8"/>
        <v>3.0000000000000001E-3</v>
      </c>
      <c r="G54" s="14" t="str">
        <f t="shared" si="11"/>
        <v>-</v>
      </c>
      <c r="H54" s="35"/>
      <c r="I54" s="35"/>
      <c r="J54" s="6"/>
    </row>
    <row r="55" spans="1:10" ht="15.75" hidden="1" outlineLevel="1">
      <c r="A55" s="15" t="s">
        <v>58</v>
      </c>
      <c r="B55" s="12" t="s">
        <v>20</v>
      </c>
      <c r="C55" s="16">
        <v>93</v>
      </c>
      <c r="D55" s="24" t="str">
        <f t="shared" si="9"/>
        <v>-</v>
      </c>
      <c r="E55" s="14">
        <f t="shared" si="10"/>
        <v>0</v>
      </c>
      <c r="F55" s="14" t="str">
        <f t="shared" si="8"/>
        <v>-</v>
      </c>
      <c r="G55" s="14">
        <f t="shared" si="11"/>
        <v>0</v>
      </c>
      <c r="H55" s="35"/>
      <c r="I55" s="35"/>
      <c r="J55" s="6"/>
    </row>
    <row r="56" spans="1:10" ht="16.5" hidden="1" outlineLevel="1" thickBot="1">
      <c r="A56" s="15" t="s">
        <v>59</v>
      </c>
      <c r="B56" s="12" t="s">
        <v>18</v>
      </c>
      <c r="C56" s="16">
        <v>10</v>
      </c>
      <c r="D56" s="25">
        <f t="shared" si="9"/>
        <v>3000</v>
      </c>
      <c r="E56" s="14" t="str">
        <f t="shared" si="10"/>
        <v>-</v>
      </c>
      <c r="F56" s="14">
        <f t="shared" si="8"/>
        <v>3.0000000000000001E-3</v>
      </c>
      <c r="G56" s="14" t="str">
        <f t="shared" si="11"/>
        <v>-</v>
      </c>
      <c r="H56" s="35"/>
      <c r="I56" s="35"/>
      <c r="J56" s="6"/>
    </row>
    <row r="57" spans="1:10" ht="16.5" collapsed="1" thickBot="1">
      <c r="A57" s="194" t="s">
        <v>48</v>
      </c>
      <c r="B57" s="195"/>
      <c r="C57" s="196"/>
      <c r="D57" s="36" t="s">
        <v>45</v>
      </c>
      <c r="E57" s="133" t="str">
        <f>IF(G49=0," ",(SUM(F49:G56,($I$3/100))))</f>
        <v xml:space="preserve"> </v>
      </c>
      <c r="F57" s="37" t="s">
        <v>46</v>
      </c>
      <c r="G57" s="29"/>
      <c r="H57" s="35"/>
      <c r="I57" s="35"/>
      <c r="J57" s="6"/>
    </row>
    <row r="58" spans="1:10" ht="16.5" thickBot="1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>
      <c r="A60" s="158" t="s">
        <v>7</v>
      </c>
      <c r="B60" s="182"/>
      <c r="C60" s="183"/>
      <c r="D60" s="33" t="s">
        <v>32</v>
      </c>
      <c r="E60" s="34">
        <f>VLOOKUP($B60,'Conditions de coupe'!$D$14:$J$54,3,FALSE)</f>
        <v>0</v>
      </c>
      <c r="F60" s="35" t="s">
        <v>33</v>
      </c>
      <c r="H60" s="158" t="s">
        <v>98</v>
      </c>
      <c r="I60" s="34">
        <f>VLOOKUP($B60,'Conditions de coupe'!$D$14:$J$54,2,FALSE)</f>
        <v>0</v>
      </c>
      <c r="J60" s="6"/>
    </row>
    <row r="61" spans="1:10" ht="17.25" hidden="1" outlineLevel="1" thickTop="1" thickBot="1">
      <c r="A61" s="35"/>
      <c r="B61" s="35"/>
      <c r="C61" s="35"/>
      <c r="D61" s="35"/>
      <c r="E61" s="35"/>
      <c r="F61" s="35"/>
      <c r="G61" s="64"/>
      <c r="H61" s="65"/>
      <c r="I61" s="66"/>
      <c r="J61" s="6"/>
    </row>
    <row r="62" spans="1:10" ht="16.5" hidden="1" outlineLevel="1" thickBot="1">
      <c r="A62" s="35"/>
      <c r="B62" s="35"/>
      <c r="C62" s="191" t="s">
        <v>119</v>
      </c>
      <c r="D62" s="192"/>
      <c r="E62" s="34">
        <f>VLOOKUP($B60,'Conditions de coupe'!$D$14:$J$54,2,FALSE)</f>
        <v>0</v>
      </c>
      <c r="F62" s="35" t="s">
        <v>34</v>
      </c>
      <c r="G62" s="35"/>
      <c r="H62" s="35"/>
      <c r="I62" s="35"/>
      <c r="J62" s="6"/>
    </row>
    <row r="63" spans="1:10" ht="16.5" hidden="1" outlineLevel="1" thickBot="1">
      <c r="A63" s="35"/>
      <c r="B63" s="35"/>
      <c r="C63" s="35"/>
      <c r="D63" s="35"/>
      <c r="E63" s="35"/>
      <c r="F63" s="35"/>
      <c r="G63" s="35"/>
      <c r="H63" s="158" t="s">
        <v>99</v>
      </c>
      <c r="I63" s="34">
        <f>VLOOKUP($B60,'Conditions de coupe'!$D$14:$J$54,7,FALSE)</f>
        <v>0</v>
      </c>
      <c r="J63" s="6"/>
    </row>
    <row r="64" spans="1:10" ht="15.75" hidden="1" outlineLevel="1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>
      <c r="A65" s="166"/>
      <c r="B65" s="159"/>
      <c r="C65" s="159"/>
      <c r="D65" s="193" t="s">
        <v>36</v>
      </c>
      <c r="E65" s="193"/>
      <c r="F65" s="193" t="s">
        <v>37</v>
      </c>
      <c r="G65" s="193"/>
      <c r="H65" s="35"/>
      <c r="I65" s="35"/>
      <c r="J65" s="6"/>
    </row>
    <row r="66" spans="1:10" ht="15.75" hidden="1" outlineLevel="1">
      <c r="A66" s="164"/>
      <c r="B66" s="9" t="s">
        <v>38</v>
      </c>
      <c r="C66" s="10" t="s">
        <v>39</v>
      </c>
      <c r="D66" s="165" t="s">
        <v>18</v>
      </c>
      <c r="E66" s="165" t="s">
        <v>20</v>
      </c>
      <c r="F66" s="165" t="s">
        <v>40</v>
      </c>
      <c r="G66" s="165" t="s">
        <v>41</v>
      </c>
      <c r="H66" s="35"/>
      <c r="I66" s="35"/>
      <c r="J66" s="6"/>
    </row>
    <row r="67" spans="1:10" ht="15.75" hidden="1" outlineLevel="1">
      <c r="A67" s="11" t="s">
        <v>42</v>
      </c>
      <c r="B67" s="12" t="s">
        <v>20</v>
      </c>
      <c r="C67" s="13">
        <v>90</v>
      </c>
      <c r="D67" s="23" t="str">
        <f>IF(B67="rapide",$I$2,"-")</f>
        <v>-</v>
      </c>
      <c r="E67" s="14">
        <f>IF($B67="travail", MROUND($I$63,0.001),"-")</f>
        <v>0</v>
      </c>
      <c r="F67" s="14" t="str">
        <f t="shared" ref="F67:F74" si="12">IF(B67="rapide", MROUND(C67/D67,0.001),"-")</f>
        <v>-</v>
      </c>
      <c r="G67" s="14">
        <f>IF($E67=0,0,(IF($B67="travail", MROUND($C67/$E67,0.001),"-")))</f>
        <v>0</v>
      </c>
      <c r="H67" s="35"/>
      <c r="I67" s="35"/>
      <c r="J67" s="6"/>
    </row>
    <row r="68" spans="1:10" ht="15.75" hidden="1" outlineLevel="1">
      <c r="A68" s="15" t="s">
        <v>43</v>
      </c>
      <c r="B68" s="12" t="s">
        <v>18</v>
      </c>
      <c r="C68" s="16">
        <v>89</v>
      </c>
      <c r="D68" s="24">
        <f t="shared" ref="D68:D74" si="13">IF(B68="rapide",$I$2,"-")</f>
        <v>3000</v>
      </c>
      <c r="E68" s="14" t="str">
        <f t="shared" ref="E68:E74" si="14">IF($B68="travail", MROUND($I$63,0.001),"-")</f>
        <v>-</v>
      </c>
      <c r="F68" s="14">
        <f t="shared" si="12"/>
        <v>0.03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>
      <c r="A69" s="15" t="s">
        <v>54</v>
      </c>
      <c r="B69" s="12" t="s">
        <v>20</v>
      </c>
      <c r="C69" s="16">
        <v>90</v>
      </c>
      <c r="D69" s="24" t="str">
        <f t="shared" si="13"/>
        <v>-</v>
      </c>
      <c r="E69" s="14">
        <f t="shared" si="14"/>
        <v>0</v>
      </c>
      <c r="F69" s="14" t="str">
        <f t="shared" si="12"/>
        <v>-</v>
      </c>
      <c r="G69" s="14">
        <f t="shared" si="15"/>
        <v>0</v>
      </c>
      <c r="H69" s="35"/>
      <c r="I69" s="35"/>
      <c r="J69" s="6"/>
    </row>
    <row r="70" spans="1:10" ht="15.75" hidden="1" outlineLevel="1">
      <c r="A70" s="15" t="s">
        <v>55</v>
      </c>
      <c r="B70" s="12" t="s">
        <v>18</v>
      </c>
      <c r="C70" s="16">
        <v>30</v>
      </c>
      <c r="D70" s="24">
        <f t="shared" si="13"/>
        <v>3000</v>
      </c>
      <c r="E70" s="14" t="str">
        <f t="shared" si="14"/>
        <v>-</v>
      </c>
      <c r="F70" s="14">
        <f t="shared" si="12"/>
        <v>0.01</v>
      </c>
      <c r="G70" s="14" t="str">
        <f t="shared" si="15"/>
        <v>-</v>
      </c>
      <c r="H70" s="35"/>
      <c r="I70" s="35"/>
      <c r="J70" s="6"/>
    </row>
    <row r="71" spans="1:10" ht="15.75" hidden="1" outlineLevel="1">
      <c r="A71" s="15" t="s">
        <v>56</v>
      </c>
      <c r="B71" s="12" t="s">
        <v>20</v>
      </c>
      <c r="C71" s="16">
        <v>93</v>
      </c>
      <c r="D71" s="24" t="str">
        <f t="shared" si="13"/>
        <v>-</v>
      </c>
      <c r="E71" s="14">
        <f t="shared" si="14"/>
        <v>0</v>
      </c>
      <c r="F71" s="14" t="str">
        <f t="shared" si="12"/>
        <v>-</v>
      </c>
      <c r="G71" s="14">
        <f t="shared" si="15"/>
        <v>0</v>
      </c>
      <c r="H71" s="35"/>
      <c r="I71" s="35"/>
      <c r="J71" s="6"/>
    </row>
    <row r="72" spans="1:10" ht="15.75" hidden="1" outlineLevel="1">
      <c r="A72" s="15" t="s">
        <v>57</v>
      </c>
      <c r="B72" s="12" t="s">
        <v>18</v>
      </c>
      <c r="C72" s="16">
        <v>10</v>
      </c>
      <c r="D72" s="24">
        <f t="shared" si="13"/>
        <v>3000</v>
      </c>
      <c r="E72" s="14" t="str">
        <f t="shared" si="14"/>
        <v>-</v>
      </c>
      <c r="F72" s="14">
        <f t="shared" si="12"/>
        <v>3.0000000000000001E-3</v>
      </c>
      <c r="G72" s="14" t="str">
        <f t="shared" si="15"/>
        <v>-</v>
      </c>
      <c r="H72" s="35"/>
      <c r="I72" s="35"/>
      <c r="J72" s="6"/>
    </row>
    <row r="73" spans="1:10" ht="15.75" hidden="1" outlineLevel="1">
      <c r="A73" s="15" t="s">
        <v>58</v>
      </c>
      <c r="B73" s="12" t="s">
        <v>20</v>
      </c>
      <c r="C73" s="16">
        <v>93</v>
      </c>
      <c r="D73" s="24" t="str">
        <f t="shared" si="13"/>
        <v>-</v>
      </c>
      <c r="E73" s="14">
        <f t="shared" si="14"/>
        <v>0</v>
      </c>
      <c r="F73" s="14" t="str">
        <f t="shared" si="12"/>
        <v>-</v>
      </c>
      <c r="G73" s="14">
        <f t="shared" si="15"/>
        <v>0</v>
      </c>
      <c r="H73" s="35"/>
      <c r="I73" s="35"/>
      <c r="J73" s="6"/>
    </row>
    <row r="74" spans="1:10" ht="16.5" hidden="1" outlineLevel="1" thickBot="1">
      <c r="A74" s="15" t="s">
        <v>59</v>
      </c>
      <c r="B74" s="12" t="s">
        <v>18</v>
      </c>
      <c r="C74" s="16">
        <v>10</v>
      </c>
      <c r="D74" s="25">
        <f t="shared" si="13"/>
        <v>3000</v>
      </c>
      <c r="E74" s="14" t="str">
        <f t="shared" si="14"/>
        <v>-</v>
      </c>
      <c r="F74" s="14">
        <f t="shared" si="12"/>
        <v>3.0000000000000001E-3</v>
      </c>
      <c r="G74" s="14" t="str">
        <f t="shared" si="15"/>
        <v>-</v>
      </c>
      <c r="H74" s="35"/>
      <c r="I74" s="35"/>
      <c r="J74" s="6"/>
    </row>
    <row r="75" spans="1:10" ht="16.5" collapsed="1" thickBot="1">
      <c r="A75" s="194" t="s">
        <v>49</v>
      </c>
      <c r="B75" s="195"/>
      <c r="C75" s="196"/>
      <c r="D75" s="36" t="s">
        <v>45</v>
      </c>
      <c r="E75" s="133" t="str">
        <f>IF(G67=0," ",(SUM(F67:G74,($I$3/100))))</f>
        <v xml:space="preserve"> </v>
      </c>
      <c r="F75" s="37" t="s">
        <v>46</v>
      </c>
      <c r="G75" s="29"/>
      <c r="H75" s="35"/>
      <c r="I75" s="35"/>
      <c r="J75" s="6"/>
    </row>
    <row r="76" spans="1:10" ht="16.5" thickBot="1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>
      <c r="A78" s="158" t="s">
        <v>7</v>
      </c>
      <c r="B78" s="182"/>
      <c r="C78" s="183"/>
      <c r="D78" s="33" t="s">
        <v>32</v>
      </c>
      <c r="E78" s="34">
        <f>VLOOKUP($B78,'Conditions de coupe'!$D$14:$J$54,3,FALSE)</f>
        <v>0</v>
      </c>
      <c r="F78" s="35" t="s">
        <v>33</v>
      </c>
      <c r="H78" s="158" t="s">
        <v>98</v>
      </c>
      <c r="I78" s="34">
        <f>VLOOKUP($B78,'Conditions de coupe'!$D$14:$J$54,2,FALSE)</f>
        <v>0</v>
      </c>
      <c r="J78" s="6"/>
    </row>
    <row r="79" spans="1:10" ht="17.25" hidden="1" outlineLevel="1" thickTop="1" thickBot="1">
      <c r="A79" s="35"/>
      <c r="B79" s="35"/>
      <c r="C79" s="35"/>
      <c r="D79" s="35"/>
      <c r="E79" s="35"/>
      <c r="F79" s="35"/>
      <c r="G79" s="64"/>
      <c r="H79" s="65"/>
      <c r="I79" s="66"/>
      <c r="J79" s="6"/>
    </row>
    <row r="80" spans="1:10" ht="16.5" hidden="1" outlineLevel="1" thickBot="1">
      <c r="A80" s="35"/>
      <c r="B80" s="35"/>
      <c r="C80" s="191" t="s">
        <v>119</v>
      </c>
      <c r="D80" s="192"/>
      <c r="E80" s="34">
        <f>VLOOKUP($B78,'Conditions de coupe'!$D$14:$J$54,2,FALSE)</f>
        <v>0</v>
      </c>
      <c r="F80" s="35" t="s">
        <v>34</v>
      </c>
      <c r="G80" s="35"/>
      <c r="H80" s="35"/>
      <c r="I80" s="35"/>
      <c r="J80" s="6"/>
    </row>
    <row r="81" spans="1:10" ht="16.5" hidden="1" outlineLevel="1" thickBot="1">
      <c r="A81" s="35"/>
      <c r="B81" s="35"/>
      <c r="C81" s="35"/>
      <c r="D81" s="35"/>
      <c r="E81" s="35"/>
      <c r="F81" s="35"/>
      <c r="G81" s="35"/>
      <c r="H81" s="158" t="s">
        <v>99</v>
      </c>
      <c r="I81" s="34">
        <f>VLOOKUP($B78,'Conditions de coupe'!$D$14:$J$54,7,FALSE)</f>
        <v>0</v>
      </c>
      <c r="J81" s="6"/>
    </row>
    <row r="82" spans="1:10" ht="15.75" hidden="1" outlineLevel="1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>
      <c r="A83" s="166"/>
      <c r="B83" s="159"/>
      <c r="C83" s="159"/>
      <c r="D83" s="193" t="s">
        <v>36</v>
      </c>
      <c r="E83" s="193"/>
      <c r="F83" s="203" t="s">
        <v>37</v>
      </c>
      <c r="G83" s="204"/>
      <c r="H83" s="35"/>
      <c r="I83" s="35"/>
      <c r="J83" s="6"/>
    </row>
    <row r="84" spans="1:10" ht="15.75" hidden="1" outlineLevel="1">
      <c r="A84" s="164"/>
      <c r="B84" s="9" t="s">
        <v>38</v>
      </c>
      <c r="C84" s="10" t="s">
        <v>39</v>
      </c>
      <c r="D84" s="165" t="s">
        <v>18</v>
      </c>
      <c r="E84" s="165" t="s">
        <v>20</v>
      </c>
      <c r="F84" s="165" t="s">
        <v>40</v>
      </c>
      <c r="G84" s="165" t="s">
        <v>41</v>
      </c>
      <c r="H84" s="35"/>
      <c r="I84" s="35"/>
      <c r="J84" s="6"/>
    </row>
    <row r="85" spans="1:10" ht="15.75" hidden="1" outlineLevel="1">
      <c r="A85" s="11" t="s">
        <v>42</v>
      </c>
      <c r="B85" s="12" t="s">
        <v>20</v>
      </c>
      <c r="C85" s="13">
        <v>90</v>
      </c>
      <c r="D85" s="23" t="str">
        <f>IF(B85="rapide",$I$2,"-")</f>
        <v>-</v>
      </c>
      <c r="E85" s="14">
        <f>IF($B85="travail", MROUND($I$81,0.001),"-")</f>
        <v>0</v>
      </c>
      <c r="F85" s="14" t="str">
        <f t="shared" ref="F85:F92" si="16">IF(B85="rapide", MROUND(C85/D85,0.001),"-")</f>
        <v>-</v>
      </c>
      <c r="G85" s="14">
        <f>IF($E85=0,0,(IF($B85="travail", MROUND($C85/$E85,0.001),"-")))</f>
        <v>0</v>
      </c>
      <c r="H85" s="35"/>
      <c r="I85" s="35"/>
      <c r="J85" s="6"/>
    </row>
    <row r="86" spans="1:10" ht="15.75" hidden="1" outlineLevel="1">
      <c r="A86" s="15" t="s">
        <v>43</v>
      </c>
      <c r="B86" s="12" t="s">
        <v>18</v>
      </c>
      <c r="C86" s="16">
        <v>89</v>
      </c>
      <c r="D86" s="24">
        <f t="shared" ref="D86:D92" si="17">IF(B86="rapide",$I$2,"-")</f>
        <v>3000</v>
      </c>
      <c r="E86" s="14" t="str">
        <f t="shared" ref="E86:E92" si="18">IF($B86="travail", MROUND($I$81,0.001),"-")</f>
        <v>-</v>
      </c>
      <c r="F86" s="14">
        <f t="shared" si="16"/>
        <v>0.03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>
      <c r="A87" s="15" t="s">
        <v>54</v>
      </c>
      <c r="B87" s="12" t="s">
        <v>20</v>
      </c>
      <c r="C87" s="16">
        <v>90</v>
      </c>
      <c r="D87" s="24" t="str">
        <f t="shared" si="17"/>
        <v>-</v>
      </c>
      <c r="E87" s="14">
        <f t="shared" si="18"/>
        <v>0</v>
      </c>
      <c r="F87" s="14" t="str">
        <f t="shared" si="16"/>
        <v>-</v>
      </c>
      <c r="G87" s="14">
        <f t="shared" si="19"/>
        <v>0</v>
      </c>
      <c r="H87" s="35"/>
      <c r="I87" s="35"/>
      <c r="J87" s="6"/>
    </row>
    <row r="88" spans="1:10" ht="15.75" hidden="1" outlineLevel="1">
      <c r="A88" s="15" t="s">
        <v>55</v>
      </c>
      <c r="B88" s="12" t="s">
        <v>18</v>
      </c>
      <c r="C88" s="16">
        <v>30</v>
      </c>
      <c r="D88" s="24">
        <f t="shared" si="17"/>
        <v>3000</v>
      </c>
      <c r="E88" s="14" t="str">
        <f t="shared" si="18"/>
        <v>-</v>
      </c>
      <c r="F88" s="14">
        <f t="shared" si="16"/>
        <v>0.01</v>
      </c>
      <c r="G88" s="14" t="str">
        <f t="shared" si="19"/>
        <v>-</v>
      </c>
      <c r="H88" s="35"/>
      <c r="I88" s="35"/>
      <c r="J88" s="6"/>
    </row>
    <row r="89" spans="1:10" ht="15.75" hidden="1" outlineLevel="1">
      <c r="A89" s="15" t="s">
        <v>56</v>
      </c>
      <c r="B89" s="12" t="s">
        <v>20</v>
      </c>
      <c r="C89" s="16">
        <v>93</v>
      </c>
      <c r="D89" s="24" t="str">
        <f t="shared" si="17"/>
        <v>-</v>
      </c>
      <c r="E89" s="14">
        <f t="shared" si="18"/>
        <v>0</v>
      </c>
      <c r="F89" s="14" t="str">
        <f t="shared" si="16"/>
        <v>-</v>
      </c>
      <c r="G89" s="14">
        <f t="shared" si="19"/>
        <v>0</v>
      </c>
      <c r="H89" s="35"/>
      <c r="I89" s="35"/>
      <c r="J89" s="6"/>
    </row>
    <row r="90" spans="1:10" ht="15.75" hidden="1" outlineLevel="1">
      <c r="A90" s="15" t="s">
        <v>57</v>
      </c>
      <c r="B90" s="12" t="s">
        <v>18</v>
      </c>
      <c r="C90" s="16">
        <v>10</v>
      </c>
      <c r="D90" s="24">
        <f t="shared" si="17"/>
        <v>3000</v>
      </c>
      <c r="E90" s="14" t="str">
        <f t="shared" si="18"/>
        <v>-</v>
      </c>
      <c r="F90" s="14">
        <f t="shared" si="16"/>
        <v>3.0000000000000001E-3</v>
      </c>
      <c r="G90" s="14" t="str">
        <f t="shared" si="19"/>
        <v>-</v>
      </c>
      <c r="H90" s="35"/>
      <c r="I90" s="35"/>
      <c r="J90" s="6"/>
    </row>
    <row r="91" spans="1:10" ht="15.75" hidden="1" outlineLevel="1">
      <c r="A91" s="15" t="s">
        <v>58</v>
      </c>
      <c r="B91" s="12" t="s">
        <v>20</v>
      </c>
      <c r="C91" s="16">
        <v>93</v>
      </c>
      <c r="D91" s="24" t="str">
        <f t="shared" si="17"/>
        <v>-</v>
      </c>
      <c r="E91" s="14">
        <f t="shared" si="18"/>
        <v>0</v>
      </c>
      <c r="F91" s="14" t="str">
        <f t="shared" si="16"/>
        <v>-</v>
      </c>
      <c r="G91" s="14">
        <f t="shared" si="19"/>
        <v>0</v>
      </c>
      <c r="H91" s="35"/>
      <c r="I91" s="35"/>
      <c r="J91" s="6"/>
    </row>
    <row r="92" spans="1:10" ht="16.5" hidden="1" outlineLevel="1" thickBot="1">
      <c r="A92" s="15" t="s">
        <v>59</v>
      </c>
      <c r="B92" s="12" t="s">
        <v>18</v>
      </c>
      <c r="C92" s="16">
        <v>10</v>
      </c>
      <c r="D92" s="25">
        <f t="shared" si="17"/>
        <v>3000</v>
      </c>
      <c r="E92" s="14" t="str">
        <f t="shared" si="18"/>
        <v>-</v>
      </c>
      <c r="F92" s="14">
        <f t="shared" si="16"/>
        <v>3.0000000000000001E-3</v>
      </c>
      <c r="G92" s="14" t="str">
        <f t="shared" si="19"/>
        <v>-</v>
      </c>
      <c r="H92" s="35"/>
      <c r="I92" s="35"/>
      <c r="J92" s="6"/>
    </row>
    <row r="93" spans="1:10" ht="16.5" collapsed="1" thickBot="1">
      <c r="A93" s="194" t="s">
        <v>50</v>
      </c>
      <c r="B93" s="195"/>
      <c r="C93" s="196"/>
      <c r="D93" s="36" t="s">
        <v>45</v>
      </c>
      <c r="E93" s="133" t="str">
        <f>IF(G85=0," ",(SUM(F85:G92,($I$3/100))))</f>
        <v xml:space="preserve"> </v>
      </c>
      <c r="F93" s="37" t="s">
        <v>46</v>
      </c>
      <c r="G93" s="29"/>
      <c r="H93" s="35"/>
      <c r="I93" s="35"/>
      <c r="J93" s="6"/>
    </row>
    <row r="94" spans="1:10" ht="16.5" thickBot="1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>
      <c r="A96" s="158" t="s">
        <v>7</v>
      </c>
      <c r="B96" s="182"/>
      <c r="C96" s="183"/>
      <c r="D96" s="33" t="s">
        <v>32</v>
      </c>
      <c r="E96" s="34">
        <f>VLOOKUP($B96,'Conditions de coupe'!$D$14:$J$54,3,FALSE)</f>
        <v>0</v>
      </c>
      <c r="F96" s="35" t="s">
        <v>33</v>
      </c>
      <c r="H96" s="158" t="s">
        <v>98</v>
      </c>
      <c r="I96" s="34">
        <f>VLOOKUP($B96,'Conditions de coupe'!$D$14:$J$54,2,FALSE)</f>
        <v>0</v>
      </c>
      <c r="J96" s="6"/>
    </row>
    <row r="97" spans="1:10" ht="17.25" hidden="1" outlineLevel="1" thickTop="1" thickBot="1">
      <c r="A97" s="35"/>
      <c r="B97" s="35"/>
      <c r="C97" s="35"/>
      <c r="D97" s="35"/>
      <c r="E97" s="35"/>
      <c r="F97" s="35"/>
      <c r="G97" s="64"/>
      <c r="H97" s="65"/>
      <c r="I97" s="66"/>
      <c r="J97" s="6"/>
    </row>
    <row r="98" spans="1:10" ht="16.5" hidden="1" outlineLevel="1" thickBot="1">
      <c r="A98" s="35"/>
      <c r="B98" s="35"/>
      <c r="C98" s="191" t="s">
        <v>119</v>
      </c>
      <c r="D98" s="192"/>
      <c r="E98" s="34">
        <f>VLOOKUP($B96,'Conditions de coupe'!$D$14:$J$54,2,FALSE)</f>
        <v>0</v>
      </c>
      <c r="F98" s="35" t="s">
        <v>34</v>
      </c>
      <c r="G98" s="35"/>
      <c r="H98" s="35"/>
      <c r="I98" s="35"/>
      <c r="J98" s="6"/>
    </row>
    <row r="99" spans="1:10" ht="16.5" hidden="1" outlineLevel="1" thickBot="1">
      <c r="A99" s="35"/>
      <c r="B99" s="35"/>
      <c r="C99" s="35"/>
      <c r="D99" s="35"/>
      <c r="E99" s="35"/>
      <c r="F99" s="35"/>
      <c r="G99" s="35"/>
      <c r="H99" s="158" t="s">
        <v>99</v>
      </c>
      <c r="I99" s="34">
        <f>VLOOKUP($B96,'Conditions de coupe'!$D$14:$J$54,7,FALSE)</f>
        <v>0</v>
      </c>
      <c r="J99" s="6"/>
    </row>
    <row r="100" spans="1:10" ht="15.75" hidden="1" outlineLevel="1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>
      <c r="A101" s="163"/>
      <c r="B101" s="8"/>
      <c r="C101" s="8"/>
      <c r="D101" s="203" t="s">
        <v>36</v>
      </c>
      <c r="E101" s="204"/>
      <c r="F101" s="203" t="s">
        <v>37</v>
      </c>
      <c r="G101" s="204"/>
      <c r="H101" s="35"/>
      <c r="I101" s="35"/>
      <c r="J101" s="6"/>
    </row>
    <row r="102" spans="1:10" ht="15.75" hidden="1" outlineLevel="1">
      <c r="A102" s="164"/>
      <c r="B102" s="9" t="s">
        <v>38</v>
      </c>
      <c r="C102" s="10" t="s">
        <v>39</v>
      </c>
      <c r="D102" s="165" t="s">
        <v>18</v>
      </c>
      <c r="E102" s="165" t="s">
        <v>20</v>
      </c>
      <c r="F102" s="165" t="s">
        <v>40</v>
      </c>
      <c r="G102" s="165" t="s">
        <v>41</v>
      </c>
      <c r="H102" s="35"/>
      <c r="I102" s="35"/>
      <c r="J102" s="6"/>
    </row>
    <row r="103" spans="1:10" ht="15.75" hidden="1" outlineLevel="1">
      <c r="A103" s="11" t="s">
        <v>42</v>
      </c>
      <c r="B103" s="12" t="s">
        <v>20</v>
      </c>
      <c r="C103" s="13">
        <v>90</v>
      </c>
      <c r="D103" s="23" t="str">
        <f>IF(B103="rapide",$I$2,"-")</f>
        <v>-</v>
      </c>
      <c r="E103" s="14">
        <f>IF($B103="travail", MROUND($I$99,0.001),"-")</f>
        <v>0</v>
      </c>
      <c r="F103" s="14" t="str">
        <f t="shared" ref="F103:F110" si="20">IF(B103="rapide", MROUND(C103/D103,0.001),"-")</f>
        <v>-</v>
      </c>
      <c r="G103" s="14">
        <f>IF($E103=0,0,(IF($B103="travail", MROUND($C103/$E103,0.001),"-")))</f>
        <v>0</v>
      </c>
      <c r="H103" s="35"/>
      <c r="I103" s="35"/>
      <c r="J103" s="6"/>
    </row>
    <row r="104" spans="1:10" ht="15.75" hidden="1" outlineLevel="1">
      <c r="A104" s="15" t="s">
        <v>43</v>
      </c>
      <c r="B104" s="12" t="s">
        <v>18</v>
      </c>
      <c r="C104" s="16">
        <v>89</v>
      </c>
      <c r="D104" s="24">
        <f t="shared" ref="D104:D110" si="21">IF(B104="rapide",$I$2,"-")</f>
        <v>3000</v>
      </c>
      <c r="E104" s="14" t="str">
        <f t="shared" ref="E104:E110" si="22">IF($B104="travail", MROUND($I$99,0.001),"-")</f>
        <v>-</v>
      </c>
      <c r="F104" s="14">
        <f t="shared" si="20"/>
        <v>0.03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>
      <c r="A105" s="15" t="s">
        <v>54</v>
      </c>
      <c r="B105" s="12" t="s">
        <v>20</v>
      </c>
      <c r="C105" s="16">
        <v>90</v>
      </c>
      <c r="D105" s="24" t="str">
        <f t="shared" si="21"/>
        <v>-</v>
      </c>
      <c r="E105" s="14">
        <f t="shared" si="22"/>
        <v>0</v>
      </c>
      <c r="F105" s="14" t="str">
        <f t="shared" si="20"/>
        <v>-</v>
      </c>
      <c r="G105" s="14">
        <f t="shared" si="23"/>
        <v>0</v>
      </c>
      <c r="H105" s="35"/>
      <c r="I105" s="35"/>
      <c r="J105" s="6"/>
    </row>
    <row r="106" spans="1:10" ht="15.75" hidden="1" outlineLevel="1">
      <c r="A106" s="15" t="s">
        <v>55</v>
      </c>
      <c r="B106" s="12" t="s">
        <v>18</v>
      </c>
      <c r="C106" s="16">
        <v>30</v>
      </c>
      <c r="D106" s="24">
        <f t="shared" si="21"/>
        <v>3000</v>
      </c>
      <c r="E106" s="14" t="str">
        <f t="shared" si="22"/>
        <v>-</v>
      </c>
      <c r="F106" s="14">
        <f t="shared" si="20"/>
        <v>0.01</v>
      </c>
      <c r="G106" s="14" t="str">
        <f t="shared" si="23"/>
        <v>-</v>
      </c>
      <c r="H106" s="35"/>
      <c r="I106" s="35"/>
      <c r="J106" s="6"/>
    </row>
    <row r="107" spans="1:10" ht="15.75" hidden="1" outlineLevel="1">
      <c r="A107" s="15" t="s">
        <v>56</v>
      </c>
      <c r="B107" s="12" t="s">
        <v>20</v>
      </c>
      <c r="C107" s="16">
        <v>93</v>
      </c>
      <c r="D107" s="24" t="str">
        <f t="shared" si="21"/>
        <v>-</v>
      </c>
      <c r="E107" s="14">
        <f t="shared" si="22"/>
        <v>0</v>
      </c>
      <c r="F107" s="14" t="str">
        <f t="shared" si="20"/>
        <v>-</v>
      </c>
      <c r="G107" s="14">
        <f t="shared" si="23"/>
        <v>0</v>
      </c>
      <c r="H107" s="35"/>
      <c r="I107" s="35"/>
      <c r="J107" s="6"/>
    </row>
    <row r="108" spans="1:10" ht="15.75" hidden="1" outlineLevel="1">
      <c r="A108" s="15" t="s">
        <v>57</v>
      </c>
      <c r="B108" s="12" t="s">
        <v>18</v>
      </c>
      <c r="C108" s="16">
        <v>10</v>
      </c>
      <c r="D108" s="24">
        <f t="shared" si="21"/>
        <v>3000</v>
      </c>
      <c r="E108" s="14" t="str">
        <f t="shared" si="22"/>
        <v>-</v>
      </c>
      <c r="F108" s="14">
        <f t="shared" si="20"/>
        <v>3.0000000000000001E-3</v>
      </c>
      <c r="G108" s="14" t="str">
        <f t="shared" si="23"/>
        <v>-</v>
      </c>
      <c r="H108" s="35"/>
      <c r="I108" s="35"/>
      <c r="J108" s="6"/>
    </row>
    <row r="109" spans="1:10" ht="15.75" hidden="1" outlineLevel="1">
      <c r="A109" s="15" t="s">
        <v>58</v>
      </c>
      <c r="B109" s="12" t="s">
        <v>20</v>
      </c>
      <c r="C109" s="16">
        <v>93</v>
      </c>
      <c r="D109" s="24" t="str">
        <f t="shared" si="21"/>
        <v>-</v>
      </c>
      <c r="E109" s="14">
        <f t="shared" si="22"/>
        <v>0</v>
      </c>
      <c r="F109" s="14" t="str">
        <f t="shared" si="20"/>
        <v>-</v>
      </c>
      <c r="G109" s="14">
        <f t="shared" si="23"/>
        <v>0</v>
      </c>
      <c r="H109" s="35"/>
      <c r="I109" s="35"/>
      <c r="J109" s="6"/>
    </row>
    <row r="110" spans="1:10" ht="16.5" hidden="1" outlineLevel="1" thickBot="1">
      <c r="A110" s="15" t="s">
        <v>59</v>
      </c>
      <c r="B110" s="12" t="s">
        <v>18</v>
      </c>
      <c r="C110" s="16">
        <v>10</v>
      </c>
      <c r="D110" s="25">
        <f t="shared" si="21"/>
        <v>3000</v>
      </c>
      <c r="E110" s="14" t="str">
        <f t="shared" si="22"/>
        <v>-</v>
      </c>
      <c r="F110" s="14">
        <f t="shared" si="20"/>
        <v>3.0000000000000001E-3</v>
      </c>
      <c r="G110" s="14" t="str">
        <f t="shared" si="23"/>
        <v>-</v>
      </c>
      <c r="H110" s="35"/>
      <c r="I110" s="35"/>
      <c r="J110" s="6"/>
    </row>
    <row r="111" spans="1:10" ht="16.5" collapsed="1" thickBot="1">
      <c r="A111" s="194" t="s">
        <v>51</v>
      </c>
      <c r="B111" s="195"/>
      <c r="C111" s="196"/>
      <c r="D111" s="36" t="s">
        <v>45</v>
      </c>
      <c r="E111" s="133" t="str">
        <f>IF(G103=0," ",(SUM(F103:G110,($I$3/100))))</f>
        <v xml:space="preserve"> </v>
      </c>
      <c r="F111" s="37" t="s">
        <v>46</v>
      </c>
      <c r="G111" s="29"/>
      <c r="H111" s="35"/>
      <c r="I111" s="35"/>
      <c r="J111" s="6"/>
    </row>
    <row r="112" spans="1:10" ht="16.5" thickBot="1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>
      <c r="A113" s="197" t="s">
        <v>52</v>
      </c>
      <c r="B113" s="197"/>
      <c r="C113" s="198"/>
      <c r="D113" s="17" t="s">
        <v>53</v>
      </c>
      <c r="E113" s="134">
        <f>SUM(E21,E39,E57,E75,E93,E111)</f>
        <v>0</v>
      </c>
      <c r="F113" s="18" t="s">
        <v>46</v>
      </c>
    </row>
    <row r="114" spans="1:6" ht="15.75" thickTop="1"/>
  </sheetData>
  <protectedRanges>
    <protectedRange password="DBAF" sqref="B2:C3 I1:J3 G1:H1 G2:G3 A1:A3 D1:F3" name="Plage1"/>
    <protectedRange password="DBAF" sqref="A47:G48 A11:G12 A29:G30 A65:G66 A83:G84 A101:G102 A22:G22 A13:F20 A40:G40 A31:F38 A58:G58 A49:F56 A76:G76 A67:F74 A94:G94 A85:F92 A112:G112 A103:F110 A21:D21 F21:G21 A39:D39 F39:G39 A57:D57 F57:G57 A75:D75 F75:G75 A93:D93 F93:G93 A111:D111 F111:G111" name="Plage1_1"/>
  </protectedRanges>
  <mergeCells count="36">
    <mergeCell ref="C26:D26"/>
    <mergeCell ref="B1:C1"/>
    <mergeCell ref="I1:J1"/>
    <mergeCell ref="B2:C2"/>
    <mergeCell ref="G2:H2"/>
    <mergeCell ref="G3:H3"/>
    <mergeCell ref="B6:C6"/>
    <mergeCell ref="C8:D8"/>
    <mergeCell ref="D11:E11"/>
    <mergeCell ref="F11:G11"/>
    <mergeCell ref="A21:C21"/>
    <mergeCell ref="B24:C24"/>
    <mergeCell ref="C80:D80"/>
    <mergeCell ref="D83:E83"/>
    <mergeCell ref="F65:G65"/>
    <mergeCell ref="A75:C75"/>
    <mergeCell ref="D29:E29"/>
    <mergeCell ref="F29:G29"/>
    <mergeCell ref="A39:C39"/>
    <mergeCell ref="B42:C42"/>
    <mergeCell ref="C44:D44"/>
    <mergeCell ref="D47:E47"/>
    <mergeCell ref="F47:G47"/>
    <mergeCell ref="A57:C57"/>
    <mergeCell ref="B60:C60"/>
    <mergeCell ref="C62:D62"/>
    <mergeCell ref="D65:E65"/>
    <mergeCell ref="B78:C78"/>
    <mergeCell ref="A111:C111"/>
    <mergeCell ref="A113:C113"/>
    <mergeCell ref="F83:G83"/>
    <mergeCell ref="A93:C93"/>
    <mergeCell ref="C98:D98"/>
    <mergeCell ref="D101:E101"/>
    <mergeCell ref="F101:G101"/>
    <mergeCell ref="B96:C96"/>
  </mergeCells>
  <dataValidations disablePrompts="1" count="3">
    <dataValidation type="list" allowBlank="1" showInputMessage="1" showErrorMessage="1" sqref="I1:J1">
      <formula1>Données!D7:D21</formula1>
    </dataValidation>
    <dataValidation type="list" showInputMessage="1" showErrorMessage="1" sqref="B49:B56 B67:B74 B85:B92 B103:B110 B13:B20 B31:B38">
      <formula1>Données!D2:D3</formula1>
    </dataValidation>
    <dataValidation type="list" allowBlank="1" showInputMessage="1" showErrorMessage="1" sqref="B42:C42 B78:C78 B60:C60 B96:C96 B24:C24 B6:C6">
      <formula1>Outils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1:J114"/>
  <sheetViews>
    <sheetView workbookViewId="0">
      <selection activeCell="K58" sqref="K58"/>
    </sheetView>
  </sheetViews>
  <sheetFormatPr baseColWidth="10" defaultRowHeight="15" outlineLevelRow="1"/>
  <cols>
    <col min="1" max="2" width="14.28515625" customWidth="1"/>
  </cols>
  <sheetData>
    <row r="1" spans="1:10" ht="15.75">
      <c r="A1" s="27" t="s">
        <v>0</v>
      </c>
      <c r="B1" s="199" t="s">
        <v>1</v>
      </c>
      <c r="C1" s="200"/>
      <c r="D1" s="5"/>
      <c r="E1" s="5"/>
      <c r="F1" s="5"/>
      <c r="G1" s="29"/>
      <c r="H1" s="157" t="s">
        <v>94</v>
      </c>
      <c r="I1" s="201" t="s">
        <v>10</v>
      </c>
      <c r="J1" s="202"/>
    </row>
    <row r="2" spans="1:10" ht="15.75">
      <c r="A2" s="28" t="s">
        <v>3</v>
      </c>
      <c r="B2" s="188"/>
      <c r="C2" s="188"/>
      <c r="D2" s="5"/>
      <c r="E2" s="5"/>
      <c r="F2" s="5"/>
      <c r="G2" s="189" t="s">
        <v>4</v>
      </c>
      <c r="H2" s="190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3000</v>
      </c>
      <c r="J2" s="31" t="s">
        <v>5</v>
      </c>
    </row>
    <row r="3" spans="1:10" ht="15.75">
      <c r="A3" s="7"/>
      <c r="B3" s="7"/>
      <c r="C3" s="7"/>
      <c r="D3" s="5"/>
      <c r="E3" s="5"/>
      <c r="F3" s="5"/>
      <c r="G3" s="189" t="s">
        <v>93</v>
      </c>
      <c r="H3" s="190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15</v>
      </c>
      <c r="J3" s="31" t="s">
        <v>6</v>
      </c>
    </row>
    <row r="4" spans="1:10" ht="15.75" thickBot="1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7.25" outlineLevel="1" thickTop="1" thickBot="1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0" ht="17.25" outlineLevel="1" thickTop="1" thickBot="1">
      <c r="A6" s="158" t="s">
        <v>7</v>
      </c>
      <c r="B6" s="182"/>
      <c r="C6" s="183"/>
      <c r="D6" s="33" t="s">
        <v>32</v>
      </c>
      <c r="E6" s="34">
        <f>VLOOKUP($B6,'Conditions de coupe'!$D$14:$J$54,3,FALSE)</f>
        <v>0</v>
      </c>
      <c r="F6" s="35" t="s">
        <v>33</v>
      </c>
      <c r="H6" s="158" t="s">
        <v>98</v>
      </c>
      <c r="I6" s="34">
        <f>VLOOKUP($B6,'Conditions de coupe'!$D$14:$J$54,2,FALSE)</f>
        <v>0</v>
      </c>
      <c r="J6" s="6"/>
    </row>
    <row r="7" spans="1:10" ht="17.25" outlineLevel="1" thickTop="1" thickBot="1">
      <c r="A7" s="35"/>
      <c r="B7" s="35"/>
      <c r="C7" s="35"/>
      <c r="D7" s="35"/>
      <c r="E7" s="35"/>
      <c r="F7" s="35"/>
      <c r="G7" s="64"/>
      <c r="H7" s="65"/>
      <c r="I7" s="66"/>
      <c r="J7" s="6"/>
    </row>
    <row r="8" spans="1:10" ht="16.5" outlineLevel="1" thickBot="1">
      <c r="A8" s="35"/>
      <c r="B8" s="35"/>
      <c r="C8" s="191" t="s">
        <v>119</v>
      </c>
      <c r="D8" s="192"/>
      <c r="E8" s="34">
        <f>VLOOKUP($B6,'Conditions de coupe'!$D$14:$J$54,2,FALSE)</f>
        <v>0</v>
      </c>
      <c r="F8" s="35" t="s">
        <v>34</v>
      </c>
      <c r="G8" s="35"/>
      <c r="H8" s="35"/>
      <c r="I8" s="35"/>
      <c r="J8" s="6"/>
    </row>
    <row r="9" spans="1:10" ht="16.5" outlineLevel="1" thickBot="1">
      <c r="A9" s="35"/>
      <c r="B9" s="35"/>
      <c r="C9" s="35"/>
      <c r="D9" s="35"/>
      <c r="E9" s="35"/>
      <c r="F9" s="35"/>
      <c r="G9" s="35"/>
      <c r="H9" s="158" t="s">
        <v>99</v>
      </c>
      <c r="I9" s="34">
        <f>VLOOKUP($B6,'Conditions de coupe'!$D$14:$J$54,7,FALSE)</f>
        <v>0</v>
      </c>
      <c r="J9" s="6"/>
    </row>
    <row r="10" spans="1:10" ht="15.75" outlineLevel="1">
      <c r="A10" s="35"/>
      <c r="B10" s="35"/>
      <c r="C10" s="35"/>
      <c r="D10" s="35"/>
      <c r="E10" s="35"/>
      <c r="F10" s="35"/>
      <c r="G10" s="35"/>
      <c r="H10" s="35"/>
      <c r="I10" s="35"/>
      <c r="J10" s="6"/>
    </row>
    <row r="11" spans="1:10" ht="15.75" outlineLevel="1">
      <c r="A11" s="160"/>
      <c r="B11" s="8"/>
      <c r="C11" s="8"/>
      <c r="D11" s="193" t="s">
        <v>36</v>
      </c>
      <c r="E11" s="193"/>
      <c r="F11" s="193" t="s">
        <v>37</v>
      </c>
      <c r="G11" s="193"/>
      <c r="H11" s="35"/>
      <c r="I11" s="35"/>
      <c r="J11" s="6"/>
    </row>
    <row r="12" spans="1:10" ht="15.75" outlineLevel="1">
      <c r="A12" s="161"/>
      <c r="B12" s="9" t="s">
        <v>38</v>
      </c>
      <c r="C12" s="10" t="s">
        <v>39</v>
      </c>
      <c r="D12" s="165" t="s">
        <v>18</v>
      </c>
      <c r="E12" s="165" t="s">
        <v>20</v>
      </c>
      <c r="F12" s="165" t="s">
        <v>40</v>
      </c>
      <c r="G12" s="165" t="s">
        <v>41</v>
      </c>
      <c r="H12" s="35"/>
      <c r="I12" s="35"/>
      <c r="J12" s="6"/>
    </row>
    <row r="13" spans="1:10" ht="15.75" outlineLevel="1">
      <c r="A13" s="11" t="s">
        <v>42</v>
      </c>
      <c r="B13" s="12" t="s">
        <v>20</v>
      </c>
      <c r="C13" s="13">
        <v>90</v>
      </c>
      <c r="D13" s="23" t="str">
        <f>IF(B13="rapide",$I$2,"-")</f>
        <v>-</v>
      </c>
      <c r="E13" s="14">
        <f t="shared" ref="E13:E20" si="0">IF($B13="travail", MROUND($I$9,0.001),"-")</f>
        <v>0</v>
      </c>
      <c r="F13" s="14" t="str">
        <f t="shared" ref="F13:F20" si="1">IF(B13="rapide", MROUND(C13/D13,0.001),"-")</f>
        <v>-</v>
      </c>
      <c r="G13" s="14">
        <f>IF($E13=0,0,(IF($B13="travail", MROUND($C13/$E13,0.001),"-")))</f>
        <v>0</v>
      </c>
      <c r="H13" s="35"/>
      <c r="I13" s="35"/>
      <c r="J13" s="6"/>
    </row>
    <row r="14" spans="1:10" ht="15.75" outlineLevel="1">
      <c r="A14" s="15" t="s">
        <v>43</v>
      </c>
      <c r="B14" s="12" t="s">
        <v>18</v>
      </c>
      <c r="C14" s="16">
        <v>89</v>
      </c>
      <c r="D14" s="24">
        <f t="shared" ref="D14:D20" si="2">IF(B14="rapide",$I$2,"-")</f>
        <v>3000</v>
      </c>
      <c r="E14" s="14" t="str">
        <f t="shared" si="0"/>
        <v>-</v>
      </c>
      <c r="F14" s="14">
        <f t="shared" si="1"/>
        <v>0.03</v>
      </c>
      <c r="G14" s="14" t="str">
        <f t="shared" ref="G14:G20" si="3">IF($E14=0,0,(IF($B14="travail", MROUND($C14/$E14,0.001),"-")))</f>
        <v>-</v>
      </c>
      <c r="H14" s="35"/>
      <c r="I14" s="35"/>
      <c r="J14" s="6"/>
    </row>
    <row r="15" spans="1:10" ht="15.75" outlineLevel="1">
      <c r="A15" s="15" t="s">
        <v>54</v>
      </c>
      <c r="B15" s="12" t="s">
        <v>20</v>
      </c>
      <c r="C15" s="16">
        <v>90</v>
      </c>
      <c r="D15" s="24" t="str">
        <f t="shared" si="2"/>
        <v>-</v>
      </c>
      <c r="E15" s="14">
        <f t="shared" si="0"/>
        <v>0</v>
      </c>
      <c r="F15" s="14" t="str">
        <f t="shared" si="1"/>
        <v>-</v>
      </c>
      <c r="G15" s="14">
        <f t="shared" si="3"/>
        <v>0</v>
      </c>
      <c r="H15" s="35"/>
      <c r="I15" s="35"/>
      <c r="J15" s="6"/>
    </row>
    <row r="16" spans="1:10" ht="15.75" outlineLevel="1">
      <c r="A16" s="15" t="s">
        <v>55</v>
      </c>
      <c r="B16" s="12" t="s">
        <v>18</v>
      </c>
      <c r="C16" s="16">
        <v>30</v>
      </c>
      <c r="D16" s="24">
        <f t="shared" si="2"/>
        <v>3000</v>
      </c>
      <c r="E16" s="14" t="str">
        <f t="shared" si="0"/>
        <v>-</v>
      </c>
      <c r="F16" s="14">
        <f t="shared" si="1"/>
        <v>0.01</v>
      </c>
      <c r="G16" s="14" t="str">
        <f t="shared" si="3"/>
        <v>-</v>
      </c>
      <c r="H16" s="35"/>
      <c r="I16" s="35"/>
      <c r="J16" s="6"/>
    </row>
    <row r="17" spans="1:10" ht="15.75" outlineLevel="1">
      <c r="A17" s="15" t="s">
        <v>56</v>
      </c>
      <c r="B17" s="12" t="s">
        <v>20</v>
      </c>
      <c r="C17" s="16">
        <v>93</v>
      </c>
      <c r="D17" s="24" t="str">
        <f t="shared" si="2"/>
        <v>-</v>
      </c>
      <c r="E17" s="14">
        <f t="shared" si="0"/>
        <v>0</v>
      </c>
      <c r="F17" s="14" t="str">
        <f t="shared" si="1"/>
        <v>-</v>
      </c>
      <c r="G17" s="14">
        <f t="shared" si="3"/>
        <v>0</v>
      </c>
      <c r="H17" s="35"/>
      <c r="I17" s="35"/>
      <c r="J17" s="6"/>
    </row>
    <row r="18" spans="1:10" ht="15.75" outlineLevel="1">
      <c r="A18" s="15" t="s">
        <v>57</v>
      </c>
      <c r="B18" s="12" t="s">
        <v>18</v>
      </c>
      <c r="C18" s="16">
        <v>10</v>
      </c>
      <c r="D18" s="24">
        <f t="shared" si="2"/>
        <v>3000</v>
      </c>
      <c r="E18" s="14" t="str">
        <f t="shared" si="0"/>
        <v>-</v>
      </c>
      <c r="F18" s="14">
        <f t="shared" si="1"/>
        <v>3.0000000000000001E-3</v>
      </c>
      <c r="G18" s="14" t="str">
        <f t="shared" si="3"/>
        <v>-</v>
      </c>
      <c r="H18" s="35"/>
      <c r="I18" s="35"/>
      <c r="J18" s="6"/>
    </row>
    <row r="19" spans="1:10" ht="15.75" outlineLevel="1">
      <c r="A19" s="15" t="s">
        <v>58</v>
      </c>
      <c r="B19" s="12" t="s">
        <v>20</v>
      </c>
      <c r="C19" s="16">
        <v>93</v>
      </c>
      <c r="D19" s="24" t="str">
        <f t="shared" si="2"/>
        <v>-</v>
      </c>
      <c r="E19" s="14">
        <f t="shared" si="0"/>
        <v>0</v>
      </c>
      <c r="F19" s="14" t="str">
        <f t="shared" si="1"/>
        <v>-</v>
      </c>
      <c r="G19" s="14">
        <f t="shared" si="3"/>
        <v>0</v>
      </c>
      <c r="H19" s="35"/>
      <c r="I19" s="35"/>
      <c r="J19" s="6"/>
    </row>
    <row r="20" spans="1:10" ht="16.5" outlineLevel="1" thickBot="1">
      <c r="A20" s="15" t="s">
        <v>59</v>
      </c>
      <c r="B20" s="12" t="s">
        <v>18</v>
      </c>
      <c r="C20" s="16">
        <v>10</v>
      </c>
      <c r="D20" s="25">
        <f t="shared" si="2"/>
        <v>3000</v>
      </c>
      <c r="E20" s="14" t="str">
        <f t="shared" si="0"/>
        <v>-</v>
      </c>
      <c r="F20" s="14">
        <f t="shared" si="1"/>
        <v>3.0000000000000001E-3</v>
      </c>
      <c r="G20" s="14" t="str">
        <f t="shared" si="3"/>
        <v>-</v>
      </c>
      <c r="H20" s="35"/>
      <c r="I20" s="35"/>
      <c r="J20" s="6"/>
    </row>
    <row r="21" spans="1:10" ht="16.5" thickBot="1">
      <c r="A21" s="194" t="s">
        <v>44</v>
      </c>
      <c r="B21" s="195"/>
      <c r="C21" s="196"/>
      <c r="D21" s="36" t="s">
        <v>45</v>
      </c>
      <c r="E21" s="133" t="str">
        <f>IF(G13=0," ",(SUM(F13:G20,($I$3/100))))</f>
        <v xml:space="preserve"> </v>
      </c>
      <c r="F21" s="37" t="s">
        <v>46</v>
      </c>
      <c r="G21" s="29"/>
      <c r="H21" s="35"/>
      <c r="I21" s="35"/>
      <c r="J21" s="6"/>
    </row>
    <row r="22" spans="1:10" ht="16.5" thickBot="1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0" ht="17.25" hidden="1" outlineLevel="1" thickTop="1" thickBot="1">
      <c r="A23" s="32"/>
      <c r="B23" s="32"/>
      <c r="C23" s="32"/>
      <c r="D23" s="32"/>
      <c r="E23" s="32"/>
      <c r="F23" s="32"/>
      <c r="G23" s="32"/>
      <c r="H23" s="32"/>
      <c r="I23" s="32"/>
      <c r="J23" s="26"/>
    </row>
    <row r="24" spans="1:10" ht="17.25" hidden="1" outlineLevel="1" thickTop="1" thickBot="1">
      <c r="A24" s="158" t="s">
        <v>7</v>
      </c>
      <c r="B24" s="182"/>
      <c r="C24" s="183"/>
      <c r="D24" s="33" t="s">
        <v>32</v>
      </c>
      <c r="E24" s="34">
        <f>VLOOKUP($B24,'Conditions de coupe'!$D$14:$J$54,3,FALSE)</f>
        <v>0</v>
      </c>
      <c r="F24" s="35" t="s">
        <v>33</v>
      </c>
      <c r="H24" s="158" t="s">
        <v>98</v>
      </c>
      <c r="I24" s="34">
        <f>VLOOKUP($B24,'Conditions de coupe'!$D$14:$J$54,2,FALSE)</f>
        <v>0</v>
      </c>
      <c r="J24" s="6"/>
    </row>
    <row r="25" spans="1:10" ht="17.25" hidden="1" outlineLevel="1" thickTop="1" thickBot="1">
      <c r="A25" s="35"/>
      <c r="B25" s="35"/>
      <c r="C25" s="35"/>
      <c r="D25" s="35"/>
      <c r="E25" s="35"/>
      <c r="F25" s="35"/>
      <c r="G25" s="64"/>
      <c r="H25" s="65"/>
      <c r="I25" s="66"/>
      <c r="J25" s="6"/>
    </row>
    <row r="26" spans="1:10" ht="16.5" hidden="1" outlineLevel="1" thickBot="1">
      <c r="A26" s="35"/>
      <c r="B26" s="35"/>
      <c r="C26" s="191" t="s">
        <v>119</v>
      </c>
      <c r="D26" s="192"/>
      <c r="E26" s="34">
        <f>VLOOKUP($B24,'Conditions de coupe'!$D$14:$J$54,2,FALSE)</f>
        <v>0</v>
      </c>
      <c r="F26" s="35" t="s">
        <v>34</v>
      </c>
      <c r="G26" s="35"/>
      <c r="H26" s="35"/>
      <c r="I26" s="35"/>
      <c r="J26" s="6"/>
    </row>
    <row r="27" spans="1:10" ht="16.5" hidden="1" outlineLevel="1" thickBot="1">
      <c r="A27" s="35"/>
      <c r="B27" s="35"/>
      <c r="C27" s="35"/>
      <c r="D27" s="35"/>
      <c r="E27" s="35"/>
      <c r="F27" s="35"/>
      <c r="G27" s="35"/>
      <c r="H27" s="158" t="s">
        <v>99</v>
      </c>
      <c r="I27" s="34">
        <f>VLOOKUP($B24,'Conditions de coupe'!$D$14:$J$54,7,FALSE)</f>
        <v>0</v>
      </c>
      <c r="J27" s="6"/>
    </row>
    <row r="28" spans="1:10" ht="15.75" hidden="1" outlineLevel="1">
      <c r="A28" s="35"/>
      <c r="B28" s="35"/>
      <c r="C28" s="35"/>
      <c r="D28" s="35"/>
      <c r="E28" s="35"/>
      <c r="F28" s="35"/>
      <c r="G28" s="35"/>
      <c r="H28" s="35"/>
      <c r="I28" s="35"/>
      <c r="J28" s="6"/>
    </row>
    <row r="29" spans="1:10" ht="15.75" hidden="1" outlineLevel="1">
      <c r="A29" s="162"/>
      <c r="B29" s="8"/>
      <c r="C29" s="8"/>
      <c r="D29" s="193" t="s">
        <v>36</v>
      </c>
      <c r="E29" s="193"/>
      <c r="F29" s="193" t="s">
        <v>37</v>
      </c>
      <c r="G29" s="193"/>
      <c r="H29" s="35"/>
      <c r="I29" s="35"/>
      <c r="J29" s="6"/>
    </row>
    <row r="30" spans="1:10" ht="15.75" hidden="1" outlineLevel="1">
      <c r="A30" s="161"/>
      <c r="B30" s="9" t="s">
        <v>38</v>
      </c>
      <c r="C30" s="10" t="s">
        <v>39</v>
      </c>
      <c r="D30" s="165" t="s">
        <v>18</v>
      </c>
      <c r="E30" s="165" t="s">
        <v>20</v>
      </c>
      <c r="F30" s="165" t="s">
        <v>40</v>
      </c>
      <c r="G30" s="165" t="s">
        <v>41</v>
      </c>
      <c r="H30" s="35"/>
      <c r="I30" s="35"/>
      <c r="J30" s="6"/>
    </row>
    <row r="31" spans="1:10" ht="15.75" hidden="1" outlineLevel="1">
      <c r="A31" s="11" t="s">
        <v>42</v>
      </c>
      <c r="B31" s="12" t="s">
        <v>20</v>
      </c>
      <c r="C31" s="13">
        <v>90</v>
      </c>
      <c r="D31" s="23" t="str">
        <f>IF(B31="rapide",$I$2,"-")</f>
        <v>-</v>
      </c>
      <c r="E31" s="14">
        <f>IF($B31="travail", MROUND($I$27,0.001),"-")</f>
        <v>0</v>
      </c>
      <c r="F31" s="14" t="str">
        <f t="shared" ref="F31:F38" si="4">IF(B31="rapide", MROUND(C31/D31,0.001),"-")</f>
        <v>-</v>
      </c>
      <c r="G31" s="14">
        <f>IF($E31=0,0,(IF($B31="travail", MROUND($C31/$E31,0.001),"-")))</f>
        <v>0</v>
      </c>
      <c r="H31" s="35"/>
      <c r="I31" s="35"/>
      <c r="J31" s="6"/>
    </row>
    <row r="32" spans="1:10" ht="15.75" hidden="1" outlineLevel="1">
      <c r="A32" s="15" t="s">
        <v>43</v>
      </c>
      <c r="B32" s="12" t="s">
        <v>18</v>
      </c>
      <c r="C32" s="16">
        <v>89</v>
      </c>
      <c r="D32" s="24">
        <f t="shared" ref="D32:D38" si="5">IF(B32="rapide",$I$2,"-")</f>
        <v>3000</v>
      </c>
      <c r="E32" s="14" t="str">
        <f t="shared" ref="E32:E38" si="6">IF($B32="travail", MROUND($I$27,0.001),"-")</f>
        <v>-</v>
      </c>
      <c r="F32" s="14">
        <f t="shared" si="4"/>
        <v>0.03</v>
      </c>
      <c r="G32" s="14" t="str">
        <f t="shared" ref="G32:G38" si="7">IF($E32=0,0,(IF($B32="travail", MROUND($C32/$E32,0.001),"-")))</f>
        <v>-</v>
      </c>
      <c r="H32" s="35"/>
      <c r="I32" s="35"/>
      <c r="J32" s="6"/>
    </row>
    <row r="33" spans="1:10" ht="15.75" hidden="1" outlineLevel="1">
      <c r="A33" s="15" t="s">
        <v>54</v>
      </c>
      <c r="B33" s="12" t="s">
        <v>20</v>
      </c>
      <c r="C33" s="16">
        <v>90</v>
      </c>
      <c r="D33" s="24" t="str">
        <f t="shared" si="5"/>
        <v>-</v>
      </c>
      <c r="E33" s="14">
        <f t="shared" si="6"/>
        <v>0</v>
      </c>
      <c r="F33" s="14" t="str">
        <f t="shared" si="4"/>
        <v>-</v>
      </c>
      <c r="G33" s="14">
        <f t="shared" si="7"/>
        <v>0</v>
      </c>
      <c r="H33" s="35"/>
      <c r="I33" s="35"/>
      <c r="J33" s="6"/>
    </row>
    <row r="34" spans="1:10" ht="15.75" hidden="1" outlineLevel="1">
      <c r="A34" s="15" t="s">
        <v>55</v>
      </c>
      <c r="B34" s="12" t="s">
        <v>18</v>
      </c>
      <c r="C34" s="16">
        <v>30</v>
      </c>
      <c r="D34" s="24">
        <f t="shared" si="5"/>
        <v>3000</v>
      </c>
      <c r="E34" s="14" t="str">
        <f t="shared" si="6"/>
        <v>-</v>
      </c>
      <c r="F34" s="14">
        <f t="shared" si="4"/>
        <v>0.01</v>
      </c>
      <c r="G34" s="14" t="str">
        <f t="shared" si="7"/>
        <v>-</v>
      </c>
      <c r="H34" s="35"/>
      <c r="I34" s="35"/>
      <c r="J34" s="6"/>
    </row>
    <row r="35" spans="1:10" ht="15.75" hidden="1" outlineLevel="1">
      <c r="A35" s="15" t="s">
        <v>56</v>
      </c>
      <c r="B35" s="12" t="s">
        <v>20</v>
      </c>
      <c r="C35" s="16">
        <v>93</v>
      </c>
      <c r="D35" s="24" t="str">
        <f t="shared" si="5"/>
        <v>-</v>
      </c>
      <c r="E35" s="14">
        <f t="shared" si="6"/>
        <v>0</v>
      </c>
      <c r="F35" s="14" t="str">
        <f t="shared" si="4"/>
        <v>-</v>
      </c>
      <c r="G35" s="14">
        <f t="shared" si="7"/>
        <v>0</v>
      </c>
      <c r="H35" s="35"/>
      <c r="I35" s="35"/>
      <c r="J35" s="6"/>
    </row>
    <row r="36" spans="1:10" ht="15.75" hidden="1" outlineLevel="1">
      <c r="A36" s="15" t="s">
        <v>57</v>
      </c>
      <c r="B36" s="12" t="s">
        <v>18</v>
      </c>
      <c r="C36" s="16">
        <v>10</v>
      </c>
      <c r="D36" s="24">
        <f t="shared" si="5"/>
        <v>3000</v>
      </c>
      <c r="E36" s="14" t="str">
        <f t="shared" si="6"/>
        <v>-</v>
      </c>
      <c r="F36" s="14">
        <f t="shared" si="4"/>
        <v>3.0000000000000001E-3</v>
      </c>
      <c r="G36" s="14" t="str">
        <f t="shared" si="7"/>
        <v>-</v>
      </c>
      <c r="H36" s="35"/>
      <c r="I36" s="35"/>
      <c r="J36" s="6"/>
    </row>
    <row r="37" spans="1:10" ht="15.75" hidden="1" outlineLevel="1">
      <c r="A37" s="15" t="s">
        <v>58</v>
      </c>
      <c r="B37" s="12" t="s">
        <v>20</v>
      </c>
      <c r="C37" s="16">
        <v>93</v>
      </c>
      <c r="D37" s="24" t="str">
        <f t="shared" si="5"/>
        <v>-</v>
      </c>
      <c r="E37" s="14">
        <f t="shared" si="6"/>
        <v>0</v>
      </c>
      <c r="F37" s="14" t="str">
        <f t="shared" si="4"/>
        <v>-</v>
      </c>
      <c r="G37" s="14">
        <f t="shared" si="7"/>
        <v>0</v>
      </c>
      <c r="H37" s="35"/>
      <c r="I37" s="35"/>
      <c r="J37" s="6"/>
    </row>
    <row r="38" spans="1:10" ht="16.5" hidden="1" outlineLevel="1" thickBot="1">
      <c r="A38" s="15" t="s">
        <v>59</v>
      </c>
      <c r="B38" s="12" t="s">
        <v>18</v>
      </c>
      <c r="C38" s="16">
        <v>10</v>
      </c>
      <c r="D38" s="25">
        <f t="shared" si="5"/>
        <v>3000</v>
      </c>
      <c r="E38" s="14" t="str">
        <f t="shared" si="6"/>
        <v>-</v>
      </c>
      <c r="F38" s="14">
        <f t="shared" si="4"/>
        <v>3.0000000000000001E-3</v>
      </c>
      <c r="G38" s="14" t="str">
        <f t="shared" si="7"/>
        <v>-</v>
      </c>
      <c r="H38" s="35"/>
      <c r="I38" s="35"/>
      <c r="J38" s="6"/>
    </row>
    <row r="39" spans="1:10" ht="16.5" collapsed="1" thickBot="1">
      <c r="A39" s="194" t="s">
        <v>47</v>
      </c>
      <c r="B39" s="195"/>
      <c r="C39" s="196"/>
      <c r="D39" s="36" t="s">
        <v>45</v>
      </c>
      <c r="E39" s="133" t="str">
        <f>IF(G31=0," ",(SUM(F31:G38,($I$3/100))))</f>
        <v xml:space="preserve"> </v>
      </c>
      <c r="F39" s="37" t="s">
        <v>46</v>
      </c>
      <c r="G39" s="29"/>
      <c r="H39" s="35"/>
      <c r="I39" s="35"/>
      <c r="J39" s="6"/>
    </row>
    <row r="40" spans="1:10" ht="16.5" thickBot="1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0" ht="17.25" hidden="1" outlineLevel="1" thickTop="1" thickBot="1">
      <c r="A41" s="32"/>
      <c r="B41" s="32"/>
      <c r="C41" s="32"/>
      <c r="D41" s="32"/>
      <c r="E41" s="32"/>
      <c r="F41" s="32"/>
      <c r="G41" s="32"/>
      <c r="H41" s="32"/>
      <c r="I41" s="32"/>
      <c r="J41" s="26"/>
    </row>
    <row r="42" spans="1:10" ht="17.25" hidden="1" outlineLevel="1" thickTop="1" thickBot="1">
      <c r="A42" s="158" t="s">
        <v>7</v>
      </c>
      <c r="B42" s="182"/>
      <c r="C42" s="183"/>
      <c r="D42" s="33" t="s">
        <v>32</v>
      </c>
      <c r="E42" s="34">
        <f>VLOOKUP($B42,'Conditions de coupe'!$D$14:$J$54,3,FALSE)</f>
        <v>0</v>
      </c>
      <c r="F42" s="35" t="s">
        <v>33</v>
      </c>
      <c r="H42" s="158" t="s">
        <v>98</v>
      </c>
      <c r="I42" s="34">
        <f>VLOOKUP($B42,'Conditions de coupe'!$D$14:$J$54,2,FALSE)</f>
        <v>0</v>
      </c>
      <c r="J42" s="6"/>
    </row>
    <row r="43" spans="1:10" ht="17.25" hidden="1" outlineLevel="1" thickTop="1" thickBot="1">
      <c r="A43" s="35"/>
      <c r="B43" s="35"/>
      <c r="C43" s="35"/>
      <c r="D43" s="35"/>
      <c r="E43" s="35"/>
      <c r="F43" s="35"/>
      <c r="G43" s="64"/>
      <c r="H43" s="65"/>
      <c r="I43" s="66"/>
      <c r="J43" s="6"/>
    </row>
    <row r="44" spans="1:10" ht="16.5" hidden="1" outlineLevel="1" thickBot="1">
      <c r="A44" s="35"/>
      <c r="B44" s="35"/>
      <c r="C44" s="191" t="s">
        <v>119</v>
      </c>
      <c r="D44" s="192"/>
      <c r="E44" s="34">
        <f>VLOOKUP($B42,'Conditions de coupe'!$D$14:$J$54,2,FALSE)</f>
        <v>0</v>
      </c>
      <c r="F44" s="35" t="s">
        <v>34</v>
      </c>
      <c r="G44" s="35"/>
      <c r="H44" s="35"/>
      <c r="I44" s="35"/>
      <c r="J44" s="6"/>
    </row>
    <row r="45" spans="1:10" ht="16.5" hidden="1" outlineLevel="1" thickBot="1">
      <c r="A45" s="35"/>
      <c r="B45" s="35"/>
      <c r="C45" s="35"/>
      <c r="D45" s="35"/>
      <c r="E45" s="35"/>
      <c r="F45" s="35"/>
      <c r="G45" s="35"/>
      <c r="H45" s="158" t="s">
        <v>99</v>
      </c>
      <c r="I45" s="34">
        <f>VLOOKUP($B42,'Conditions de coupe'!$D$14:$J$54,7,FALSE)</f>
        <v>0</v>
      </c>
      <c r="J45" s="6"/>
    </row>
    <row r="46" spans="1:10" ht="15.75" hidden="1" outlineLevel="1">
      <c r="A46" s="35"/>
      <c r="B46" s="35"/>
      <c r="C46" s="35"/>
      <c r="D46" s="35"/>
      <c r="E46" s="35"/>
      <c r="F46" s="35"/>
      <c r="G46" s="35"/>
      <c r="H46" s="35"/>
      <c r="I46" s="35"/>
      <c r="J46" s="6"/>
    </row>
    <row r="47" spans="1:10" ht="15.75" hidden="1" outlineLevel="1">
      <c r="A47" s="163"/>
      <c r="B47" s="8"/>
      <c r="C47" s="8"/>
      <c r="D47" s="193" t="s">
        <v>36</v>
      </c>
      <c r="E47" s="193"/>
      <c r="F47" s="193" t="s">
        <v>37</v>
      </c>
      <c r="G47" s="193"/>
      <c r="H47" s="35"/>
      <c r="I47" s="35"/>
      <c r="J47" s="6"/>
    </row>
    <row r="48" spans="1:10" ht="15.75" hidden="1" outlineLevel="1">
      <c r="A48" s="164"/>
      <c r="B48" s="9" t="s">
        <v>38</v>
      </c>
      <c r="C48" s="10" t="s">
        <v>39</v>
      </c>
      <c r="D48" s="165" t="s">
        <v>18</v>
      </c>
      <c r="E48" s="165" t="s">
        <v>20</v>
      </c>
      <c r="F48" s="165" t="s">
        <v>40</v>
      </c>
      <c r="G48" s="165" t="s">
        <v>41</v>
      </c>
      <c r="H48" s="35"/>
      <c r="I48" s="35"/>
      <c r="J48" s="6"/>
    </row>
    <row r="49" spans="1:10" ht="15.75" hidden="1" outlineLevel="1">
      <c r="A49" s="11" t="s">
        <v>42</v>
      </c>
      <c r="B49" s="12" t="s">
        <v>20</v>
      </c>
      <c r="C49" s="13">
        <v>90</v>
      </c>
      <c r="D49" s="23" t="str">
        <f>IF(B49="rapide",$I$2,"-")</f>
        <v>-</v>
      </c>
      <c r="E49" s="14">
        <f>IF($B49="travail", MROUND($I$45,0.001),"-")</f>
        <v>0</v>
      </c>
      <c r="F49" s="14" t="str">
        <f t="shared" ref="F49:F56" si="8">IF(B49="rapide", MROUND(C49/D49,0.001),"-")</f>
        <v>-</v>
      </c>
      <c r="G49" s="14">
        <f>IF($E49=0,0,(IF($B49="travail", MROUND($C49/$E49,0.001),"-")))</f>
        <v>0</v>
      </c>
      <c r="H49" s="35"/>
      <c r="I49" s="35"/>
      <c r="J49" s="6"/>
    </row>
    <row r="50" spans="1:10" ht="15.75" hidden="1" outlineLevel="1">
      <c r="A50" s="15" t="s">
        <v>43</v>
      </c>
      <c r="B50" s="12" t="s">
        <v>18</v>
      </c>
      <c r="C50" s="16">
        <v>89</v>
      </c>
      <c r="D50" s="24">
        <f t="shared" ref="D50:D56" si="9">IF(B50="rapide",$I$2,"-")</f>
        <v>3000</v>
      </c>
      <c r="E50" s="14" t="str">
        <f t="shared" ref="E50:E56" si="10">IF($B50="travail", MROUND($I$45,0.001),"-")</f>
        <v>-</v>
      </c>
      <c r="F50" s="14">
        <f t="shared" si="8"/>
        <v>0.03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>
      <c r="A51" s="15" t="s">
        <v>54</v>
      </c>
      <c r="B51" s="12" t="s">
        <v>20</v>
      </c>
      <c r="C51" s="16">
        <v>90</v>
      </c>
      <c r="D51" s="24" t="str">
        <f t="shared" si="9"/>
        <v>-</v>
      </c>
      <c r="E51" s="14">
        <f t="shared" si="10"/>
        <v>0</v>
      </c>
      <c r="F51" s="14" t="str">
        <f t="shared" si="8"/>
        <v>-</v>
      </c>
      <c r="G51" s="14">
        <f t="shared" si="11"/>
        <v>0</v>
      </c>
      <c r="H51" s="35"/>
      <c r="I51" s="35"/>
      <c r="J51" s="6"/>
    </row>
    <row r="52" spans="1:10" ht="15.75" hidden="1" outlineLevel="1">
      <c r="A52" s="15" t="s">
        <v>55</v>
      </c>
      <c r="B52" s="12" t="s">
        <v>18</v>
      </c>
      <c r="C52" s="16">
        <v>30</v>
      </c>
      <c r="D52" s="24">
        <f t="shared" si="9"/>
        <v>3000</v>
      </c>
      <c r="E52" s="14" t="str">
        <f t="shared" si="10"/>
        <v>-</v>
      </c>
      <c r="F52" s="14">
        <f t="shared" si="8"/>
        <v>0.01</v>
      </c>
      <c r="G52" s="14" t="str">
        <f t="shared" si="11"/>
        <v>-</v>
      </c>
      <c r="H52" s="35"/>
      <c r="I52" s="35"/>
      <c r="J52" s="6"/>
    </row>
    <row r="53" spans="1:10" ht="15.75" hidden="1" outlineLevel="1">
      <c r="A53" s="15" t="s">
        <v>56</v>
      </c>
      <c r="B53" s="12" t="s">
        <v>20</v>
      </c>
      <c r="C53" s="16">
        <v>93</v>
      </c>
      <c r="D53" s="24" t="str">
        <f t="shared" si="9"/>
        <v>-</v>
      </c>
      <c r="E53" s="14">
        <f t="shared" si="10"/>
        <v>0</v>
      </c>
      <c r="F53" s="14" t="str">
        <f t="shared" si="8"/>
        <v>-</v>
      </c>
      <c r="G53" s="14">
        <f t="shared" si="11"/>
        <v>0</v>
      </c>
      <c r="H53" s="35"/>
      <c r="I53" s="35"/>
      <c r="J53" s="6"/>
    </row>
    <row r="54" spans="1:10" ht="15.75" hidden="1" outlineLevel="1">
      <c r="A54" s="15" t="s">
        <v>57</v>
      </c>
      <c r="B54" s="12" t="s">
        <v>18</v>
      </c>
      <c r="C54" s="16">
        <v>10</v>
      </c>
      <c r="D54" s="24">
        <f t="shared" si="9"/>
        <v>3000</v>
      </c>
      <c r="E54" s="14" t="str">
        <f t="shared" si="10"/>
        <v>-</v>
      </c>
      <c r="F54" s="14">
        <f t="shared" si="8"/>
        <v>3.0000000000000001E-3</v>
      </c>
      <c r="G54" s="14" t="str">
        <f t="shared" si="11"/>
        <v>-</v>
      </c>
      <c r="H54" s="35"/>
      <c r="I54" s="35"/>
      <c r="J54" s="6"/>
    </row>
    <row r="55" spans="1:10" ht="15.75" hidden="1" outlineLevel="1">
      <c r="A55" s="15" t="s">
        <v>58</v>
      </c>
      <c r="B55" s="12" t="s">
        <v>20</v>
      </c>
      <c r="C55" s="16">
        <v>93</v>
      </c>
      <c r="D55" s="24" t="str">
        <f t="shared" si="9"/>
        <v>-</v>
      </c>
      <c r="E55" s="14">
        <f t="shared" si="10"/>
        <v>0</v>
      </c>
      <c r="F55" s="14" t="str">
        <f t="shared" si="8"/>
        <v>-</v>
      </c>
      <c r="G55" s="14">
        <f t="shared" si="11"/>
        <v>0</v>
      </c>
      <c r="H55" s="35"/>
      <c r="I55" s="35"/>
      <c r="J55" s="6"/>
    </row>
    <row r="56" spans="1:10" ht="16.5" hidden="1" outlineLevel="1" thickBot="1">
      <c r="A56" s="15" t="s">
        <v>59</v>
      </c>
      <c r="B56" s="12" t="s">
        <v>18</v>
      </c>
      <c r="C56" s="16">
        <v>10</v>
      </c>
      <c r="D56" s="25">
        <f t="shared" si="9"/>
        <v>3000</v>
      </c>
      <c r="E56" s="14" t="str">
        <f t="shared" si="10"/>
        <v>-</v>
      </c>
      <c r="F56" s="14">
        <f t="shared" si="8"/>
        <v>3.0000000000000001E-3</v>
      </c>
      <c r="G56" s="14" t="str">
        <f t="shared" si="11"/>
        <v>-</v>
      </c>
      <c r="H56" s="35"/>
      <c r="I56" s="35"/>
      <c r="J56" s="6"/>
    </row>
    <row r="57" spans="1:10" ht="16.5" collapsed="1" thickBot="1">
      <c r="A57" s="194" t="s">
        <v>48</v>
      </c>
      <c r="B57" s="195"/>
      <c r="C57" s="196"/>
      <c r="D57" s="36" t="s">
        <v>45</v>
      </c>
      <c r="E57" s="133" t="str">
        <f>IF(G49=0," ",(SUM(F49:G56,($I$3/100))))</f>
        <v xml:space="preserve"> </v>
      </c>
      <c r="F57" s="37" t="s">
        <v>46</v>
      </c>
      <c r="G57" s="29"/>
      <c r="H57" s="35"/>
      <c r="I57" s="35"/>
      <c r="J57" s="6"/>
    </row>
    <row r="58" spans="1:10" ht="16.5" thickBot="1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>
      <c r="A60" s="158" t="s">
        <v>7</v>
      </c>
      <c r="B60" s="182"/>
      <c r="C60" s="183"/>
      <c r="D60" s="33" t="s">
        <v>32</v>
      </c>
      <c r="E60" s="34">
        <f>VLOOKUP($B60,'Conditions de coupe'!$D$14:$J$54,3,FALSE)</f>
        <v>0</v>
      </c>
      <c r="F60" s="35" t="s">
        <v>33</v>
      </c>
      <c r="H60" s="158" t="s">
        <v>98</v>
      </c>
      <c r="I60" s="34">
        <f>VLOOKUP($B60,'Conditions de coupe'!$D$14:$J$54,2,FALSE)</f>
        <v>0</v>
      </c>
      <c r="J60" s="6"/>
    </row>
    <row r="61" spans="1:10" ht="17.25" hidden="1" outlineLevel="1" thickTop="1" thickBot="1">
      <c r="A61" s="35"/>
      <c r="B61" s="35"/>
      <c r="C61" s="35"/>
      <c r="D61" s="35"/>
      <c r="E61" s="35"/>
      <c r="F61" s="35"/>
      <c r="G61" s="64"/>
      <c r="H61" s="65"/>
      <c r="I61" s="66"/>
      <c r="J61" s="6"/>
    </row>
    <row r="62" spans="1:10" ht="16.5" hidden="1" outlineLevel="1" thickBot="1">
      <c r="A62" s="35"/>
      <c r="B62" s="35"/>
      <c r="C62" s="191" t="s">
        <v>119</v>
      </c>
      <c r="D62" s="192"/>
      <c r="E62" s="34">
        <f>VLOOKUP($B60,'Conditions de coupe'!$D$14:$J$54,2,FALSE)</f>
        <v>0</v>
      </c>
      <c r="F62" s="35" t="s">
        <v>34</v>
      </c>
      <c r="G62" s="35"/>
      <c r="H62" s="35"/>
      <c r="I62" s="35"/>
      <c r="J62" s="6"/>
    </row>
    <row r="63" spans="1:10" ht="16.5" hidden="1" outlineLevel="1" thickBot="1">
      <c r="A63" s="35"/>
      <c r="B63" s="35"/>
      <c r="C63" s="35"/>
      <c r="D63" s="35"/>
      <c r="E63" s="35"/>
      <c r="F63" s="35"/>
      <c r="G63" s="35"/>
      <c r="H63" s="158" t="s">
        <v>99</v>
      </c>
      <c r="I63" s="34">
        <f>VLOOKUP($B60,'Conditions de coupe'!$D$14:$J$54,7,FALSE)</f>
        <v>0</v>
      </c>
      <c r="J63" s="6"/>
    </row>
    <row r="64" spans="1:10" ht="15.75" hidden="1" outlineLevel="1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>
      <c r="A65" s="166"/>
      <c r="B65" s="159"/>
      <c r="C65" s="159"/>
      <c r="D65" s="193" t="s">
        <v>36</v>
      </c>
      <c r="E65" s="193"/>
      <c r="F65" s="193" t="s">
        <v>37</v>
      </c>
      <c r="G65" s="193"/>
      <c r="H65" s="35"/>
      <c r="I65" s="35"/>
      <c r="J65" s="6"/>
    </row>
    <row r="66" spans="1:10" ht="15.75" hidden="1" outlineLevel="1">
      <c r="A66" s="164"/>
      <c r="B66" s="9" t="s">
        <v>38</v>
      </c>
      <c r="C66" s="10" t="s">
        <v>39</v>
      </c>
      <c r="D66" s="165" t="s">
        <v>18</v>
      </c>
      <c r="E66" s="165" t="s">
        <v>20</v>
      </c>
      <c r="F66" s="165" t="s">
        <v>40</v>
      </c>
      <c r="G66" s="165" t="s">
        <v>41</v>
      </c>
      <c r="H66" s="35"/>
      <c r="I66" s="35"/>
      <c r="J66" s="6"/>
    </row>
    <row r="67" spans="1:10" ht="15.75" hidden="1" outlineLevel="1">
      <c r="A67" s="11" t="s">
        <v>42</v>
      </c>
      <c r="B67" s="12" t="s">
        <v>20</v>
      </c>
      <c r="C67" s="13">
        <v>90</v>
      </c>
      <c r="D67" s="23" t="str">
        <f>IF(B67="rapide",$I$2,"-")</f>
        <v>-</v>
      </c>
      <c r="E67" s="14">
        <f>IF($B67="travail", MROUND($I$63,0.001),"-")</f>
        <v>0</v>
      </c>
      <c r="F67" s="14" t="str">
        <f t="shared" ref="F67:F74" si="12">IF(B67="rapide", MROUND(C67/D67,0.001),"-")</f>
        <v>-</v>
      </c>
      <c r="G67" s="14">
        <f>IF($E67=0,0,(IF($B67="travail", MROUND($C67/$E67,0.001),"-")))</f>
        <v>0</v>
      </c>
      <c r="H67" s="35"/>
      <c r="I67" s="35"/>
      <c r="J67" s="6"/>
    </row>
    <row r="68" spans="1:10" ht="15.75" hidden="1" outlineLevel="1">
      <c r="A68" s="15" t="s">
        <v>43</v>
      </c>
      <c r="B68" s="12" t="s">
        <v>18</v>
      </c>
      <c r="C68" s="16">
        <v>89</v>
      </c>
      <c r="D68" s="24">
        <f t="shared" ref="D68:D74" si="13">IF(B68="rapide",$I$2,"-")</f>
        <v>3000</v>
      </c>
      <c r="E68" s="14" t="str">
        <f t="shared" ref="E68:E74" si="14">IF($B68="travail", MROUND($I$63,0.001),"-")</f>
        <v>-</v>
      </c>
      <c r="F68" s="14">
        <f t="shared" si="12"/>
        <v>0.03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>
      <c r="A69" s="15" t="s">
        <v>54</v>
      </c>
      <c r="B69" s="12" t="s">
        <v>20</v>
      </c>
      <c r="C69" s="16">
        <v>90</v>
      </c>
      <c r="D69" s="24" t="str">
        <f t="shared" si="13"/>
        <v>-</v>
      </c>
      <c r="E69" s="14">
        <f t="shared" si="14"/>
        <v>0</v>
      </c>
      <c r="F69" s="14" t="str">
        <f t="shared" si="12"/>
        <v>-</v>
      </c>
      <c r="G69" s="14">
        <f t="shared" si="15"/>
        <v>0</v>
      </c>
      <c r="H69" s="35"/>
      <c r="I69" s="35"/>
      <c r="J69" s="6"/>
    </row>
    <row r="70" spans="1:10" ht="15.75" hidden="1" outlineLevel="1">
      <c r="A70" s="15" t="s">
        <v>55</v>
      </c>
      <c r="B70" s="12" t="s">
        <v>18</v>
      </c>
      <c r="C70" s="16">
        <v>30</v>
      </c>
      <c r="D70" s="24">
        <f t="shared" si="13"/>
        <v>3000</v>
      </c>
      <c r="E70" s="14" t="str">
        <f t="shared" si="14"/>
        <v>-</v>
      </c>
      <c r="F70" s="14">
        <f t="shared" si="12"/>
        <v>0.01</v>
      </c>
      <c r="G70" s="14" t="str">
        <f t="shared" si="15"/>
        <v>-</v>
      </c>
      <c r="H70" s="35"/>
      <c r="I70" s="35"/>
      <c r="J70" s="6"/>
    </row>
    <row r="71" spans="1:10" ht="15.75" hidden="1" outlineLevel="1">
      <c r="A71" s="15" t="s">
        <v>56</v>
      </c>
      <c r="B71" s="12" t="s">
        <v>20</v>
      </c>
      <c r="C71" s="16">
        <v>93</v>
      </c>
      <c r="D71" s="24" t="str">
        <f t="shared" si="13"/>
        <v>-</v>
      </c>
      <c r="E71" s="14">
        <f t="shared" si="14"/>
        <v>0</v>
      </c>
      <c r="F71" s="14" t="str">
        <f t="shared" si="12"/>
        <v>-</v>
      </c>
      <c r="G71" s="14">
        <f t="shared" si="15"/>
        <v>0</v>
      </c>
      <c r="H71" s="35"/>
      <c r="I71" s="35"/>
      <c r="J71" s="6"/>
    </row>
    <row r="72" spans="1:10" ht="15.75" hidden="1" outlineLevel="1">
      <c r="A72" s="15" t="s">
        <v>57</v>
      </c>
      <c r="B72" s="12" t="s">
        <v>18</v>
      </c>
      <c r="C72" s="16">
        <v>10</v>
      </c>
      <c r="D72" s="24">
        <f t="shared" si="13"/>
        <v>3000</v>
      </c>
      <c r="E72" s="14" t="str">
        <f t="shared" si="14"/>
        <v>-</v>
      </c>
      <c r="F72" s="14">
        <f t="shared" si="12"/>
        <v>3.0000000000000001E-3</v>
      </c>
      <c r="G72" s="14" t="str">
        <f t="shared" si="15"/>
        <v>-</v>
      </c>
      <c r="H72" s="35"/>
      <c r="I72" s="35"/>
      <c r="J72" s="6"/>
    </row>
    <row r="73" spans="1:10" ht="15.75" hidden="1" outlineLevel="1">
      <c r="A73" s="15" t="s">
        <v>58</v>
      </c>
      <c r="B73" s="12" t="s">
        <v>20</v>
      </c>
      <c r="C73" s="16">
        <v>93</v>
      </c>
      <c r="D73" s="24" t="str">
        <f t="shared" si="13"/>
        <v>-</v>
      </c>
      <c r="E73" s="14">
        <f t="shared" si="14"/>
        <v>0</v>
      </c>
      <c r="F73" s="14" t="str">
        <f t="shared" si="12"/>
        <v>-</v>
      </c>
      <c r="G73" s="14">
        <f t="shared" si="15"/>
        <v>0</v>
      </c>
      <c r="H73" s="35"/>
      <c r="I73" s="35"/>
      <c r="J73" s="6"/>
    </row>
    <row r="74" spans="1:10" ht="16.5" hidden="1" outlineLevel="1" thickBot="1">
      <c r="A74" s="15" t="s">
        <v>59</v>
      </c>
      <c r="B74" s="12" t="s">
        <v>18</v>
      </c>
      <c r="C74" s="16">
        <v>10</v>
      </c>
      <c r="D74" s="25">
        <f t="shared" si="13"/>
        <v>3000</v>
      </c>
      <c r="E74" s="14" t="str">
        <f t="shared" si="14"/>
        <v>-</v>
      </c>
      <c r="F74" s="14">
        <f t="shared" si="12"/>
        <v>3.0000000000000001E-3</v>
      </c>
      <c r="G74" s="14" t="str">
        <f t="shared" si="15"/>
        <v>-</v>
      </c>
      <c r="H74" s="35"/>
      <c r="I74" s="35"/>
      <c r="J74" s="6"/>
    </row>
    <row r="75" spans="1:10" ht="16.5" collapsed="1" thickBot="1">
      <c r="A75" s="194" t="s">
        <v>49</v>
      </c>
      <c r="B75" s="195"/>
      <c r="C75" s="196"/>
      <c r="D75" s="36" t="s">
        <v>45</v>
      </c>
      <c r="E75" s="133" t="str">
        <f>IF(G67=0," ",(SUM(F67:G74,($I$3/100))))</f>
        <v xml:space="preserve"> </v>
      </c>
      <c r="F75" s="37" t="s">
        <v>46</v>
      </c>
      <c r="G75" s="29"/>
      <c r="H75" s="35"/>
      <c r="I75" s="35"/>
      <c r="J75" s="6"/>
    </row>
    <row r="76" spans="1:10" ht="16.5" thickBot="1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>
      <c r="A78" s="158" t="s">
        <v>7</v>
      </c>
      <c r="B78" s="182"/>
      <c r="C78" s="183"/>
      <c r="D78" s="33" t="s">
        <v>32</v>
      </c>
      <c r="E78" s="34">
        <f>VLOOKUP($B78,'Conditions de coupe'!$D$14:$J$54,3,FALSE)</f>
        <v>0</v>
      </c>
      <c r="F78" s="35" t="s">
        <v>33</v>
      </c>
      <c r="H78" s="158" t="s">
        <v>98</v>
      </c>
      <c r="I78" s="34">
        <f>VLOOKUP($B78,'Conditions de coupe'!$D$14:$J$54,2,FALSE)</f>
        <v>0</v>
      </c>
      <c r="J78" s="6"/>
    </row>
    <row r="79" spans="1:10" ht="17.25" hidden="1" outlineLevel="1" thickTop="1" thickBot="1">
      <c r="A79" s="35"/>
      <c r="B79" s="35"/>
      <c r="C79" s="35"/>
      <c r="D79" s="35"/>
      <c r="E79" s="35"/>
      <c r="F79" s="35"/>
      <c r="G79" s="64"/>
      <c r="H79" s="65"/>
      <c r="I79" s="66"/>
      <c r="J79" s="6"/>
    </row>
    <row r="80" spans="1:10" ht="16.5" hidden="1" outlineLevel="1" thickBot="1">
      <c r="A80" s="35"/>
      <c r="B80" s="35"/>
      <c r="C80" s="191" t="s">
        <v>119</v>
      </c>
      <c r="D80" s="192"/>
      <c r="E80" s="34">
        <f>VLOOKUP($B78,'Conditions de coupe'!$D$14:$J$54,2,FALSE)</f>
        <v>0</v>
      </c>
      <c r="F80" s="35" t="s">
        <v>34</v>
      </c>
      <c r="G80" s="35"/>
      <c r="H80" s="35"/>
      <c r="I80" s="35"/>
      <c r="J80" s="6"/>
    </row>
    <row r="81" spans="1:10" ht="16.5" hidden="1" outlineLevel="1" thickBot="1">
      <c r="A81" s="35"/>
      <c r="B81" s="35"/>
      <c r="C81" s="35"/>
      <c r="D81" s="35"/>
      <c r="E81" s="35"/>
      <c r="F81" s="35"/>
      <c r="G81" s="35"/>
      <c r="H81" s="158" t="s">
        <v>99</v>
      </c>
      <c r="I81" s="34">
        <f>VLOOKUP($B78,'Conditions de coupe'!$D$14:$J$54,7,FALSE)</f>
        <v>0</v>
      </c>
      <c r="J81" s="6"/>
    </row>
    <row r="82" spans="1:10" ht="15.75" hidden="1" outlineLevel="1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>
      <c r="A83" s="166"/>
      <c r="B83" s="159"/>
      <c r="C83" s="159"/>
      <c r="D83" s="193" t="s">
        <v>36</v>
      </c>
      <c r="E83" s="193"/>
      <c r="F83" s="203" t="s">
        <v>37</v>
      </c>
      <c r="G83" s="204"/>
      <c r="H83" s="35"/>
      <c r="I83" s="35"/>
      <c r="J83" s="6"/>
    </row>
    <row r="84" spans="1:10" ht="15.75" hidden="1" outlineLevel="1">
      <c r="A84" s="164"/>
      <c r="B84" s="9" t="s">
        <v>38</v>
      </c>
      <c r="C84" s="10" t="s">
        <v>39</v>
      </c>
      <c r="D84" s="165" t="s">
        <v>18</v>
      </c>
      <c r="E84" s="165" t="s">
        <v>20</v>
      </c>
      <c r="F84" s="165" t="s">
        <v>40</v>
      </c>
      <c r="G84" s="165" t="s">
        <v>41</v>
      </c>
      <c r="H84" s="35"/>
      <c r="I84" s="35"/>
      <c r="J84" s="6"/>
    </row>
    <row r="85" spans="1:10" ht="15.75" hidden="1" outlineLevel="1">
      <c r="A85" s="11" t="s">
        <v>42</v>
      </c>
      <c r="B85" s="12" t="s">
        <v>20</v>
      </c>
      <c r="C85" s="13">
        <v>90</v>
      </c>
      <c r="D85" s="23" t="str">
        <f>IF(B85="rapide",$I$2,"-")</f>
        <v>-</v>
      </c>
      <c r="E85" s="14">
        <f>IF($B85="travail", MROUND($I$81,0.001),"-")</f>
        <v>0</v>
      </c>
      <c r="F85" s="14" t="str">
        <f t="shared" ref="F85:F92" si="16">IF(B85="rapide", MROUND(C85/D85,0.001),"-")</f>
        <v>-</v>
      </c>
      <c r="G85" s="14">
        <f>IF($E85=0,0,(IF($B85="travail", MROUND($C85/$E85,0.001),"-")))</f>
        <v>0</v>
      </c>
      <c r="H85" s="35"/>
      <c r="I85" s="35"/>
      <c r="J85" s="6"/>
    </row>
    <row r="86" spans="1:10" ht="15.75" hidden="1" outlineLevel="1">
      <c r="A86" s="15" t="s">
        <v>43</v>
      </c>
      <c r="B86" s="12" t="s">
        <v>18</v>
      </c>
      <c r="C86" s="16">
        <v>89</v>
      </c>
      <c r="D86" s="24">
        <f t="shared" ref="D86:D92" si="17">IF(B86="rapide",$I$2,"-")</f>
        <v>3000</v>
      </c>
      <c r="E86" s="14" t="str">
        <f t="shared" ref="E86:E92" si="18">IF($B86="travail", MROUND($I$81,0.001),"-")</f>
        <v>-</v>
      </c>
      <c r="F86" s="14">
        <f t="shared" si="16"/>
        <v>0.03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>
      <c r="A87" s="15" t="s">
        <v>54</v>
      </c>
      <c r="B87" s="12" t="s">
        <v>20</v>
      </c>
      <c r="C87" s="16">
        <v>90</v>
      </c>
      <c r="D87" s="24" t="str">
        <f t="shared" si="17"/>
        <v>-</v>
      </c>
      <c r="E87" s="14">
        <f t="shared" si="18"/>
        <v>0</v>
      </c>
      <c r="F87" s="14" t="str">
        <f t="shared" si="16"/>
        <v>-</v>
      </c>
      <c r="G87" s="14">
        <f t="shared" si="19"/>
        <v>0</v>
      </c>
      <c r="H87" s="35"/>
      <c r="I87" s="35"/>
      <c r="J87" s="6"/>
    </row>
    <row r="88" spans="1:10" ht="15.75" hidden="1" outlineLevel="1">
      <c r="A88" s="15" t="s">
        <v>55</v>
      </c>
      <c r="B88" s="12" t="s">
        <v>18</v>
      </c>
      <c r="C88" s="16">
        <v>30</v>
      </c>
      <c r="D88" s="24">
        <f t="shared" si="17"/>
        <v>3000</v>
      </c>
      <c r="E88" s="14" t="str">
        <f t="shared" si="18"/>
        <v>-</v>
      </c>
      <c r="F88" s="14">
        <f t="shared" si="16"/>
        <v>0.01</v>
      </c>
      <c r="G88" s="14" t="str">
        <f t="shared" si="19"/>
        <v>-</v>
      </c>
      <c r="H88" s="35"/>
      <c r="I88" s="35"/>
      <c r="J88" s="6"/>
    </row>
    <row r="89" spans="1:10" ht="15.75" hidden="1" outlineLevel="1">
      <c r="A89" s="15" t="s">
        <v>56</v>
      </c>
      <c r="B89" s="12" t="s">
        <v>20</v>
      </c>
      <c r="C89" s="16">
        <v>93</v>
      </c>
      <c r="D89" s="24" t="str">
        <f t="shared" si="17"/>
        <v>-</v>
      </c>
      <c r="E89" s="14">
        <f t="shared" si="18"/>
        <v>0</v>
      </c>
      <c r="F89" s="14" t="str">
        <f t="shared" si="16"/>
        <v>-</v>
      </c>
      <c r="G89" s="14">
        <f t="shared" si="19"/>
        <v>0</v>
      </c>
      <c r="H89" s="35"/>
      <c r="I89" s="35"/>
      <c r="J89" s="6"/>
    </row>
    <row r="90" spans="1:10" ht="15.75" hidden="1" outlineLevel="1">
      <c r="A90" s="15" t="s">
        <v>57</v>
      </c>
      <c r="B90" s="12" t="s">
        <v>18</v>
      </c>
      <c r="C90" s="16">
        <v>10</v>
      </c>
      <c r="D90" s="24">
        <f t="shared" si="17"/>
        <v>3000</v>
      </c>
      <c r="E90" s="14" t="str">
        <f t="shared" si="18"/>
        <v>-</v>
      </c>
      <c r="F90" s="14">
        <f t="shared" si="16"/>
        <v>3.0000000000000001E-3</v>
      </c>
      <c r="G90" s="14" t="str">
        <f t="shared" si="19"/>
        <v>-</v>
      </c>
      <c r="H90" s="35"/>
      <c r="I90" s="35"/>
      <c r="J90" s="6"/>
    </row>
    <row r="91" spans="1:10" ht="15.75" hidden="1" outlineLevel="1">
      <c r="A91" s="15" t="s">
        <v>58</v>
      </c>
      <c r="B91" s="12" t="s">
        <v>20</v>
      </c>
      <c r="C91" s="16">
        <v>93</v>
      </c>
      <c r="D91" s="24" t="str">
        <f t="shared" si="17"/>
        <v>-</v>
      </c>
      <c r="E91" s="14">
        <f t="shared" si="18"/>
        <v>0</v>
      </c>
      <c r="F91" s="14" t="str">
        <f t="shared" si="16"/>
        <v>-</v>
      </c>
      <c r="G91" s="14">
        <f t="shared" si="19"/>
        <v>0</v>
      </c>
      <c r="H91" s="35"/>
      <c r="I91" s="35"/>
      <c r="J91" s="6"/>
    </row>
    <row r="92" spans="1:10" ht="16.5" hidden="1" outlineLevel="1" thickBot="1">
      <c r="A92" s="15" t="s">
        <v>59</v>
      </c>
      <c r="B92" s="12" t="s">
        <v>18</v>
      </c>
      <c r="C92" s="16">
        <v>10</v>
      </c>
      <c r="D92" s="25">
        <f t="shared" si="17"/>
        <v>3000</v>
      </c>
      <c r="E92" s="14" t="str">
        <f t="shared" si="18"/>
        <v>-</v>
      </c>
      <c r="F92" s="14">
        <f t="shared" si="16"/>
        <v>3.0000000000000001E-3</v>
      </c>
      <c r="G92" s="14" t="str">
        <f t="shared" si="19"/>
        <v>-</v>
      </c>
      <c r="H92" s="35"/>
      <c r="I92" s="35"/>
      <c r="J92" s="6"/>
    </row>
    <row r="93" spans="1:10" ht="16.5" collapsed="1" thickBot="1">
      <c r="A93" s="194" t="s">
        <v>50</v>
      </c>
      <c r="B93" s="195"/>
      <c r="C93" s="196"/>
      <c r="D93" s="36" t="s">
        <v>45</v>
      </c>
      <c r="E93" s="133" t="str">
        <f>IF(G85=0," ",(SUM(F85:G92,($I$3/100))))</f>
        <v xml:space="preserve"> </v>
      </c>
      <c r="F93" s="37" t="s">
        <v>46</v>
      </c>
      <c r="G93" s="29"/>
      <c r="H93" s="35"/>
      <c r="I93" s="35"/>
      <c r="J93" s="6"/>
    </row>
    <row r="94" spans="1:10" ht="16.5" thickBot="1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>
      <c r="A96" s="158" t="s">
        <v>7</v>
      </c>
      <c r="B96" s="182"/>
      <c r="C96" s="183"/>
      <c r="D96" s="33" t="s">
        <v>32</v>
      </c>
      <c r="E96" s="34">
        <f>VLOOKUP($B96,'Conditions de coupe'!$D$14:$J$54,3,FALSE)</f>
        <v>0</v>
      </c>
      <c r="F96" s="35" t="s">
        <v>33</v>
      </c>
      <c r="H96" s="158" t="s">
        <v>98</v>
      </c>
      <c r="I96" s="34">
        <f>VLOOKUP($B96,'Conditions de coupe'!$D$14:$J$54,2,FALSE)</f>
        <v>0</v>
      </c>
      <c r="J96" s="6"/>
    </row>
    <row r="97" spans="1:10" ht="17.25" hidden="1" outlineLevel="1" thickTop="1" thickBot="1">
      <c r="A97" s="35"/>
      <c r="B97" s="35"/>
      <c r="C97" s="35"/>
      <c r="D97" s="35"/>
      <c r="E97" s="35"/>
      <c r="F97" s="35"/>
      <c r="G97" s="64"/>
      <c r="H97" s="65"/>
      <c r="I97" s="66"/>
      <c r="J97" s="6"/>
    </row>
    <row r="98" spans="1:10" ht="16.5" hidden="1" outlineLevel="1" thickBot="1">
      <c r="A98" s="35"/>
      <c r="B98" s="35"/>
      <c r="C98" s="191" t="s">
        <v>119</v>
      </c>
      <c r="D98" s="192"/>
      <c r="E98" s="34">
        <f>VLOOKUP($B96,'Conditions de coupe'!$D$14:$J$54,2,FALSE)</f>
        <v>0</v>
      </c>
      <c r="F98" s="35" t="s">
        <v>34</v>
      </c>
      <c r="G98" s="35"/>
      <c r="H98" s="35"/>
      <c r="I98" s="35"/>
      <c r="J98" s="6"/>
    </row>
    <row r="99" spans="1:10" ht="16.5" hidden="1" outlineLevel="1" thickBot="1">
      <c r="A99" s="35"/>
      <c r="B99" s="35"/>
      <c r="C99" s="35"/>
      <c r="D99" s="35"/>
      <c r="E99" s="35"/>
      <c r="F99" s="35"/>
      <c r="G99" s="35"/>
      <c r="H99" s="158" t="s">
        <v>99</v>
      </c>
      <c r="I99" s="34">
        <f>VLOOKUP($B96,'Conditions de coupe'!$D$14:$J$54,7,FALSE)</f>
        <v>0</v>
      </c>
      <c r="J99" s="6"/>
    </row>
    <row r="100" spans="1:10" ht="15.75" hidden="1" outlineLevel="1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>
      <c r="A101" s="163"/>
      <c r="B101" s="8"/>
      <c r="C101" s="8"/>
      <c r="D101" s="203" t="s">
        <v>36</v>
      </c>
      <c r="E101" s="204"/>
      <c r="F101" s="203" t="s">
        <v>37</v>
      </c>
      <c r="G101" s="204"/>
      <c r="H101" s="35"/>
      <c r="I101" s="35"/>
      <c r="J101" s="6"/>
    </row>
    <row r="102" spans="1:10" ht="15.75" hidden="1" outlineLevel="1">
      <c r="A102" s="164"/>
      <c r="B102" s="9" t="s">
        <v>38</v>
      </c>
      <c r="C102" s="10" t="s">
        <v>39</v>
      </c>
      <c r="D102" s="165" t="s">
        <v>18</v>
      </c>
      <c r="E102" s="165" t="s">
        <v>20</v>
      </c>
      <c r="F102" s="165" t="s">
        <v>40</v>
      </c>
      <c r="G102" s="165" t="s">
        <v>41</v>
      </c>
      <c r="H102" s="35"/>
      <c r="I102" s="35"/>
      <c r="J102" s="6"/>
    </row>
    <row r="103" spans="1:10" ht="15.75" hidden="1" outlineLevel="1">
      <c r="A103" s="11" t="s">
        <v>42</v>
      </c>
      <c r="B103" s="12" t="s">
        <v>20</v>
      </c>
      <c r="C103" s="13">
        <v>90</v>
      </c>
      <c r="D103" s="23" t="str">
        <f>IF(B103="rapide",$I$2,"-")</f>
        <v>-</v>
      </c>
      <c r="E103" s="14">
        <f>IF($B103="travail", MROUND($I$99,0.001),"-")</f>
        <v>0</v>
      </c>
      <c r="F103" s="14" t="str">
        <f t="shared" ref="F103:F110" si="20">IF(B103="rapide", MROUND(C103/D103,0.001),"-")</f>
        <v>-</v>
      </c>
      <c r="G103" s="14">
        <f>IF($E103=0,0,(IF($B103="travail", MROUND($C103/$E103,0.001),"-")))</f>
        <v>0</v>
      </c>
      <c r="H103" s="35"/>
      <c r="I103" s="35"/>
      <c r="J103" s="6"/>
    </row>
    <row r="104" spans="1:10" ht="15.75" hidden="1" outlineLevel="1">
      <c r="A104" s="15" t="s">
        <v>43</v>
      </c>
      <c r="B104" s="12" t="s">
        <v>18</v>
      </c>
      <c r="C104" s="16">
        <v>89</v>
      </c>
      <c r="D104" s="24">
        <f t="shared" ref="D104:D110" si="21">IF(B104="rapide",$I$2,"-")</f>
        <v>3000</v>
      </c>
      <c r="E104" s="14" t="str">
        <f t="shared" ref="E104:E110" si="22">IF($B104="travail", MROUND($I$99,0.001),"-")</f>
        <v>-</v>
      </c>
      <c r="F104" s="14">
        <f t="shared" si="20"/>
        <v>0.03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>
      <c r="A105" s="15" t="s">
        <v>54</v>
      </c>
      <c r="B105" s="12" t="s">
        <v>20</v>
      </c>
      <c r="C105" s="16">
        <v>90</v>
      </c>
      <c r="D105" s="24" t="str">
        <f t="shared" si="21"/>
        <v>-</v>
      </c>
      <c r="E105" s="14">
        <f t="shared" si="22"/>
        <v>0</v>
      </c>
      <c r="F105" s="14" t="str">
        <f t="shared" si="20"/>
        <v>-</v>
      </c>
      <c r="G105" s="14">
        <f t="shared" si="23"/>
        <v>0</v>
      </c>
      <c r="H105" s="35"/>
      <c r="I105" s="35"/>
      <c r="J105" s="6"/>
    </row>
    <row r="106" spans="1:10" ht="15.75" hidden="1" outlineLevel="1">
      <c r="A106" s="15" t="s">
        <v>55</v>
      </c>
      <c r="B106" s="12" t="s">
        <v>18</v>
      </c>
      <c r="C106" s="16">
        <v>30</v>
      </c>
      <c r="D106" s="24">
        <f t="shared" si="21"/>
        <v>3000</v>
      </c>
      <c r="E106" s="14" t="str">
        <f t="shared" si="22"/>
        <v>-</v>
      </c>
      <c r="F106" s="14">
        <f t="shared" si="20"/>
        <v>0.01</v>
      </c>
      <c r="G106" s="14" t="str">
        <f t="shared" si="23"/>
        <v>-</v>
      </c>
      <c r="H106" s="35"/>
      <c r="I106" s="35"/>
      <c r="J106" s="6"/>
    </row>
    <row r="107" spans="1:10" ht="15.75" hidden="1" outlineLevel="1">
      <c r="A107" s="15" t="s">
        <v>56</v>
      </c>
      <c r="B107" s="12" t="s">
        <v>20</v>
      </c>
      <c r="C107" s="16">
        <v>93</v>
      </c>
      <c r="D107" s="24" t="str">
        <f t="shared" si="21"/>
        <v>-</v>
      </c>
      <c r="E107" s="14">
        <f t="shared" si="22"/>
        <v>0</v>
      </c>
      <c r="F107" s="14" t="str">
        <f t="shared" si="20"/>
        <v>-</v>
      </c>
      <c r="G107" s="14">
        <f t="shared" si="23"/>
        <v>0</v>
      </c>
      <c r="H107" s="35"/>
      <c r="I107" s="35"/>
      <c r="J107" s="6"/>
    </row>
    <row r="108" spans="1:10" ht="15.75" hidden="1" outlineLevel="1">
      <c r="A108" s="15" t="s">
        <v>57</v>
      </c>
      <c r="B108" s="12" t="s">
        <v>18</v>
      </c>
      <c r="C108" s="16">
        <v>10</v>
      </c>
      <c r="D108" s="24">
        <f t="shared" si="21"/>
        <v>3000</v>
      </c>
      <c r="E108" s="14" t="str">
        <f t="shared" si="22"/>
        <v>-</v>
      </c>
      <c r="F108" s="14">
        <f t="shared" si="20"/>
        <v>3.0000000000000001E-3</v>
      </c>
      <c r="G108" s="14" t="str">
        <f t="shared" si="23"/>
        <v>-</v>
      </c>
      <c r="H108" s="35"/>
      <c r="I108" s="35"/>
      <c r="J108" s="6"/>
    </row>
    <row r="109" spans="1:10" ht="15.75" hidden="1" outlineLevel="1">
      <c r="A109" s="15" t="s">
        <v>58</v>
      </c>
      <c r="B109" s="12" t="s">
        <v>20</v>
      </c>
      <c r="C109" s="16">
        <v>93</v>
      </c>
      <c r="D109" s="24" t="str">
        <f t="shared" si="21"/>
        <v>-</v>
      </c>
      <c r="E109" s="14">
        <f t="shared" si="22"/>
        <v>0</v>
      </c>
      <c r="F109" s="14" t="str">
        <f t="shared" si="20"/>
        <v>-</v>
      </c>
      <c r="G109" s="14">
        <f t="shared" si="23"/>
        <v>0</v>
      </c>
      <c r="H109" s="35"/>
      <c r="I109" s="35"/>
      <c r="J109" s="6"/>
    </row>
    <row r="110" spans="1:10" ht="16.5" hidden="1" outlineLevel="1" thickBot="1">
      <c r="A110" s="15" t="s">
        <v>59</v>
      </c>
      <c r="B110" s="12" t="s">
        <v>18</v>
      </c>
      <c r="C110" s="16">
        <v>10</v>
      </c>
      <c r="D110" s="25">
        <f t="shared" si="21"/>
        <v>3000</v>
      </c>
      <c r="E110" s="14" t="str">
        <f t="shared" si="22"/>
        <v>-</v>
      </c>
      <c r="F110" s="14">
        <f t="shared" si="20"/>
        <v>3.0000000000000001E-3</v>
      </c>
      <c r="G110" s="14" t="str">
        <f t="shared" si="23"/>
        <v>-</v>
      </c>
      <c r="H110" s="35"/>
      <c r="I110" s="35"/>
      <c r="J110" s="6"/>
    </row>
    <row r="111" spans="1:10" ht="16.5" collapsed="1" thickBot="1">
      <c r="A111" s="194" t="s">
        <v>51</v>
      </c>
      <c r="B111" s="195"/>
      <c r="C111" s="196"/>
      <c r="D111" s="36" t="s">
        <v>45</v>
      </c>
      <c r="E111" s="133" t="str">
        <f>IF(G103=0," ",(SUM(F103:G110,($I$3/100))))</f>
        <v xml:space="preserve"> </v>
      </c>
      <c r="F111" s="37" t="s">
        <v>46</v>
      </c>
      <c r="G111" s="29"/>
      <c r="H111" s="35"/>
      <c r="I111" s="35"/>
      <c r="J111" s="6"/>
    </row>
    <row r="112" spans="1:10" ht="16.5" thickBot="1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>
      <c r="A113" s="197" t="s">
        <v>52</v>
      </c>
      <c r="B113" s="197"/>
      <c r="C113" s="198"/>
      <c r="D113" s="17" t="s">
        <v>53</v>
      </c>
      <c r="E113" s="134">
        <f>SUM(E21,E39,E57,E75,E93,E111)</f>
        <v>0</v>
      </c>
      <c r="F113" s="18" t="s">
        <v>46</v>
      </c>
    </row>
    <row r="114" spans="1:6" ht="15.75" thickTop="1"/>
  </sheetData>
  <protectedRanges>
    <protectedRange password="DBAF" sqref="B2:C3 I1:J3 G1:H1 G2:G3 A1:A3 D1:F3" name="Plage1"/>
    <protectedRange password="DBAF" sqref="A47:G48 A11:G12 A29:G30 A65:G66 A83:G84 A101:G102 A22:G22 A13:F20 A40:G40 A31:F38 A58:G58 A49:F56 A76:G76 A67:F74 A94:G94 A85:F92 A112:G112 A103:F110 A21:D21 F21:G21 A39:D39 F39:G39 A57:D57 F57:G57 A75:D75 F75:G75 A93:D93 F93:G93 A111:D111 F111:G111" name="Plage1_1"/>
  </protectedRanges>
  <mergeCells count="36">
    <mergeCell ref="C26:D26"/>
    <mergeCell ref="B1:C1"/>
    <mergeCell ref="I1:J1"/>
    <mergeCell ref="B2:C2"/>
    <mergeCell ref="G2:H2"/>
    <mergeCell ref="G3:H3"/>
    <mergeCell ref="B6:C6"/>
    <mergeCell ref="C8:D8"/>
    <mergeCell ref="D11:E11"/>
    <mergeCell ref="F11:G11"/>
    <mergeCell ref="A21:C21"/>
    <mergeCell ref="B24:C24"/>
    <mergeCell ref="C80:D80"/>
    <mergeCell ref="D83:E83"/>
    <mergeCell ref="F65:G65"/>
    <mergeCell ref="A75:C75"/>
    <mergeCell ref="D29:E29"/>
    <mergeCell ref="F29:G29"/>
    <mergeCell ref="A39:C39"/>
    <mergeCell ref="B42:C42"/>
    <mergeCell ref="C44:D44"/>
    <mergeCell ref="D47:E47"/>
    <mergeCell ref="F47:G47"/>
    <mergeCell ref="A57:C57"/>
    <mergeCell ref="B60:C60"/>
    <mergeCell ref="C62:D62"/>
    <mergeCell ref="D65:E65"/>
    <mergeCell ref="B78:C78"/>
    <mergeCell ref="A111:C111"/>
    <mergeCell ref="A113:C113"/>
    <mergeCell ref="F83:G83"/>
    <mergeCell ref="A93:C93"/>
    <mergeCell ref="C98:D98"/>
    <mergeCell ref="D101:E101"/>
    <mergeCell ref="F101:G101"/>
    <mergeCell ref="B96:C96"/>
  </mergeCells>
  <dataValidations disablePrompts="1" count="3">
    <dataValidation type="list" allowBlank="1" showInputMessage="1" showErrorMessage="1" sqref="I1:J1">
      <formula1>Données!D7:D21</formula1>
    </dataValidation>
    <dataValidation type="list" showInputMessage="1" showErrorMessage="1" sqref="B49:B56 B67:B74 B85:B92 B103:B110 B13:B20 B31:B38">
      <formula1>Données!D2:D3</formula1>
    </dataValidation>
    <dataValidation type="list" allowBlank="1" showInputMessage="1" showErrorMessage="1" sqref="B42:C42 B78:C78 B60:C60 B96:C96 B24:C24 B6:C6">
      <formula1>Outils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F0"/>
  </sheetPr>
  <dimension ref="A1:J114"/>
  <sheetViews>
    <sheetView workbookViewId="0">
      <selection activeCell="J57" sqref="J57"/>
    </sheetView>
  </sheetViews>
  <sheetFormatPr baseColWidth="10" defaultRowHeight="15" outlineLevelRow="1"/>
  <cols>
    <col min="1" max="2" width="14.28515625" customWidth="1"/>
  </cols>
  <sheetData>
    <row r="1" spans="1:10" ht="15.75">
      <c r="A1" s="27" t="s">
        <v>0</v>
      </c>
      <c r="B1" s="199" t="s">
        <v>1</v>
      </c>
      <c r="C1" s="200"/>
      <c r="D1" s="5"/>
      <c r="E1" s="5"/>
      <c r="F1" s="5"/>
      <c r="G1" s="29"/>
      <c r="H1" s="157" t="s">
        <v>94</v>
      </c>
      <c r="I1" s="201" t="s">
        <v>10</v>
      </c>
      <c r="J1" s="202"/>
    </row>
    <row r="2" spans="1:10" ht="15.75">
      <c r="A2" s="28" t="s">
        <v>3</v>
      </c>
      <c r="B2" s="188"/>
      <c r="C2" s="188"/>
      <c r="D2" s="5"/>
      <c r="E2" s="5"/>
      <c r="F2" s="5"/>
      <c r="G2" s="189" t="s">
        <v>4</v>
      </c>
      <c r="H2" s="190"/>
      <c r="I2" s="30">
        <f>IF($I$1=Données!$D$7,Données!E$7,IF($I$1=Données!$D$8,Données!E$8,IF($I$1=Données!$D$9,Données!E$9,IF($I$1=Données!$D$10,Données!E$10,IF($I$1=Données!$D$11,Données!E$11,IF($I$1=Données!$D$12,Données!E$12,IF($I$1=Données!$D$13,Données!E$13,IF($I$1=Données!$D$14,Données!E$14,IF($I$1=Données!$D$15,Données!E$15,IF($I$1=Données!$D$16,Données!E$16,IF($I$1=Données!$D$17,Données!E$17,IF($I$1=Données!$D$18,Données!E$18,IF($I$1=Données!$D$19,Données!E$19,IF($I$1=Données!$D$20,Données!E$20,Données!E$21))))))))))))))</f>
        <v>3000</v>
      </c>
      <c r="J2" s="31" t="s">
        <v>5</v>
      </c>
    </row>
    <row r="3" spans="1:10" ht="15.75">
      <c r="A3" s="7"/>
      <c r="B3" s="7"/>
      <c r="C3" s="7"/>
      <c r="D3" s="5"/>
      <c r="E3" s="5"/>
      <c r="F3" s="5"/>
      <c r="G3" s="189" t="s">
        <v>93</v>
      </c>
      <c r="H3" s="190"/>
      <c r="I3" s="30">
        <f>IF($I$1=Données!$D$7,Données!F$7,IF($I$1=Données!$D$8,Données!F$8,IF($I$1=Données!$D$9,Données!F$9,IF($I$1=Données!$D$10,Données!F$10,IF($I$1=Données!$D$11,Données!F$11,IF($I$1=Données!$D$12,Données!F$12,IF($I$1=Données!$D$13,Données!F$13,IF($I$1=Données!$D$14,Données!F$14,IF($I$1=Données!$D$15,Données!F$15,IF($I$1=Données!$D$16,Données!F$16,IF($I$1=Données!$D$17,Données!F$17,IF($I$1=Données!$D$18,Données!F$18,IF($I$1=Données!$D$19,Données!F$19,IF($I$1=Données!$D$20,Données!F$20,Données!F$21))))))))))))))</f>
        <v>15</v>
      </c>
      <c r="J3" s="31" t="s">
        <v>6</v>
      </c>
    </row>
    <row r="4" spans="1:10" ht="15.75" thickBot="1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7.25" outlineLevel="1" thickTop="1" thickBot="1">
      <c r="A5" s="32"/>
      <c r="B5" s="32"/>
      <c r="C5" s="32"/>
      <c r="D5" s="32"/>
      <c r="E5" s="32"/>
      <c r="F5" s="32"/>
      <c r="G5" s="32"/>
      <c r="H5" s="32"/>
      <c r="I5" s="32"/>
      <c r="J5" s="26"/>
    </row>
    <row r="6" spans="1:10" ht="17.25" outlineLevel="1" thickTop="1" thickBot="1">
      <c r="A6" s="158" t="s">
        <v>7</v>
      </c>
      <c r="B6" s="182"/>
      <c r="C6" s="183"/>
      <c r="D6" s="33" t="s">
        <v>32</v>
      </c>
      <c r="E6" s="34">
        <f>VLOOKUP($B6,'Conditions de coupe'!$D$14:$J$54,3,FALSE)</f>
        <v>0</v>
      </c>
      <c r="F6" s="35" t="s">
        <v>33</v>
      </c>
      <c r="H6" s="158" t="s">
        <v>98</v>
      </c>
      <c r="I6" s="34">
        <f>VLOOKUP($B6,'Conditions de coupe'!$D$14:$J$54,2,FALSE)</f>
        <v>0</v>
      </c>
      <c r="J6" s="6"/>
    </row>
    <row r="7" spans="1:10" ht="17.25" outlineLevel="1" thickTop="1" thickBot="1">
      <c r="A7" s="35"/>
      <c r="B7" s="35"/>
      <c r="C7" s="35"/>
      <c r="D7" s="35"/>
      <c r="E7" s="35"/>
      <c r="F7" s="35"/>
      <c r="G7" s="64"/>
      <c r="H7" s="65"/>
      <c r="I7" s="66"/>
      <c r="J7" s="6"/>
    </row>
    <row r="8" spans="1:10" ht="16.5" outlineLevel="1" thickBot="1">
      <c r="A8" s="35"/>
      <c r="B8" s="35"/>
      <c r="C8" s="191" t="s">
        <v>119</v>
      </c>
      <c r="D8" s="192"/>
      <c r="E8" s="34">
        <f>VLOOKUP($B6,'Conditions de coupe'!$D$14:$J$54,2,FALSE)</f>
        <v>0</v>
      </c>
      <c r="F8" s="35" t="s">
        <v>34</v>
      </c>
      <c r="G8" s="35"/>
      <c r="H8" s="35"/>
      <c r="I8" s="35"/>
      <c r="J8" s="6"/>
    </row>
    <row r="9" spans="1:10" ht="16.5" outlineLevel="1" thickBot="1">
      <c r="A9" s="35"/>
      <c r="B9" s="35"/>
      <c r="C9" s="35"/>
      <c r="D9" s="35"/>
      <c r="E9" s="35"/>
      <c r="F9" s="35"/>
      <c r="G9" s="35"/>
      <c r="H9" s="158" t="s">
        <v>99</v>
      </c>
      <c r="I9" s="34">
        <f>VLOOKUP($B6,'Conditions de coupe'!$D$14:$J$54,7,FALSE)</f>
        <v>0</v>
      </c>
      <c r="J9" s="6"/>
    </row>
    <row r="10" spans="1:10" ht="15.75" outlineLevel="1">
      <c r="A10" s="35"/>
      <c r="B10" s="35"/>
      <c r="C10" s="35"/>
      <c r="D10" s="35"/>
      <c r="E10" s="35"/>
      <c r="F10" s="35"/>
      <c r="G10" s="35"/>
      <c r="H10" s="35"/>
      <c r="I10" s="35"/>
      <c r="J10" s="6"/>
    </row>
    <row r="11" spans="1:10" ht="15.75" outlineLevel="1">
      <c r="A11" s="160"/>
      <c r="B11" s="8"/>
      <c r="C11" s="8"/>
      <c r="D11" s="193" t="s">
        <v>36</v>
      </c>
      <c r="E11" s="193"/>
      <c r="F11" s="193" t="s">
        <v>37</v>
      </c>
      <c r="G11" s="193"/>
      <c r="H11" s="35"/>
      <c r="I11" s="35"/>
      <c r="J11" s="6"/>
    </row>
    <row r="12" spans="1:10" ht="15.75" outlineLevel="1">
      <c r="A12" s="161"/>
      <c r="B12" s="9" t="s">
        <v>38</v>
      </c>
      <c r="C12" s="10" t="s">
        <v>39</v>
      </c>
      <c r="D12" s="165" t="s">
        <v>18</v>
      </c>
      <c r="E12" s="165" t="s">
        <v>20</v>
      </c>
      <c r="F12" s="165" t="s">
        <v>40</v>
      </c>
      <c r="G12" s="165" t="s">
        <v>41</v>
      </c>
      <c r="H12" s="35"/>
      <c r="I12" s="35"/>
      <c r="J12" s="6"/>
    </row>
    <row r="13" spans="1:10" ht="15.75" outlineLevel="1">
      <c r="A13" s="11" t="s">
        <v>42</v>
      </c>
      <c r="B13" s="12" t="s">
        <v>20</v>
      </c>
      <c r="C13" s="13">
        <v>90</v>
      </c>
      <c r="D13" s="23" t="str">
        <f>IF(B13="rapide",$I$2,"-")</f>
        <v>-</v>
      </c>
      <c r="E13" s="14">
        <f t="shared" ref="E13:E20" si="0">IF($B13="travail", MROUND($I$9,0.001),"-")</f>
        <v>0</v>
      </c>
      <c r="F13" s="14" t="str">
        <f t="shared" ref="F13:F20" si="1">IF(B13="rapide", MROUND(C13/D13,0.001),"-")</f>
        <v>-</v>
      </c>
      <c r="G13" s="14">
        <f>IF($E13=0,0,(IF($B13="travail", MROUND($C13/$E13,0.001),"-")))</f>
        <v>0</v>
      </c>
      <c r="H13" s="35"/>
      <c r="I13" s="35"/>
      <c r="J13" s="6"/>
    </row>
    <row r="14" spans="1:10" ht="15.75" outlineLevel="1">
      <c r="A14" s="15" t="s">
        <v>43</v>
      </c>
      <c r="B14" s="12" t="s">
        <v>18</v>
      </c>
      <c r="C14" s="16">
        <v>89</v>
      </c>
      <c r="D14" s="24">
        <f t="shared" ref="D14:D20" si="2">IF(B14="rapide",$I$2,"-")</f>
        <v>3000</v>
      </c>
      <c r="E14" s="14" t="str">
        <f t="shared" si="0"/>
        <v>-</v>
      </c>
      <c r="F14" s="14">
        <f t="shared" si="1"/>
        <v>0.03</v>
      </c>
      <c r="G14" s="14" t="str">
        <f t="shared" ref="G14:G20" si="3">IF($E14=0,0,(IF($B14="travail", MROUND($C14/$E14,0.001),"-")))</f>
        <v>-</v>
      </c>
      <c r="H14" s="35"/>
      <c r="I14" s="35"/>
      <c r="J14" s="6"/>
    </row>
    <row r="15" spans="1:10" ht="15.75" outlineLevel="1">
      <c r="A15" s="15" t="s">
        <v>54</v>
      </c>
      <c r="B15" s="12" t="s">
        <v>20</v>
      </c>
      <c r="C15" s="16">
        <v>90</v>
      </c>
      <c r="D15" s="24" t="str">
        <f t="shared" si="2"/>
        <v>-</v>
      </c>
      <c r="E15" s="14">
        <f t="shared" si="0"/>
        <v>0</v>
      </c>
      <c r="F15" s="14" t="str">
        <f t="shared" si="1"/>
        <v>-</v>
      </c>
      <c r="G15" s="14">
        <f t="shared" si="3"/>
        <v>0</v>
      </c>
      <c r="H15" s="35"/>
      <c r="I15" s="35"/>
      <c r="J15" s="6"/>
    </row>
    <row r="16" spans="1:10" ht="15.75" outlineLevel="1">
      <c r="A16" s="15" t="s">
        <v>55</v>
      </c>
      <c r="B16" s="12" t="s">
        <v>18</v>
      </c>
      <c r="C16" s="16">
        <v>30</v>
      </c>
      <c r="D16" s="24">
        <f t="shared" si="2"/>
        <v>3000</v>
      </c>
      <c r="E16" s="14" t="str">
        <f t="shared" si="0"/>
        <v>-</v>
      </c>
      <c r="F16" s="14">
        <f t="shared" si="1"/>
        <v>0.01</v>
      </c>
      <c r="G16" s="14" t="str">
        <f t="shared" si="3"/>
        <v>-</v>
      </c>
      <c r="H16" s="35"/>
      <c r="I16" s="35"/>
      <c r="J16" s="6"/>
    </row>
    <row r="17" spans="1:10" ht="15.75" outlineLevel="1">
      <c r="A17" s="15" t="s">
        <v>56</v>
      </c>
      <c r="B17" s="12" t="s">
        <v>20</v>
      </c>
      <c r="C17" s="16">
        <v>93</v>
      </c>
      <c r="D17" s="24" t="str">
        <f t="shared" si="2"/>
        <v>-</v>
      </c>
      <c r="E17" s="14">
        <f t="shared" si="0"/>
        <v>0</v>
      </c>
      <c r="F17" s="14" t="str">
        <f t="shared" si="1"/>
        <v>-</v>
      </c>
      <c r="G17" s="14">
        <f t="shared" si="3"/>
        <v>0</v>
      </c>
      <c r="H17" s="35"/>
      <c r="I17" s="35"/>
      <c r="J17" s="6"/>
    </row>
    <row r="18" spans="1:10" ht="15.75" outlineLevel="1">
      <c r="A18" s="15" t="s">
        <v>57</v>
      </c>
      <c r="B18" s="12" t="s">
        <v>18</v>
      </c>
      <c r="C18" s="16">
        <v>10</v>
      </c>
      <c r="D18" s="24">
        <f t="shared" si="2"/>
        <v>3000</v>
      </c>
      <c r="E18" s="14" t="str">
        <f t="shared" si="0"/>
        <v>-</v>
      </c>
      <c r="F18" s="14">
        <f t="shared" si="1"/>
        <v>3.0000000000000001E-3</v>
      </c>
      <c r="G18" s="14" t="str">
        <f t="shared" si="3"/>
        <v>-</v>
      </c>
      <c r="H18" s="35"/>
      <c r="I18" s="35"/>
      <c r="J18" s="6"/>
    </row>
    <row r="19" spans="1:10" ht="15.75" outlineLevel="1">
      <c r="A19" s="15" t="s">
        <v>58</v>
      </c>
      <c r="B19" s="12" t="s">
        <v>20</v>
      </c>
      <c r="C19" s="16">
        <v>93</v>
      </c>
      <c r="D19" s="24" t="str">
        <f t="shared" si="2"/>
        <v>-</v>
      </c>
      <c r="E19" s="14">
        <f t="shared" si="0"/>
        <v>0</v>
      </c>
      <c r="F19" s="14" t="str">
        <f t="shared" si="1"/>
        <v>-</v>
      </c>
      <c r="G19" s="14">
        <f t="shared" si="3"/>
        <v>0</v>
      </c>
      <c r="H19" s="35"/>
      <c r="I19" s="35"/>
      <c r="J19" s="6"/>
    </row>
    <row r="20" spans="1:10" ht="16.5" outlineLevel="1" thickBot="1">
      <c r="A20" s="15" t="s">
        <v>59</v>
      </c>
      <c r="B20" s="12" t="s">
        <v>18</v>
      </c>
      <c r="C20" s="16">
        <v>10</v>
      </c>
      <c r="D20" s="25">
        <f t="shared" si="2"/>
        <v>3000</v>
      </c>
      <c r="E20" s="14" t="str">
        <f t="shared" si="0"/>
        <v>-</v>
      </c>
      <c r="F20" s="14">
        <f t="shared" si="1"/>
        <v>3.0000000000000001E-3</v>
      </c>
      <c r="G20" s="14" t="str">
        <f t="shared" si="3"/>
        <v>-</v>
      </c>
      <c r="H20" s="35"/>
      <c r="I20" s="35"/>
      <c r="J20" s="6"/>
    </row>
    <row r="21" spans="1:10" ht="16.5" thickBot="1">
      <c r="A21" s="194" t="s">
        <v>44</v>
      </c>
      <c r="B21" s="195"/>
      <c r="C21" s="196"/>
      <c r="D21" s="36" t="s">
        <v>45</v>
      </c>
      <c r="E21" s="133" t="str">
        <f>IF(G13=0," ",(SUM(F13:G20,($I$3/100))))</f>
        <v xml:space="preserve"> </v>
      </c>
      <c r="F21" s="37" t="s">
        <v>46</v>
      </c>
      <c r="G21" s="29"/>
      <c r="H21" s="35"/>
      <c r="I21" s="35"/>
      <c r="J21" s="6"/>
    </row>
    <row r="22" spans="1:10" ht="16.5" thickBot="1">
      <c r="A22" s="29"/>
      <c r="B22" s="29"/>
      <c r="C22" s="29"/>
      <c r="D22" s="29"/>
      <c r="E22" s="29"/>
      <c r="F22" s="29"/>
      <c r="G22" s="29"/>
      <c r="H22" s="35"/>
      <c r="I22" s="35"/>
      <c r="J22" s="6"/>
    </row>
    <row r="23" spans="1:10" ht="17.25" hidden="1" outlineLevel="1" thickTop="1" thickBot="1">
      <c r="A23" s="32"/>
      <c r="B23" s="32"/>
      <c r="C23" s="32"/>
      <c r="D23" s="32"/>
      <c r="E23" s="32"/>
      <c r="F23" s="32"/>
      <c r="G23" s="32"/>
      <c r="H23" s="32"/>
      <c r="I23" s="32"/>
      <c r="J23" s="26"/>
    </row>
    <row r="24" spans="1:10" ht="17.25" hidden="1" outlineLevel="1" thickTop="1" thickBot="1">
      <c r="A24" s="158" t="s">
        <v>7</v>
      </c>
      <c r="B24" s="182"/>
      <c r="C24" s="183"/>
      <c r="D24" s="33" t="s">
        <v>32</v>
      </c>
      <c r="E24" s="34">
        <f>VLOOKUP($B24,'Conditions de coupe'!$D$14:$J$54,3,FALSE)</f>
        <v>0</v>
      </c>
      <c r="F24" s="35" t="s">
        <v>33</v>
      </c>
      <c r="H24" s="158" t="s">
        <v>98</v>
      </c>
      <c r="I24" s="34">
        <f>VLOOKUP($B24,'Conditions de coupe'!$D$14:$J$54,2,FALSE)</f>
        <v>0</v>
      </c>
      <c r="J24" s="6"/>
    </row>
    <row r="25" spans="1:10" ht="17.25" hidden="1" outlineLevel="1" thickTop="1" thickBot="1">
      <c r="A25" s="35"/>
      <c r="B25" s="35"/>
      <c r="C25" s="35"/>
      <c r="D25" s="35"/>
      <c r="E25" s="35"/>
      <c r="F25" s="35"/>
      <c r="G25" s="64"/>
      <c r="H25" s="65"/>
      <c r="I25" s="66"/>
      <c r="J25" s="6"/>
    </row>
    <row r="26" spans="1:10" ht="16.5" hidden="1" outlineLevel="1" thickBot="1">
      <c r="A26" s="35"/>
      <c r="B26" s="35"/>
      <c r="C26" s="191" t="s">
        <v>119</v>
      </c>
      <c r="D26" s="192"/>
      <c r="E26" s="34">
        <f>VLOOKUP($B24,'Conditions de coupe'!$D$14:$J$54,2,FALSE)</f>
        <v>0</v>
      </c>
      <c r="F26" s="35" t="s">
        <v>34</v>
      </c>
      <c r="G26" s="35"/>
      <c r="H26" s="35"/>
      <c r="I26" s="35"/>
      <c r="J26" s="6"/>
    </row>
    <row r="27" spans="1:10" ht="16.5" hidden="1" outlineLevel="1" thickBot="1">
      <c r="A27" s="35"/>
      <c r="B27" s="35"/>
      <c r="C27" s="35"/>
      <c r="D27" s="35"/>
      <c r="E27" s="35"/>
      <c r="F27" s="35"/>
      <c r="G27" s="35"/>
      <c r="H27" s="158" t="s">
        <v>99</v>
      </c>
      <c r="I27" s="34">
        <f>VLOOKUP($B24,'Conditions de coupe'!$D$14:$J$54,7,FALSE)</f>
        <v>0</v>
      </c>
      <c r="J27" s="6"/>
    </row>
    <row r="28" spans="1:10" ht="15.75" hidden="1" outlineLevel="1">
      <c r="A28" s="35"/>
      <c r="B28" s="35"/>
      <c r="C28" s="35"/>
      <c r="D28" s="35"/>
      <c r="E28" s="35"/>
      <c r="F28" s="35"/>
      <c r="G28" s="35"/>
      <c r="H28" s="35"/>
      <c r="I28" s="35"/>
      <c r="J28" s="6"/>
    </row>
    <row r="29" spans="1:10" ht="15.75" hidden="1" outlineLevel="1">
      <c r="A29" s="162"/>
      <c r="B29" s="8"/>
      <c r="C29" s="8"/>
      <c r="D29" s="193" t="s">
        <v>36</v>
      </c>
      <c r="E29" s="193"/>
      <c r="F29" s="193" t="s">
        <v>37</v>
      </c>
      <c r="G29" s="193"/>
      <c r="H29" s="35"/>
      <c r="I29" s="35"/>
      <c r="J29" s="6"/>
    </row>
    <row r="30" spans="1:10" ht="15.75" hidden="1" outlineLevel="1">
      <c r="A30" s="161"/>
      <c r="B30" s="9" t="s">
        <v>38</v>
      </c>
      <c r="C30" s="10" t="s">
        <v>39</v>
      </c>
      <c r="D30" s="165" t="s">
        <v>18</v>
      </c>
      <c r="E30" s="165" t="s">
        <v>20</v>
      </c>
      <c r="F30" s="165" t="s">
        <v>40</v>
      </c>
      <c r="G30" s="165" t="s">
        <v>41</v>
      </c>
      <c r="H30" s="35"/>
      <c r="I30" s="35"/>
      <c r="J30" s="6"/>
    </row>
    <row r="31" spans="1:10" ht="15.75" hidden="1" outlineLevel="1">
      <c r="A31" s="11" t="s">
        <v>42</v>
      </c>
      <c r="B31" s="12" t="s">
        <v>20</v>
      </c>
      <c r="C31" s="13">
        <v>90</v>
      </c>
      <c r="D31" s="23" t="str">
        <f>IF(B31="rapide",$I$2,"-")</f>
        <v>-</v>
      </c>
      <c r="E31" s="14">
        <f>IF($B31="travail", MROUND($I$27,0.001),"-")</f>
        <v>0</v>
      </c>
      <c r="F31" s="14" t="str">
        <f t="shared" ref="F31:F38" si="4">IF(B31="rapide", MROUND(C31/D31,0.001),"-")</f>
        <v>-</v>
      </c>
      <c r="G31" s="14">
        <f>IF($E31=0,0,(IF($B31="travail", MROUND($C31/$E31,0.001),"-")))</f>
        <v>0</v>
      </c>
      <c r="H31" s="35"/>
      <c r="I31" s="35"/>
      <c r="J31" s="6"/>
    </row>
    <row r="32" spans="1:10" ht="15.75" hidden="1" outlineLevel="1">
      <c r="A32" s="15" t="s">
        <v>43</v>
      </c>
      <c r="B32" s="12" t="s">
        <v>18</v>
      </c>
      <c r="C32" s="16">
        <v>89</v>
      </c>
      <c r="D32" s="24">
        <f t="shared" ref="D32:D38" si="5">IF(B32="rapide",$I$2,"-")</f>
        <v>3000</v>
      </c>
      <c r="E32" s="14" t="str">
        <f t="shared" ref="E32:E38" si="6">IF($B32="travail", MROUND($I$27,0.001),"-")</f>
        <v>-</v>
      </c>
      <c r="F32" s="14">
        <f t="shared" si="4"/>
        <v>0.03</v>
      </c>
      <c r="G32" s="14" t="str">
        <f t="shared" ref="G32:G38" si="7">IF($E32=0,0,(IF($B32="travail", MROUND($C32/$E32,0.001),"-")))</f>
        <v>-</v>
      </c>
      <c r="H32" s="35"/>
      <c r="I32" s="35"/>
      <c r="J32" s="6"/>
    </row>
    <row r="33" spans="1:10" ht="15.75" hidden="1" outlineLevel="1">
      <c r="A33" s="15" t="s">
        <v>54</v>
      </c>
      <c r="B33" s="12" t="s">
        <v>20</v>
      </c>
      <c r="C33" s="16">
        <v>90</v>
      </c>
      <c r="D33" s="24" t="str">
        <f t="shared" si="5"/>
        <v>-</v>
      </c>
      <c r="E33" s="14">
        <f t="shared" si="6"/>
        <v>0</v>
      </c>
      <c r="F33" s="14" t="str">
        <f t="shared" si="4"/>
        <v>-</v>
      </c>
      <c r="G33" s="14">
        <f t="shared" si="7"/>
        <v>0</v>
      </c>
      <c r="H33" s="35"/>
      <c r="I33" s="35"/>
      <c r="J33" s="6"/>
    </row>
    <row r="34" spans="1:10" ht="15.75" hidden="1" outlineLevel="1">
      <c r="A34" s="15" t="s">
        <v>55</v>
      </c>
      <c r="B34" s="12" t="s">
        <v>18</v>
      </c>
      <c r="C34" s="16">
        <v>30</v>
      </c>
      <c r="D34" s="24">
        <f t="shared" si="5"/>
        <v>3000</v>
      </c>
      <c r="E34" s="14" t="str">
        <f t="shared" si="6"/>
        <v>-</v>
      </c>
      <c r="F34" s="14">
        <f t="shared" si="4"/>
        <v>0.01</v>
      </c>
      <c r="G34" s="14" t="str">
        <f t="shared" si="7"/>
        <v>-</v>
      </c>
      <c r="H34" s="35"/>
      <c r="I34" s="35"/>
      <c r="J34" s="6"/>
    </row>
    <row r="35" spans="1:10" ht="15.75" hidden="1" outlineLevel="1">
      <c r="A35" s="15" t="s">
        <v>56</v>
      </c>
      <c r="B35" s="12" t="s">
        <v>20</v>
      </c>
      <c r="C35" s="16">
        <v>93</v>
      </c>
      <c r="D35" s="24" t="str">
        <f t="shared" si="5"/>
        <v>-</v>
      </c>
      <c r="E35" s="14">
        <f t="shared" si="6"/>
        <v>0</v>
      </c>
      <c r="F35" s="14" t="str">
        <f t="shared" si="4"/>
        <v>-</v>
      </c>
      <c r="G35" s="14">
        <f t="shared" si="7"/>
        <v>0</v>
      </c>
      <c r="H35" s="35"/>
      <c r="I35" s="35"/>
      <c r="J35" s="6"/>
    </row>
    <row r="36" spans="1:10" ht="15.75" hidden="1" outlineLevel="1">
      <c r="A36" s="15" t="s">
        <v>57</v>
      </c>
      <c r="B36" s="12" t="s">
        <v>18</v>
      </c>
      <c r="C36" s="16">
        <v>10</v>
      </c>
      <c r="D36" s="24">
        <f t="shared" si="5"/>
        <v>3000</v>
      </c>
      <c r="E36" s="14" t="str">
        <f t="shared" si="6"/>
        <v>-</v>
      </c>
      <c r="F36" s="14">
        <f t="shared" si="4"/>
        <v>3.0000000000000001E-3</v>
      </c>
      <c r="G36" s="14" t="str">
        <f t="shared" si="7"/>
        <v>-</v>
      </c>
      <c r="H36" s="35"/>
      <c r="I36" s="35"/>
      <c r="J36" s="6"/>
    </row>
    <row r="37" spans="1:10" ht="15.75" hidden="1" outlineLevel="1">
      <c r="A37" s="15" t="s">
        <v>58</v>
      </c>
      <c r="B37" s="12" t="s">
        <v>20</v>
      </c>
      <c r="C37" s="16">
        <v>93</v>
      </c>
      <c r="D37" s="24" t="str">
        <f t="shared" si="5"/>
        <v>-</v>
      </c>
      <c r="E37" s="14">
        <f t="shared" si="6"/>
        <v>0</v>
      </c>
      <c r="F37" s="14" t="str">
        <f t="shared" si="4"/>
        <v>-</v>
      </c>
      <c r="G37" s="14">
        <f t="shared" si="7"/>
        <v>0</v>
      </c>
      <c r="H37" s="35"/>
      <c r="I37" s="35"/>
      <c r="J37" s="6"/>
    </row>
    <row r="38" spans="1:10" ht="16.5" hidden="1" outlineLevel="1" thickBot="1">
      <c r="A38" s="15" t="s">
        <v>59</v>
      </c>
      <c r="B38" s="12" t="s">
        <v>18</v>
      </c>
      <c r="C38" s="16">
        <v>10</v>
      </c>
      <c r="D38" s="25">
        <f t="shared" si="5"/>
        <v>3000</v>
      </c>
      <c r="E38" s="14" t="str">
        <f t="shared" si="6"/>
        <v>-</v>
      </c>
      <c r="F38" s="14">
        <f t="shared" si="4"/>
        <v>3.0000000000000001E-3</v>
      </c>
      <c r="G38" s="14" t="str">
        <f t="shared" si="7"/>
        <v>-</v>
      </c>
      <c r="H38" s="35"/>
      <c r="I38" s="35"/>
      <c r="J38" s="6"/>
    </row>
    <row r="39" spans="1:10" ht="16.5" collapsed="1" thickBot="1">
      <c r="A39" s="194" t="s">
        <v>47</v>
      </c>
      <c r="B39" s="195"/>
      <c r="C39" s="196"/>
      <c r="D39" s="36" t="s">
        <v>45</v>
      </c>
      <c r="E39" s="133" t="str">
        <f>IF(G31=0," ",(SUM(F31:G38,($I$3/100))))</f>
        <v xml:space="preserve"> </v>
      </c>
      <c r="F39" s="37" t="s">
        <v>46</v>
      </c>
      <c r="G39" s="29"/>
      <c r="H39" s="35"/>
      <c r="I39" s="35"/>
      <c r="J39" s="6"/>
    </row>
    <row r="40" spans="1:10" ht="16.5" thickBot="1">
      <c r="A40" s="29"/>
      <c r="B40" s="29"/>
      <c r="C40" s="29"/>
      <c r="D40" s="29"/>
      <c r="E40" s="29"/>
      <c r="F40" s="29"/>
      <c r="G40" s="29"/>
      <c r="H40" s="35"/>
      <c r="I40" s="35"/>
      <c r="J40" s="6"/>
    </row>
    <row r="41" spans="1:10" ht="17.25" hidden="1" outlineLevel="1" thickTop="1" thickBot="1">
      <c r="A41" s="32"/>
      <c r="B41" s="32"/>
      <c r="C41" s="32"/>
      <c r="D41" s="32"/>
      <c r="E41" s="32"/>
      <c r="F41" s="32"/>
      <c r="G41" s="32"/>
      <c r="H41" s="32"/>
      <c r="I41" s="32"/>
      <c r="J41" s="26"/>
    </row>
    <row r="42" spans="1:10" ht="17.25" hidden="1" outlineLevel="1" thickTop="1" thickBot="1">
      <c r="A42" s="158" t="s">
        <v>7</v>
      </c>
      <c r="B42" s="182"/>
      <c r="C42" s="183"/>
      <c r="D42" s="33" t="s">
        <v>32</v>
      </c>
      <c r="E42" s="34">
        <f>VLOOKUP($B42,'Conditions de coupe'!$D$14:$J$54,3,FALSE)</f>
        <v>0</v>
      </c>
      <c r="F42" s="35" t="s">
        <v>33</v>
      </c>
      <c r="H42" s="158" t="s">
        <v>98</v>
      </c>
      <c r="I42" s="34">
        <f>VLOOKUP($B42,'Conditions de coupe'!$D$14:$J$54,2,FALSE)</f>
        <v>0</v>
      </c>
      <c r="J42" s="6"/>
    </row>
    <row r="43" spans="1:10" ht="17.25" hidden="1" outlineLevel="1" thickTop="1" thickBot="1">
      <c r="A43" s="35"/>
      <c r="B43" s="35"/>
      <c r="C43" s="35"/>
      <c r="D43" s="35"/>
      <c r="E43" s="35"/>
      <c r="F43" s="35"/>
      <c r="G43" s="64"/>
      <c r="H43" s="65"/>
      <c r="I43" s="66"/>
      <c r="J43" s="6"/>
    </row>
    <row r="44" spans="1:10" ht="16.5" hidden="1" outlineLevel="1" thickBot="1">
      <c r="A44" s="35"/>
      <c r="B44" s="35"/>
      <c r="C44" s="191" t="s">
        <v>119</v>
      </c>
      <c r="D44" s="192"/>
      <c r="E44" s="34">
        <f>VLOOKUP($B42,'Conditions de coupe'!$D$14:$J$54,2,FALSE)</f>
        <v>0</v>
      </c>
      <c r="F44" s="35" t="s">
        <v>34</v>
      </c>
      <c r="G44" s="35"/>
      <c r="H44" s="35"/>
      <c r="I44" s="35"/>
      <c r="J44" s="6"/>
    </row>
    <row r="45" spans="1:10" ht="16.5" hidden="1" outlineLevel="1" thickBot="1">
      <c r="A45" s="35"/>
      <c r="B45" s="35"/>
      <c r="C45" s="35"/>
      <c r="D45" s="35"/>
      <c r="E45" s="35"/>
      <c r="F45" s="35"/>
      <c r="G45" s="35"/>
      <c r="H45" s="158" t="s">
        <v>99</v>
      </c>
      <c r="I45" s="34">
        <f>VLOOKUP($B42,'Conditions de coupe'!$D$14:$J$54,7,FALSE)</f>
        <v>0</v>
      </c>
      <c r="J45" s="6"/>
    </row>
    <row r="46" spans="1:10" ht="15.75" hidden="1" outlineLevel="1">
      <c r="A46" s="35"/>
      <c r="B46" s="35"/>
      <c r="C46" s="35"/>
      <c r="D46" s="35"/>
      <c r="E46" s="35"/>
      <c r="F46" s="35"/>
      <c r="G46" s="35"/>
      <c r="H46" s="35"/>
      <c r="I46" s="35"/>
      <c r="J46" s="6"/>
    </row>
    <row r="47" spans="1:10" ht="15.75" hidden="1" outlineLevel="1">
      <c r="A47" s="163"/>
      <c r="B47" s="8"/>
      <c r="C47" s="8"/>
      <c r="D47" s="193" t="s">
        <v>36</v>
      </c>
      <c r="E47" s="193"/>
      <c r="F47" s="193" t="s">
        <v>37</v>
      </c>
      <c r="G47" s="193"/>
      <c r="H47" s="35"/>
      <c r="I47" s="35"/>
      <c r="J47" s="6"/>
    </row>
    <row r="48" spans="1:10" ht="15.75" hidden="1" outlineLevel="1">
      <c r="A48" s="164"/>
      <c r="B48" s="9" t="s">
        <v>38</v>
      </c>
      <c r="C48" s="10" t="s">
        <v>39</v>
      </c>
      <c r="D48" s="165" t="s">
        <v>18</v>
      </c>
      <c r="E48" s="165" t="s">
        <v>20</v>
      </c>
      <c r="F48" s="165" t="s">
        <v>40</v>
      </c>
      <c r="G48" s="165" t="s">
        <v>41</v>
      </c>
      <c r="H48" s="35"/>
      <c r="I48" s="35"/>
      <c r="J48" s="6"/>
    </row>
    <row r="49" spans="1:10" ht="15.75" hidden="1" outlineLevel="1">
      <c r="A49" s="11" t="s">
        <v>42</v>
      </c>
      <c r="B49" s="12" t="s">
        <v>20</v>
      </c>
      <c r="C49" s="13">
        <v>90</v>
      </c>
      <c r="D49" s="23" t="str">
        <f>IF(B49="rapide",$I$2,"-")</f>
        <v>-</v>
      </c>
      <c r="E49" s="14">
        <f>IF($B49="travail", MROUND($I$45,0.001),"-")</f>
        <v>0</v>
      </c>
      <c r="F49" s="14" t="str">
        <f t="shared" ref="F49:F56" si="8">IF(B49="rapide", MROUND(C49/D49,0.001),"-")</f>
        <v>-</v>
      </c>
      <c r="G49" s="14">
        <f>IF($E49=0,0,(IF($B49="travail", MROUND($C49/$E49,0.001),"-")))</f>
        <v>0</v>
      </c>
      <c r="H49" s="35"/>
      <c r="I49" s="35"/>
      <c r="J49" s="6"/>
    </row>
    <row r="50" spans="1:10" ht="15.75" hidden="1" outlineLevel="1">
      <c r="A50" s="15" t="s">
        <v>43</v>
      </c>
      <c r="B50" s="12" t="s">
        <v>18</v>
      </c>
      <c r="C50" s="16">
        <v>89</v>
      </c>
      <c r="D50" s="24">
        <f t="shared" ref="D50:D56" si="9">IF(B50="rapide",$I$2,"-")</f>
        <v>3000</v>
      </c>
      <c r="E50" s="14" t="str">
        <f t="shared" ref="E50:E56" si="10">IF($B50="travail", MROUND($I$45,0.001),"-")</f>
        <v>-</v>
      </c>
      <c r="F50" s="14">
        <f t="shared" si="8"/>
        <v>0.03</v>
      </c>
      <c r="G50" s="14" t="str">
        <f t="shared" ref="G50:G56" si="11">IF($E50=0,0,(IF($B50="travail", MROUND($C50/$E50,0.001),"-")))</f>
        <v>-</v>
      </c>
      <c r="H50" s="35"/>
      <c r="I50" s="35"/>
      <c r="J50" s="6"/>
    </row>
    <row r="51" spans="1:10" ht="15.75" hidden="1" outlineLevel="1">
      <c r="A51" s="15" t="s">
        <v>54</v>
      </c>
      <c r="B51" s="12" t="s">
        <v>20</v>
      </c>
      <c r="C51" s="16">
        <v>90</v>
      </c>
      <c r="D51" s="24" t="str">
        <f t="shared" si="9"/>
        <v>-</v>
      </c>
      <c r="E51" s="14">
        <f t="shared" si="10"/>
        <v>0</v>
      </c>
      <c r="F51" s="14" t="str">
        <f t="shared" si="8"/>
        <v>-</v>
      </c>
      <c r="G51" s="14">
        <f t="shared" si="11"/>
        <v>0</v>
      </c>
      <c r="H51" s="35"/>
      <c r="I51" s="35"/>
      <c r="J51" s="6"/>
    </row>
    <row r="52" spans="1:10" ht="15.75" hidden="1" outlineLevel="1">
      <c r="A52" s="15" t="s">
        <v>55</v>
      </c>
      <c r="B52" s="12" t="s">
        <v>18</v>
      </c>
      <c r="C52" s="16">
        <v>30</v>
      </c>
      <c r="D52" s="24">
        <f t="shared" si="9"/>
        <v>3000</v>
      </c>
      <c r="E52" s="14" t="str">
        <f t="shared" si="10"/>
        <v>-</v>
      </c>
      <c r="F52" s="14">
        <f t="shared" si="8"/>
        <v>0.01</v>
      </c>
      <c r="G52" s="14" t="str">
        <f t="shared" si="11"/>
        <v>-</v>
      </c>
      <c r="H52" s="35"/>
      <c r="I52" s="35"/>
      <c r="J52" s="6"/>
    </row>
    <row r="53" spans="1:10" ht="15.75" hidden="1" outlineLevel="1">
      <c r="A53" s="15" t="s">
        <v>56</v>
      </c>
      <c r="B53" s="12" t="s">
        <v>20</v>
      </c>
      <c r="C53" s="16">
        <v>93</v>
      </c>
      <c r="D53" s="24" t="str">
        <f t="shared" si="9"/>
        <v>-</v>
      </c>
      <c r="E53" s="14">
        <f t="shared" si="10"/>
        <v>0</v>
      </c>
      <c r="F53" s="14" t="str">
        <f t="shared" si="8"/>
        <v>-</v>
      </c>
      <c r="G53" s="14">
        <f t="shared" si="11"/>
        <v>0</v>
      </c>
      <c r="H53" s="35"/>
      <c r="I53" s="35"/>
      <c r="J53" s="6"/>
    </row>
    <row r="54" spans="1:10" ht="15.75" hidden="1" outlineLevel="1">
      <c r="A54" s="15" t="s">
        <v>57</v>
      </c>
      <c r="B54" s="12" t="s">
        <v>18</v>
      </c>
      <c r="C54" s="16">
        <v>10</v>
      </c>
      <c r="D54" s="24">
        <f t="shared" si="9"/>
        <v>3000</v>
      </c>
      <c r="E54" s="14" t="str">
        <f t="shared" si="10"/>
        <v>-</v>
      </c>
      <c r="F54" s="14">
        <f t="shared" si="8"/>
        <v>3.0000000000000001E-3</v>
      </c>
      <c r="G54" s="14" t="str">
        <f t="shared" si="11"/>
        <v>-</v>
      </c>
      <c r="H54" s="35"/>
      <c r="I54" s="35"/>
      <c r="J54" s="6"/>
    </row>
    <row r="55" spans="1:10" ht="15.75" hidden="1" outlineLevel="1">
      <c r="A55" s="15" t="s">
        <v>58</v>
      </c>
      <c r="B55" s="12" t="s">
        <v>20</v>
      </c>
      <c r="C55" s="16">
        <v>93</v>
      </c>
      <c r="D55" s="24" t="str">
        <f t="shared" si="9"/>
        <v>-</v>
      </c>
      <c r="E55" s="14">
        <f t="shared" si="10"/>
        <v>0</v>
      </c>
      <c r="F55" s="14" t="str">
        <f t="shared" si="8"/>
        <v>-</v>
      </c>
      <c r="G55" s="14">
        <f t="shared" si="11"/>
        <v>0</v>
      </c>
      <c r="H55" s="35"/>
      <c r="I55" s="35"/>
      <c r="J55" s="6"/>
    </row>
    <row r="56" spans="1:10" ht="16.5" hidden="1" outlineLevel="1" thickBot="1">
      <c r="A56" s="15" t="s">
        <v>59</v>
      </c>
      <c r="B56" s="12" t="s">
        <v>18</v>
      </c>
      <c r="C56" s="16">
        <v>10</v>
      </c>
      <c r="D56" s="25">
        <f t="shared" si="9"/>
        <v>3000</v>
      </c>
      <c r="E56" s="14" t="str">
        <f t="shared" si="10"/>
        <v>-</v>
      </c>
      <c r="F56" s="14">
        <f t="shared" si="8"/>
        <v>3.0000000000000001E-3</v>
      </c>
      <c r="G56" s="14" t="str">
        <f t="shared" si="11"/>
        <v>-</v>
      </c>
      <c r="H56" s="35"/>
      <c r="I56" s="35"/>
      <c r="J56" s="6"/>
    </row>
    <row r="57" spans="1:10" ht="16.5" collapsed="1" thickBot="1">
      <c r="A57" s="194" t="s">
        <v>48</v>
      </c>
      <c r="B57" s="195"/>
      <c r="C57" s="196"/>
      <c r="D57" s="36" t="s">
        <v>45</v>
      </c>
      <c r="E57" s="133" t="str">
        <f>IF(G49=0," ",(SUM(F49:G56,($I$3/100))))</f>
        <v xml:space="preserve"> </v>
      </c>
      <c r="F57" s="37" t="s">
        <v>46</v>
      </c>
      <c r="G57" s="29"/>
      <c r="H57" s="35"/>
      <c r="I57" s="35"/>
      <c r="J57" s="6"/>
    </row>
    <row r="58" spans="1:10" ht="16.5" thickBot="1">
      <c r="A58" s="29"/>
      <c r="B58" s="29"/>
      <c r="C58" s="29"/>
      <c r="D58" s="29"/>
      <c r="E58" s="29"/>
      <c r="F58" s="29"/>
      <c r="G58" s="29"/>
      <c r="H58" s="35"/>
      <c r="I58" s="35"/>
      <c r="J58" s="6"/>
    </row>
    <row r="59" spans="1:10" ht="17.25" hidden="1" outlineLevel="1" thickTop="1" thickBot="1">
      <c r="A59" s="32"/>
      <c r="B59" s="32"/>
      <c r="C59" s="32"/>
      <c r="D59" s="32"/>
      <c r="E59" s="32"/>
      <c r="F59" s="32"/>
      <c r="G59" s="32"/>
      <c r="H59" s="32"/>
      <c r="I59" s="32"/>
      <c r="J59" s="26"/>
    </row>
    <row r="60" spans="1:10" ht="17.25" hidden="1" outlineLevel="1" thickTop="1" thickBot="1">
      <c r="A60" s="158" t="s">
        <v>7</v>
      </c>
      <c r="B60" s="182"/>
      <c r="C60" s="183"/>
      <c r="D60" s="33" t="s">
        <v>32</v>
      </c>
      <c r="E60" s="34">
        <f>VLOOKUP($B60,'Conditions de coupe'!$D$14:$J$54,3,FALSE)</f>
        <v>0</v>
      </c>
      <c r="F60" s="35" t="s">
        <v>33</v>
      </c>
      <c r="H60" s="158" t="s">
        <v>98</v>
      </c>
      <c r="I60" s="34">
        <f>VLOOKUP($B60,'Conditions de coupe'!$D$14:$J$54,2,FALSE)</f>
        <v>0</v>
      </c>
      <c r="J60" s="6"/>
    </row>
    <row r="61" spans="1:10" ht="17.25" hidden="1" outlineLevel="1" thickTop="1" thickBot="1">
      <c r="A61" s="35"/>
      <c r="B61" s="35"/>
      <c r="C61" s="35"/>
      <c r="D61" s="35"/>
      <c r="E61" s="35"/>
      <c r="F61" s="35"/>
      <c r="G61" s="64"/>
      <c r="H61" s="65"/>
      <c r="I61" s="66"/>
      <c r="J61" s="6"/>
    </row>
    <row r="62" spans="1:10" ht="16.5" hidden="1" outlineLevel="1" thickBot="1">
      <c r="A62" s="35"/>
      <c r="B62" s="35"/>
      <c r="C62" s="191" t="s">
        <v>119</v>
      </c>
      <c r="D62" s="192"/>
      <c r="E62" s="34">
        <f>VLOOKUP($B60,'Conditions de coupe'!$D$14:$J$54,2,FALSE)</f>
        <v>0</v>
      </c>
      <c r="F62" s="35" t="s">
        <v>34</v>
      </c>
      <c r="G62" s="35"/>
      <c r="H62" s="35"/>
      <c r="I62" s="35"/>
      <c r="J62" s="6"/>
    </row>
    <row r="63" spans="1:10" ht="16.5" hidden="1" outlineLevel="1" thickBot="1">
      <c r="A63" s="35"/>
      <c r="B63" s="35"/>
      <c r="C63" s="35"/>
      <c r="D63" s="35"/>
      <c r="E63" s="35"/>
      <c r="F63" s="35"/>
      <c r="G63" s="35"/>
      <c r="H63" s="158" t="s">
        <v>99</v>
      </c>
      <c r="I63" s="34">
        <f>VLOOKUP($B60,'Conditions de coupe'!$D$14:$J$54,7,FALSE)</f>
        <v>0</v>
      </c>
      <c r="J63" s="6"/>
    </row>
    <row r="64" spans="1:10" ht="15.75" hidden="1" outlineLevel="1">
      <c r="A64" s="35"/>
      <c r="B64" s="35"/>
      <c r="C64" s="35"/>
      <c r="D64" s="35"/>
      <c r="E64" s="35"/>
      <c r="F64" s="35"/>
      <c r="G64" s="35"/>
      <c r="H64" s="35"/>
      <c r="I64" s="35"/>
      <c r="J64" s="6"/>
    </row>
    <row r="65" spans="1:10" ht="15.75" hidden="1" outlineLevel="1">
      <c r="A65" s="166"/>
      <c r="B65" s="159"/>
      <c r="C65" s="159"/>
      <c r="D65" s="193" t="s">
        <v>36</v>
      </c>
      <c r="E65" s="193"/>
      <c r="F65" s="193" t="s">
        <v>37</v>
      </c>
      <c r="G65" s="193"/>
      <c r="H65" s="35"/>
      <c r="I65" s="35"/>
      <c r="J65" s="6"/>
    </row>
    <row r="66" spans="1:10" ht="15.75" hidden="1" outlineLevel="1">
      <c r="A66" s="164"/>
      <c r="B66" s="9" t="s">
        <v>38</v>
      </c>
      <c r="C66" s="10" t="s">
        <v>39</v>
      </c>
      <c r="D66" s="165" t="s">
        <v>18</v>
      </c>
      <c r="E66" s="165" t="s">
        <v>20</v>
      </c>
      <c r="F66" s="165" t="s">
        <v>40</v>
      </c>
      <c r="G66" s="165" t="s">
        <v>41</v>
      </c>
      <c r="H66" s="35"/>
      <c r="I66" s="35"/>
      <c r="J66" s="6"/>
    </row>
    <row r="67" spans="1:10" ht="15.75" hidden="1" outlineLevel="1">
      <c r="A67" s="11" t="s">
        <v>42</v>
      </c>
      <c r="B67" s="12" t="s">
        <v>20</v>
      </c>
      <c r="C67" s="13">
        <v>90</v>
      </c>
      <c r="D67" s="23" t="str">
        <f>IF(B67="rapide",$I$2,"-")</f>
        <v>-</v>
      </c>
      <c r="E67" s="14">
        <f>IF($B67="travail", MROUND($I$63,0.001),"-")</f>
        <v>0</v>
      </c>
      <c r="F67" s="14" t="str">
        <f t="shared" ref="F67:F74" si="12">IF(B67="rapide", MROUND(C67/D67,0.001),"-")</f>
        <v>-</v>
      </c>
      <c r="G67" s="14">
        <f>IF($E67=0,0,(IF($B67="travail", MROUND($C67/$E67,0.001),"-")))</f>
        <v>0</v>
      </c>
      <c r="H67" s="35"/>
      <c r="I67" s="35"/>
      <c r="J67" s="6"/>
    </row>
    <row r="68" spans="1:10" ht="15.75" hidden="1" outlineLevel="1">
      <c r="A68" s="15" t="s">
        <v>43</v>
      </c>
      <c r="B68" s="12" t="s">
        <v>18</v>
      </c>
      <c r="C68" s="16">
        <v>89</v>
      </c>
      <c r="D68" s="24">
        <f t="shared" ref="D68:D74" si="13">IF(B68="rapide",$I$2,"-")</f>
        <v>3000</v>
      </c>
      <c r="E68" s="14" t="str">
        <f t="shared" ref="E68:E74" si="14">IF($B68="travail", MROUND($I$63,0.001),"-")</f>
        <v>-</v>
      </c>
      <c r="F68" s="14">
        <f t="shared" si="12"/>
        <v>0.03</v>
      </c>
      <c r="G68" s="14" t="str">
        <f t="shared" ref="G68:G74" si="15">IF($E68=0,0,(IF($B68="travail", MROUND($C68/$E68,0.001),"-")))</f>
        <v>-</v>
      </c>
      <c r="H68" s="35"/>
      <c r="I68" s="35"/>
      <c r="J68" s="6"/>
    </row>
    <row r="69" spans="1:10" ht="15.75" hidden="1" outlineLevel="1">
      <c r="A69" s="15" t="s">
        <v>54</v>
      </c>
      <c r="B69" s="12" t="s">
        <v>20</v>
      </c>
      <c r="C69" s="16">
        <v>90</v>
      </c>
      <c r="D69" s="24" t="str">
        <f t="shared" si="13"/>
        <v>-</v>
      </c>
      <c r="E69" s="14">
        <f t="shared" si="14"/>
        <v>0</v>
      </c>
      <c r="F69" s="14" t="str">
        <f t="shared" si="12"/>
        <v>-</v>
      </c>
      <c r="G69" s="14">
        <f t="shared" si="15"/>
        <v>0</v>
      </c>
      <c r="H69" s="35"/>
      <c r="I69" s="35"/>
      <c r="J69" s="6"/>
    </row>
    <row r="70" spans="1:10" ht="15.75" hidden="1" outlineLevel="1">
      <c r="A70" s="15" t="s">
        <v>55</v>
      </c>
      <c r="B70" s="12" t="s">
        <v>18</v>
      </c>
      <c r="C70" s="16">
        <v>30</v>
      </c>
      <c r="D70" s="24">
        <f t="shared" si="13"/>
        <v>3000</v>
      </c>
      <c r="E70" s="14" t="str">
        <f t="shared" si="14"/>
        <v>-</v>
      </c>
      <c r="F70" s="14">
        <f t="shared" si="12"/>
        <v>0.01</v>
      </c>
      <c r="G70" s="14" t="str">
        <f t="shared" si="15"/>
        <v>-</v>
      </c>
      <c r="H70" s="35"/>
      <c r="I70" s="35"/>
      <c r="J70" s="6"/>
    </row>
    <row r="71" spans="1:10" ht="15.75" hidden="1" outlineLevel="1">
      <c r="A71" s="15" t="s">
        <v>56</v>
      </c>
      <c r="B71" s="12" t="s">
        <v>20</v>
      </c>
      <c r="C71" s="16">
        <v>93</v>
      </c>
      <c r="D71" s="24" t="str">
        <f t="shared" si="13"/>
        <v>-</v>
      </c>
      <c r="E71" s="14">
        <f t="shared" si="14"/>
        <v>0</v>
      </c>
      <c r="F71" s="14" t="str">
        <f t="shared" si="12"/>
        <v>-</v>
      </c>
      <c r="G71" s="14">
        <f t="shared" si="15"/>
        <v>0</v>
      </c>
      <c r="H71" s="35"/>
      <c r="I71" s="35"/>
      <c r="J71" s="6"/>
    </row>
    <row r="72" spans="1:10" ht="15.75" hidden="1" outlineLevel="1">
      <c r="A72" s="15" t="s">
        <v>57</v>
      </c>
      <c r="B72" s="12" t="s">
        <v>18</v>
      </c>
      <c r="C72" s="16">
        <v>10</v>
      </c>
      <c r="D72" s="24">
        <f t="shared" si="13"/>
        <v>3000</v>
      </c>
      <c r="E72" s="14" t="str">
        <f t="shared" si="14"/>
        <v>-</v>
      </c>
      <c r="F72" s="14">
        <f t="shared" si="12"/>
        <v>3.0000000000000001E-3</v>
      </c>
      <c r="G72" s="14" t="str">
        <f t="shared" si="15"/>
        <v>-</v>
      </c>
      <c r="H72" s="35"/>
      <c r="I72" s="35"/>
      <c r="J72" s="6"/>
    </row>
    <row r="73" spans="1:10" ht="15.75" hidden="1" outlineLevel="1">
      <c r="A73" s="15" t="s">
        <v>58</v>
      </c>
      <c r="B73" s="12" t="s">
        <v>20</v>
      </c>
      <c r="C73" s="16">
        <v>93</v>
      </c>
      <c r="D73" s="24" t="str">
        <f t="shared" si="13"/>
        <v>-</v>
      </c>
      <c r="E73" s="14">
        <f t="shared" si="14"/>
        <v>0</v>
      </c>
      <c r="F73" s="14" t="str">
        <f t="shared" si="12"/>
        <v>-</v>
      </c>
      <c r="G73" s="14">
        <f t="shared" si="15"/>
        <v>0</v>
      </c>
      <c r="H73" s="35"/>
      <c r="I73" s="35"/>
      <c r="J73" s="6"/>
    </row>
    <row r="74" spans="1:10" ht="16.5" hidden="1" outlineLevel="1" thickBot="1">
      <c r="A74" s="15" t="s">
        <v>59</v>
      </c>
      <c r="B74" s="12" t="s">
        <v>18</v>
      </c>
      <c r="C74" s="16">
        <v>10</v>
      </c>
      <c r="D74" s="25">
        <f t="shared" si="13"/>
        <v>3000</v>
      </c>
      <c r="E74" s="14" t="str">
        <f t="shared" si="14"/>
        <v>-</v>
      </c>
      <c r="F74" s="14">
        <f t="shared" si="12"/>
        <v>3.0000000000000001E-3</v>
      </c>
      <c r="G74" s="14" t="str">
        <f t="shared" si="15"/>
        <v>-</v>
      </c>
      <c r="H74" s="35"/>
      <c r="I74" s="35"/>
      <c r="J74" s="6"/>
    </row>
    <row r="75" spans="1:10" ht="16.5" collapsed="1" thickBot="1">
      <c r="A75" s="194" t="s">
        <v>49</v>
      </c>
      <c r="B75" s="195"/>
      <c r="C75" s="196"/>
      <c r="D75" s="36" t="s">
        <v>45</v>
      </c>
      <c r="E75" s="133" t="str">
        <f>IF(G67=0," ",(SUM(F67:G74,($I$3/100))))</f>
        <v xml:space="preserve"> </v>
      </c>
      <c r="F75" s="37" t="s">
        <v>46</v>
      </c>
      <c r="G75" s="29"/>
      <c r="H75" s="35"/>
      <c r="I75" s="35"/>
      <c r="J75" s="6"/>
    </row>
    <row r="76" spans="1:10" ht="16.5" thickBot="1">
      <c r="A76" s="29"/>
      <c r="B76" s="29"/>
      <c r="C76" s="29"/>
      <c r="D76" s="29"/>
      <c r="E76" s="29"/>
      <c r="F76" s="29"/>
      <c r="G76" s="29"/>
      <c r="H76" s="35"/>
      <c r="I76" s="35"/>
      <c r="J76" s="6"/>
    </row>
    <row r="77" spans="1:10" ht="17.25" hidden="1" outlineLevel="1" thickTop="1" thickBot="1">
      <c r="A77" s="32"/>
      <c r="B77" s="32"/>
      <c r="C77" s="32"/>
      <c r="D77" s="32"/>
      <c r="E77" s="32"/>
      <c r="F77" s="32"/>
      <c r="G77" s="32"/>
      <c r="H77" s="32"/>
      <c r="I77" s="32"/>
      <c r="J77" s="26"/>
    </row>
    <row r="78" spans="1:10" ht="17.25" hidden="1" outlineLevel="1" thickTop="1" thickBot="1">
      <c r="A78" s="158" t="s">
        <v>7</v>
      </c>
      <c r="B78" s="182"/>
      <c r="C78" s="183"/>
      <c r="D78" s="33" t="s">
        <v>32</v>
      </c>
      <c r="E78" s="34">
        <f>VLOOKUP($B78,'Conditions de coupe'!$D$14:$J$54,3,FALSE)</f>
        <v>0</v>
      </c>
      <c r="F78" s="35" t="s">
        <v>33</v>
      </c>
      <c r="H78" s="158" t="s">
        <v>98</v>
      </c>
      <c r="I78" s="34">
        <f>VLOOKUP($B78,'Conditions de coupe'!$D$14:$J$54,2,FALSE)</f>
        <v>0</v>
      </c>
      <c r="J78" s="6"/>
    </row>
    <row r="79" spans="1:10" ht="17.25" hidden="1" outlineLevel="1" thickTop="1" thickBot="1">
      <c r="A79" s="35"/>
      <c r="B79" s="35"/>
      <c r="C79" s="35"/>
      <c r="D79" s="35"/>
      <c r="E79" s="35"/>
      <c r="F79" s="35"/>
      <c r="G79" s="64"/>
      <c r="H79" s="65"/>
      <c r="I79" s="66"/>
      <c r="J79" s="6"/>
    </row>
    <row r="80" spans="1:10" ht="16.5" hidden="1" outlineLevel="1" thickBot="1">
      <c r="A80" s="35"/>
      <c r="B80" s="35"/>
      <c r="C80" s="191" t="s">
        <v>119</v>
      </c>
      <c r="D80" s="192"/>
      <c r="E80" s="34">
        <f>VLOOKUP($B78,'Conditions de coupe'!$D$14:$J$54,2,FALSE)</f>
        <v>0</v>
      </c>
      <c r="F80" s="35" t="s">
        <v>34</v>
      </c>
      <c r="G80" s="35"/>
      <c r="H80" s="35"/>
      <c r="I80" s="35"/>
      <c r="J80" s="6"/>
    </row>
    <row r="81" spans="1:10" ht="16.5" hidden="1" outlineLevel="1" thickBot="1">
      <c r="A81" s="35"/>
      <c r="B81" s="35"/>
      <c r="C81" s="35"/>
      <c r="D81" s="35"/>
      <c r="E81" s="35"/>
      <c r="F81" s="35"/>
      <c r="G81" s="35"/>
      <c r="H81" s="158" t="s">
        <v>99</v>
      </c>
      <c r="I81" s="34">
        <f>VLOOKUP($B78,'Conditions de coupe'!$D$14:$J$54,7,FALSE)</f>
        <v>0</v>
      </c>
      <c r="J81" s="6"/>
    </row>
    <row r="82" spans="1:10" ht="15.75" hidden="1" outlineLevel="1">
      <c r="A82" s="35"/>
      <c r="B82" s="35"/>
      <c r="C82" s="35"/>
      <c r="D82" s="35"/>
      <c r="E82" s="35"/>
      <c r="F82" s="35"/>
      <c r="G82" s="35"/>
      <c r="H82" s="35"/>
      <c r="I82" s="35"/>
      <c r="J82" s="6"/>
    </row>
    <row r="83" spans="1:10" ht="15.75" hidden="1" outlineLevel="1">
      <c r="A83" s="166"/>
      <c r="B83" s="159"/>
      <c r="C83" s="159"/>
      <c r="D83" s="193" t="s">
        <v>36</v>
      </c>
      <c r="E83" s="193"/>
      <c r="F83" s="203" t="s">
        <v>37</v>
      </c>
      <c r="G83" s="204"/>
      <c r="H83" s="35"/>
      <c r="I83" s="35"/>
      <c r="J83" s="6"/>
    </row>
    <row r="84" spans="1:10" ht="15.75" hidden="1" outlineLevel="1">
      <c r="A84" s="164"/>
      <c r="B84" s="9" t="s">
        <v>38</v>
      </c>
      <c r="C84" s="10" t="s">
        <v>39</v>
      </c>
      <c r="D84" s="165" t="s">
        <v>18</v>
      </c>
      <c r="E84" s="165" t="s">
        <v>20</v>
      </c>
      <c r="F84" s="165" t="s">
        <v>40</v>
      </c>
      <c r="G84" s="165" t="s">
        <v>41</v>
      </c>
      <c r="H84" s="35"/>
      <c r="I84" s="35"/>
      <c r="J84" s="6"/>
    </row>
    <row r="85" spans="1:10" ht="15.75" hidden="1" outlineLevel="1">
      <c r="A85" s="11" t="s">
        <v>42</v>
      </c>
      <c r="B85" s="12" t="s">
        <v>20</v>
      </c>
      <c r="C85" s="13">
        <v>90</v>
      </c>
      <c r="D85" s="23" t="str">
        <f>IF(B85="rapide",$I$2,"-")</f>
        <v>-</v>
      </c>
      <c r="E85" s="14">
        <f>IF($B85="travail", MROUND($I$81,0.001),"-")</f>
        <v>0</v>
      </c>
      <c r="F85" s="14" t="str">
        <f t="shared" ref="F85:F92" si="16">IF(B85="rapide", MROUND(C85/D85,0.001),"-")</f>
        <v>-</v>
      </c>
      <c r="G85" s="14">
        <f>IF($E85=0,0,(IF($B85="travail", MROUND($C85/$E85,0.001),"-")))</f>
        <v>0</v>
      </c>
      <c r="H85" s="35"/>
      <c r="I85" s="35"/>
      <c r="J85" s="6"/>
    </row>
    <row r="86" spans="1:10" ht="15.75" hidden="1" outlineLevel="1">
      <c r="A86" s="15" t="s">
        <v>43</v>
      </c>
      <c r="B86" s="12" t="s">
        <v>18</v>
      </c>
      <c r="C86" s="16">
        <v>89</v>
      </c>
      <c r="D86" s="24">
        <f t="shared" ref="D86:D92" si="17">IF(B86="rapide",$I$2,"-")</f>
        <v>3000</v>
      </c>
      <c r="E86" s="14" t="str">
        <f t="shared" ref="E86:E92" si="18">IF($B86="travail", MROUND($I$81,0.001),"-")</f>
        <v>-</v>
      </c>
      <c r="F86" s="14">
        <f t="shared" si="16"/>
        <v>0.03</v>
      </c>
      <c r="G86" s="14" t="str">
        <f t="shared" ref="G86:G92" si="19">IF($E86=0,0,(IF($B86="travail", MROUND($C86/$E86,0.001),"-")))</f>
        <v>-</v>
      </c>
      <c r="H86" s="35"/>
      <c r="I86" s="35"/>
      <c r="J86" s="6"/>
    </row>
    <row r="87" spans="1:10" ht="15.75" hidden="1" outlineLevel="1">
      <c r="A87" s="15" t="s">
        <v>54</v>
      </c>
      <c r="B87" s="12" t="s">
        <v>20</v>
      </c>
      <c r="C87" s="16">
        <v>90</v>
      </c>
      <c r="D87" s="24" t="str">
        <f t="shared" si="17"/>
        <v>-</v>
      </c>
      <c r="E87" s="14">
        <f t="shared" si="18"/>
        <v>0</v>
      </c>
      <c r="F87" s="14" t="str">
        <f t="shared" si="16"/>
        <v>-</v>
      </c>
      <c r="G87" s="14">
        <f t="shared" si="19"/>
        <v>0</v>
      </c>
      <c r="H87" s="35"/>
      <c r="I87" s="35"/>
      <c r="J87" s="6"/>
    </row>
    <row r="88" spans="1:10" ht="15.75" hidden="1" outlineLevel="1">
      <c r="A88" s="15" t="s">
        <v>55</v>
      </c>
      <c r="B88" s="12" t="s">
        <v>18</v>
      </c>
      <c r="C88" s="16">
        <v>30</v>
      </c>
      <c r="D88" s="24">
        <f t="shared" si="17"/>
        <v>3000</v>
      </c>
      <c r="E88" s="14" t="str">
        <f t="shared" si="18"/>
        <v>-</v>
      </c>
      <c r="F88" s="14">
        <f t="shared" si="16"/>
        <v>0.01</v>
      </c>
      <c r="G88" s="14" t="str">
        <f t="shared" si="19"/>
        <v>-</v>
      </c>
      <c r="H88" s="35"/>
      <c r="I88" s="35"/>
      <c r="J88" s="6"/>
    </row>
    <row r="89" spans="1:10" ht="15.75" hidden="1" outlineLevel="1">
      <c r="A89" s="15" t="s">
        <v>56</v>
      </c>
      <c r="B89" s="12" t="s">
        <v>20</v>
      </c>
      <c r="C89" s="16">
        <v>93</v>
      </c>
      <c r="D89" s="24" t="str">
        <f t="shared" si="17"/>
        <v>-</v>
      </c>
      <c r="E89" s="14">
        <f t="shared" si="18"/>
        <v>0</v>
      </c>
      <c r="F89" s="14" t="str">
        <f t="shared" si="16"/>
        <v>-</v>
      </c>
      <c r="G89" s="14">
        <f t="shared" si="19"/>
        <v>0</v>
      </c>
      <c r="H89" s="35"/>
      <c r="I89" s="35"/>
      <c r="J89" s="6"/>
    </row>
    <row r="90" spans="1:10" ht="15.75" hidden="1" outlineLevel="1">
      <c r="A90" s="15" t="s">
        <v>57</v>
      </c>
      <c r="B90" s="12" t="s">
        <v>18</v>
      </c>
      <c r="C90" s="16">
        <v>10</v>
      </c>
      <c r="D90" s="24">
        <f t="shared" si="17"/>
        <v>3000</v>
      </c>
      <c r="E90" s="14" t="str">
        <f t="shared" si="18"/>
        <v>-</v>
      </c>
      <c r="F90" s="14">
        <f t="shared" si="16"/>
        <v>3.0000000000000001E-3</v>
      </c>
      <c r="G90" s="14" t="str">
        <f t="shared" si="19"/>
        <v>-</v>
      </c>
      <c r="H90" s="35"/>
      <c r="I90" s="35"/>
      <c r="J90" s="6"/>
    </row>
    <row r="91" spans="1:10" ht="15.75" hidden="1" outlineLevel="1">
      <c r="A91" s="15" t="s">
        <v>58</v>
      </c>
      <c r="B91" s="12" t="s">
        <v>20</v>
      </c>
      <c r="C91" s="16">
        <v>93</v>
      </c>
      <c r="D91" s="24" t="str">
        <f t="shared" si="17"/>
        <v>-</v>
      </c>
      <c r="E91" s="14">
        <f t="shared" si="18"/>
        <v>0</v>
      </c>
      <c r="F91" s="14" t="str">
        <f t="shared" si="16"/>
        <v>-</v>
      </c>
      <c r="G91" s="14">
        <f t="shared" si="19"/>
        <v>0</v>
      </c>
      <c r="H91" s="35"/>
      <c r="I91" s="35"/>
      <c r="J91" s="6"/>
    </row>
    <row r="92" spans="1:10" ht="16.5" hidden="1" outlineLevel="1" thickBot="1">
      <c r="A92" s="15" t="s">
        <v>59</v>
      </c>
      <c r="B92" s="12" t="s">
        <v>18</v>
      </c>
      <c r="C92" s="16">
        <v>10</v>
      </c>
      <c r="D92" s="25">
        <f t="shared" si="17"/>
        <v>3000</v>
      </c>
      <c r="E92" s="14" t="str">
        <f t="shared" si="18"/>
        <v>-</v>
      </c>
      <c r="F92" s="14">
        <f t="shared" si="16"/>
        <v>3.0000000000000001E-3</v>
      </c>
      <c r="G92" s="14" t="str">
        <f t="shared" si="19"/>
        <v>-</v>
      </c>
      <c r="H92" s="35"/>
      <c r="I92" s="35"/>
      <c r="J92" s="6"/>
    </row>
    <row r="93" spans="1:10" ht="16.5" collapsed="1" thickBot="1">
      <c r="A93" s="194" t="s">
        <v>50</v>
      </c>
      <c r="B93" s="195"/>
      <c r="C93" s="196"/>
      <c r="D93" s="36" t="s">
        <v>45</v>
      </c>
      <c r="E93" s="133" t="str">
        <f>IF(G85=0," ",(SUM(F85:G92,($I$3/100))))</f>
        <v xml:space="preserve"> </v>
      </c>
      <c r="F93" s="37" t="s">
        <v>46</v>
      </c>
      <c r="G93" s="29"/>
      <c r="H93" s="35"/>
      <c r="I93" s="35"/>
      <c r="J93" s="6"/>
    </row>
    <row r="94" spans="1:10" ht="16.5" thickBot="1">
      <c r="A94" s="29"/>
      <c r="B94" s="29"/>
      <c r="C94" s="29"/>
      <c r="D94" s="29"/>
      <c r="E94" s="29"/>
      <c r="F94" s="29"/>
      <c r="G94" s="29"/>
      <c r="H94" s="35"/>
      <c r="I94" s="35"/>
      <c r="J94" s="6"/>
    </row>
    <row r="95" spans="1:10" ht="17.25" hidden="1" outlineLevel="1" thickTop="1" thickBot="1">
      <c r="A95" s="32"/>
      <c r="B95" s="32"/>
      <c r="C95" s="32"/>
      <c r="D95" s="32"/>
      <c r="E95" s="32"/>
      <c r="F95" s="32"/>
      <c r="G95" s="32"/>
      <c r="H95" s="32"/>
      <c r="I95" s="32"/>
      <c r="J95" s="26"/>
    </row>
    <row r="96" spans="1:10" ht="17.25" hidden="1" outlineLevel="1" thickTop="1" thickBot="1">
      <c r="A96" s="158" t="s">
        <v>7</v>
      </c>
      <c r="B96" s="182"/>
      <c r="C96" s="183"/>
      <c r="D96" s="33" t="s">
        <v>32</v>
      </c>
      <c r="E96" s="34">
        <f>VLOOKUP($B96,'Conditions de coupe'!$D$14:$J$54,3,FALSE)</f>
        <v>0</v>
      </c>
      <c r="F96" s="35" t="s">
        <v>33</v>
      </c>
      <c r="H96" s="158" t="s">
        <v>98</v>
      </c>
      <c r="I96" s="34">
        <f>VLOOKUP($B96,'Conditions de coupe'!$D$14:$J$54,2,FALSE)</f>
        <v>0</v>
      </c>
      <c r="J96" s="6"/>
    </row>
    <row r="97" spans="1:10" ht="17.25" hidden="1" outlineLevel="1" thickTop="1" thickBot="1">
      <c r="A97" s="35"/>
      <c r="B97" s="35"/>
      <c r="C97" s="35"/>
      <c r="D97" s="35"/>
      <c r="E97" s="35"/>
      <c r="F97" s="35"/>
      <c r="G97" s="64"/>
      <c r="H97" s="65"/>
      <c r="I97" s="66"/>
      <c r="J97" s="6"/>
    </row>
    <row r="98" spans="1:10" ht="16.5" hidden="1" outlineLevel="1" thickBot="1">
      <c r="A98" s="35"/>
      <c r="B98" s="35"/>
      <c r="C98" s="191" t="s">
        <v>119</v>
      </c>
      <c r="D98" s="192"/>
      <c r="E98" s="34">
        <f>VLOOKUP($B96,'Conditions de coupe'!$D$14:$J$54,2,FALSE)</f>
        <v>0</v>
      </c>
      <c r="F98" s="35" t="s">
        <v>34</v>
      </c>
      <c r="G98" s="35"/>
      <c r="H98" s="35"/>
      <c r="I98" s="35"/>
      <c r="J98" s="6"/>
    </row>
    <row r="99" spans="1:10" ht="16.5" hidden="1" outlineLevel="1" thickBot="1">
      <c r="A99" s="35"/>
      <c r="B99" s="35"/>
      <c r="C99" s="35"/>
      <c r="D99" s="35"/>
      <c r="E99" s="35"/>
      <c r="F99" s="35"/>
      <c r="G99" s="35"/>
      <c r="H99" s="158" t="s">
        <v>99</v>
      </c>
      <c r="I99" s="34">
        <f>VLOOKUP($B96,'Conditions de coupe'!$D$14:$J$54,7,FALSE)</f>
        <v>0</v>
      </c>
      <c r="J99" s="6"/>
    </row>
    <row r="100" spans="1:10" ht="15.75" hidden="1" outlineLevel="1">
      <c r="A100" s="35"/>
      <c r="B100" s="35"/>
      <c r="C100" s="35"/>
      <c r="D100" s="35"/>
      <c r="E100" s="35"/>
      <c r="F100" s="35"/>
      <c r="G100" s="35"/>
      <c r="H100" s="35"/>
      <c r="I100" s="35"/>
      <c r="J100" s="6"/>
    </row>
    <row r="101" spans="1:10" ht="15.75" hidden="1" outlineLevel="1">
      <c r="A101" s="163"/>
      <c r="B101" s="8"/>
      <c r="C101" s="8"/>
      <c r="D101" s="203" t="s">
        <v>36</v>
      </c>
      <c r="E101" s="204"/>
      <c r="F101" s="203" t="s">
        <v>37</v>
      </c>
      <c r="G101" s="204"/>
      <c r="H101" s="35"/>
      <c r="I101" s="35"/>
      <c r="J101" s="6"/>
    </row>
    <row r="102" spans="1:10" ht="15.75" hidden="1" outlineLevel="1">
      <c r="A102" s="164"/>
      <c r="B102" s="9" t="s">
        <v>38</v>
      </c>
      <c r="C102" s="10" t="s">
        <v>39</v>
      </c>
      <c r="D102" s="165" t="s">
        <v>18</v>
      </c>
      <c r="E102" s="165" t="s">
        <v>20</v>
      </c>
      <c r="F102" s="165" t="s">
        <v>40</v>
      </c>
      <c r="G102" s="165" t="s">
        <v>41</v>
      </c>
      <c r="H102" s="35"/>
      <c r="I102" s="35"/>
      <c r="J102" s="6"/>
    </row>
    <row r="103" spans="1:10" ht="15.75" hidden="1" outlineLevel="1">
      <c r="A103" s="11" t="s">
        <v>42</v>
      </c>
      <c r="B103" s="12" t="s">
        <v>20</v>
      </c>
      <c r="C103" s="13">
        <v>90</v>
      </c>
      <c r="D103" s="23" t="str">
        <f>IF(B103="rapide",$I$2,"-")</f>
        <v>-</v>
      </c>
      <c r="E103" s="14">
        <f>IF($B103="travail", MROUND($I$99,0.001),"-")</f>
        <v>0</v>
      </c>
      <c r="F103" s="14" t="str">
        <f t="shared" ref="F103:F110" si="20">IF(B103="rapide", MROUND(C103/D103,0.001),"-")</f>
        <v>-</v>
      </c>
      <c r="G103" s="14">
        <f>IF($E103=0,0,(IF($B103="travail", MROUND($C103/$E103,0.001),"-")))</f>
        <v>0</v>
      </c>
      <c r="H103" s="35"/>
      <c r="I103" s="35"/>
      <c r="J103" s="6"/>
    </row>
    <row r="104" spans="1:10" ht="15.75" hidden="1" outlineLevel="1">
      <c r="A104" s="15" t="s">
        <v>43</v>
      </c>
      <c r="B104" s="12" t="s">
        <v>18</v>
      </c>
      <c r="C104" s="16">
        <v>89</v>
      </c>
      <c r="D104" s="24">
        <f t="shared" ref="D104:D110" si="21">IF(B104="rapide",$I$2,"-")</f>
        <v>3000</v>
      </c>
      <c r="E104" s="14" t="str">
        <f t="shared" ref="E104:E110" si="22">IF($B104="travail", MROUND($I$99,0.001),"-")</f>
        <v>-</v>
      </c>
      <c r="F104" s="14">
        <f t="shared" si="20"/>
        <v>0.03</v>
      </c>
      <c r="G104" s="14" t="str">
        <f t="shared" ref="G104:G110" si="23">IF($E104=0,0,(IF($B104="travail", MROUND($C104/$E104,0.001),"-")))</f>
        <v>-</v>
      </c>
      <c r="H104" s="35"/>
      <c r="I104" s="35"/>
      <c r="J104" s="6"/>
    </row>
    <row r="105" spans="1:10" ht="15.75" hidden="1" outlineLevel="1">
      <c r="A105" s="15" t="s">
        <v>54</v>
      </c>
      <c r="B105" s="12" t="s">
        <v>20</v>
      </c>
      <c r="C105" s="16">
        <v>90</v>
      </c>
      <c r="D105" s="24" t="str">
        <f t="shared" si="21"/>
        <v>-</v>
      </c>
      <c r="E105" s="14">
        <f t="shared" si="22"/>
        <v>0</v>
      </c>
      <c r="F105" s="14" t="str">
        <f t="shared" si="20"/>
        <v>-</v>
      </c>
      <c r="G105" s="14">
        <f t="shared" si="23"/>
        <v>0</v>
      </c>
      <c r="H105" s="35"/>
      <c r="I105" s="35"/>
      <c r="J105" s="6"/>
    </row>
    <row r="106" spans="1:10" ht="15.75" hidden="1" outlineLevel="1">
      <c r="A106" s="15" t="s">
        <v>55</v>
      </c>
      <c r="B106" s="12" t="s">
        <v>18</v>
      </c>
      <c r="C106" s="16">
        <v>30</v>
      </c>
      <c r="D106" s="24">
        <f t="shared" si="21"/>
        <v>3000</v>
      </c>
      <c r="E106" s="14" t="str">
        <f t="shared" si="22"/>
        <v>-</v>
      </c>
      <c r="F106" s="14">
        <f t="shared" si="20"/>
        <v>0.01</v>
      </c>
      <c r="G106" s="14" t="str">
        <f t="shared" si="23"/>
        <v>-</v>
      </c>
      <c r="H106" s="35"/>
      <c r="I106" s="35"/>
      <c r="J106" s="6"/>
    </row>
    <row r="107" spans="1:10" ht="15.75" hidden="1" outlineLevel="1">
      <c r="A107" s="15" t="s">
        <v>56</v>
      </c>
      <c r="B107" s="12" t="s">
        <v>20</v>
      </c>
      <c r="C107" s="16">
        <v>93</v>
      </c>
      <c r="D107" s="24" t="str">
        <f t="shared" si="21"/>
        <v>-</v>
      </c>
      <c r="E107" s="14">
        <f t="shared" si="22"/>
        <v>0</v>
      </c>
      <c r="F107" s="14" t="str">
        <f t="shared" si="20"/>
        <v>-</v>
      </c>
      <c r="G107" s="14">
        <f t="shared" si="23"/>
        <v>0</v>
      </c>
      <c r="H107" s="35"/>
      <c r="I107" s="35"/>
      <c r="J107" s="6"/>
    </row>
    <row r="108" spans="1:10" ht="15.75" hidden="1" outlineLevel="1">
      <c r="A108" s="15" t="s">
        <v>57</v>
      </c>
      <c r="B108" s="12" t="s">
        <v>18</v>
      </c>
      <c r="C108" s="16">
        <v>10</v>
      </c>
      <c r="D108" s="24">
        <f t="shared" si="21"/>
        <v>3000</v>
      </c>
      <c r="E108" s="14" t="str">
        <f t="shared" si="22"/>
        <v>-</v>
      </c>
      <c r="F108" s="14">
        <f t="shared" si="20"/>
        <v>3.0000000000000001E-3</v>
      </c>
      <c r="G108" s="14" t="str">
        <f t="shared" si="23"/>
        <v>-</v>
      </c>
      <c r="H108" s="35"/>
      <c r="I108" s="35"/>
      <c r="J108" s="6"/>
    </row>
    <row r="109" spans="1:10" ht="15.75" hidden="1" outlineLevel="1">
      <c r="A109" s="15" t="s">
        <v>58</v>
      </c>
      <c r="B109" s="12" t="s">
        <v>20</v>
      </c>
      <c r="C109" s="16">
        <v>93</v>
      </c>
      <c r="D109" s="24" t="str">
        <f t="shared" si="21"/>
        <v>-</v>
      </c>
      <c r="E109" s="14">
        <f t="shared" si="22"/>
        <v>0</v>
      </c>
      <c r="F109" s="14" t="str">
        <f t="shared" si="20"/>
        <v>-</v>
      </c>
      <c r="G109" s="14">
        <f t="shared" si="23"/>
        <v>0</v>
      </c>
      <c r="H109" s="35"/>
      <c r="I109" s="35"/>
      <c r="J109" s="6"/>
    </row>
    <row r="110" spans="1:10" ht="16.5" hidden="1" outlineLevel="1" thickBot="1">
      <c r="A110" s="15" t="s">
        <v>59</v>
      </c>
      <c r="B110" s="12" t="s">
        <v>18</v>
      </c>
      <c r="C110" s="16">
        <v>10</v>
      </c>
      <c r="D110" s="25">
        <f t="shared" si="21"/>
        <v>3000</v>
      </c>
      <c r="E110" s="14" t="str">
        <f t="shared" si="22"/>
        <v>-</v>
      </c>
      <c r="F110" s="14">
        <f t="shared" si="20"/>
        <v>3.0000000000000001E-3</v>
      </c>
      <c r="G110" s="14" t="str">
        <f t="shared" si="23"/>
        <v>-</v>
      </c>
      <c r="H110" s="35"/>
      <c r="I110" s="35"/>
      <c r="J110" s="6"/>
    </row>
    <row r="111" spans="1:10" ht="16.5" collapsed="1" thickBot="1">
      <c r="A111" s="194" t="s">
        <v>51</v>
      </c>
      <c r="B111" s="195"/>
      <c r="C111" s="196"/>
      <c r="D111" s="36" t="s">
        <v>45</v>
      </c>
      <c r="E111" s="133" t="str">
        <f>IF(G103=0," ",(SUM(F103:G110,($I$3/100))))</f>
        <v xml:space="preserve"> </v>
      </c>
      <c r="F111" s="37" t="s">
        <v>46</v>
      </c>
      <c r="G111" s="29"/>
      <c r="H111" s="35"/>
      <c r="I111" s="35"/>
      <c r="J111" s="6"/>
    </row>
    <row r="112" spans="1:10" ht="16.5" thickBot="1">
      <c r="A112" s="29"/>
      <c r="B112" s="29"/>
      <c r="C112" s="29"/>
      <c r="D112" s="29"/>
      <c r="E112" s="29"/>
      <c r="F112" s="29"/>
      <c r="G112" s="29"/>
      <c r="H112" s="35"/>
      <c r="I112" s="35"/>
      <c r="J112" s="6"/>
    </row>
    <row r="113" spans="1:6" ht="20.25" thickTop="1" thickBot="1">
      <c r="A113" s="197" t="s">
        <v>52</v>
      </c>
      <c r="B113" s="197"/>
      <c r="C113" s="198"/>
      <c r="D113" s="17" t="s">
        <v>53</v>
      </c>
      <c r="E113" s="134">
        <f>SUM(E21,E39,E57,E75,E93,E111)</f>
        <v>0</v>
      </c>
      <c r="F113" s="18" t="s">
        <v>46</v>
      </c>
    </row>
    <row r="114" spans="1:6" ht="15.75" thickTop="1"/>
  </sheetData>
  <protectedRanges>
    <protectedRange password="DBAF" sqref="B2:C3 I1:J3 G1:H1 G2:G3 A1:A3 D1:F3" name="Plage1"/>
    <protectedRange password="DBAF" sqref="A47:G48 A11:G12 A29:G30 A65:G66 A83:G84 A101:G102 A22:G22 A13:F20 A40:G40 A31:F38 A58:G58 A49:F56 A76:G76 A67:F74 A94:G94 A85:F92 A112:G112 A103:F110 A21:D21 F21:G21 A39:D39 F39:G39 A57:D57 F57:G57 A75:D75 F75:G75 A93:D93 F93:G93 A111:D111 F111:G111" name="Plage1_1"/>
  </protectedRanges>
  <mergeCells count="36">
    <mergeCell ref="C26:D26"/>
    <mergeCell ref="B1:C1"/>
    <mergeCell ref="I1:J1"/>
    <mergeCell ref="B2:C2"/>
    <mergeCell ref="G2:H2"/>
    <mergeCell ref="G3:H3"/>
    <mergeCell ref="B6:C6"/>
    <mergeCell ref="C8:D8"/>
    <mergeCell ref="D11:E11"/>
    <mergeCell ref="F11:G11"/>
    <mergeCell ref="A21:C21"/>
    <mergeCell ref="B24:C24"/>
    <mergeCell ref="C80:D80"/>
    <mergeCell ref="D83:E83"/>
    <mergeCell ref="F65:G65"/>
    <mergeCell ref="A75:C75"/>
    <mergeCell ref="D29:E29"/>
    <mergeCell ref="F29:G29"/>
    <mergeCell ref="A39:C39"/>
    <mergeCell ref="B42:C42"/>
    <mergeCell ref="C44:D44"/>
    <mergeCell ref="D47:E47"/>
    <mergeCell ref="F47:G47"/>
    <mergeCell ref="A57:C57"/>
    <mergeCell ref="B60:C60"/>
    <mergeCell ref="C62:D62"/>
    <mergeCell ref="D65:E65"/>
    <mergeCell ref="B78:C78"/>
    <mergeCell ref="A111:C111"/>
    <mergeCell ref="A113:C113"/>
    <mergeCell ref="F83:G83"/>
    <mergeCell ref="A93:C93"/>
    <mergeCell ref="C98:D98"/>
    <mergeCell ref="D101:E101"/>
    <mergeCell ref="F101:G101"/>
    <mergeCell ref="B96:C96"/>
  </mergeCells>
  <dataValidations disablePrompts="1" count="3">
    <dataValidation type="list" allowBlank="1" showInputMessage="1" showErrorMessage="1" sqref="I1:J1">
      <formula1>Données!D7:D21</formula1>
    </dataValidation>
    <dataValidation type="list" showInputMessage="1" showErrorMessage="1" sqref="B49:B56 B67:B74 B85:B92 B103:B110 B13:B20 B31:B38">
      <formula1>Données!D2:D3</formula1>
    </dataValidation>
    <dataValidation type="list" allowBlank="1" showInputMessage="1" showErrorMessage="1" sqref="B42:C42 B78:C78 B60:C60 B96:C96 B24:C24 B6:C6">
      <formula1>Outils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0" tint="-0.249977111117893"/>
  </sheetPr>
  <dimension ref="B1:G21"/>
  <sheetViews>
    <sheetView workbookViewId="0">
      <selection activeCell="I14" sqref="I14"/>
    </sheetView>
  </sheetViews>
  <sheetFormatPr baseColWidth="10" defaultRowHeight="15.75"/>
  <cols>
    <col min="1" max="1" width="11.42578125" style="1"/>
    <col min="2" max="2" width="14.140625" style="1" customWidth="1"/>
    <col min="3" max="3" width="11.42578125" style="1"/>
    <col min="4" max="4" width="12.85546875" style="1" customWidth="1"/>
    <col min="5" max="5" width="11.42578125" style="2"/>
    <col min="6" max="6" width="13.85546875" style="2" customWidth="1"/>
    <col min="7" max="16384" width="11.42578125" style="1"/>
  </cols>
  <sheetData>
    <row r="1" spans="2:7">
      <c r="B1" s="173"/>
    </row>
    <row r="2" spans="2:7">
      <c r="B2" s="174"/>
      <c r="C2" s="19"/>
      <c r="D2" s="167" t="s">
        <v>20</v>
      </c>
      <c r="E2" s="20"/>
      <c r="F2" s="20"/>
    </row>
    <row r="3" spans="2:7">
      <c r="B3" s="174"/>
      <c r="C3" s="19"/>
      <c r="D3" s="167" t="s">
        <v>18</v>
      </c>
      <c r="E3" s="20"/>
      <c r="F3" s="20"/>
    </row>
    <row r="4" spans="2:7" ht="16.5" thickBot="1">
      <c r="B4" s="175"/>
      <c r="C4" s="19"/>
      <c r="D4" s="19"/>
      <c r="E4" s="20"/>
      <c r="F4" s="20"/>
    </row>
    <row r="5" spans="2:7">
      <c r="B5" s="19"/>
      <c r="C5" s="19"/>
      <c r="D5" s="151"/>
      <c r="E5" s="144" t="s">
        <v>17</v>
      </c>
      <c r="F5" s="145" t="s">
        <v>16</v>
      </c>
      <c r="G5" s="146" t="s">
        <v>95</v>
      </c>
    </row>
    <row r="6" spans="2:7" ht="16.5" thickBot="1">
      <c r="B6" s="19"/>
      <c r="C6" s="19"/>
      <c r="D6" s="152"/>
      <c r="E6" s="147" t="s">
        <v>15</v>
      </c>
      <c r="F6" s="148" t="s">
        <v>6</v>
      </c>
      <c r="G6" s="149" t="s">
        <v>96</v>
      </c>
    </row>
    <row r="7" spans="2:7">
      <c r="B7" s="21"/>
      <c r="C7" s="19"/>
      <c r="D7" s="129" t="s">
        <v>2</v>
      </c>
      <c r="E7" s="22">
        <v>12000</v>
      </c>
      <c r="F7" s="22">
        <v>21</v>
      </c>
      <c r="G7" s="125">
        <v>120</v>
      </c>
    </row>
    <row r="8" spans="2:7">
      <c r="B8" s="21"/>
      <c r="C8" s="19"/>
      <c r="D8" s="130" t="s">
        <v>14</v>
      </c>
      <c r="E8" s="22">
        <v>10000</v>
      </c>
      <c r="F8" s="22">
        <v>21</v>
      </c>
      <c r="G8" s="125">
        <v>106</v>
      </c>
    </row>
    <row r="9" spans="2:7">
      <c r="B9" s="19"/>
      <c r="C9" s="19"/>
      <c r="D9" s="130" t="s">
        <v>13</v>
      </c>
      <c r="E9" s="22">
        <v>8000</v>
      </c>
      <c r="F9" s="22">
        <v>12</v>
      </c>
      <c r="G9" s="125">
        <v>106</v>
      </c>
    </row>
    <row r="10" spans="2:7">
      <c r="B10" s="19"/>
      <c r="C10" s="19"/>
      <c r="D10" s="130" t="s">
        <v>12</v>
      </c>
      <c r="E10" s="22">
        <v>850</v>
      </c>
      <c r="F10" s="22">
        <v>21</v>
      </c>
      <c r="G10" s="125">
        <v>145</v>
      </c>
    </row>
    <row r="11" spans="2:7">
      <c r="B11" s="19"/>
      <c r="C11" s="19"/>
      <c r="D11" s="130" t="s">
        <v>11</v>
      </c>
      <c r="E11" s="22">
        <v>7500</v>
      </c>
      <c r="F11" s="22">
        <v>17</v>
      </c>
      <c r="G11" s="125">
        <v>114</v>
      </c>
    </row>
    <row r="12" spans="2:7">
      <c r="B12" s="19"/>
      <c r="C12" s="19"/>
      <c r="D12" s="130" t="s">
        <v>10</v>
      </c>
      <c r="E12" s="22">
        <v>3000</v>
      </c>
      <c r="F12" s="22">
        <v>15</v>
      </c>
      <c r="G12" s="125">
        <v>107</v>
      </c>
    </row>
    <row r="13" spans="2:7">
      <c r="B13" s="19"/>
      <c r="C13" s="19"/>
      <c r="D13" s="130" t="s">
        <v>9</v>
      </c>
      <c r="E13" s="22">
        <v>3000</v>
      </c>
      <c r="F13" s="22">
        <v>15</v>
      </c>
      <c r="G13" s="125">
        <v>121</v>
      </c>
    </row>
    <row r="14" spans="2:7">
      <c r="B14" s="19"/>
      <c r="C14" s="19"/>
      <c r="D14" s="130" t="s">
        <v>97</v>
      </c>
      <c r="E14" s="22">
        <v>800</v>
      </c>
      <c r="F14" s="22">
        <v>10</v>
      </c>
      <c r="G14" s="125">
        <v>89</v>
      </c>
    </row>
    <row r="15" spans="2:7">
      <c r="B15" s="19"/>
      <c r="C15" s="19"/>
      <c r="D15" s="130" t="s">
        <v>8</v>
      </c>
      <c r="E15" s="22">
        <v>3000</v>
      </c>
      <c r="F15" s="22">
        <v>10</v>
      </c>
      <c r="G15" s="125">
        <v>103</v>
      </c>
    </row>
    <row r="16" spans="2:7">
      <c r="B16" s="19"/>
      <c r="C16" s="19"/>
      <c r="D16" s="131" t="s">
        <v>117</v>
      </c>
      <c r="E16" s="143"/>
      <c r="F16" s="143"/>
      <c r="G16" s="141">
        <v>10</v>
      </c>
    </row>
    <row r="17" spans="2:7">
      <c r="B17" s="19"/>
      <c r="C17" s="19"/>
      <c r="D17" s="130"/>
      <c r="E17" s="22"/>
      <c r="F17" s="22"/>
      <c r="G17" s="126"/>
    </row>
    <row r="18" spans="2:7">
      <c r="B18" s="19"/>
      <c r="C18" s="19"/>
      <c r="D18" s="130"/>
      <c r="E18" s="22"/>
      <c r="F18" s="22"/>
      <c r="G18" s="126"/>
    </row>
    <row r="19" spans="2:7">
      <c r="B19" s="19"/>
      <c r="C19" s="19"/>
      <c r="D19" s="130"/>
      <c r="E19" s="22"/>
      <c r="F19" s="22"/>
      <c r="G19" s="126"/>
    </row>
    <row r="20" spans="2:7">
      <c r="B20" s="19"/>
      <c r="C20" s="19"/>
      <c r="D20" s="130"/>
      <c r="E20" s="22"/>
      <c r="F20" s="22"/>
      <c r="G20" s="126"/>
    </row>
    <row r="21" spans="2:7" ht="16.5" thickBot="1">
      <c r="B21" s="19"/>
      <c r="C21" s="19"/>
      <c r="D21" s="132"/>
      <c r="E21" s="127"/>
      <c r="F21" s="127"/>
      <c r="G21" s="128"/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0" tint="-0.249977111117893"/>
  </sheetPr>
  <dimension ref="A4:R55"/>
  <sheetViews>
    <sheetView tabSelected="1" workbookViewId="0">
      <selection activeCell="E2" sqref="E2"/>
    </sheetView>
  </sheetViews>
  <sheetFormatPr baseColWidth="10" defaultRowHeight="15.75"/>
  <cols>
    <col min="1" max="4" width="11.42578125" style="1"/>
    <col min="5" max="5" width="16.42578125" style="1" customWidth="1"/>
    <col min="6" max="6" width="11.42578125" style="1"/>
    <col min="7" max="7" width="13.7109375" style="1" customWidth="1"/>
    <col min="8" max="9" width="11.42578125" style="1"/>
    <col min="10" max="10" width="14.140625" style="1" customWidth="1"/>
    <col min="11" max="16384" width="11.42578125" style="1"/>
  </cols>
  <sheetData>
    <row r="4" spans="1:18" ht="16.5" customHeight="1">
      <c r="A4" s="4"/>
      <c r="K4" s="4"/>
      <c r="L4" s="4"/>
      <c r="M4" s="4"/>
      <c r="N4" s="4"/>
      <c r="O4" s="4"/>
      <c r="P4" s="4"/>
      <c r="Q4" s="4"/>
      <c r="R4" s="4"/>
    </row>
    <row r="5" spans="1:18" ht="15.75" customHeight="1">
      <c r="A5" s="4"/>
      <c r="K5" s="4"/>
      <c r="L5" s="4"/>
      <c r="M5" s="4"/>
      <c r="N5" s="4"/>
      <c r="O5" s="4"/>
      <c r="P5" s="4"/>
      <c r="Q5" s="4"/>
      <c r="R5" s="4"/>
    </row>
    <row r="6" spans="1:18" ht="15.75" customHeight="1">
      <c r="A6" s="4"/>
      <c r="K6" s="4"/>
      <c r="L6" s="4"/>
      <c r="M6" s="4"/>
      <c r="N6" s="4"/>
      <c r="O6" s="4"/>
      <c r="P6" s="4"/>
      <c r="Q6" s="4"/>
      <c r="R6" s="4"/>
    </row>
    <row r="7" spans="1:18" ht="16.5" customHeight="1">
      <c r="A7" s="4"/>
      <c r="K7" s="4"/>
      <c r="L7" s="4"/>
      <c r="M7" s="4"/>
      <c r="N7" s="4"/>
      <c r="O7" s="4"/>
      <c r="P7" s="4"/>
      <c r="Q7" s="4"/>
      <c r="R7" s="4"/>
    </row>
    <row r="8" spans="1:18" ht="16.5" thickBot="1">
      <c r="A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16.5" thickTop="1">
      <c r="A9" s="3"/>
      <c r="C9" s="208" t="s">
        <v>31</v>
      </c>
      <c r="D9" s="209"/>
      <c r="E9" s="209"/>
      <c r="F9" s="209"/>
      <c r="G9" s="209"/>
      <c r="H9" s="209"/>
      <c r="I9" s="209"/>
      <c r="J9" s="210"/>
      <c r="K9" s="3"/>
      <c r="L9" s="3"/>
      <c r="M9" s="3"/>
      <c r="N9" s="3"/>
      <c r="O9" s="3"/>
      <c r="P9" s="3"/>
      <c r="Q9" s="3"/>
      <c r="R9" s="3"/>
    </row>
    <row r="10" spans="1:18">
      <c r="A10" s="3"/>
      <c r="C10" s="211"/>
      <c r="D10" s="212"/>
      <c r="E10" s="212"/>
      <c r="F10" s="212"/>
      <c r="G10" s="212"/>
      <c r="H10" s="212"/>
      <c r="I10" s="212"/>
      <c r="J10" s="213"/>
      <c r="K10" s="3"/>
      <c r="L10" s="3"/>
      <c r="M10" s="3"/>
      <c r="N10" s="3"/>
      <c r="O10" s="3"/>
      <c r="P10" s="3"/>
      <c r="Q10" s="3"/>
      <c r="R10" s="3"/>
    </row>
    <row r="11" spans="1:18">
      <c r="A11" s="3"/>
      <c r="C11" s="211"/>
      <c r="D11" s="212"/>
      <c r="E11" s="212"/>
      <c r="F11" s="212"/>
      <c r="G11" s="212"/>
      <c r="H11" s="212"/>
      <c r="I11" s="212"/>
      <c r="J11" s="213"/>
      <c r="K11" s="3"/>
      <c r="L11" s="3"/>
      <c r="M11" s="3"/>
      <c r="N11" s="3"/>
      <c r="O11" s="3"/>
      <c r="P11" s="3"/>
      <c r="Q11" s="3"/>
      <c r="R11" s="3"/>
    </row>
    <row r="12" spans="1:18" ht="16.5" thickBot="1">
      <c r="A12" s="3"/>
      <c r="C12" s="211"/>
      <c r="D12" s="212"/>
      <c r="E12" s="212"/>
      <c r="F12" s="212"/>
      <c r="G12" s="212"/>
      <c r="H12" s="212"/>
      <c r="I12" s="212"/>
      <c r="J12" s="213"/>
      <c r="K12" s="3"/>
      <c r="L12" s="3"/>
      <c r="M12" s="3"/>
      <c r="N12" s="3"/>
      <c r="O12" s="3"/>
      <c r="P12" s="3"/>
      <c r="Q12" s="3"/>
      <c r="R12" s="3"/>
    </row>
    <row r="13" spans="1:18" ht="17.25" thickTop="1" thickBot="1">
      <c r="C13" s="38" t="s">
        <v>25</v>
      </c>
      <c r="D13" s="39" t="s">
        <v>30</v>
      </c>
      <c r="E13" s="39" t="s">
        <v>29</v>
      </c>
      <c r="F13" s="39" t="s">
        <v>28</v>
      </c>
      <c r="G13" s="39" t="s">
        <v>27</v>
      </c>
      <c r="H13" s="39" t="s">
        <v>26</v>
      </c>
      <c r="I13" s="39" t="s">
        <v>22</v>
      </c>
      <c r="J13" s="40" t="s">
        <v>21</v>
      </c>
    </row>
    <row r="14" spans="1:18" ht="16.5" thickTop="1">
      <c r="B14" s="205" t="s">
        <v>19</v>
      </c>
      <c r="C14" s="41">
        <v>1</v>
      </c>
      <c r="D14" s="42">
        <v>0</v>
      </c>
      <c r="E14" s="42">
        <v>0</v>
      </c>
      <c r="F14" s="42">
        <v>0</v>
      </c>
      <c r="G14" s="42">
        <v>0</v>
      </c>
      <c r="H14" s="42">
        <v>0</v>
      </c>
      <c r="I14" s="44">
        <f>IF(E14=0,0,((1000*$F14)/(PI()*$E14)))</f>
        <v>0</v>
      </c>
      <c r="J14" s="45">
        <f t="shared" ref="J14:J33" si="0">G14*H14*I14</f>
        <v>0</v>
      </c>
    </row>
    <row r="15" spans="1:18">
      <c r="B15" s="206"/>
      <c r="C15" s="46">
        <v>2</v>
      </c>
      <c r="D15" s="42">
        <v>0</v>
      </c>
      <c r="E15" s="42">
        <v>0</v>
      </c>
      <c r="F15" s="42">
        <v>0</v>
      </c>
      <c r="G15" s="42">
        <v>0</v>
      </c>
      <c r="H15" s="42">
        <v>0</v>
      </c>
      <c r="I15" s="44">
        <f t="shared" ref="I15:I33" si="1">IF(E15=0,0,((1000*$F15)/(PI()*$E15)))</f>
        <v>0</v>
      </c>
      <c r="J15" s="49">
        <f t="shared" si="0"/>
        <v>0</v>
      </c>
    </row>
    <row r="16" spans="1:18">
      <c r="B16" s="206"/>
      <c r="C16" s="46">
        <v>3</v>
      </c>
      <c r="D16" s="42">
        <v>0</v>
      </c>
      <c r="E16" s="42">
        <v>0</v>
      </c>
      <c r="F16" s="42">
        <v>0</v>
      </c>
      <c r="G16" s="42">
        <v>0</v>
      </c>
      <c r="H16" s="42">
        <v>0</v>
      </c>
      <c r="I16" s="44">
        <f t="shared" si="1"/>
        <v>0</v>
      </c>
      <c r="J16" s="49">
        <f t="shared" si="0"/>
        <v>0</v>
      </c>
    </row>
    <row r="17" spans="2:10">
      <c r="B17" s="206"/>
      <c r="C17" s="46">
        <v>4</v>
      </c>
      <c r="D17" s="42">
        <v>0</v>
      </c>
      <c r="E17" s="42">
        <v>0</v>
      </c>
      <c r="F17" s="42">
        <v>0</v>
      </c>
      <c r="G17" s="42">
        <v>0</v>
      </c>
      <c r="H17" s="42">
        <v>0</v>
      </c>
      <c r="I17" s="44">
        <f t="shared" si="1"/>
        <v>0</v>
      </c>
      <c r="J17" s="49">
        <f t="shared" si="0"/>
        <v>0</v>
      </c>
    </row>
    <row r="18" spans="2:10">
      <c r="B18" s="206"/>
      <c r="C18" s="46">
        <v>5</v>
      </c>
      <c r="D18" s="42">
        <v>0</v>
      </c>
      <c r="E18" s="42">
        <v>0</v>
      </c>
      <c r="F18" s="42">
        <v>0</v>
      </c>
      <c r="G18" s="42">
        <v>0</v>
      </c>
      <c r="H18" s="42">
        <v>0</v>
      </c>
      <c r="I18" s="44">
        <f t="shared" si="1"/>
        <v>0</v>
      </c>
      <c r="J18" s="49">
        <f t="shared" si="0"/>
        <v>0</v>
      </c>
    </row>
    <row r="19" spans="2:10">
      <c r="B19" s="206"/>
      <c r="C19" s="46">
        <v>6</v>
      </c>
      <c r="D19" s="42">
        <v>0</v>
      </c>
      <c r="E19" s="42">
        <v>0</v>
      </c>
      <c r="F19" s="42">
        <v>0</v>
      </c>
      <c r="G19" s="42">
        <v>0</v>
      </c>
      <c r="H19" s="42">
        <v>0</v>
      </c>
      <c r="I19" s="44">
        <f t="shared" si="1"/>
        <v>0</v>
      </c>
      <c r="J19" s="49">
        <f t="shared" si="0"/>
        <v>0</v>
      </c>
    </row>
    <row r="20" spans="2:10">
      <c r="B20" s="206"/>
      <c r="C20" s="46">
        <v>7</v>
      </c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4">
        <f t="shared" si="1"/>
        <v>0</v>
      </c>
      <c r="J20" s="49">
        <f t="shared" si="0"/>
        <v>0</v>
      </c>
    </row>
    <row r="21" spans="2:10">
      <c r="B21" s="206"/>
      <c r="C21" s="46">
        <v>8</v>
      </c>
      <c r="D21" s="42">
        <v>0</v>
      </c>
      <c r="E21" s="42">
        <v>0</v>
      </c>
      <c r="F21" s="42">
        <v>0</v>
      </c>
      <c r="G21" s="42">
        <v>0</v>
      </c>
      <c r="H21" s="42">
        <v>0</v>
      </c>
      <c r="I21" s="44">
        <f t="shared" si="1"/>
        <v>0</v>
      </c>
      <c r="J21" s="49">
        <f t="shared" si="0"/>
        <v>0</v>
      </c>
    </row>
    <row r="22" spans="2:10">
      <c r="B22" s="206"/>
      <c r="C22" s="46">
        <v>9</v>
      </c>
      <c r="D22" s="42">
        <v>0</v>
      </c>
      <c r="E22" s="42">
        <v>0</v>
      </c>
      <c r="F22" s="42">
        <v>0</v>
      </c>
      <c r="G22" s="42">
        <v>0</v>
      </c>
      <c r="H22" s="42">
        <v>0</v>
      </c>
      <c r="I22" s="44">
        <f t="shared" si="1"/>
        <v>0</v>
      </c>
      <c r="J22" s="49">
        <f t="shared" si="0"/>
        <v>0</v>
      </c>
    </row>
    <row r="23" spans="2:10">
      <c r="B23" s="206"/>
      <c r="C23" s="46">
        <v>10</v>
      </c>
      <c r="D23" s="42">
        <v>0</v>
      </c>
      <c r="E23" s="42">
        <v>0</v>
      </c>
      <c r="F23" s="42">
        <v>0</v>
      </c>
      <c r="G23" s="42">
        <v>0</v>
      </c>
      <c r="H23" s="42">
        <v>0</v>
      </c>
      <c r="I23" s="44">
        <f t="shared" si="1"/>
        <v>0</v>
      </c>
      <c r="J23" s="49">
        <f t="shared" si="0"/>
        <v>0</v>
      </c>
    </row>
    <row r="24" spans="2:10">
      <c r="B24" s="206"/>
      <c r="C24" s="46">
        <v>11</v>
      </c>
      <c r="D24" s="47" t="s">
        <v>121</v>
      </c>
      <c r="E24" s="47">
        <v>30</v>
      </c>
      <c r="F24" s="48">
        <v>500</v>
      </c>
      <c r="G24" s="47">
        <v>0.05</v>
      </c>
      <c r="H24" s="47">
        <v>5</v>
      </c>
      <c r="I24" s="44">
        <f t="shared" si="1"/>
        <v>5305.1647697298449</v>
      </c>
      <c r="J24" s="49">
        <f t="shared" si="0"/>
        <v>1326.2911924324612</v>
      </c>
    </row>
    <row r="25" spans="2:10">
      <c r="B25" s="206"/>
      <c r="C25" s="46">
        <v>12</v>
      </c>
      <c r="D25" s="47">
        <v>0</v>
      </c>
      <c r="E25" s="47">
        <v>0</v>
      </c>
      <c r="F25" s="47">
        <v>0</v>
      </c>
      <c r="G25" s="47">
        <v>0</v>
      </c>
      <c r="H25" s="47">
        <v>0</v>
      </c>
      <c r="I25" s="44">
        <f t="shared" si="1"/>
        <v>0</v>
      </c>
      <c r="J25" s="49">
        <f t="shared" si="0"/>
        <v>0</v>
      </c>
    </row>
    <row r="26" spans="2:10">
      <c r="B26" s="206"/>
      <c r="C26" s="46">
        <v>13</v>
      </c>
      <c r="D26" s="47">
        <v>0</v>
      </c>
      <c r="E26" s="47">
        <v>0</v>
      </c>
      <c r="F26" s="47">
        <v>0</v>
      </c>
      <c r="G26" s="47">
        <v>0</v>
      </c>
      <c r="H26" s="47">
        <v>0</v>
      </c>
      <c r="I26" s="44">
        <f t="shared" si="1"/>
        <v>0</v>
      </c>
      <c r="J26" s="49">
        <f t="shared" si="0"/>
        <v>0</v>
      </c>
    </row>
    <row r="27" spans="2:10">
      <c r="B27" s="206"/>
      <c r="C27" s="46">
        <v>14</v>
      </c>
      <c r="D27" s="47">
        <v>0</v>
      </c>
      <c r="E27" s="47">
        <v>0</v>
      </c>
      <c r="F27" s="47">
        <v>0</v>
      </c>
      <c r="G27" s="47">
        <v>0</v>
      </c>
      <c r="H27" s="47">
        <v>0</v>
      </c>
      <c r="I27" s="44">
        <f t="shared" si="1"/>
        <v>0</v>
      </c>
      <c r="J27" s="49">
        <f t="shared" si="0"/>
        <v>0</v>
      </c>
    </row>
    <row r="28" spans="2:10">
      <c r="B28" s="206"/>
      <c r="C28" s="46">
        <v>15</v>
      </c>
      <c r="D28" s="47">
        <v>0</v>
      </c>
      <c r="E28" s="47">
        <v>0</v>
      </c>
      <c r="F28" s="47">
        <v>0</v>
      </c>
      <c r="G28" s="47">
        <v>0</v>
      </c>
      <c r="H28" s="47">
        <v>0</v>
      </c>
      <c r="I28" s="44">
        <f t="shared" si="1"/>
        <v>0</v>
      </c>
      <c r="J28" s="49">
        <f t="shared" si="0"/>
        <v>0</v>
      </c>
    </row>
    <row r="29" spans="2:10">
      <c r="B29" s="206"/>
      <c r="C29" s="46">
        <v>16</v>
      </c>
      <c r="D29" s="47">
        <v>0</v>
      </c>
      <c r="E29" s="47">
        <v>0</v>
      </c>
      <c r="F29" s="47">
        <v>0</v>
      </c>
      <c r="G29" s="47">
        <v>0</v>
      </c>
      <c r="H29" s="47">
        <v>0</v>
      </c>
      <c r="I29" s="44">
        <f t="shared" si="1"/>
        <v>0</v>
      </c>
      <c r="J29" s="49">
        <f t="shared" si="0"/>
        <v>0</v>
      </c>
    </row>
    <row r="30" spans="2:10">
      <c r="B30" s="206"/>
      <c r="C30" s="46">
        <v>17</v>
      </c>
      <c r="D30" s="47">
        <v>0</v>
      </c>
      <c r="E30" s="47">
        <v>0</v>
      </c>
      <c r="F30" s="47">
        <v>0</v>
      </c>
      <c r="G30" s="47">
        <v>0</v>
      </c>
      <c r="H30" s="47">
        <v>0</v>
      </c>
      <c r="I30" s="44">
        <f t="shared" si="1"/>
        <v>0</v>
      </c>
      <c r="J30" s="49">
        <f t="shared" si="0"/>
        <v>0</v>
      </c>
    </row>
    <row r="31" spans="2:10">
      <c r="B31" s="206"/>
      <c r="C31" s="46">
        <v>18</v>
      </c>
      <c r="D31" s="47">
        <v>0</v>
      </c>
      <c r="E31" s="47">
        <v>0</v>
      </c>
      <c r="F31" s="47">
        <v>0</v>
      </c>
      <c r="G31" s="47">
        <v>0</v>
      </c>
      <c r="H31" s="47">
        <v>0</v>
      </c>
      <c r="I31" s="44">
        <f t="shared" si="1"/>
        <v>0</v>
      </c>
      <c r="J31" s="49">
        <f t="shared" si="0"/>
        <v>0</v>
      </c>
    </row>
    <row r="32" spans="2:10">
      <c r="B32" s="206"/>
      <c r="C32" s="46">
        <v>19</v>
      </c>
      <c r="D32" s="47">
        <v>0</v>
      </c>
      <c r="E32" s="47">
        <v>0</v>
      </c>
      <c r="F32" s="47">
        <v>0</v>
      </c>
      <c r="G32" s="47">
        <v>0</v>
      </c>
      <c r="H32" s="47">
        <v>0</v>
      </c>
      <c r="I32" s="44">
        <f t="shared" si="1"/>
        <v>0</v>
      </c>
      <c r="J32" s="51">
        <f t="shared" si="0"/>
        <v>0</v>
      </c>
    </row>
    <row r="33" spans="2:10" ht="16.5" thickBot="1">
      <c r="B33" s="207"/>
      <c r="C33" s="52">
        <v>20</v>
      </c>
      <c r="D33" s="176">
        <v>0</v>
      </c>
      <c r="E33" s="47">
        <v>0</v>
      </c>
      <c r="F33" s="47">
        <v>0</v>
      </c>
      <c r="G33" s="47">
        <v>0</v>
      </c>
      <c r="H33" s="47">
        <v>0</v>
      </c>
      <c r="I33" s="44">
        <f t="shared" si="1"/>
        <v>0</v>
      </c>
      <c r="J33" s="51">
        <f t="shared" si="0"/>
        <v>0</v>
      </c>
    </row>
    <row r="34" spans="2:10" ht="17.25" thickTop="1" thickBot="1">
      <c r="C34" s="38" t="s">
        <v>25</v>
      </c>
      <c r="D34" s="177"/>
      <c r="E34" s="39" t="s">
        <v>24</v>
      </c>
      <c r="F34" s="53"/>
      <c r="G34" s="39" t="s">
        <v>23</v>
      </c>
      <c r="H34" s="214"/>
      <c r="I34" s="39" t="s">
        <v>22</v>
      </c>
      <c r="J34" s="40" t="s">
        <v>21</v>
      </c>
    </row>
    <row r="35" spans="2:10" ht="16.5" thickTop="1">
      <c r="B35" s="205" t="s">
        <v>1</v>
      </c>
      <c r="C35" s="54">
        <v>1</v>
      </c>
      <c r="D35" s="42">
        <v>0</v>
      </c>
      <c r="E35" s="43">
        <v>0</v>
      </c>
      <c r="F35" s="43">
        <v>0</v>
      </c>
      <c r="G35" s="178">
        <v>0</v>
      </c>
      <c r="H35" s="215"/>
      <c r="I35" s="55">
        <f>IF(E35=0,0,((1000*$F35)/(PI()*$E35)))</f>
        <v>0</v>
      </c>
      <c r="J35" s="56">
        <f t="shared" ref="J35:J53" si="2">G35*I35</f>
        <v>0</v>
      </c>
    </row>
    <row r="36" spans="2:10">
      <c r="B36" s="206"/>
      <c r="C36" s="57">
        <v>2</v>
      </c>
      <c r="D36" s="47">
        <v>0</v>
      </c>
      <c r="E36" s="43">
        <v>0</v>
      </c>
      <c r="F36" s="43">
        <v>0</v>
      </c>
      <c r="G36" s="50">
        <v>0</v>
      </c>
      <c r="H36" s="215"/>
      <c r="I36" s="55">
        <f t="shared" ref="I36:I54" si="3">IF(E36=0,0,((1000*$F36)/(PI()*$E36)))</f>
        <v>0</v>
      </c>
      <c r="J36" s="58">
        <f t="shared" si="2"/>
        <v>0</v>
      </c>
    </row>
    <row r="37" spans="2:10">
      <c r="B37" s="206"/>
      <c r="C37" s="57">
        <v>3</v>
      </c>
      <c r="D37" s="47">
        <v>0</v>
      </c>
      <c r="E37" s="43">
        <v>0</v>
      </c>
      <c r="F37" s="43">
        <v>0</v>
      </c>
      <c r="G37" s="48">
        <v>0</v>
      </c>
      <c r="H37" s="215"/>
      <c r="I37" s="55">
        <f t="shared" si="3"/>
        <v>0</v>
      </c>
      <c r="J37" s="58">
        <f t="shared" si="2"/>
        <v>0</v>
      </c>
    </row>
    <row r="38" spans="2:10">
      <c r="B38" s="206"/>
      <c r="C38" s="57">
        <v>4</v>
      </c>
      <c r="D38" s="47">
        <v>0</v>
      </c>
      <c r="E38" s="43">
        <v>0</v>
      </c>
      <c r="F38" s="43">
        <v>0</v>
      </c>
      <c r="G38" s="43">
        <v>0</v>
      </c>
      <c r="H38" s="215"/>
      <c r="I38" s="55">
        <f t="shared" si="3"/>
        <v>0</v>
      </c>
      <c r="J38" s="58">
        <f t="shared" si="2"/>
        <v>0</v>
      </c>
    </row>
    <row r="39" spans="2:10">
      <c r="B39" s="206"/>
      <c r="C39" s="57">
        <v>5</v>
      </c>
      <c r="D39" s="47">
        <v>0</v>
      </c>
      <c r="E39" s="43">
        <v>0</v>
      </c>
      <c r="F39" s="43">
        <v>0</v>
      </c>
      <c r="G39" s="43">
        <v>0</v>
      </c>
      <c r="H39" s="215"/>
      <c r="I39" s="55">
        <f t="shared" si="3"/>
        <v>0</v>
      </c>
      <c r="J39" s="58">
        <f t="shared" si="2"/>
        <v>0</v>
      </c>
    </row>
    <row r="40" spans="2:10">
      <c r="B40" s="206"/>
      <c r="C40" s="57">
        <v>6</v>
      </c>
      <c r="D40" s="47">
        <v>0</v>
      </c>
      <c r="E40" s="43">
        <v>0</v>
      </c>
      <c r="F40" s="43">
        <v>0</v>
      </c>
      <c r="G40" s="43">
        <v>0</v>
      </c>
      <c r="H40" s="215"/>
      <c r="I40" s="55">
        <f t="shared" si="3"/>
        <v>0</v>
      </c>
      <c r="J40" s="58">
        <f t="shared" si="2"/>
        <v>0</v>
      </c>
    </row>
    <row r="41" spans="2:10">
      <c r="B41" s="206"/>
      <c r="C41" s="57">
        <v>7</v>
      </c>
      <c r="D41" s="48" t="s">
        <v>120</v>
      </c>
      <c r="E41" s="48">
        <v>8</v>
      </c>
      <c r="F41" s="48">
        <v>100</v>
      </c>
      <c r="G41" s="48">
        <v>0.5</v>
      </c>
      <c r="H41" s="215"/>
      <c r="I41" s="55">
        <f t="shared" si="3"/>
        <v>3978.8735772973837</v>
      </c>
      <c r="J41" s="58">
        <f t="shared" si="2"/>
        <v>1989.4367886486918</v>
      </c>
    </row>
    <row r="42" spans="2:10">
      <c r="B42" s="206"/>
      <c r="C42" s="57">
        <v>8</v>
      </c>
      <c r="D42" s="48">
        <v>0</v>
      </c>
      <c r="E42" s="48">
        <v>0</v>
      </c>
      <c r="F42" s="48">
        <v>0</v>
      </c>
      <c r="G42" s="48">
        <v>0</v>
      </c>
      <c r="H42" s="215"/>
      <c r="I42" s="55">
        <f t="shared" si="3"/>
        <v>0</v>
      </c>
      <c r="J42" s="58">
        <f t="shared" si="2"/>
        <v>0</v>
      </c>
    </row>
    <row r="43" spans="2:10">
      <c r="B43" s="206"/>
      <c r="C43" s="57">
        <v>9</v>
      </c>
      <c r="D43" s="48">
        <v>0</v>
      </c>
      <c r="E43" s="48">
        <v>0</v>
      </c>
      <c r="F43" s="48">
        <v>0</v>
      </c>
      <c r="G43" s="48">
        <v>0</v>
      </c>
      <c r="H43" s="215"/>
      <c r="I43" s="55">
        <f t="shared" si="3"/>
        <v>0</v>
      </c>
      <c r="J43" s="58">
        <f t="shared" si="2"/>
        <v>0</v>
      </c>
    </row>
    <row r="44" spans="2:10">
      <c r="B44" s="206"/>
      <c r="C44" s="57">
        <v>10</v>
      </c>
      <c r="D44" s="48">
        <v>0</v>
      </c>
      <c r="E44" s="48">
        <v>0</v>
      </c>
      <c r="F44" s="48">
        <v>0</v>
      </c>
      <c r="G44" s="48">
        <v>0</v>
      </c>
      <c r="H44" s="215"/>
      <c r="I44" s="55">
        <f t="shared" si="3"/>
        <v>0</v>
      </c>
      <c r="J44" s="58">
        <f t="shared" si="2"/>
        <v>0</v>
      </c>
    </row>
    <row r="45" spans="2:10">
      <c r="B45" s="206"/>
      <c r="C45" s="57">
        <v>11</v>
      </c>
      <c r="D45" s="48">
        <v>0</v>
      </c>
      <c r="E45" s="48">
        <v>0</v>
      </c>
      <c r="F45" s="48">
        <v>0</v>
      </c>
      <c r="G45" s="48">
        <v>0</v>
      </c>
      <c r="H45" s="215"/>
      <c r="I45" s="55">
        <f t="shared" si="3"/>
        <v>0</v>
      </c>
      <c r="J45" s="58">
        <f t="shared" si="2"/>
        <v>0</v>
      </c>
    </row>
    <row r="46" spans="2:10">
      <c r="B46" s="206"/>
      <c r="C46" s="57">
        <v>12</v>
      </c>
      <c r="D46" s="48">
        <v>0</v>
      </c>
      <c r="E46" s="48">
        <v>0</v>
      </c>
      <c r="F46" s="48">
        <v>0</v>
      </c>
      <c r="G46" s="48">
        <v>0</v>
      </c>
      <c r="H46" s="215"/>
      <c r="I46" s="55">
        <f t="shared" si="3"/>
        <v>0</v>
      </c>
      <c r="J46" s="58">
        <f t="shared" si="2"/>
        <v>0</v>
      </c>
    </row>
    <row r="47" spans="2:10">
      <c r="B47" s="206"/>
      <c r="C47" s="57">
        <v>13</v>
      </c>
      <c r="D47" s="48">
        <v>0</v>
      </c>
      <c r="E47" s="48">
        <v>0</v>
      </c>
      <c r="F47" s="48">
        <v>0</v>
      </c>
      <c r="G47" s="48">
        <v>0</v>
      </c>
      <c r="H47" s="215"/>
      <c r="I47" s="55">
        <f t="shared" si="3"/>
        <v>0</v>
      </c>
      <c r="J47" s="58">
        <f t="shared" si="2"/>
        <v>0</v>
      </c>
    </row>
    <row r="48" spans="2:10">
      <c r="B48" s="206"/>
      <c r="C48" s="57">
        <v>14</v>
      </c>
      <c r="D48" s="48">
        <v>0</v>
      </c>
      <c r="E48" s="48">
        <v>0</v>
      </c>
      <c r="F48" s="48">
        <v>0</v>
      </c>
      <c r="G48" s="48">
        <v>0</v>
      </c>
      <c r="H48" s="215"/>
      <c r="I48" s="55">
        <f t="shared" si="3"/>
        <v>0</v>
      </c>
      <c r="J48" s="58">
        <f t="shared" si="2"/>
        <v>0</v>
      </c>
    </row>
    <row r="49" spans="2:10">
      <c r="B49" s="206"/>
      <c r="C49" s="57">
        <v>15</v>
      </c>
      <c r="D49" s="48">
        <v>0</v>
      </c>
      <c r="E49" s="48">
        <v>0</v>
      </c>
      <c r="F49" s="48">
        <v>0</v>
      </c>
      <c r="G49" s="48">
        <v>0</v>
      </c>
      <c r="H49" s="215"/>
      <c r="I49" s="55">
        <f t="shared" si="3"/>
        <v>0</v>
      </c>
      <c r="J49" s="58">
        <f t="shared" si="2"/>
        <v>0</v>
      </c>
    </row>
    <row r="50" spans="2:10">
      <c r="B50" s="206"/>
      <c r="C50" s="57">
        <v>16</v>
      </c>
      <c r="D50" s="48">
        <v>0</v>
      </c>
      <c r="E50" s="48">
        <v>0</v>
      </c>
      <c r="F50" s="48">
        <v>0</v>
      </c>
      <c r="G50" s="48">
        <v>0</v>
      </c>
      <c r="H50" s="215"/>
      <c r="I50" s="55">
        <f t="shared" si="3"/>
        <v>0</v>
      </c>
      <c r="J50" s="58">
        <f t="shared" si="2"/>
        <v>0</v>
      </c>
    </row>
    <row r="51" spans="2:10">
      <c r="B51" s="206"/>
      <c r="C51" s="57">
        <v>17</v>
      </c>
      <c r="D51" s="48">
        <v>0</v>
      </c>
      <c r="E51" s="48">
        <v>0</v>
      </c>
      <c r="F51" s="48">
        <v>0</v>
      </c>
      <c r="G51" s="48">
        <v>0</v>
      </c>
      <c r="H51" s="215"/>
      <c r="I51" s="55">
        <f t="shared" si="3"/>
        <v>0</v>
      </c>
      <c r="J51" s="58">
        <f t="shared" si="2"/>
        <v>0</v>
      </c>
    </row>
    <row r="52" spans="2:10">
      <c r="B52" s="206"/>
      <c r="C52" s="57">
        <v>18</v>
      </c>
      <c r="D52" s="48">
        <v>0</v>
      </c>
      <c r="E52" s="48">
        <v>0</v>
      </c>
      <c r="F52" s="48">
        <v>0</v>
      </c>
      <c r="G52" s="48">
        <v>0</v>
      </c>
      <c r="H52" s="215"/>
      <c r="I52" s="55">
        <f t="shared" si="3"/>
        <v>0</v>
      </c>
      <c r="J52" s="58">
        <f t="shared" si="2"/>
        <v>0</v>
      </c>
    </row>
    <row r="53" spans="2:10">
      <c r="B53" s="206"/>
      <c r="C53" s="57">
        <v>19</v>
      </c>
      <c r="D53" s="48">
        <v>0</v>
      </c>
      <c r="E53" s="48">
        <v>0</v>
      </c>
      <c r="F53" s="48">
        <v>0</v>
      </c>
      <c r="G53" s="48">
        <v>0</v>
      </c>
      <c r="H53" s="215"/>
      <c r="I53" s="55">
        <f t="shared" si="3"/>
        <v>0</v>
      </c>
      <c r="J53" s="59">
        <f t="shared" si="2"/>
        <v>0</v>
      </c>
    </row>
    <row r="54" spans="2:10" ht="16.5" thickBot="1">
      <c r="B54" s="207"/>
      <c r="C54" s="60">
        <v>20</v>
      </c>
      <c r="D54" s="179">
        <v>0</v>
      </c>
      <c r="E54" s="179">
        <v>0</v>
      </c>
      <c r="F54" s="179">
        <v>0</v>
      </c>
      <c r="G54" s="179">
        <v>0</v>
      </c>
      <c r="H54" s="216"/>
      <c r="I54" s="180">
        <f t="shared" si="3"/>
        <v>0</v>
      </c>
      <c r="J54" s="61">
        <f>F54*G54*I54</f>
        <v>0</v>
      </c>
    </row>
    <row r="55" spans="2:10" ht="16.5" thickTop="1"/>
  </sheetData>
  <mergeCells count="4">
    <mergeCell ref="B14:B33"/>
    <mergeCell ref="B35:B54"/>
    <mergeCell ref="C9:J12"/>
    <mergeCell ref="H34:H5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57"/>
  <sheetViews>
    <sheetView workbookViewId="0">
      <selection activeCell="B2" sqref="B2:C2"/>
    </sheetView>
  </sheetViews>
  <sheetFormatPr baseColWidth="10" defaultRowHeight="15"/>
  <cols>
    <col min="1" max="1" width="38.5703125" customWidth="1"/>
  </cols>
  <sheetData>
    <row r="1" spans="1:6" ht="19.5" thickBot="1">
      <c r="A1" s="217" t="s">
        <v>102</v>
      </c>
      <c r="B1" s="218"/>
      <c r="C1" s="218"/>
      <c r="D1" s="218"/>
      <c r="E1" s="218"/>
      <c r="F1" s="219"/>
    </row>
    <row r="2" spans="1:6" ht="16.5" thickBot="1">
      <c r="A2" s="155" t="s">
        <v>60</v>
      </c>
      <c r="B2" s="220"/>
      <c r="C2" s="221"/>
      <c r="D2" s="156" t="s">
        <v>61</v>
      </c>
      <c r="E2" s="67"/>
      <c r="F2" s="70"/>
    </row>
    <row r="3" spans="1:6" ht="16.5" thickBot="1">
      <c r="A3" s="155" t="s">
        <v>62</v>
      </c>
      <c r="B3" s="222"/>
      <c r="C3" s="223"/>
      <c r="D3" s="156" t="s">
        <v>63</v>
      </c>
      <c r="E3" s="69"/>
      <c r="F3" s="70"/>
    </row>
    <row r="4" spans="1:6" ht="16.5" thickBot="1">
      <c r="A4" s="108"/>
      <c r="B4" s="109"/>
      <c r="C4" s="71"/>
      <c r="D4" s="142"/>
      <c r="E4" s="71"/>
      <c r="F4" s="72"/>
    </row>
    <row r="5" spans="1:6" ht="15.75" thickBot="1">
      <c r="A5" s="118" t="s">
        <v>103</v>
      </c>
      <c r="B5" s="73"/>
      <c r="C5" s="74"/>
      <c r="D5" s="75"/>
      <c r="E5" s="69"/>
      <c r="F5" s="76">
        <f>E5</f>
        <v>0</v>
      </c>
    </row>
    <row r="6" spans="1:6" ht="15.75" thickBot="1">
      <c r="A6" s="110"/>
      <c r="B6" s="111"/>
      <c r="C6" s="111"/>
      <c r="D6" s="111"/>
      <c r="E6" s="111"/>
      <c r="F6" s="77"/>
    </row>
    <row r="7" spans="1:6" ht="15.75" thickBot="1">
      <c r="A7" s="119" t="s">
        <v>104</v>
      </c>
      <c r="B7" s="78"/>
      <c r="C7" s="78"/>
      <c r="D7" s="78"/>
      <c r="E7" s="79"/>
      <c r="F7" s="76"/>
    </row>
    <row r="8" spans="1:6" ht="15.75" thickBot="1">
      <c r="A8" s="80" t="s">
        <v>64</v>
      </c>
      <c r="B8" s="78"/>
      <c r="C8" s="79"/>
      <c r="D8" s="78"/>
      <c r="E8" s="69"/>
      <c r="F8" s="68"/>
    </row>
    <row r="9" spans="1:6" ht="15.75" thickBot="1">
      <c r="A9" s="80" t="s">
        <v>65</v>
      </c>
      <c r="B9" s="112" t="s">
        <v>66</v>
      </c>
      <c r="C9" s="79"/>
      <c r="D9" s="78"/>
      <c r="E9" s="69"/>
      <c r="F9" s="81"/>
    </row>
    <row r="10" spans="1:6" ht="15.75" thickBot="1">
      <c r="A10" s="80" t="s">
        <v>67</v>
      </c>
      <c r="B10" s="112" t="s">
        <v>68</v>
      </c>
      <c r="C10" s="79"/>
      <c r="D10" s="78"/>
      <c r="E10" s="69"/>
      <c r="F10" s="81"/>
    </row>
    <row r="11" spans="1:6" ht="15.75" thickBot="1">
      <c r="A11" s="80" t="s">
        <v>69</v>
      </c>
      <c r="B11" s="112" t="s">
        <v>70</v>
      </c>
      <c r="C11" s="79"/>
      <c r="D11" s="78"/>
      <c r="E11" s="69" t="str">
        <f>IF(ISBLANK(E8),"",SQRT((2*E10*E8)/(F5*E9)))</f>
        <v/>
      </c>
      <c r="F11" s="81"/>
    </row>
    <row r="12" spans="1:6" ht="15.75" thickBot="1">
      <c r="A12" s="82"/>
      <c r="B12" s="71"/>
      <c r="C12" s="71"/>
      <c r="D12" s="71"/>
      <c r="E12" s="71"/>
      <c r="F12" s="72"/>
    </row>
    <row r="13" spans="1:6" ht="15.75" thickBot="1">
      <c r="A13" s="118" t="s">
        <v>105</v>
      </c>
      <c r="B13" s="73"/>
      <c r="C13" s="73"/>
      <c r="D13" s="73"/>
      <c r="E13" s="73"/>
      <c r="F13" s="76"/>
    </row>
    <row r="14" spans="1:6" ht="15.75" thickBot="1">
      <c r="A14" s="83" t="s">
        <v>71</v>
      </c>
      <c r="B14" s="113"/>
      <c r="C14" s="84"/>
      <c r="D14" s="73"/>
      <c r="E14" s="85"/>
      <c r="F14" s="86"/>
    </row>
    <row r="15" spans="1:6" ht="15.75" thickBot="1">
      <c r="A15" s="83" t="s">
        <v>72</v>
      </c>
      <c r="B15" s="113"/>
      <c r="C15" s="84"/>
      <c r="D15" s="73"/>
      <c r="E15" s="85">
        <f>Données!G16</f>
        <v>10</v>
      </c>
      <c r="F15" s="87"/>
    </row>
    <row r="16" spans="1:6" ht="15.75" thickBot="1">
      <c r="A16" s="83" t="s">
        <v>73</v>
      </c>
      <c r="B16" s="113"/>
      <c r="C16" s="84"/>
      <c r="D16" s="73"/>
      <c r="E16" s="85"/>
      <c r="F16" s="87"/>
    </row>
    <row r="17" spans="1:6" ht="15.75" thickBot="1">
      <c r="A17" s="88"/>
      <c r="B17" s="89"/>
      <c r="C17" s="89"/>
      <c r="D17" s="89"/>
      <c r="E17" s="89"/>
      <c r="F17" s="90"/>
    </row>
    <row r="18" spans="1:6" ht="15.75" thickBot="1">
      <c r="A18" s="119" t="s">
        <v>106</v>
      </c>
      <c r="B18" s="78" t="s">
        <v>74</v>
      </c>
      <c r="C18" s="78" t="s">
        <v>75</v>
      </c>
      <c r="D18" s="78" t="s">
        <v>76</v>
      </c>
      <c r="E18" s="78" t="s">
        <v>77</v>
      </c>
      <c r="F18" s="76" t="e">
        <f>(B25+C25+D25+E25)</f>
        <v>#DIV/0!</v>
      </c>
    </row>
    <row r="19" spans="1:6" ht="15.75" thickBot="1">
      <c r="A19" s="116" t="s">
        <v>101</v>
      </c>
      <c r="B19" s="85" t="s">
        <v>19</v>
      </c>
      <c r="C19" s="85" t="s">
        <v>19</v>
      </c>
      <c r="D19" s="85" t="s">
        <v>19</v>
      </c>
      <c r="E19" s="85" t="s">
        <v>19</v>
      </c>
      <c r="F19" s="124"/>
    </row>
    <row r="20" spans="1:6" ht="15.75" thickBot="1">
      <c r="A20" s="117" t="s">
        <v>100</v>
      </c>
      <c r="B20" s="85" t="s">
        <v>13</v>
      </c>
      <c r="C20" s="85" t="s">
        <v>10</v>
      </c>
      <c r="D20" s="85" t="s">
        <v>13</v>
      </c>
      <c r="E20" s="85" t="s">
        <v>11</v>
      </c>
      <c r="F20" s="70"/>
    </row>
    <row r="21" spans="1:6" ht="15.75" thickBot="1">
      <c r="A21" s="91" t="s">
        <v>78</v>
      </c>
      <c r="B21" s="85"/>
      <c r="C21" s="85"/>
      <c r="D21" s="85"/>
      <c r="E21" s="85"/>
      <c r="F21" s="139" t="s">
        <v>79</v>
      </c>
    </row>
    <row r="22" spans="1:6" ht="15.75" thickBot="1">
      <c r="A22" s="91" t="s">
        <v>110</v>
      </c>
      <c r="B22" s="85">
        <f>IF(B$20=Données!$D$7,Données!$G$7,IF(B$20=Données!$D$8,Données!$G$8,IF(B$20=Données!$D$9,Données!$G$9,IF(B$20=Données!$D$10,Données!$G$10,IF(B$20=Données!$D$11,Données!$G$11,IF(B$20=Données!$D$12,Données!$G$12,IF(B$20=Données!$D$13,Données!$G$13,IF(B$20=Données!$D$14,Données!$G$14,IF(B$20=Données!$D$15,Données!$G$15,IF(B$20=Données!$D$16,Données!$G$16,IF(B$20=Données!$D$17,Données!$G$17,IF(B$20=Données!$D$18,Données!$G$18,IF(B$20=Données!$D$19,Données!$G$19,IF(B$20=Données!$D$20,Données!$G$20,IF(B$20=Données!$D$21,Données!$G$21)))))))))))))))</f>
        <v>106</v>
      </c>
      <c r="C22" s="85">
        <f>IF(C$20=Données!$D$7,Données!$G$7,IF(C$20=Données!$D$8,Données!$G$8,IF(C$20=Données!$D$9,Données!$G$9,IF(C$20=Données!$D$10,Données!$G$10,IF(C$20=Données!$D$11,Données!$G$11,IF(C$20=Données!$D$12,Données!$G$12,IF(C$20=Données!$D$13,Données!$G$13,IF(C$20=Données!$D$14,Données!$G$14,IF(C$20=Données!$D$15,Données!$G$15,IF(C$20=Données!$D$16,Données!$G$16,IF(C$20=Données!$D$17,Données!$G$17,IF(C$20=Données!$D$18,Données!$G$18,IF(C$20=Données!$D$19,Données!$G$19,IF(C$20=Données!$D$20,Données!$G$20,IF(C$20=Données!$D$21,Données!$G$21)))))))))))))))</f>
        <v>107</v>
      </c>
      <c r="D22" s="85">
        <f>IF(D$20=Données!$D$7,Données!$G$7,IF(D$20=Données!$D$8,Données!$G$8,IF(D$20=Données!$D$9,Données!$G$9,IF(D$20=Données!$D$10,Données!$G$10,IF(D$20=Données!$D$11,Données!$G$11,IF(D$20=Données!$D$12,Données!$G$12,IF(D$20=Données!$D$13,Données!$G$13,IF(D$20=Données!$D$14,Données!$G$14,IF(D$20=Données!$D$15,Données!$G$15,IF(D$20=Données!$D$16,Données!$G$16,IF(D$20=Données!$D$17,Données!$G$17,IF(D$20=Données!$D$18,Données!$G$18,IF(D$20=Données!$D$19,Données!$G$19,IF(D$20=Données!$D$20,Données!$G$20,IF(D$20=Données!$D$21,Données!$G$21)))))))))))))))</f>
        <v>106</v>
      </c>
      <c r="E22" s="85">
        <f>IF(E$20=Données!$D$7,Données!$G$7,IF(E$20=Données!$D$8,Données!$G$8,IF(E$20=Données!$D$9,Données!$G$9,IF(E$20=Données!$D$10,Données!$G$10,IF(E$20=Données!$D$11,Données!$G$11,IF(E$20=Données!$D$12,Données!$G$12,IF(E$20=Données!$D$13,Données!$G$13,IF(E$20=Données!$D$14,Données!$G$14,IF(E$20=Données!$D$15,Données!$G$15,IF(E$20=Données!$D$16,Données!$G$16,IF(E$20=Données!$D$17,Données!$G$17,IF(E$20=Données!$D$18,Données!$G$18,IF(E$20=Données!$D$19,Données!$G$19,IF(E$20=Données!$D$20,Données!$G$20,IF(E$20=Données!$D$21,Données!$G$21)))))))))))))))</f>
        <v>114</v>
      </c>
      <c r="F22" s="139" t="s">
        <v>80</v>
      </c>
    </row>
    <row r="23" spans="1:6" ht="15.75" thickBot="1">
      <c r="A23" s="91" t="s">
        <v>111</v>
      </c>
      <c r="B23" s="85">
        <f>IF(B$19="Fraisage",'Fraisage Ph10'!$E$113,'Tournage Ph10'!$E$113)</f>
        <v>0.498</v>
      </c>
      <c r="C23" s="85">
        <f>IF(C$19="Fraisage",'Fraisage Ph20'!$E$113,'Tournage Ph20'!$E$113)</f>
        <v>0</v>
      </c>
      <c r="D23" s="85">
        <f>IF(D$19="Fraisage",'Fraisage Ph30'!$E$113,'Tournage Ph30'!$E$113)</f>
        <v>0</v>
      </c>
      <c r="E23" s="85">
        <f>IF(E$19="Fraisage",'Fraisage Ph40'!$E$113,'Tournage Ph40'!$E$113)</f>
        <v>0</v>
      </c>
      <c r="F23" s="139" t="s">
        <v>79</v>
      </c>
    </row>
    <row r="24" spans="1:6" ht="15.75" thickBot="1">
      <c r="A24" s="91" t="s">
        <v>112</v>
      </c>
      <c r="B24" s="85"/>
      <c r="C24" s="85"/>
      <c r="D24" s="85"/>
      <c r="E24" s="85"/>
      <c r="F24" s="70"/>
    </row>
    <row r="25" spans="1:6">
      <c r="A25" s="91" t="s">
        <v>81</v>
      </c>
      <c r="B25" s="92" t="str">
        <f>IF(ISBLANK(B24),"0",(((B21+(B23*B24))*B22)/B24))</f>
        <v>0</v>
      </c>
      <c r="C25" s="92" t="e">
        <f>IF(ISBLANK(C22),"0",(((C21+(C23*C24))*C22)/C24))</f>
        <v>#DIV/0!</v>
      </c>
      <c r="D25" s="92" t="e">
        <f>IF(ISBLANK(D22),"0",(((D21+(D23*D24))*D22)/D24))</f>
        <v>#DIV/0!</v>
      </c>
      <c r="E25" s="92" t="e">
        <f>IF(ISBLANK(E22),"0",(((E21+(E23*E24))*E22)/E24))</f>
        <v>#DIV/0!</v>
      </c>
      <c r="F25" s="70"/>
    </row>
    <row r="26" spans="1:6" ht="15.75" thickBot="1">
      <c r="A26" s="82"/>
      <c r="B26" s="93"/>
      <c r="C26" s="93"/>
      <c r="D26" s="93"/>
      <c r="E26" s="93"/>
      <c r="F26" s="70"/>
    </row>
    <row r="27" spans="1:6" ht="15.75" thickBot="1">
      <c r="A27" s="118" t="s">
        <v>107</v>
      </c>
      <c r="B27" s="73" t="s">
        <v>74</v>
      </c>
      <c r="C27" s="73" t="s">
        <v>75</v>
      </c>
      <c r="D27" s="73" t="s">
        <v>76</v>
      </c>
      <c r="E27" s="73" t="s">
        <v>77</v>
      </c>
      <c r="F27" s="76">
        <f>SUM(B52:E52)</f>
        <v>0</v>
      </c>
    </row>
    <row r="28" spans="1:6">
      <c r="A28" s="94" t="s">
        <v>82</v>
      </c>
      <c r="B28" s="95"/>
      <c r="C28" s="95"/>
      <c r="D28" s="95"/>
      <c r="E28" s="95"/>
      <c r="F28" s="96"/>
    </row>
    <row r="29" spans="1:6">
      <c r="A29" s="94" t="s">
        <v>83</v>
      </c>
      <c r="B29" s="98"/>
      <c r="C29" s="98"/>
      <c r="D29" s="98"/>
      <c r="E29" s="98"/>
      <c r="F29" s="140" t="s">
        <v>68</v>
      </c>
    </row>
    <row r="30" spans="1:6" ht="15.75" thickBot="1">
      <c r="A30" s="101" t="s">
        <v>113</v>
      </c>
      <c r="B30" s="137"/>
      <c r="C30" s="137"/>
      <c r="D30" s="137"/>
      <c r="E30" s="137"/>
      <c r="F30" s="140" t="s">
        <v>79</v>
      </c>
    </row>
    <row r="31" spans="1:6" ht="15.75" thickBot="1">
      <c r="A31" s="154" t="s">
        <v>84</v>
      </c>
      <c r="B31" s="153" t="str">
        <f>IF(ISBLANK(B28),"0",(B29/B28)+((B22*B30)/B28))</f>
        <v>0</v>
      </c>
      <c r="C31" s="153" t="str">
        <f>IF(ISBLANK(C28),"0",(C29/C28)+((C22*C30)/C28))</f>
        <v>0</v>
      </c>
      <c r="D31" s="153" t="str">
        <f>IF(ISBLANK(D28),"0",(D29/D28)+((D22*D30)/D28))</f>
        <v>0</v>
      </c>
      <c r="E31" s="153" t="str">
        <f>IF(ISBLANK(E28),"0",(E29/E28)+((E22*E30)/E28))</f>
        <v>0</v>
      </c>
      <c r="F31" s="140"/>
    </row>
    <row r="32" spans="1:6">
      <c r="A32" s="94" t="s">
        <v>114</v>
      </c>
      <c r="B32" s="99"/>
      <c r="C32" s="95"/>
      <c r="D32" s="95"/>
      <c r="E32" s="95"/>
      <c r="F32" s="140"/>
    </row>
    <row r="33" spans="1:6">
      <c r="A33" s="94" t="s">
        <v>115</v>
      </c>
      <c r="B33" s="98"/>
      <c r="C33" s="98"/>
      <c r="D33" s="98"/>
      <c r="E33" s="98"/>
      <c r="F33" s="140" t="s">
        <v>68</v>
      </c>
    </row>
    <row r="34" spans="1:6" ht="15.75" thickBot="1">
      <c r="A34" s="101" t="s">
        <v>113</v>
      </c>
      <c r="B34" s="137"/>
      <c r="C34" s="137"/>
      <c r="D34" s="137"/>
      <c r="E34" s="137"/>
      <c r="F34" s="140" t="s">
        <v>79</v>
      </c>
    </row>
    <row r="35" spans="1:6" ht="15.75" thickBot="1">
      <c r="A35" s="154" t="s">
        <v>85</v>
      </c>
      <c r="B35" s="153" t="str">
        <f>IF(ISBLANK(B32),"0",(B33/B32)+((B22*B34)/B32))</f>
        <v>0</v>
      </c>
      <c r="C35" s="153" t="str">
        <f>IF(ISBLANK(C32),"0",(C33/C32)+((C22*C34)/C32))</f>
        <v>0</v>
      </c>
      <c r="D35" s="153" t="str">
        <f>IF(ISBLANK(D32),"0",(D33/D32)+((D22*D34)/D32))</f>
        <v>0</v>
      </c>
      <c r="E35" s="153" t="str">
        <f>IF(ISBLANK(E32),"0",(E33/E32)+((E22*E34)/E32))</f>
        <v>0</v>
      </c>
      <c r="F35" s="140"/>
    </row>
    <row r="36" spans="1:6">
      <c r="A36" s="94" t="s">
        <v>114</v>
      </c>
      <c r="B36" s="95"/>
      <c r="C36" s="95"/>
      <c r="D36" s="95"/>
      <c r="E36" s="95"/>
      <c r="F36" s="140"/>
    </row>
    <row r="37" spans="1:6">
      <c r="A37" s="94" t="s">
        <v>115</v>
      </c>
      <c r="B37" s="98"/>
      <c r="C37" s="98"/>
      <c r="D37" s="98"/>
      <c r="E37" s="98"/>
      <c r="F37" s="140" t="s">
        <v>68</v>
      </c>
    </row>
    <row r="38" spans="1:6" ht="15.75" thickBot="1">
      <c r="A38" s="101" t="s">
        <v>113</v>
      </c>
      <c r="B38" s="137"/>
      <c r="C38" s="137"/>
      <c r="D38" s="137"/>
      <c r="E38" s="137"/>
      <c r="F38" s="140" t="s">
        <v>79</v>
      </c>
    </row>
    <row r="39" spans="1:6" ht="15.75" thickBot="1">
      <c r="A39" s="154" t="s">
        <v>86</v>
      </c>
      <c r="B39" s="153" t="str">
        <f>IF(ISBLANK(B36),"0",(B37/B36)+((B22*B38)/B36))</f>
        <v>0</v>
      </c>
      <c r="C39" s="153" t="str">
        <f>IF(ISBLANK(C36),"0",(C37/C36)+((C22*C38)/C36))</f>
        <v>0</v>
      </c>
      <c r="D39" s="153" t="str">
        <f>IF(ISBLANK(D36),"0",(D37/D36)+((D22*D38)/D36))</f>
        <v>0</v>
      </c>
      <c r="E39" s="153" t="str">
        <f>IF(ISBLANK(E36),"0",(E37/E36)+((E22*E38)/E36))</f>
        <v>0</v>
      </c>
      <c r="F39" s="140"/>
    </row>
    <row r="40" spans="1:6">
      <c r="A40" s="94" t="s">
        <v>114</v>
      </c>
      <c r="B40" s="95"/>
      <c r="C40" s="95"/>
      <c r="D40" s="95"/>
      <c r="E40" s="95"/>
      <c r="F40" s="140"/>
    </row>
    <row r="41" spans="1:6">
      <c r="A41" s="94" t="s">
        <v>115</v>
      </c>
      <c r="B41" s="98"/>
      <c r="C41" s="98"/>
      <c r="D41" s="98"/>
      <c r="E41" s="98"/>
      <c r="F41" s="140" t="s">
        <v>68</v>
      </c>
    </row>
    <row r="42" spans="1:6" ht="15.75" thickBot="1">
      <c r="A42" s="101" t="s">
        <v>113</v>
      </c>
      <c r="B42" s="137"/>
      <c r="C42" s="137"/>
      <c r="D42" s="137"/>
      <c r="E42" s="137"/>
      <c r="F42" s="140" t="s">
        <v>79</v>
      </c>
    </row>
    <row r="43" spans="1:6" ht="15.75" thickBot="1">
      <c r="A43" s="154" t="s">
        <v>87</v>
      </c>
      <c r="B43" s="153" t="str">
        <f>IF(ISBLANK(B40),"0",(B41/B40)+((B22*B42)/B40))</f>
        <v>0</v>
      </c>
      <c r="C43" s="153" t="str">
        <f>IF(ISBLANK(C40),"0",(C41/C40)+((C22*C42)/C40))</f>
        <v>0</v>
      </c>
      <c r="D43" s="153" t="str">
        <f>IF(ISBLANK(D40),"0",(D41/D40)+((D22*D42)/D40))</f>
        <v>0</v>
      </c>
      <c r="E43" s="153" t="str">
        <f>IF(ISBLANK(E40),"0",(E41/E40)+((E22*E42)/E40))</f>
        <v>0</v>
      </c>
      <c r="F43" s="140"/>
    </row>
    <row r="44" spans="1:6">
      <c r="A44" s="94" t="s">
        <v>114</v>
      </c>
      <c r="B44" s="95"/>
      <c r="C44" s="95"/>
      <c r="D44" s="95"/>
      <c r="E44" s="95"/>
      <c r="F44" s="140"/>
    </row>
    <row r="45" spans="1:6">
      <c r="A45" s="94" t="s">
        <v>115</v>
      </c>
      <c r="B45" s="98"/>
      <c r="C45" s="98"/>
      <c r="D45" s="98"/>
      <c r="E45" s="98"/>
      <c r="F45" s="140" t="s">
        <v>68</v>
      </c>
    </row>
    <row r="46" spans="1:6" ht="15.75" thickBot="1">
      <c r="A46" s="101" t="s">
        <v>113</v>
      </c>
      <c r="B46" s="137"/>
      <c r="C46" s="137"/>
      <c r="D46" s="137"/>
      <c r="E46" s="137"/>
      <c r="F46" s="140" t="s">
        <v>79</v>
      </c>
    </row>
    <row r="47" spans="1:6" ht="15.75" thickBot="1">
      <c r="A47" s="154" t="s">
        <v>88</v>
      </c>
      <c r="B47" s="153" t="str">
        <f>IF(ISBLANK(B44),"0",(B45/B44)+((B22*B46)/B44))</f>
        <v>0</v>
      </c>
      <c r="C47" s="153" t="str">
        <f>IF(ISBLANK(C44),"0",(C45/C44)+((C22*C46)/C44))</f>
        <v>0</v>
      </c>
      <c r="D47" s="153" t="str">
        <f>IF(ISBLANK(D44),"0",(D45/D44)+((D22*D46)/D44))</f>
        <v>0</v>
      </c>
      <c r="E47" s="153" t="str">
        <f>IF(ISBLANK(E44),"0",(E45/E44)+((E22*E46)/E44))</f>
        <v>0</v>
      </c>
      <c r="F47" s="140"/>
    </row>
    <row r="48" spans="1:6">
      <c r="A48" s="94" t="s">
        <v>114</v>
      </c>
      <c r="B48" s="95"/>
      <c r="C48" s="95"/>
      <c r="D48" s="95"/>
      <c r="E48" s="95"/>
      <c r="F48" s="140"/>
    </row>
    <row r="49" spans="1:6">
      <c r="A49" s="94" t="s">
        <v>115</v>
      </c>
      <c r="B49" s="136"/>
      <c r="C49" s="98"/>
      <c r="D49" s="98"/>
      <c r="E49" s="98"/>
      <c r="F49" s="140" t="s">
        <v>68</v>
      </c>
    </row>
    <row r="50" spans="1:6" ht="15.75" thickBot="1">
      <c r="A50" s="101" t="s">
        <v>113</v>
      </c>
      <c r="B50" s="100"/>
      <c r="C50" s="100"/>
      <c r="D50" s="100"/>
      <c r="E50" s="100"/>
      <c r="F50" s="140" t="s">
        <v>79</v>
      </c>
    </row>
    <row r="51" spans="1:6" ht="15.75" thickBot="1">
      <c r="A51" s="154" t="s">
        <v>89</v>
      </c>
      <c r="B51" s="153" t="str">
        <f>IF(ISBLANK(B48),"0",(B49/B48)+((B22*B50)/B48))</f>
        <v>0</v>
      </c>
      <c r="C51" s="153" t="str">
        <f>IF(ISBLANK(C48),"0",(C49/C48)+((C22*C50)/C48))</f>
        <v>0</v>
      </c>
      <c r="D51" s="153" t="str">
        <f>IF(ISBLANK(D48),"0",(D49/D48)+((D22*D50)/D48))</f>
        <v>0</v>
      </c>
      <c r="E51" s="153" t="str">
        <f>IF(ISBLANK(E48),"0",(E49/E48)+((E22*E50)/E48))</f>
        <v>0</v>
      </c>
      <c r="F51" s="140"/>
    </row>
    <row r="52" spans="1:6" ht="15.75" thickBot="1">
      <c r="A52" s="101" t="s">
        <v>116</v>
      </c>
      <c r="B52" s="102">
        <f>SUM(B31,B35,B39,B43,B47,B51)</f>
        <v>0</v>
      </c>
      <c r="C52" s="102">
        <f>SUM(C31,C35,C39,C43,C47,C51)</f>
        <v>0</v>
      </c>
      <c r="D52" s="102">
        <f>SUM(D31,D35,D39,D43,D47,D51)</f>
        <v>0</v>
      </c>
      <c r="E52" s="135">
        <f>SUM(E31,E35,E39,E43,E47,E51)</f>
        <v>0</v>
      </c>
      <c r="F52" s="103"/>
    </row>
    <row r="53" spans="1:6" ht="15.75" thickBot="1">
      <c r="A53" s="119" t="s">
        <v>108</v>
      </c>
      <c r="B53" s="78" t="s">
        <v>74</v>
      </c>
      <c r="C53" s="78" t="s">
        <v>75</v>
      </c>
      <c r="D53" s="78" t="s">
        <v>76</v>
      </c>
      <c r="E53" s="78" t="s">
        <v>77</v>
      </c>
      <c r="F53" s="76">
        <f>SUM(B56:E56)</f>
        <v>0</v>
      </c>
    </row>
    <row r="54" spans="1:6">
      <c r="A54" s="91" t="s">
        <v>90</v>
      </c>
      <c r="B54" s="95"/>
      <c r="C54" s="95"/>
      <c r="D54" s="95"/>
      <c r="E54" s="138"/>
      <c r="F54" s="139" t="s">
        <v>68</v>
      </c>
    </row>
    <row r="55" spans="1:6" ht="15.75" thickBot="1">
      <c r="A55" s="104" t="s">
        <v>91</v>
      </c>
      <c r="B55" s="97"/>
      <c r="C55" s="97"/>
      <c r="D55" s="97"/>
      <c r="E55" s="100"/>
      <c r="F55" s="70"/>
    </row>
    <row r="56" spans="1:6" ht="15.75" thickBot="1">
      <c r="A56" s="114" t="s">
        <v>109</v>
      </c>
      <c r="B56" s="105" t="str">
        <f>IF(ISBLANK(B54),"0",B54/B55)</f>
        <v>0</v>
      </c>
      <c r="C56" s="105" t="str">
        <f>IF(ISBLANK(C54),"0",C54/C55)</f>
        <v>0</v>
      </c>
      <c r="D56" s="105" t="str">
        <f>IF(ISBLANK(D54),"0",D54/D55)</f>
        <v>0</v>
      </c>
      <c r="E56" s="106" t="str">
        <f>IF(ISBLANK(E54),"0",E54/E55)</f>
        <v>0</v>
      </c>
      <c r="F56" s="107"/>
    </row>
    <row r="57" spans="1:6" ht="16.5" thickBot="1">
      <c r="A57" s="224" t="s">
        <v>92</v>
      </c>
      <c r="B57" s="225"/>
      <c r="C57" s="225"/>
      <c r="D57" s="225"/>
      <c r="E57" s="226"/>
      <c r="F57" s="115" t="e">
        <f>F53+F27+F18+F13+F7+F5</f>
        <v>#DIV/0!</v>
      </c>
    </row>
  </sheetData>
  <mergeCells count="4">
    <mergeCell ref="A1:F1"/>
    <mergeCell ref="B2:C2"/>
    <mergeCell ref="B3:C3"/>
    <mergeCell ref="A57:E57"/>
  </mergeCells>
  <dataValidations count="2">
    <dataValidation type="list" allowBlank="1" showInputMessage="1" showErrorMessage="1" sqref="B20:E20">
      <formula1>Machines</formula1>
    </dataValidation>
    <dataValidation type="list" allowBlank="1" showInputMessage="1" showErrorMessage="1" sqref="B19:E19">
      <formula1>Phase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</vt:i4>
      </vt:variant>
    </vt:vector>
  </HeadingPairs>
  <TitlesOfParts>
    <vt:vector size="14" baseType="lpstr">
      <vt:lpstr>Fraisage Ph10</vt:lpstr>
      <vt:lpstr>Fraisage Ph20</vt:lpstr>
      <vt:lpstr>Fraisage Ph30</vt:lpstr>
      <vt:lpstr>Fraisage Ph40</vt:lpstr>
      <vt:lpstr>Tournage Ph10</vt:lpstr>
      <vt:lpstr>Tournage Ph20</vt:lpstr>
      <vt:lpstr>Tournage Ph30</vt:lpstr>
      <vt:lpstr>Tournage Ph40</vt:lpstr>
      <vt:lpstr>Données</vt:lpstr>
      <vt:lpstr>Conditions de coupe</vt:lpstr>
      <vt:lpstr>Coût</vt:lpstr>
      <vt:lpstr>Machines</vt:lpstr>
      <vt:lpstr>Outils</vt:lpstr>
      <vt:lpstr>Phase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Guerin</dc:creator>
  <cp:lastModifiedBy>Marco Guerin</cp:lastModifiedBy>
  <dcterms:created xsi:type="dcterms:W3CDTF">2015-02-20T14:22:48Z</dcterms:created>
  <dcterms:modified xsi:type="dcterms:W3CDTF">2015-03-13T17:59:06Z</dcterms:modified>
</cp:coreProperties>
</file>