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1230" windowWidth="13710" windowHeight="10995"/>
  </bookViews>
  <sheets>
    <sheet name="Facture avril " sheetId="1" r:id="rId1"/>
    <sheet name="Compte rendu gestion avril" sheetId="4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3" i="1" l="1"/>
  <c r="J14" i="1" l="1"/>
  <c r="I14" i="1"/>
  <c r="H14" i="1"/>
  <c r="G14" i="1"/>
  <c r="J11" i="1"/>
  <c r="L11" i="1"/>
  <c r="J9" i="1"/>
  <c r="J7" i="1"/>
  <c r="J6" i="1"/>
  <c r="J5" i="1"/>
  <c r="J3" i="1"/>
  <c r="L41" i="1"/>
  <c r="L42" i="1" s="1"/>
  <c r="K14" i="1" l="1"/>
  <c r="L43" i="1"/>
  <c r="L45" i="1" s="1"/>
  <c r="L14" i="1"/>
  <c r="F38" i="4"/>
  <c r="F39" i="4" s="1"/>
  <c r="F2" i="4"/>
  <c r="F4" i="4"/>
  <c r="D11" i="1"/>
  <c r="F11" i="1" s="1"/>
  <c r="F40" i="4" l="1"/>
  <c r="E15" i="1" l="1"/>
  <c r="E16" i="1"/>
  <c r="E17" i="1"/>
  <c r="E18" i="1"/>
  <c r="E19" i="1"/>
  <c r="E20" i="1"/>
  <c r="E21" i="1"/>
  <c r="E22" i="1"/>
  <c r="E23" i="1"/>
  <c r="E24" i="1"/>
  <c r="E25" i="1"/>
  <c r="E28" i="1"/>
  <c r="E29" i="1"/>
  <c r="E30" i="1"/>
  <c r="E31" i="1"/>
  <c r="E32" i="1"/>
  <c r="E33" i="1"/>
  <c r="E34" i="1"/>
  <c r="E35" i="1"/>
  <c r="E37" i="1"/>
  <c r="E39" i="1"/>
  <c r="E40" i="1"/>
  <c r="E14" i="1"/>
  <c r="F14" i="1" s="1"/>
  <c r="D45" i="1" l="1"/>
  <c r="F22" i="1" l="1"/>
  <c r="F21" i="1"/>
  <c r="F20" i="1"/>
  <c r="D6" i="4" l="1"/>
  <c r="F25" i="1"/>
  <c r="F28" i="1"/>
  <c r="F29" i="1"/>
  <c r="F30" i="1"/>
  <c r="F31" i="1"/>
  <c r="F33" i="1"/>
  <c r="F15" i="1" l="1"/>
  <c r="F16" i="1"/>
  <c r="F17" i="1"/>
  <c r="F18" i="1"/>
  <c r="F19" i="1"/>
  <c r="F23" i="1"/>
  <c r="F24" i="1"/>
  <c r="F32" i="1"/>
  <c r="F34" i="1"/>
  <c r="F35" i="1"/>
  <c r="F37" i="1"/>
  <c r="F39" i="1"/>
  <c r="F40" i="1"/>
  <c r="F45" i="1" l="1"/>
  <c r="A44" i="4"/>
  <c r="C10" i="4"/>
  <c r="B14" i="4"/>
  <c r="E14" i="4"/>
  <c r="A8" i="4"/>
  <c r="D14" i="4"/>
  <c r="F42" i="1" l="1"/>
  <c r="F43" i="1" s="1"/>
  <c r="F14" i="4"/>
  <c r="D7" i="4" l="1"/>
  <c r="D8" i="4"/>
  <c r="A11" i="4"/>
  <c r="A9" i="4"/>
  <c r="A10" i="4"/>
  <c r="C45" i="1" l="1"/>
  <c r="A17" i="4" s="1"/>
  <c r="B17" i="4" l="1"/>
  <c r="C17" i="4" l="1"/>
  <c r="E17" i="4" s="1"/>
  <c r="E45" i="1" l="1"/>
  <c r="D17" i="4" s="1"/>
  <c r="F42" i="4" s="1"/>
  <c r="F17" i="4" l="1"/>
</calcChain>
</file>

<file path=xl/sharedStrings.xml><?xml version="1.0" encoding="utf-8"?>
<sst xmlns="http://schemas.openxmlformats.org/spreadsheetml/2006/main" count="60" uniqueCount="38">
  <si>
    <t>FACTURE</t>
  </si>
  <si>
    <t xml:space="preserve">Locataire </t>
  </si>
  <si>
    <t>Nbre nuitées</t>
  </si>
  <si>
    <t>Commission TTC</t>
  </si>
  <si>
    <t>Dates début 
séjour</t>
  </si>
  <si>
    <t>TOTAL 
NUITEES</t>
  </si>
  <si>
    <t>COMPTE RENDU DE GESTION</t>
  </si>
  <si>
    <t>TOTAL COMMISSION 
TTC</t>
  </si>
  <si>
    <t>% 
COMMISSION</t>
  </si>
  <si>
    <t>% 
PROPRIETAIRE</t>
  </si>
  <si>
    <t>Papier toilette</t>
  </si>
  <si>
    <t>DEPENSES ENGAGEES</t>
  </si>
  <si>
    <t>au</t>
  </si>
  <si>
    <t>Locations     -    Période du</t>
  </si>
  <si>
    <t>En cas de retard de paiement, seront exigibles, conformément à l'article L 441-6 du code de commerce, une indemnité calculée sur la base de trois fois le taux de l'intérêt légal en vigueur ainsi qu'une indemnité forfaitaire pour frais de recouvrement de 40 euros.</t>
  </si>
  <si>
    <t>Gajadhar</t>
  </si>
  <si>
    <t>Duval</t>
  </si>
  <si>
    <t>Dangu</t>
  </si>
  <si>
    <t xml:space="preserve">TVA </t>
  </si>
  <si>
    <t>Commission HT</t>
  </si>
  <si>
    <t xml:space="preserve">Versement 
perçu </t>
  </si>
  <si>
    <t>Commission TTC
%</t>
  </si>
  <si>
    <t xml:space="preserve">TOTAL VERSEMENT 
</t>
  </si>
  <si>
    <t xml:space="preserve">PART 
PROPRIETAIRE
</t>
  </si>
  <si>
    <t>HT</t>
  </si>
  <si>
    <t>TOTAL A PAYER</t>
  </si>
  <si>
    <t>TOTAL DEPENSES HT</t>
  </si>
  <si>
    <t>TVA 20%</t>
  </si>
  <si>
    <t xml:space="preserve">Réf :  </t>
  </si>
  <si>
    <t>Produits ménagers</t>
  </si>
  <si>
    <t>Sopalin</t>
  </si>
  <si>
    <t>1 rue de la Chance</t>
  </si>
  <si>
    <t>13100 Aix en Provence</t>
  </si>
  <si>
    <t>FC 0001</t>
  </si>
  <si>
    <t>2 rue du Bonheur - Sublime loft</t>
  </si>
  <si>
    <t>TOTAL DEPENSES TTC</t>
  </si>
  <si>
    <t>Modèle Facture et CRG</t>
  </si>
  <si>
    <t xml:space="preserve">
PART 
PROPRIETAIRE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</si>
</sst>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14" fontId="1" fillId="0" borderId="0" xfId="0" applyNumberFormat="1" applyFont="1"/>
    <xf numFmtId="0" fontId="6" fillId="0" borderId="0" xfId="0" applyFont="1"/>
    <xf numFmtId="0" fontId="6" fillId="0" borderId="10" xfId="0" applyFont="1" applyBorder="1" applyAlignment="1">
      <alignment horizontal="center" vertical="center" wrapText="1"/>
    </xf>
    <xf numFmtId="10" fontId="2" fillId="0" borderId="1" xfId="0" applyNumberFormat="1" applyFont="1" applyBorder="1"/>
    <xf numFmtId="0" fontId="1" fillId="0" borderId="0" xfId="0" applyFont="1" applyAlignment="1">
      <alignment horizontal="center"/>
    </xf>
    <xf numFmtId="9" fontId="0" fillId="0" borderId="0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right"/>
    </xf>
    <xf numFmtId="0" fontId="0" fillId="0" borderId="0" xfId="0" applyBorder="1" applyAlignment="1" applyProtection="1">
      <alignment horizontal="right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right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/>
    </xf>
    <xf numFmtId="0" fontId="9" fillId="0" borderId="0" xfId="0" applyFont="1" applyProtection="1"/>
    <xf numFmtId="0" fontId="0" fillId="0" borderId="0" xfId="0" applyProtection="1"/>
    <xf numFmtId="0" fontId="1" fillId="0" borderId="0" xfId="0" applyFont="1" applyProtection="1"/>
    <xf numFmtId="0" fontId="8" fillId="0" borderId="6" xfId="0" applyFont="1" applyBorder="1" applyAlignment="1" applyProtection="1">
      <alignment horizontal="left"/>
    </xf>
    <xf numFmtId="0" fontId="8" fillId="0" borderId="9" xfId="0" applyFont="1" applyBorder="1" applyAlignment="1" applyProtection="1"/>
    <xf numFmtId="0" fontId="8" fillId="0" borderId="7" xfId="0" applyFont="1" applyBorder="1" applyAlignment="1" applyProtection="1"/>
    <xf numFmtId="0" fontId="0" fillId="0" borderId="0" xfId="0" applyBorder="1" applyProtection="1"/>
    <xf numFmtId="0" fontId="1" fillId="0" borderId="0" xfId="0" applyFont="1" applyAlignment="1" applyProtection="1">
      <alignment horizontal="center"/>
    </xf>
    <xf numFmtId="0" fontId="5" fillId="0" borderId="0" xfId="0" applyFont="1" applyProtection="1"/>
    <xf numFmtId="0" fontId="0" fillId="0" borderId="0" xfId="0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4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right"/>
      <protection locked="0"/>
    </xf>
    <xf numFmtId="9" fontId="0" fillId="0" borderId="12" xfId="0" applyNumberFormat="1" applyBorder="1" applyAlignment="1" applyProtection="1">
      <alignment horizontal="left" vertical="center"/>
    </xf>
    <xf numFmtId="2" fontId="0" fillId="0" borderId="1" xfId="0" applyNumberForma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/>
    </xf>
    <xf numFmtId="0" fontId="6" fillId="0" borderId="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0" xfId="0" applyAlignment="1" applyProtection="1">
      <protection locked="0"/>
    </xf>
    <xf numFmtId="0" fontId="0" fillId="0" borderId="0" xfId="0" applyAlignment="1">
      <alignment horizontal="right"/>
    </xf>
    <xf numFmtId="14" fontId="0" fillId="0" borderId="0" xfId="0" applyNumberFormat="1"/>
    <xf numFmtId="2" fontId="0" fillId="0" borderId="1" xfId="0" applyNumberFormat="1" applyBorder="1" applyProtection="1"/>
    <xf numFmtId="2" fontId="0" fillId="0" borderId="0" xfId="0" applyNumberFormat="1" applyProtection="1"/>
    <xf numFmtId="0" fontId="0" fillId="0" borderId="0" xfId="0" applyAlignment="1" applyProtection="1"/>
    <xf numFmtId="0" fontId="0" fillId="0" borderId="1" xfId="0" applyBorder="1" applyProtection="1"/>
    <xf numFmtId="0" fontId="0" fillId="0" borderId="0" xfId="0" applyAlignment="1" applyProtection="1">
      <alignment horizontal="center" wrapText="1"/>
    </xf>
    <xf numFmtId="2" fontId="4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Font="1"/>
    <xf numFmtId="0" fontId="2" fillId="0" borderId="11" xfId="0" applyFont="1" applyBorder="1" applyAlignment="1">
      <alignment horizontal="center" vertical="center" wrapText="1"/>
    </xf>
    <xf numFmtId="0" fontId="1" fillId="0" borderId="0" xfId="0" applyNumberFormat="1" applyFont="1" applyAlignment="1"/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/>
    </xf>
    <xf numFmtId="49" fontId="9" fillId="0" borderId="0" xfId="0" applyNumberFormat="1" applyFont="1" applyAlignment="1" applyProtection="1">
      <alignment horizontal="left" vertical="center" wrapText="1"/>
    </xf>
    <xf numFmtId="49" fontId="9" fillId="0" borderId="0" xfId="0" applyNumberFormat="1" applyFont="1" applyAlignment="1" applyProtection="1">
      <alignment horizontal="left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9" fillId="0" borderId="0" xfId="0" applyFont="1" applyAlignment="1" applyProtection="1">
      <alignment horizontal="left"/>
    </xf>
    <xf numFmtId="0" fontId="10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6" fillId="0" borderId="2" xfId="0" applyFont="1" applyBorder="1" applyAlignment="1" applyProtection="1">
      <alignment horizontal="left" wrapText="1"/>
    </xf>
    <xf numFmtId="0" fontId="6" fillId="0" borderId="8" xfId="0" applyFont="1" applyBorder="1" applyAlignment="1" applyProtection="1">
      <alignment horizontal="left" wrapText="1"/>
    </xf>
    <xf numFmtId="0" fontId="6" fillId="0" borderId="3" xfId="0" applyFont="1" applyBorder="1" applyAlignment="1" applyProtection="1">
      <alignment horizontal="left" wrapText="1"/>
    </xf>
    <xf numFmtId="0" fontId="8" fillId="0" borderId="4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left"/>
    </xf>
    <xf numFmtId="0" fontId="8" fillId="0" borderId="5" xfId="0" applyFont="1" applyBorder="1" applyAlignment="1" applyProtection="1">
      <alignment horizontal="left"/>
    </xf>
    <xf numFmtId="9" fontId="0" fillId="0" borderId="10" xfId="0" applyNumberFormat="1" applyBorder="1" applyAlignment="1" applyProtection="1">
      <alignment horizontal="center" vertical="center"/>
    </xf>
    <xf numFmtId="9" fontId="0" fillId="0" borderId="11" xfId="0" applyNumberFormat="1" applyBorder="1" applyAlignment="1" applyProtection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2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1</xdr:col>
      <xdr:colOff>342900</xdr:colOff>
      <xdr:row>6</xdr:row>
      <xdr:rowOff>16162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85725"/>
          <a:ext cx="876300" cy="1140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view="pageLayout" zoomScaleNormal="100" workbookViewId="0">
      <selection activeCell="G21" sqref="G21"/>
    </sheetView>
  </sheetViews>
  <sheetFormatPr baseColWidth="10" defaultRowHeight="15" x14ac:dyDescent="0.25"/>
  <cols>
    <col min="1" max="1" width="21.5703125" customWidth="1"/>
    <col min="2" max="2" width="12.7109375" customWidth="1"/>
    <col min="3" max="3" width="10.42578125" customWidth="1"/>
    <col min="4" max="4" width="11.42578125" customWidth="1"/>
    <col min="5" max="5" width="12.28515625" customWidth="1"/>
    <col min="6" max="6" width="18.42578125" customWidth="1"/>
    <col min="7" max="7" width="8.7109375" customWidth="1"/>
    <col min="8" max="8" width="13.7109375" customWidth="1"/>
    <col min="9" max="9" width="13.42578125" customWidth="1"/>
    <col min="10" max="10" width="19.28515625" customWidth="1"/>
    <col min="11" max="11" width="13.85546875" customWidth="1"/>
    <col min="12" max="12" width="16.140625" customWidth="1"/>
  </cols>
  <sheetData>
    <row r="1" spans="1:12" ht="36.75" customHeight="1" x14ac:dyDescent="0.25">
      <c r="F1" s="19" t="s">
        <v>0</v>
      </c>
      <c r="G1" s="79" t="s">
        <v>6</v>
      </c>
      <c r="H1" s="79"/>
      <c r="I1" s="79"/>
      <c r="J1" s="79"/>
      <c r="K1" s="79"/>
      <c r="L1" s="79"/>
    </row>
    <row r="2" spans="1:12" ht="14.1" customHeight="1" x14ac:dyDescent="0.25">
      <c r="F2" s="4"/>
    </row>
    <row r="3" spans="1:12" ht="14.1" customHeight="1" x14ac:dyDescent="0.25">
      <c r="D3" s="39">
        <v>42247</v>
      </c>
      <c r="F3" s="40" t="s">
        <v>33</v>
      </c>
      <c r="J3" s="6">
        <f>D3</f>
        <v>42247</v>
      </c>
      <c r="K3" s="56" t="s">
        <v>28</v>
      </c>
      <c r="L3" s="57" t="str">
        <f>F3</f>
        <v>FC 0001</v>
      </c>
    </row>
    <row r="4" spans="1:12" ht="14.1" customHeight="1" x14ac:dyDescent="0.25"/>
    <row r="5" spans="1:12" ht="14.1" customHeight="1" x14ac:dyDescent="0.25">
      <c r="A5" s="29"/>
      <c r="B5" s="29"/>
      <c r="C5" s="29"/>
      <c r="D5" s="83" t="s">
        <v>36</v>
      </c>
      <c r="E5" s="84"/>
      <c r="F5" s="85"/>
      <c r="J5" s="46" t="str">
        <f>D5</f>
        <v>Modèle Facture et CRG</v>
      </c>
      <c r="K5" s="47"/>
      <c r="L5" s="48"/>
    </row>
    <row r="6" spans="1:12" ht="14.1" customHeight="1" x14ac:dyDescent="0.25">
      <c r="A6" s="30"/>
      <c r="B6" s="29"/>
      <c r="C6" s="29"/>
      <c r="D6" s="86" t="s">
        <v>31</v>
      </c>
      <c r="E6" s="87"/>
      <c r="F6" s="88"/>
      <c r="G6" s="1"/>
      <c r="J6" s="49" t="str">
        <f>D6</f>
        <v>1 rue de la Chance</v>
      </c>
      <c r="K6" s="50"/>
      <c r="L6" s="51"/>
    </row>
    <row r="7" spans="1:12" ht="14.1" customHeight="1" x14ac:dyDescent="0.25">
      <c r="A7" s="29"/>
      <c r="B7" s="30"/>
      <c r="C7" s="29"/>
      <c r="D7" s="31" t="s">
        <v>32</v>
      </c>
      <c r="E7" s="32"/>
      <c r="F7" s="33"/>
      <c r="G7" s="67"/>
      <c r="J7" s="52" t="str">
        <f>D7</f>
        <v>13100 Aix en Provence</v>
      </c>
      <c r="K7" s="53"/>
      <c r="L7" s="54"/>
    </row>
    <row r="8" spans="1:12" ht="14.1" customHeight="1" x14ac:dyDescent="0.25">
      <c r="A8" s="29"/>
      <c r="B8" s="29"/>
      <c r="C8" s="29"/>
      <c r="D8" s="29"/>
      <c r="E8" s="34"/>
      <c r="F8" s="34"/>
      <c r="G8" s="67"/>
    </row>
    <row r="9" spans="1:12" ht="14.1" customHeight="1" x14ac:dyDescent="0.25">
      <c r="A9" s="29"/>
      <c r="B9" s="29"/>
      <c r="C9" s="82" t="s">
        <v>34</v>
      </c>
      <c r="D9" s="82"/>
      <c r="E9" s="82"/>
      <c r="F9" s="82"/>
      <c r="G9" s="67"/>
      <c r="I9" s="69"/>
      <c r="J9" s="72" t="str">
        <f>C9</f>
        <v>2 rue du Bonheur - Sublime loft</v>
      </c>
      <c r="K9" s="72"/>
      <c r="L9" s="72"/>
    </row>
    <row r="10" spans="1:12" ht="14.1" customHeight="1" x14ac:dyDescent="0.25">
      <c r="B10" s="29"/>
      <c r="C10" s="29"/>
      <c r="D10" s="29"/>
      <c r="E10" s="29"/>
      <c r="F10" s="29"/>
    </row>
    <row r="11" spans="1:12" ht="14.1" customHeight="1" x14ac:dyDescent="0.25">
      <c r="A11" s="36"/>
      <c r="B11" s="73" t="s">
        <v>13</v>
      </c>
      <c r="C11" s="73"/>
      <c r="D11" s="18">
        <f>DATE(YEAR(D3),MONTH(D3),1)</f>
        <v>42217</v>
      </c>
      <c r="E11" s="35" t="s">
        <v>12</v>
      </c>
      <c r="F11" s="17">
        <f>EOMONTH(D11,0)</f>
        <v>42247</v>
      </c>
      <c r="H11" s="73" t="s">
        <v>13</v>
      </c>
      <c r="I11" s="73"/>
      <c r="J11" s="18">
        <f>D11</f>
        <v>42217</v>
      </c>
      <c r="K11" s="45" t="s">
        <v>12</v>
      </c>
      <c r="L11" s="17">
        <f>EOMONTH(J11,0)</f>
        <v>42247</v>
      </c>
    </row>
    <row r="12" spans="1:12" ht="12.75" customHeight="1" x14ac:dyDescent="0.25"/>
    <row r="13" spans="1:12" s="1" customFormat="1" ht="39.75" customHeight="1" x14ac:dyDescent="0.25">
      <c r="A13" s="20" t="s">
        <v>1</v>
      </c>
      <c r="B13" s="22" t="s">
        <v>4</v>
      </c>
      <c r="C13" s="20" t="s">
        <v>2</v>
      </c>
      <c r="D13" s="22" t="s">
        <v>20</v>
      </c>
      <c r="E13" s="22" t="s">
        <v>21</v>
      </c>
      <c r="F13" s="20" t="s">
        <v>3</v>
      </c>
      <c r="G13" s="68" t="s">
        <v>5</v>
      </c>
      <c r="H13" s="3" t="s">
        <v>22</v>
      </c>
      <c r="I13" s="3" t="s">
        <v>7</v>
      </c>
      <c r="J13" s="8" t="s">
        <v>37</v>
      </c>
      <c r="K13" s="3" t="s">
        <v>8</v>
      </c>
      <c r="L13" s="3" t="s">
        <v>9</v>
      </c>
    </row>
    <row r="14" spans="1:12" ht="14.1" customHeight="1" x14ac:dyDescent="0.25">
      <c r="A14" s="65" t="s">
        <v>15</v>
      </c>
      <c r="B14" s="38">
        <v>42227</v>
      </c>
      <c r="C14" s="65">
        <v>5</v>
      </c>
      <c r="D14" s="65">
        <v>184</v>
      </c>
      <c r="E14" s="11">
        <f>IF(C14="","",(IF(C14&lt;=2,0.5,IF(C14&gt;=7,0.35,IF(C14=3,0.45,IF(C14=4,0.45,IF(C14=5,0.45,IF(C14=6,0.45,IF(C14=0,"")))))))))</f>
        <v>0.45</v>
      </c>
      <c r="F14" s="21">
        <f>IF(ISERROR(D14*E14),"",D14*E14)</f>
        <v>82.8</v>
      </c>
      <c r="G14">
        <f>C45</f>
        <v>10</v>
      </c>
      <c r="H14">
        <f>D45</f>
        <v>638</v>
      </c>
      <c r="I14">
        <f>F45</f>
        <v>296.75</v>
      </c>
      <c r="J14" s="7">
        <f>E45</f>
        <v>341.25</v>
      </c>
      <c r="K14" s="9">
        <f>I14/H14</f>
        <v>0.46512539184952978</v>
      </c>
      <c r="L14" s="9">
        <f>J14/H14</f>
        <v>0.53487460815047017</v>
      </c>
    </row>
    <row r="15" spans="1:12" ht="14.1" customHeight="1" x14ac:dyDescent="0.25">
      <c r="A15" s="65" t="s">
        <v>16</v>
      </c>
      <c r="B15" s="38">
        <v>42237</v>
      </c>
      <c r="C15" s="65">
        <v>3</v>
      </c>
      <c r="D15" s="65">
        <v>261</v>
      </c>
      <c r="E15" s="11">
        <f t="shared" ref="E15:E40" si="0">IF(C15="","",(IF(C15&lt;=2,0.5,IF(C15&gt;=7,0.35,IF(C15=3,0.45,IF(C15=4,0.45,IF(C15=5,0.45,IF(C15=6,0.45,IF(C15=0,"")))))))))</f>
        <v>0.45</v>
      </c>
      <c r="F15" s="21">
        <f t="shared" ref="F15:F40" si="1">IF(ISERROR(D15*E15),"",D15*E15)</f>
        <v>117.45</v>
      </c>
    </row>
    <row r="16" spans="1:12" ht="13.5" customHeight="1" x14ac:dyDescent="0.25">
      <c r="A16" s="65" t="s">
        <v>17</v>
      </c>
      <c r="B16" s="38">
        <v>42244</v>
      </c>
      <c r="C16" s="65">
        <v>2</v>
      </c>
      <c r="D16" s="65">
        <v>193</v>
      </c>
      <c r="E16" s="11">
        <f t="shared" si="0"/>
        <v>0.5</v>
      </c>
      <c r="F16" s="21">
        <f t="shared" si="1"/>
        <v>96.5</v>
      </c>
      <c r="G16" s="101" t="s">
        <v>11</v>
      </c>
      <c r="H16" s="70"/>
      <c r="I16" s="70"/>
      <c r="J16" s="70"/>
      <c r="K16" s="70"/>
      <c r="L16" s="71"/>
    </row>
    <row r="17" spans="1:12" ht="14.1" customHeight="1" x14ac:dyDescent="0.25">
      <c r="A17" s="37"/>
      <c r="B17" s="38"/>
      <c r="C17" s="37"/>
      <c r="D17" s="37"/>
      <c r="E17" s="11" t="str">
        <f t="shared" si="0"/>
        <v/>
      </c>
      <c r="F17" s="21" t="str">
        <f t="shared" si="1"/>
        <v/>
      </c>
    </row>
    <row r="18" spans="1:12" ht="14.1" customHeight="1" x14ac:dyDescent="0.25">
      <c r="A18" s="37"/>
      <c r="B18" s="38"/>
      <c r="C18" s="37"/>
      <c r="D18" s="37"/>
      <c r="E18" s="11" t="str">
        <f t="shared" si="0"/>
        <v/>
      </c>
      <c r="F18" s="21" t="str">
        <f t="shared" si="1"/>
        <v/>
      </c>
      <c r="K18" s="2"/>
      <c r="L18" s="2" t="s">
        <v>24</v>
      </c>
    </row>
    <row r="19" spans="1:12" ht="14.1" customHeight="1" x14ac:dyDescent="0.25">
      <c r="A19" s="37"/>
      <c r="B19" s="38"/>
      <c r="C19" s="37"/>
      <c r="D19" s="37"/>
      <c r="E19" s="11" t="str">
        <f t="shared" si="0"/>
        <v/>
      </c>
      <c r="F19" s="21" t="str">
        <f t="shared" si="1"/>
        <v/>
      </c>
      <c r="H19" s="66"/>
      <c r="I19" s="66"/>
      <c r="J19" s="65" t="s">
        <v>10</v>
      </c>
      <c r="K19" s="65"/>
      <c r="L19" s="41">
        <v>3.98</v>
      </c>
    </row>
    <row r="20" spans="1:12" ht="14.1" customHeight="1" x14ac:dyDescent="0.25">
      <c r="A20" s="37"/>
      <c r="B20" s="38"/>
      <c r="C20" s="37"/>
      <c r="D20" s="37"/>
      <c r="E20" s="11" t="str">
        <f t="shared" si="0"/>
        <v/>
      </c>
      <c r="F20" s="21" t="str">
        <f>IF(ISERROR(D20*E20),"",D20*E20)</f>
        <v/>
      </c>
      <c r="H20" s="66"/>
      <c r="I20" s="66"/>
      <c r="J20" s="65" t="s">
        <v>29</v>
      </c>
      <c r="K20" s="65"/>
      <c r="L20" s="41">
        <v>1.7</v>
      </c>
    </row>
    <row r="21" spans="1:12" ht="14.1" customHeight="1" x14ac:dyDescent="0.25">
      <c r="A21" s="37"/>
      <c r="B21" s="38"/>
      <c r="C21" s="37"/>
      <c r="D21" s="37"/>
      <c r="E21" s="11" t="str">
        <f t="shared" si="0"/>
        <v/>
      </c>
      <c r="F21" s="21" t="str">
        <f t="shared" si="1"/>
        <v/>
      </c>
      <c r="H21" s="66"/>
      <c r="I21" s="66"/>
      <c r="J21" s="65" t="s">
        <v>30</v>
      </c>
      <c r="K21" s="65"/>
      <c r="L21" s="41">
        <v>5</v>
      </c>
    </row>
    <row r="22" spans="1:12" ht="13.5" customHeight="1" x14ac:dyDescent="0.25">
      <c r="A22" s="37"/>
      <c r="B22" s="38"/>
      <c r="C22" s="37"/>
      <c r="D22" s="37"/>
      <c r="E22" s="11" t="str">
        <f t="shared" si="0"/>
        <v/>
      </c>
      <c r="F22" s="21" t="str">
        <f t="shared" si="1"/>
        <v/>
      </c>
    </row>
    <row r="23" spans="1:12" ht="14.1" customHeight="1" x14ac:dyDescent="0.25">
      <c r="A23" s="37"/>
      <c r="B23" s="38"/>
      <c r="C23" s="37"/>
      <c r="D23" s="37"/>
      <c r="E23" s="11" t="str">
        <f t="shared" si="0"/>
        <v/>
      </c>
      <c r="F23" s="21" t="str">
        <f t="shared" si="1"/>
        <v/>
      </c>
    </row>
    <row r="24" spans="1:12" ht="14.1" customHeight="1" x14ac:dyDescent="0.25">
      <c r="A24" s="37"/>
      <c r="B24" s="38"/>
      <c r="C24" s="37"/>
      <c r="D24" s="37"/>
      <c r="E24" s="11" t="str">
        <f t="shared" si="0"/>
        <v/>
      </c>
      <c r="F24" s="21" t="str">
        <f t="shared" si="1"/>
        <v/>
      </c>
    </row>
    <row r="25" spans="1:12" ht="14.1" customHeight="1" x14ac:dyDescent="0.25">
      <c r="A25" s="37"/>
      <c r="B25" s="38"/>
      <c r="C25" s="37"/>
      <c r="D25" s="37"/>
      <c r="E25" s="11" t="str">
        <f t="shared" si="0"/>
        <v/>
      </c>
      <c r="F25" s="21" t="str">
        <f>IF(ISERROR(D25*E25),"",D25*E25)</f>
        <v/>
      </c>
      <c r="H25" s="55"/>
      <c r="I25" s="66"/>
      <c r="J25" s="76"/>
      <c r="K25" s="76"/>
      <c r="L25" s="41"/>
    </row>
    <row r="26" spans="1:12" ht="14.1" customHeight="1" x14ac:dyDescent="0.25">
      <c r="A26" s="65"/>
      <c r="B26" s="38"/>
      <c r="C26" s="65"/>
      <c r="D26" s="65"/>
      <c r="E26" s="11"/>
      <c r="F26" s="21"/>
      <c r="H26" s="55"/>
      <c r="I26" s="66"/>
      <c r="J26" s="65"/>
      <c r="K26" s="65"/>
      <c r="L26" s="41"/>
    </row>
    <row r="27" spans="1:12" ht="14.1" customHeight="1" x14ac:dyDescent="0.25">
      <c r="A27" s="65"/>
      <c r="B27" s="38"/>
      <c r="C27" s="65"/>
      <c r="D27" s="65"/>
      <c r="E27" s="11"/>
      <c r="F27" s="21"/>
      <c r="H27" s="55"/>
      <c r="I27" s="66"/>
      <c r="J27" s="65"/>
      <c r="K27" s="65"/>
      <c r="L27" s="41"/>
    </row>
    <row r="28" spans="1:12" ht="14.1" customHeight="1" x14ac:dyDescent="0.25">
      <c r="A28" s="37"/>
      <c r="B28" s="38"/>
      <c r="C28" s="37"/>
      <c r="D28" s="37"/>
      <c r="E28" s="11" t="str">
        <f t="shared" si="0"/>
        <v/>
      </c>
      <c r="F28" s="21" t="str">
        <f>IF(ISERROR(D28*E28),"",D28*E28)</f>
        <v/>
      </c>
      <c r="H28" s="55"/>
      <c r="I28" s="55"/>
      <c r="J28" s="76"/>
      <c r="K28" s="76"/>
      <c r="L28" s="41"/>
    </row>
    <row r="29" spans="1:12" ht="14.1" customHeight="1" x14ac:dyDescent="0.25">
      <c r="A29" s="37"/>
      <c r="B29" s="38"/>
      <c r="C29" s="37"/>
      <c r="D29" s="37"/>
      <c r="E29" s="11" t="str">
        <f t="shared" si="0"/>
        <v/>
      </c>
      <c r="F29" s="21" t="str">
        <f t="shared" ref="F29:F34" si="2">IF(ISERROR(D29*E29),"",D29*E29)</f>
        <v/>
      </c>
      <c r="H29" s="55"/>
      <c r="I29" s="55"/>
      <c r="J29" s="76"/>
      <c r="K29" s="76"/>
      <c r="L29" s="41"/>
    </row>
    <row r="30" spans="1:12" ht="14.1" customHeight="1" x14ac:dyDescent="0.25">
      <c r="A30" s="37"/>
      <c r="B30" s="38"/>
      <c r="C30" s="37"/>
      <c r="D30" s="37"/>
      <c r="E30" s="11" t="str">
        <f t="shared" si="0"/>
        <v/>
      </c>
      <c r="F30" s="21" t="str">
        <f t="shared" si="2"/>
        <v/>
      </c>
      <c r="H30" s="55"/>
      <c r="I30" s="55"/>
      <c r="J30" s="76"/>
      <c r="K30" s="76"/>
      <c r="L30" s="41"/>
    </row>
    <row r="31" spans="1:12" ht="14.1" customHeight="1" x14ac:dyDescent="0.25">
      <c r="A31" s="37"/>
      <c r="B31" s="38"/>
      <c r="C31" s="37"/>
      <c r="D31" s="37"/>
      <c r="E31" s="11" t="str">
        <f t="shared" si="0"/>
        <v/>
      </c>
      <c r="F31" s="21" t="str">
        <f t="shared" si="2"/>
        <v/>
      </c>
      <c r="H31" s="55"/>
      <c r="I31" s="55"/>
      <c r="J31" s="76"/>
      <c r="K31" s="76"/>
      <c r="L31" s="41"/>
    </row>
    <row r="32" spans="1:12" ht="14.1" customHeight="1" x14ac:dyDescent="0.25">
      <c r="A32" s="37"/>
      <c r="B32" s="38"/>
      <c r="C32" s="37"/>
      <c r="D32" s="37"/>
      <c r="E32" s="11" t="str">
        <f t="shared" si="0"/>
        <v/>
      </c>
      <c r="F32" s="21" t="str">
        <f t="shared" si="2"/>
        <v/>
      </c>
      <c r="H32" s="55"/>
      <c r="I32" s="55"/>
      <c r="J32" s="76"/>
      <c r="K32" s="76"/>
      <c r="L32" s="41"/>
    </row>
    <row r="33" spans="1:12" ht="14.1" customHeight="1" x14ac:dyDescent="0.25">
      <c r="A33" s="37"/>
      <c r="B33" s="38"/>
      <c r="C33" s="37"/>
      <c r="D33" s="37"/>
      <c r="E33" s="11" t="str">
        <f t="shared" si="0"/>
        <v/>
      </c>
      <c r="F33" s="21" t="str">
        <f t="shared" si="2"/>
        <v/>
      </c>
      <c r="H33" s="55"/>
      <c r="I33" s="55"/>
      <c r="J33" s="76"/>
      <c r="K33" s="76"/>
      <c r="L33" s="41"/>
    </row>
    <row r="34" spans="1:12" ht="14.1" customHeight="1" x14ac:dyDescent="0.25">
      <c r="A34" s="37"/>
      <c r="B34" s="38"/>
      <c r="C34" s="37"/>
      <c r="D34" s="37"/>
      <c r="E34" s="11" t="str">
        <f t="shared" si="0"/>
        <v/>
      </c>
      <c r="F34" s="21" t="str">
        <f t="shared" si="2"/>
        <v/>
      </c>
      <c r="H34" s="55"/>
      <c r="I34" s="55"/>
      <c r="J34" s="76"/>
      <c r="K34" s="76"/>
      <c r="L34" s="41"/>
    </row>
    <row r="35" spans="1:12" ht="14.1" customHeight="1" x14ac:dyDescent="0.25">
      <c r="A35" s="37"/>
      <c r="B35" s="38"/>
      <c r="C35" s="37"/>
      <c r="D35" s="37"/>
      <c r="E35" s="11" t="str">
        <f t="shared" si="0"/>
        <v/>
      </c>
      <c r="F35" s="21" t="str">
        <f t="shared" si="1"/>
        <v/>
      </c>
      <c r="H35" s="55"/>
      <c r="I35" s="55"/>
      <c r="J35" s="76"/>
      <c r="K35" s="76"/>
      <c r="L35" s="41"/>
    </row>
    <row r="36" spans="1:12" ht="14.1" customHeight="1" x14ac:dyDescent="0.25">
      <c r="A36" s="37"/>
      <c r="B36" s="38"/>
      <c r="C36" s="37"/>
      <c r="D36" s="37"/>
      <c r="E36" s="11"/>
      <c r="F36" s="21"/>
      <c r="H36" s="55"/>
      <c r="I36" s="55"/>
      <c r="J36" s="76"/>
      <c r="K36" s="76"/>
      <c r="L36" s="41"/>
    </row>
    <row r="37" spans="1:12" ht="14.1" customHeight="1" x14ac:dyDescent="0.25">
      <c r="A37" s="37"/>
      <c r="B37" s="38"/>
      <c r="C37" s="37"/>
      <c r="D37" s="37"/>
      <c r="E37" s="11" t="str">
        <f t="shared" si="0"/>
        <v/>
      </c>
      <c r="F37" s="21" t="str">
        <f t="shared" si="1"/>
        <v/>
      </c>
      <c r="H37" s="55"/>
      <c r="I37" s="55"/>
      <c r="J37" s="76"/>
      <c r="K37" s="76"/>
      <c r="L37" s="41"/>
    </row>
    <row r="38" spans="1:12" ht="14.1" customHeight="1" x14ac:dyDescent="0.25">
      <c r="A38" s="37"/>
      <c r="B38" s="38"/>
      <c r="C38" s="37"/>
      <c r="D38" s="37"/>
      <c r="E38" s="11"/>
      <c r="F38" s="21"/>
      <c r="G38" s="29"/>
      <c r="H38" s="77"/>
      <c r="I38" s="77"/>
      <c r="J38" s="77"/>
      <c r="K38" s="29"/>
      <c r="L38" s="29"/>
    </row>
    <row r="39" spans="1:12" ht="14.1" customHeight="1" x14ac:dyDescent="0.25">
      <c r="A39" s="37"/>
      <c r="B39" s="38"/>
      <c r="C39" s="37"/>
      <c r="D39" s="37"/>
      <c r="E39" s="11" t="str">
        <f t="shared" si="0"/>
        <v/>
      </c>
      <c r="F39" s="21" t="str">
        <f t="shared" si="1"/>
        <v/>
      </c>
      <c r="G39" s="29"/>
      <c r="H39" s="29"/>
      <c r="I39" s="60"/>
    </row>
    <row r="40" spans="1:12" ht="14.1" customHeight="1" x14ac:dyDescent="0.25">
      <c r="A40" s="37"/>
      <c r="B40" s="38"/>
      <c r="C40" s="37"/>
      <c r="D40" s="37"/>
      <c r="E40" s="11" t="str">
        <f t="shared" si="0"/>
        <v/>
      </c>
      <c r="F40" s="21" t="str">
        <f t="shared" si="1"/>
        <v/>
      </c>
      <c r="G40" s="29"/>
      <c r="H40" s="29"/>
      <c r="I40" s="29"/>
    </row>
    <row r="41" spans="1:12" ht="14.1" customHeight="1" x14ac:dyDescent="0.25">
      <c r="A41" s="37"/>
      <c r="B41" s="38"/>
      <c r="C41" s="37"/>
      <c r="G41" s="29"/>
      <c r="H41" s="29"/>
      <c r="I41" s="29"/>
      <c r="J41" s="60" t="s">
        <v>26</v>
      </c>
      <c r="K41" s="29"/>
      <c r="L41" s="61">
        <f>SUM(L19:L38)</f>
        <v>10.68</v>
      </c>
    </row>
    <row r="42" spans="1:12" ht="14.1" customHeight="1" x14ac:dyDescent="0.25">
      <c r="A42" s="37"/>
      <c r="B42" s="38"/>
      <c r="C42" s="37"/>
      <c r="D42" s="89" t="s">
        <v>19</v>
      </c>
      <c r="E42" s="90"/>
      <c r="F42" s="44">
        <f>F45/1.2</f>
        <v>247.29166666666669</v>
      </c>
      <c r="G42" s="29"/>
      <c r="H42" s="29"/>
      <c r="I42" s="29"/>
      <c r="J42" s="62" t="s">
        <v>27</v>
      </c>
      <c r="K42" s="29"/>
      <c r="L42" s="58">
        <f>L41*20%</f>
        <v>2.1360000000000001</v>
      </c>
    </row>
    <row r="43" spans="1:12" ht="13.5" customHeight="1" x14ac:dyDescent="0.25">
      <c r="A43" s="37"/>
      <c r="B43" s="38"/>
      <c r="C43" s="37"/>
      <c r="D43" s="42" t="s">
        <v>18</v>
      </c>
      <c r="E43" s="43">
        <v>0.2</v>
      </c>
      <c r="F43" s="44">
        <f>F45-F42</f>
        <v>49.458333333333314</v>
      </c>
      <c r="G43" s="78"/>
      <c r="H43" s="78"/>
      <c r="I43" s="78"/>
      <c r="J43" s="62" t="s">
        <v>35</v>
      </c>
      <c r="K43" s="29"/>
      <c r="L43" s="59">
        <f>L41*1.2</f>
        <v>12.815999999999999</v>
      </c>
    </row>
    <row r="44" spans="1:12" ht="42" customHeight="1" x14ac:dyDescent="0.25">
      <c r="A44" s="12"/>
      <c r="B44" s="12"/>
      <c r="C44" s="13" t="s">
        <v>5</v>
      </c>
      <c r="D44" s="13" t="s">
        <v>22</v>
      </c>
      <c r="E44" s="13" t="s">
        <v>23</v>
      </c>
      <c r="F44" s="23" t="s">
        <v>7</v>
      </c>
      <c r="G44" s="29"/>
      <c r="H44" s="29"/>
      <c r="I44" s="29"/>
      <c r="J44" s="29"/>
      <c r="K44" s="29"/>
      <c r="L44" s="29"/>
    </row>
    <row r="45" spans="1:12" ht="18.75" x14ac:dyDescent="0.3">
      <c r="A45" s="81"/>
      <c r="B45" s="81"/>
      <c r="C45" s="24">
        <f>SUM(C14:C43)</f>
        <v>10</v>
      </c>
      <c r="D45" s="14">
        <f>SUM(D14:D43)</f>
        <v>638</v>
      </c>
      <c r="E45" s="14">
        <f>D45-F45</f>
        <v>341.25</v>
      </c>
      <c r="F45" s="25">
        <f>SUM(F14:F39)</f>
        <v>296.75</v>
      </c>
      <c r="G45" s="78"/>
      <c r="H45" s="78"/>
      <c r="I45" s="29"/>
      <c r="J45" s="64" t="s">
        <v>25</v>
      </c>
      <c r="K45" s="29"/>
      <c r="L45" s="63">
        <f>J14-L43</f>
        <v>328.43400000000003</v>
      </c>
    </row>
    <row r="46" spans="1:12" ht="15" customHeight="1" x14ac:dyDescent="0.25">
      <c r="A46" s="28"/>
      <c r="B46" s="29"/>
      <c r="C46" s="26"/>
      <c r="D46" s="15"/>
      <c r="E46" s="15"/>
      <c r="F46" s="27"/>
      <c r="G46" s="28"/>
    </row>
    <row r="47" spans="1:12" ht="28.35" customHeight="1" x14ac:dyDescent="0.25">
      <c r="A47" s="80"/>
      <c r="B47" s="80"/>
      <c r="C47" s="80"/>
      <c r="D47" s="80"/>
      <c r="E47" s="80"/>
      <c r="F47" s="80"/>
      <c r="G47" s="74"/>
      <c r="H47" s="75"/>
      <c r="I47" s="75"/>
      <c r="J47" s="75"/>
      <c r="K47" s="75"/>
      <c r="L47" s="75"/>
    </row>
    <row r="48" spans="1:12" ht="14.1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</row>
    <row r="49" spans="1:6" x14ac:dyDescent="0.25">
      <c r="A49" s="29"/>
      <c r="B49" s="29"/>
      <c r="C49" s="29"/>
      <c r="D49" s="29"/>
      <c r="E49" s="29"/>
      <c r="F49" s="29"/>
    </row>
  </sheetData>
  <sheetProtection selectLockedCells="1"/>
  <mergeCells count="26">
    <mergeCell ref="J29:K29"/>
    <mergeCell ref="J30:K30"/>
    <mergeCell ref="G1:L1"/>
    <mergeCell ref="A47:F47"/>
    <mergeCell ref="A45:B45"/>
    <mergeCell ref="C9:F9"/>
    <mergeCell ref="D5:F5"/>
    <mergeCell ref="D6:F6"/>
    <mergeCell ref="B11:C11"/>
    <mergeCell ref="D42:E42"/>
    <mergeCell ref="G16:L16"/>
    <mergeCell ref="J9:L9"/>
    <mergeCell ref="H11:I11"/>
    <mergeCell ref="G47:L47"/>
    <mergeCell ref="J36:K36"/>
    <mergeCell ref="J37:K37"/>
    <mergeCell ref="H38:J38"/>
    <mergeCell ref="G43:I43"/>
    <mergeCell ref="G45:H45"/>
    <mergeCell ref="J31:K31"/>
    <mergeCell ref="J32:K32"/>
    <mergeCell ref="J33:K33"/>
    <mergeCell ref="J34:K34"/>
    <mergeCell ref="J35:K35"/>
    <mergeCell ref="J25:K25"/>
    <mergeCell ref="J28:K28"/>
  </mergeCells>
  <conditionalFormatting sqref="A44:F44 C45:F46 H25:H37 J25:L37 L18:L21 J19:K21 L43 L45 J43 I39 G41:K41">
    <cfRule type="notContainsBlanks" dxfId="20" priority="15">
      <formula>LEN(TRIM(A18))&gt;0</formula>
    </cfRule>
  </conditionalFormatting>
  <conditionalFormatting sqref="A14:F40 A43:F43 A41:C42">
    <cfRule type="expression" dxfId="19" priority="11">
      <formula>$A14&lt;&gt;""</formula>
    </cfRule>
  </conditionalFormatting>
  <conditionalFormatting sqref="D42 F42">
    <cfRule type="expression" dxfId="18" priority="23">
      <formula>$A41&lt;&gt;""</formula>
    </cfRule>
  </conditionalFormatting>
  <conditionalFormatting sqref="J13 K18 J45 H38:K38 G42:I42">
    <cfRule type="notContainsBlanks" dxfId="17" priority="9">
      <formula>LEN(TRIM(G13))&gt;0</formula>
    </cfRule>
  </conditionalFormatting>
  <conditionalFormatting sqref="I13">
    <cfRule type="notContainsBlanks" dxfId="16" priority="8">
      <formula>LEN(TRIM(I13))&gt;0</formula>
    </cfRule>
  </conditionalFormatting>
  <conditionalFormatting sqref="G13:J14">
    <cfRule type="notContainsBlanks" dxfId="15" priority="10">
      <formula>LEN(TRIM(G13))&gt;0</formula>
    </cfRule>
  </conditionalFormatting>
  <conditionalFormatting sqref="H19">
    <cfRule type="notContainsBlanks" dxfId="14" priority="7">
      <formula>LEN(TRIM(H19))&gt;0</formula>
    </cfRule>
  </conditionalFormatting>
  <conditionalFormatting sqref="H19:H20">
    <cfRule type="notContainsBlanks" dxfId="13" priority="6">
      <formula>LEN(TRIM(H19))&gt;0</formula>
    </cfRule>
  </conditionalFormatting>
  <conditionalFormatting sqref="H21">
    <cfRule type="notContainsBlanks" dxfId="12" priority="5">
      <formula>LEN(TRIM(H21))&gt;0</formula>
    </cfRule>
  </conditionalFormatting>
  <conditionalFormatting sqref="G40:I40 G44:L44 I45 K42:L42">
    <cfRule type="notContainsBlanks" dxfId="11" priority="4">
      <formula>LEN(TRIM(G40))&gt;0</formula>
    </cfRule>
  </conditionalFormatting>
  <conditionalFormatting sqref="J42">
    <cfRule type="notContainsBlanks" dxfId="10" priority="3">
      <formula>LEN(TRIM(J42))&gt;0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view="pageLayout" zoomScaleNormal="100" workbookViewId="0">
      <selection sqref="A1:F47"/>
    </sheetView>
  </sheetViews>
  <sheetFormatPr baseColWidth="10" defaultRowHeight="15" x14ac:dyDescent="0.25"/>
  <cols>
    <col min="1" max="1" width="8.7109375" customWidth="1"/>
    <col min="2" max="2" width="13.7109375" customWidth="1"/>
    <col min="3" max="3" width="13.42578125" customWidth="1"/>
    <col min="4" max="4" width="19.28515625" customWidth="1"/>
    <col min="5" max="5" width="13.85546875" customWidth="1"/>
    <col min="6" max="6" width="16.140625" customWidth="1"/>
  </cols>
  <sheetData>
    <row r="1" spans="1:6" ht="27.75" customHeight="1" x14ac:dyDescent="0.25">
      <c r="A1" s="97" t="s">
        <v>6</v>
      </c>
      <c r="B1" s="97"/>
      <c r="C1" s="97"/>
      <c r="D1" s="97"/>
      <c r="E1" s="97"/>
      <c r="F1" s="97"/>
    </row>
    <row r="2" spans="1:6" ht="14.1" customHeight="1" x14ac:dyDescent="0.25">
      <c r="E2" s="56" t="s">
        <v>28</v>
      </c>
      <c r="F2" s="57" t="str">
        <f>'Facture avril '!F3</f>
        <v>FC 0001</v>
      </c>
    </row>
    <row r="3" spans="1:6" ht="14.1" customHeight="1" x14ac:dyDescent="0.25"/>
    <row r="4" spans="1:6" ht="14.1" customHeight="1" x14ac:dyDescent="0.25">
      <c r="F4" s="6">
        <f>'Facture avril '!D3</f>
        <v>42247</v>
      </c>
    </row>
    <row r="5" spans="1:6" ht="14.1" customHeight="1" x14ac:dyDescent="0.25"/>
    <row r="6" spans="1:6" ht="14.1" customHeight="1" x14ac:dyDescent="0.25">
      <c r="D6" s="91" t="str">
        <f>'Facture avril '!D5:F5</f>
        <v>Modèle Facture et CRG</v>
      </c>
      <c r="E6" s="92"/>
      <c r="F6" s="93"/>
    </row>
    <row r="7" spans="1:6" ht="14.1" customHeight="1" x14ac:dyDescent="0.25">
      <c r="D7" s="94" t="str">
        <f>'Facture avril '!D6:F6</f>
        <v>1 rue de la Chance</v>
      </c>
      <c r="E7" s="95"/>
      <c r="F7" s="96"/>
    </row>
    <row r="8" spans="1:6" ht="14.1" customHeight="1" x14ac:dyDescent="0.25">
      <c r="A8" s="1">
        <f>'Facture avril '!A6</f>
        <v>0</v>
      </c>
      <c r="D8" s="98" t="str">
        <f>'Facture avril '!D7:F7</f>
        <v>13100 Aix en Provence</v>
      </c>
      <c r="E8" s="99"/>
      <c r="F8" s="100"/>
    </row>
    <row r="9" spans="1:6" ht="14.1" customHeight="1" x14ac:dyDescent="0.25">
      <c r="A9">
        <f>'Facture avril '!A7</f>
        <v>0</v>
      </c>
    </row>
    <row r="10" spans="1:6" ht="14.1" customHeight="1" x14ac:dyDescent="0.25">
      <c r="A10">
        <f>'Facture avril '!A8</f>
        <v>0</v>
      </c>
      <c r="C10" s="72" t="str">
        <f>'Facture avril '!C9:F9</f>
        <v>2 rue du Bonheur - Sublime loft</v>
      </c>
      <c r="D10" s="72"/>
      <c r="E10" s="72"/>
      <c r="F10" s="72"/>
    </row>
    <row r="11" spans="1:6" ht="14.1" customHeight="1" x14ac:dyDescent="0.25">
      <c r="A11">
        <f>'Facture avril '!A9</f>
        <v>0</v>
      </c>
    </row>
    <row r="12" spans="1:6" ht="14.1" customHeight="1" x14ac:dyDescent="0.25"/>
    <row r="13" spans="1:6" ht="14.1" customHeight="1" x14ac:dyDescent="0.25"/>
    <row r="14" spans="1:6" ht="14.1" customHeight="1" x14ac:dyDescent="0.25">
      <c r="A14" s="5"/>
      <c r="B14" s="102" t="str">
        <f>'Facture avril '!B11:C11</f>
        <v>Locations     -    Période du</v>
      </c>
      <c r="C14" s="102"/>
      <c r="D14" s="16">
        <f>'Facture avril '!D11</f>
        <v>42217</v>
      </c>
      <c r="E14" s="10" t="str">
        <f>'Facture avril '!E11</f>
        <v>au</v>
      </c>
      <c r="F14" s="17">
        <f>'Facture avril '!F11</f>
        <v>42247</v>
      </c>
    </row>
    <row r="15" spans="1:6" ht="14.1" customHeight="1" x14ac:dyDescent="0.25"/>
    <row r="16" spans="1:6" ht="47.25" x14ac:dyDescent="0.25">
      <c r="A16" s="3" t="s">
        <v>5</v>
      </c>
      <c r="B16" s="3" t="s">
        <v>22</v>
      </c>
      <c r="C16" s="3" t="s">
        <v>7</v>
      </c>
      <c r="D16" s="8" t="s">
        <v>23</v>
      </c>
      <c r="E16" s="3" t="s">
        <v>8</v>
      </c>
      <c r="F16" s="3" t="s">
        <v>9</v>
      </c>
    </row>
    <row r="17" spans="1:6" ht="22.5" customHeight="1" x14ac:dyDescent="0.25">
      <c r="A17">
        <f>'Facture avril '!C45</f>
        <v>10</v>
      </c>
      <c r="B17">
        <f>'Facture avril '!D45</f>
        <v>638</v>
      </c>
      <c r="C17">
        <f>'Facture avril '!F45</f>
        <v>296.75</v>
      </c>
      <c r="D17" s="7">
        <f>'Facture avril '!E45</f>
        <v>341.25</v>
      </c>
      <c r="E17" s="9">
        <f>C17/B17</f>
        <v>0.46512539184952978</v>
      </c>
      <c r="F17" s="9">
        <f>D17/B17</f>
        <v>0.53487460815047017</v>
      </c>
    </row>
    <row r="18" spans="1:6" ht="24" customHeight="1" x14ac:dyDescent="0.25"/>
    <row r="19" spans="1:6" x14ac:dyDescent="0.25">
      <c r="A19" s="101" t="s">
        <v>11</v>
      </c>
      <c r="B19" s="70"/>
      <c r="C19" s="70"/>
      <c r="D19" s="70"/>
      <c r="E19" s="70"/>
      <c r="F19" s="71"/>
    </row>
    <row r="20" spans="1:6" ht="14.1" customHeight="1" x14ac:dyDescent="0.25"/>
    <row r="21" spans="1:6" ht="14.1" customHeight="1" x14ac:dyDescent="0.25">
      <c r="E21" s="2"/>
      <c r="F21" s="2" t="s">
        <v>24</v>
      </c>
    </row>
    <row r="22" spans="1:6" ht="14.1" customHeight="1" x14ac:dyDescent="0.25">
      <c r="B22" s="66"/>
      <c r="C22" s="66"/>
      <c r="D22" s="76" t="s">
        <v>10</v>
      </c>
      <c r="E22" s="76"/>
      <c r="F22" s="41">
        <v>3.98</v>
      </c>
    </row>
    <row r="23" spans="1:6" ht="14.1" customHeight="1" x14ac:dyDescent="0.25">
      <c r="B23" s="66"/>
      <c r="C23" s="66"/>
      <c r="D23" s="76" t="s">
        <v>29</v>
      </c>
      <c r="E23" s="76"/>
      <c r="F23" s="41">
        <v>1.7</v>
      </c>
    </row>
    <row r="24" spans="1:6" ht="14.1" customHeight="1" x14ac:dyDescent="0.25">
      <c r="B24" s="66"/>
      <c r="C24" s="66"/>
      <c r="D24" s="76" t="s">
        <v>30</v>
      </c>
      <c r="E24" s="76"/>
      <c r="F24" s="41">
        <v>5</v>
      </c>
    </row>
    <row r="25" spans="1:6" ht="14.1" customHeight="1" x14ac:dyDescent="0.25">
      <c r="B25" s="66"/>
      <c r="C25" s="66"/>
      <c r="D25" s="76"/>
      <c r="E25" s="76"/>
      <c r="F25" s="41"/>
    </row>
    <row r="26" spans="1:6" ht="14.1" customHeight="1" x14ac:dyDescent="0.25">
      <c r="B26" s="55"/>
      <c r="C26" s="66"/>
      <c r="D26" s="76"/>
      <c r="E26" s="76"/>
      <c r="F26" s="41"/>
    </row>
    <row r="27" spans="1:6" ht="14.1" customHeight="1" x14ac:dyDescent="0.25">
      <c r="B27" s="55"/>
      <c r="C27" s="55"/>
      <c r="D27" s="76"/>
      <c r="E27" s="76"/>
      <c r="F27" s="41"/>
    </row>
    <row r="28" spans="1:6" ht="14.1" customHeight="1" x14ac:dyDescent="0.25">
      <c r="B28" s="55"/>
      <c r="C28" s="55"/>
      <c r="D28" s="76"/>
      <c r="E28" s="76"/>
      <c r="F28" s="41"/>
    </row>
    <row r="29" spans="1:6" ht="14.1" customHeight="1" x14ac:dyDescent="0.25">
      <c r="B29" s="55"/>
      <c r="C29" s="55"/>
      <c r="D29" s="76"/>
      <c r="E29" s="76"/>
      <c r="F29" s="41"/>
    </row>
    <row r="30" spans="1:6" ht="14.1" customHeight="1" x14ac:dyDescent="0.25">
      <c r="B30" s="55"/>
      <c r="C30" s="55"/>
      <c r="D30" s="76"/>
      <c r="E30" s="76"/>
      <c r="F30" s="41"/>
    </row>
    <row r="31" spans="1:6" ht="14.1" customHeight="1" x14ac:dyDescent="0.25">
      <c r="B31" s="55"/>
      <c r="C31" s="55"/>
      <c r="D31" s="76"/>
      <c r="E31" s="76"/>
      <c r="F31" s="41"/>
    </row>
    <row r="32" spans="1:6" ht="14.1" customHeight="1" x14ac:dyDescent="0.25">
      <c r="B32" s="55"/>
      <c r="C32" s="55"/>
      <c r="D32" s="76"/>
      <c r="E32" s="76"/>
      <c r="F32" s="41"/>
    </row>
    <row r="33" spans="1:6" ht="14.1" customHeight="1" x14ac:dyDescent="0.25">
      <c r="B33" s="55"/>
      <c r="C33" s="55"/>
      <c r="D33" s="76"/>
      <c r="E33" s="76"/>
      <c r="F33" s="41"/>
    </row>
    <row r="34" spans="1:6" ht="14.1" customHeight="1" x14ac:dyDescent="0.25">
      <c r="B34" s="55"/>
      <c r="C34" s="55"/>
      <c r="D34" s="76"/>
      <c r="E34" s="76"/>
      <c r="F34" s="41"/>
    </row>
    <row r="35" spans="1:6" ht="14.1" customHeight="1" x14ac:dyDescent="0.25">
      <c r="B35" s="55"/>
      <c r="C35" s="55"/>
      <c r="D35" s="76"/>
      <c r="E35" s="76"/>
      <c r="F35" s="41"/>
    </row>
    <row r="36" spans="1:6" ht="14.1" customHeight="1" x14ac:dyDescent="0.25">
      <c r="B36" s="55"/>
      <c r="C36" s="55"/>
      <c r="D36" s="76"/>
      <c r="E36" s="76"/>
      <c r="F36" s="41"/>
    </row>
    <row r="37" spans="1:6" ht="14.1" customHeight="1" x14ac:dyDescent="0.25">
      <c r="A37" s="29"/>
      <c r="B37" s="77"/>
      <c r="C37" s="77"/>
      <c r="D37" s="77"/>
      <c r="E37" s="29"/>
      <c r="F37" s="29"/>
    </row>
    <row r="38" spans="1:6" ht="14.1" customHeight="1" x14ac:dyDescent="0.25">
      <c r="A38" s="29"/>
      <c r="B38" s="29"/>
      <c r="C38" s="60"/>
      <c r="D38" s="60" t="s">
        <v>26</v>
      </c>
      <c r="E38" s="29"/>
      <c r="F38" s="61">
        <f>SUM(F22:F37)</f>
        <v>10.68</v>
      </c>
    </row>
    <row r="39" spans="1:6" ht="14.1" customHeight="1" x14ac:dyDescent="0.25">
      <c r="A39" s="29"/>
      <c r="B39" s="29"/>
      <c r="C39" s="29"/>
      <c r="D39" s="62" t="s">
        <v>27</v>
      </c>
      <c r="E39" s="29"/>
      <c r="F39" s="58">
        <f>F38*20%</f>
        <v>2.1360000000000001</v>
      </c>
    </row>
    <row r="40" spans="1:6" ht="14.1" customHeight="1" x14ac:dyDescent="0.25">
      <c r="A40" s="29"/>
      <c r="B40" s="29"/>
      <c r="C40" s="29"/>
      <c r="D40" s="62" t="s">
        <v>35</v>
      </c>
      <c r="E40" s="29"/>
      <c r="F40" s="59">
        <f>F38*1.2</f>
        <v>12.815999999999999</v>
      </c>
    </row>
    <row r="41" spans="1:6" ht="14.1" customHeight="1" x14ac:dyDescent="0.25">
      <c r="A41" s="29"/>
      <c r="B41" s="29"/>
      <c r="C41" s="29"/>
      <c r="D41" s="29"/>
      <c r="E41" s="29"/>
      <c r="F41" s="29"/>
    </row>
    <row r="42" spans="1:6" ht="23.25" customHeight="1" x14ac:dyDescent="0.3">
      <c r="A42" s="78"/>
      <c r="B42" s="78"/>
      <c r="C42" s="78"/>
      <c r="D42" s="12" t="s">
        <v>25</v>
      </c>
      <c r="E42" s="29"/>
      <c r="F42" s="63">
        <f>D17-F40</f>
        <v>328.43400000000003</v>
      </c>
    </row>
    <row r="43" spans="1:6" x14ac:dyDescent="0.25">
      <c r="A43" s="29"/>
      <c r="B43" s="29"/>
      <c r="C43" s="29"/>
      <c r="D43" s="29"/>
      <c r="E43" s="29"/>
      <c r="F43" s="29"/>
    </row>
    <row r="44" spans="1:6" x14ac:dyDescent="0.25">
      <c r="A44" s="78">
        <f>'Facture avril '!A46</f>
        <v>0</v>
      </c>
      <c r="B44" s="78"/>
      <c r="C44" s="29"/>
      <c r="D44" s="29"/>
      <c r="E44" s="29"/>
      <c r="F44" s="29"/>
    </row>
    <row r="45" spans="1:6" ht="28.35" customHeight="1" x14ac:dyDescent="0.25">
      <c r="A45" s="74" t="s">
        <v>14</v>
      </c>
      <c r="B45" s="75"/>
      <c r="C45" s="75"/>
      <c r="D45" s="75"/>
      <c r="E45" s="75"/>
      <c r="F45" s="75"/>
    </row>
    <row r="46" spans="1:6" ht="14.1" customHeight="1" x14ac:dyDescent="0.25">
      <c r="A46" s="29"/>
      <c r="B46" s="29"/>
      <c r="C46" s="29"/>
      <c r="D46" s="29"/>
      <c r="E46" s="29"/>
      <c r="F46" s="29"/>
    </row>
    <row r="47" spans="1:6" ht="14.1" customHeight="1" x14ac:dyDescent="0.25">
      <c r="A47" s="29"/>
      <c r="B47" s="29"/>
      <c r="C47" s="29"/>
      <c r="D47" s="29"/>
      <c r="E47" s="29"/>
      <c r="F47" s="29"/>
    </row>
    <row r="48" spans="1:6" ht="14.1" customHeight="1" x14ac:dyDescent="0.25"/>
    <row r="49" ht="14.1" customHeight="1" x14ac:dyDescent="0.25"/>
    <row r="50" ht="14.1" customHeight="1" x14ac:dyDescent="0.25"/>
    <row r="51" ht="14.1" customHeight="1" x14ac:dyDescent="0.25"/>
  </sheetData>
  <sheetProtection selectLockedCells="1"/>
  <mergeCells count="26">
    <mergeCell ref="D34:E34"/>
    <mergeCell ref="D33:E33"/>
    <mergeCell ref="A45:F45"/>
    <mergeCell ref="A19:F19"/>
    <mergeCell ref="B14:C14"/>
    <mergeCell ref="B37:D37"/>
    <mergeCell ref="C10:F10"/>
    <mergeCell ref="D24:E24"/>
    <mergeCell ref="D22:E22"/>
    <mergeCell ref="D23:E23"/>
    <mergeCell ref="A42:C42"/>
    <mergeCell ref="A44:B44"/>
    <mergeCell ref="D28:E28"/>
    <mergeCell ref="D27:E27"/>
    <mergeCell ref="D26:E26"/>
    <mergeCell ref="D25:E25"/>
    <mergeCell ref="D36:E36"/>
    <mergeCell ref="D35:E35"/>
    <mergeCell ref="D6:F6"/>
    <mergeCell ref="D7:F7"/>
    <mergeCell ref="A1:F1"/>
    <mergeCell ref="D8:F8"/>
    <mergeCell ref="D32:E32"/>
    <mergeCell ref="D31:E31"/>
    <mergeCell ref="D30:E30"/>
    <mergeCell ref="D29:E29"/>
  </mergeCells>
  <conditionalFormatting sqref="D16 E21 A40:D41 F40:F42 D42 C38:E38 B37:E37 B25:B36">
    <cfRule type="notContainsBlanks" dxfId="9" priority="13">
      <formula>LEN(TRIM(A16))&gt;0</formula>
    </cfRule>
  </conditionalFormatting>
  <conditionalFormatting sqref="C16">
    <cfRule type="notContainsBlanks" dxfId="8" priority="12">
      <formula>LEN(TRIM(C16))&gt;0</formula>
    </cfRule>
  </conditionalFormatting>
  <conditionalFormatting sqref="A16:D17">
    <cfRule type="notContainsBlanks" dxfId="7" priority="15">
      <formula>LEN(TRIM(A16))&gt;0</formula>
    </cfRule>
  </conditionalFormatting>
  <conditionalFormatting sqref="B22">
    <cfRule type="notContainsBlanks" dxfId="6" priority="9">
      <formula>LEN(TRIM(B22))&gt;0</formula>
    </cfRule>
  </conditionalFormatting>
  <conditionalFormatting sqref="B22:B23">
    <cfRule type="notContainsBlanks" dxfId="5" priority="8">
      <formula>LEN(TRIM(B22))&gt;0</formula>
    </cfRule>
  </conditionalFormatting>
  <conditionalFormatting sqref="B24">
    <cfRule type="notContainsBlanks" dxfId="4" priority="7">
      <formula>LEN(TRIM(B24))&gt;0</formula>
    </cfRule>
  </conditionalFormatting>
  <conditionalFormatting sqref="A39:C39 A43:F43 C44:F44 E39:F39">
    <cfRule type="notContainsBlanks" dxfId="3" priority="5">
      <formula>LEN(TRIM(A39))&gt;0</formula>
    </cfRule>
  </conditionalFormatting>
  <conditionalFormatting sqref="D39">
    <cfRule type="notContainsBlanks" dxfId="2" priority="4">
      <formula>LEN(TRIM(D39))&gt;0</formula>
    </cfRule>
  </conditionalFormatting>
  <conditionalFormatting sqref="F21:F36">
    <cfRule type="notContainsBlanks" dxfId="1" priority="3">
      <formula>LEN(TRIM(F21))&gt;0</formula>
    </cfRule>
  </conditionalFormatting>
  <conditionalFormatting sqref="D22:E36">
    <cfRule type="notContainsBlanks" dxfId="0" priority="1">
      <formula>LEN(TRIM(D22))&gt;0</formula>
    </cfRule>
  </conditionalFormatting>
  <pageMargins left="0.7" right="0.7" top="0.75" bottom="0.75" header="0.3" footer="0.3"/>
  <pageSetup paperSize="9" orientation="portrait" horizontalDpi="4294967293" verticalDpi="4294967293" r:id="rId1"/>
  <headerFooter>
    <oddFooter>&amp;C&amp;8SARL au capital de 1 000,00 euros - SIRET : 80770799700019
Garantie financière : 30.000 € - Banque Martin Maurel
Assurance responsabilité civile : Gan Assurances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avril </vt:lpstr>
      <vt:lpstr>Compte rendu gestion avril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2015-10-11T09:29:02Z</cp:lastPrinted>
  <dcterms:created xsi:type="dcterms:W3CDTF">2015-03-13T16:29:55Z</dcterms:created>
  <dcterms:modified xsi:type="dcterms:W3CDTF">2015-10-11T09:36:57Z</dcterms:modified>
</cp:coreProperties>
</file>