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90" yWindow="-120" windowWidth="13710" windowHeight="11595"/>
  </bookViews>
  <sheets>
    <sheet name="Facture avril 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G15" i="1"/>
  <c r="G25"/>
  <c r="G16"/>
  <c r="K9"/>
  <c r="G20"/>
  <c r="H15"/>
  <c r="G17"/>
  <c r="G18"/>
  <c r="G19"/>
  <c r="G21"/>
  <c r="G22"/>
  <c r="G23"/>
  <c r="G24"/>
  <c r="G26"/>
  <c r="G27"/>
  <c r="G28"/>
  <c r="G29"/>
  <c r="G30"/>
  <c r="G31"/>
  <c r="G32"/>
  <c r="G33"/>
  <c r="G34"/>
  <c r="G35"/>
  <c r="G36"/>
  <c r="H35" l="1"/>
  <c r="H36"/>
  <c r="H30"/>
  <c r="H31"/>
  <c r="H16"/>
  <c r="E39"/>
  <c r="E38"/>
  <c r="D44"/>
  <c r="N36" l="1"/>
  <c r="N37" s="1"/>
  <c r="N38" l="1"/>
  <c r="I9" l="1"/>
  <c r="I8"/>
  <c r="I45" l="1"/>
  <c r="H22" l="1"/>
  <c r="F44" l="1"/>
  <c r="L6"/>
  <c r="L7"/>
  <c r="L5"/>
  <c r="M12" l="1"/>
  <c r="F12"/>
  <c r="L12" s="1"/>
  <c r="M3"/>
  <c r="N28" l="1"/>
  <c r="N29" s="1"/>
  <c r="N3"/>
  <c r="L3"/>
  <c r="N30" l="1"/>
  <c r="G40" l="1"/>
  <c r="J15" l="1"/>
  <c r="H23" l="1"/>
  <c r="H21"/>
  <c r="H26" l="1"/>
  <c r="H27"/>
  <c r="H28"/>
  <c r="H29"/>
  <c r="H33"/>
  <c r="H17" l="1"/>
  <c r="H18"/>
  <c r="H19"/>
  <c r="H20"/>
  <c r="H24"/>
  <c r="H25"/>
  <c r="H32"/>
  <c r="H34"/>
  <c r="H40"/>
  <c r="H44" l="1"/>
  <c r="H41" l="1"/>
  <c r="H42" s="1"/>
  <c r="G44"/>
  <c r="K15"/>
  <c r="M15" s="1"/>
  <c r="H12"/>
  <c r="N12" l="1"/>
  <c r="I15" l="1"/>
  <c r="L15" l="1"/>
  <c r="N15" l="1"/>
  <c r="N44"/>
  <c r="I7" l="1"/>
  <c r="I10"/>
  <c r="J12"/>
</calcChain>
</file>

<file path=xl/sharedStrings.xml><?xml version="1.0" encoding="utf-8"?>
<sst xmlns="http://schemas.openxmlformats.org/spreadsheetml/2006/main" count="52" uniqueCount="46">
  <si>
    <t>FACTURE</t>
  </si>
  <si>
    <t>APPARTAIXQUIS</t>
  </si>
  <si>
    <t>TOTAL 
NUITEES</t>
  </si>
  <si>
    <t>COMPTE RENDU DE GESTION</t>
  </si>
  <si>
    <t>TOTAL COMMISSION 
TTC</t>
  </si>
  <si>
    <t>% 
COMMISSION</t>
  </si>
  <si>
    <t>% 
PROPRIETAIRE</t>
  </si>
  <si>
    <t>TOTAL TTC DEPENSES</t>
  </si>
  <si>
    <t>DEPENSES ENGAGEES</t>
  </si>
  <si>
    <t>au</t>
  </si>
  <si>
    <t>Locations     -    Période du</t>
  </si>
  <si>
    <t>RCS : B807707997 Aix en Provence</t>
  </si>
  <si>
    <t>Paiement à réception</t>
  </si>
  <si>
    <t>CREDITS PROPRIETAIRES DIVERS</t>
  </si>
  <si>
    <t>Commission HT</t>
  </si>
  <si>
    <t xml:space="preserve">TVA </t>
  </si>
  <si>
    <t>TOTAL DEPENSES HT</t>
  </si>
  <si>
    <t>TVA 20%</t>
  </si>
  <si>
    <t>HT</t>
  </si>
  <si>
    <t xml:space="preserve">TOTAL VERSEMENT 
</t>
  </si>
  <si>
    <t xml:space="preserve">
PART 
PROPRIETAIRE
</t>
  </si>
  <si>
    <t>Réf :</t>
  </si>
  <si>
    <t>Alexandra et François Oudot</t>
  </si>
  <si>
    <t>03200 Vichy</t>
  </si>
  <si>
    <t xml:space="preserve">TOTAL VERSEMENT </t>
  </si>
  <si>
    <t>PART 
PROPRIETAIRE</t>
  </si>
  <si>
    <t>TOTAL A PAYER</t>
  </si>
  <si>
    <t>En cas de retard de paiement, seront exigibles, conformément à l'article L 441-6 du code de commerce, une indemnité calculée sur la 
base de trois fois le taux de l'intérêt légal en vigueur ainsi qu'une indemnité forfaitaire pour frais de recouvrement de 40 euros.</t>
  </si>
  <si>
    <t>13100 AIX EN PROVENCE</t>
  </si>
  <si>
    <t>19 Avenue Jules Ferry</t>
  </si>
  <si>
    <t>Papier toilette</t>
  </si>
  <si>
    <t>FC 0536</t>
  </si>
  <si>
    <t>Ducourtioux</t>
  </si>
  <si>
    <t>Versement 
TTC</t>
  </si>
  <si>
    <t>Début 
séjour</t>
  </si>
  <si>
    <t>Nuits "Opé. num"</t>
  </si>
  <si>
    <t xml:space="preserve">Nuits hors 
"Opé. Num" </t>
  </si>
  <si>
    <t>Com. 
%</t>
  </si>
  <si>
    <t>Com.
TTC</t>
  </si>
  <si>
    <t xml:space="preserve">Nom locataire </t>
  </si>
  <si>
    <t>Nbre
occupants
assujettis</t>
  </si>
  <si>
    <t>Nombre taxes opérateurs numériques pour déclaration</t>
  </si>
  <si>
    <t>Nombre taxes hors opérateurs numériques pour déclaration</t>
  </si>
  <si>
    <t>8 Rue Beauvallon</t>
  </si>
  <si>
    <t>45 rue du Maréchal Lyautey</t>
  </si>
  <si>
    <t>Taxe de séjour à déclarer</t>
  </si>
</sst>
</file>

<file path=xl/styles.xml><?xml version="1.0" encoding="utf-8"?>
<styleSheet xmlns="http://schemas.openxmlformats.org/spreadsheetml/2006/main">
  <numFmts count="2">
    <numFmt numFmtId="164" formatCode="0.0"/>
    <numFmt numFmtId="166" formatCode="dd/mm/yy;@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/>
    <xf numFmtId="14" fontId="1" fillId="0" borderId="0" xfId="0" applyNumberFormat="1" applyFont="1"/>
    <xf numFmtId="0" fontId="5" fillId="0" borderId="0" xfId="0" applyFont="1"/>
    <xf numFmtId="10" fontId="2" fillId="0" borderId="1" xfId="0" applyNumberFormat="1" applyFont="1" applyBorder="1"/>
    <xf numFmtId="14" fontId="0" fillId="0" borderId="0" xfId="0" applyNumberFormat="1" applyAlignment="1">
      <alignment horizontal="center"/>
    </xf>
    <xf numFmtId="9" fontId="0" fillId="0" borderId="0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right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right"/>
    </xf>
    <xf numFmtId="0" fontId="10" fillId="0" borderId="1" xfId="0" applyFont="1" applyBorder="1" applyAlignment="1">
      <alignment horizontal="center" vertical="center"/>
    </xf>
    <xf numFmtId="0" fontId="0" fillId="0" borderId="0" xfId="0" applyNumberForma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left"/>
    </xf>
    <xf numFmtId="0" fontId="0" fillId="0" borderId="0" xfId="0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/>
    </xf>
    <xf numFmtId="0" fontId="0" fillId="0" borderId="0" xfId="0" applyProtection="1"/>
    <xf numFmtId="0" fontId="1" fillId="0" borderId="0" xfId="0" applyFont="1" applyProtection="1"/>
    <xf numFmtId="0" fontId="8" fillId="0" borderId="6" xfId="0" applyFont="1" applyBorder="1" applyAlignment="1" applyProtection="1">
      <alignment horizontal="left"/>
    </xf>
    <xf numFmtId="0" fontId="8" fillId="0" borderId="9" xfId="0" applyFont="1" applyBorder="1" applyAlignment="1" applyProtection="1"/>
    <xf numFmtId="0" fontId="8" fillId="0" borderId="7" xfId="0" applyFont="1" applyBorder="1" applyAlignment="1" applyProtection="1"/>
    <xf numFmtId="0" fontId="0" fillId="0" borderId="0" xfId="0" applyBorder="1" applyProtection="1"/>
    <xf numFmtId="0" fontId="1" fillId="0" borderId="0" xfId="0" applyFont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4" fontId="6" fillId="0" borderId="0" xfId="0" applyNumberFormat="1" applyFont="1" applyProtection="1">
      <protection locked="0"/>
    </xf>
    <xf numFmtId="0" fontId="6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1" xfId="0" applyBorder="1"/>
    <xf numFmtId="0" fontId="0" fillId="0" borderId="10" xfId="0" applyBorder="1" applyAlignment="1" applyProtection="1">
      <alignment horizontal="right"/>
      <protection locked="0"/>
    </xf>
    <xf numFmtId="9" fontId="0" fillId="0" borderId="12" xfId="0" applyNumberFormat="1" applyBorder="1" applyAlignment="1" applyProtection="1">
      <alignment horizontal="left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0" xfId="0" applyFont="1"/>
    <xf numFmtId="0" fontId="0" fillId="0" borderId="0" xfId="0" applyAlignment="1" applyProtection="1">
      <protection locked="0"/>
    </xf>
    <xf numFmtId="2" fontId="0" fillId="0" borderId="11" xfId="0" applyNumberFormat="1" applyBorder="1" applyProtection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10" fillId="0" borderId="0" xfId="0" applyFont="1" applyAlignment="1">
      <alignment vertical="center"/>
    </xf>
    <xf numFmtId="10" fontId="2" fillId="0" borderId="0" xfId="0" applyNumberFormat="1" applyFont="1" applyBorder="1"/>
    <xf numFmtId="1" fontId="0" fillId="0" borderId="0" xfId="0" applyNumberFormat="1" applyBorder="1" applyAlignment="1" applyProtection="1">
      <alignment horizontal="center" vertical="center"/>
    </xf>
    <xf numFmtId="14" fontId="2" fillId="0" borderId="0" xfId="0" applyNumberFormat="1" applyFont="1" applyBorder="1" applyAlignment="1" applyProtection="1">
      <alignment horizontal="center"/>
      <protection locked="0"/>
    </xf>
    <xf numFmtId="0" fontId="9" fillId="0" borderId="0" xfId="0" applyFont="1" applyAlignment="1" applyProtection="1">
      <alignment vertical="top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64" fontId="0" fillId="0" borderId="1" xfId="0" applyNumberFormat="1" applyBorder="1" applyAlignment="1" applyProtection="1">
      <alignment horizontal="right" vertical="center"/>
    </xf>
    <xf numFmtId="164" fontId="3" fillId="0" borderId="0" xfId="0" applyNumberFormat="1" applyFont="1" applyAlignment="1">
      <alignment horizontal="center"/>
    </xf>
    <xf numFmtId="164" fontId="1" fillId="0" borderId="1" xfId="0" applyNumberFormat="1" applyFont="1" applyBorder="1" applyAlignment="1" applyProtection="1">
      <alignment horizontal="right"/>
    </xf>
    <xf numFmtId="1" fontId="0" fillId="0" borderId="0" xfId="0" applyNumberFormat="1"/>
    <xf numFmtId="1" fontId="0" fillId="0" borderId="11" xfId="0" applyNumberFormat="1" applyBorder="1" applyProtection="1"/>
    <xf numFmtId="164" fontId="0" fillId="0" borderId="0" xfId="0" applyNumberFormat="1"/>
    <xf numFmtId="164" fontId="5" fillId="0" borderId="0" xfId="0" applyNumberFormat="1" applyFont="1"/>
    <xf numFmtId="1" fontId="0" fillId="0" borderId="1" xfId="0" applyNumberFormat="1" applyBorder="1" applyAlignment="1" applyProtection="1">
      <alignment horizontal="right"/>
    </xf>
    <xf numFmtId="2" fontId="0" fillId="0" borderId="0" xfId="0" applyNumberFormat="1" applyBorder="1" applyAlignment="1" applyProtection="1">
      <alignment horizontal="center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7" fillId="0" borderId="0" xfId="0" applyFont="1" applyAlignment="1">
      <alignment horizontal="left" vertical="top" wrapText="1"/>
    </xf>
    <xf numFmtId="0" fontId="0" fillId="0" borderId="0" xfId="0" applyAlignment="1" applyProtection="1">
      <alignment horizontal="center"/>
      <protection locked="0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top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9" fillId="0" borderId="0" xfId="0" applyFont="1" applyBorder="1" applyAlignment="1" applyProtection="1">
      <alignment horizontal="left"/>
    </xf>
    <xf numFmtId="0" fontId="0" fillId="0" borderId="10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10" xfId="0" applyBorder="1" applyAlignment="1" applyProtection="1">
      <alignment horizontal="center" wrapText="1"/>
    </xf>
    <xf numFmtId="0" fontId="0" fillId="0" borderId="11" xfId="0" applyBorder="1" applyAlignment="1" applyProtection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1" fillId="0" borderId="0" xfId="0" applyFont="1" applyAlignment="1">
      <alignment horizontal="right"/>
    </xf>
    <xf numFmtId="0" fontId="5" fillId="0" borderId="2" xfId="0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8" fillId="0" borderId="9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1" fillId="0" borderId="0" xfId="0" applyNumberFormat="1" applyFont="1" applyAlignment="1">
      <alignment horizontal="center"/>
    </xf>
    <xf numFmtId="0" fontId="5" fillId="0" borderId="2" xfId="0" applyFont="1" applyBorder="1" applyAlignment="1" applyProtection="1">
      <alignment horizontal="left" wrapText="1"/>
    </xf>
    <xf numFmtId="0" fontId="5" fillId="0" borderId="8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8" fillId="0" borderId="4" xfId="0" applyFont="1" applyBorder="1" applyAlignment="1" applyProtection="1">
      <alignment horizontal="left"/>
    </xf>
    <xf numFmtId="0" fontId="8" fillId="0" borderId="0" xfId="0" applyFont="1" applyBorder="1" applyAlignment="1" applyProtection="1">
      <alignment horizontal="left"/>
    </xf>
    <xf numFmtId="0" fontId="8" fillId="0" borderId="5" xfId="0" applyFont="1" applyBorder="1" applyAlignment="1" applyProtection="1">
      <alignment horizontal="left"/>
    </xf>
    <xf numFmtId="0" fontId="1" fillId="0" borderId="0" xfId="0" applyFont="1" applyAlignment="1" applyProtection="1">
      <alignment horizontal="center"/>
    </xf>
    <xf numFmtId="9" fontId="0" fillId="0" borderId="10" xfId="0" applyNumberFormat="1" applyBorder="1" applyAlignment="1" applyProtection="1">
      <alignment horizontal="center" vertical="center"/>
    </xf>
    <xf numFmtId="9" fontId="0" fillId="0" borderId="1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12" fillId="0" borderId="10" xfId="0" applyFont="1" applyBorder="1" applyAlignment="1" applyProtection="1">
      <alignment horizontal="center"/>
      <protection locked="0"/>
    </xf>
    <xf numFmtId="0" fontId="12" fillId="0" borderId="11" xfId="0" applyFont="1" applyBorder="1" applyAlignment="1" applyProtection="1">
      <alignment horizontal="center"/>
      <protection locked="0"/>
    </xf>
    <xf numFmtId="0" fontId="10" fillId="0" borderId="1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right" vertical="center"/>
    </xf>
    <xf numFmtId="0" fontId="7" fillId="0" borderId="0" xfId="0" applyFont="1" applyBorder="1" applyAlignment="1" applyProtection="1"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2" fillId="0" borderId="11" xfId="0" applyFont="1" applyBorder="1" applyAlignment="1" applyProtection="1">
      <alignment horizontal="center"/>
      <protection locked="0"/>
    </xf>
    <xf numFmtId="9" fontId="13" fillId="0" borderId="10" xfId="0" applyNumberFormat="1" applyFont="1" applyBorder="1" applyAlignment="1" applyProtection="1">
      <alignment horizontal="center" vertical="center"/>
    </xf>
    <xf numFmtId="9" fontId="13" fillId="0" borderId="12" xfId="0" applyNumberFormat="1" applyFont="1" applyBorder="1" applyAlignment="1" applyProtection="1">
      <alignment horizontal="center" vertical="center"/>
    </xf>
    <xf numFmtId="9" fontId="13" fillId="0" borderId="11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/>
      <protection locked="0"/>
    </xf>
    <xf numFmtId="0" fontId="14" fillId="0" borderId="1" xfId="0" applyFont="1" applyBorder="1" applyAlignment="1" applyProtection="1">
      <alignment horizontal="center" vertical="center" wrapText="1"/>
    </xf>
    <xf numFmtId="9" fontId="13" fillId="0" borderId="0" xfId="0" applyNumberFormat="1" applyFont="1" applyBorder="1" applyAlignment="1" applyProtection="1">
      <alignment vertical="center"/>
    </xf>
    <xf numFmtId="0" fontId="0" fillId="0" borderId="0" xfId="0" applyBorder="1" applyAlignment="1" applyProtection="1">
      <protection locked="0"/>
    </xf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76200</xdr:rowOff>
    </xdr:from>
    <xdr:to>
      <xdr:col>0</xdr:col>
      <xdr:colOff>868326</xdr:colOff>
      <xdr:row>5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76200"/>
          <a:ext cx="801650" cy="1114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6"/>
  <sheetViews>
    <sheetView tabSelected="1" view="pageLayout" zoomScaleNormal="100" workbookViewId="0">
      <selection activeCell="G16" sqref="G16"/>
    </sheetView>
  </sheetViews>
  <sheetFormatPr baseColWidth="10" defaultRowHeight="15"/>
  <cols>
    <col min="1" max="1" width="19.85546875" customWidth="1"/>
    <col min="2" max="2" width="8.42578125" customWidth="1"/>
    <col min="3" max="3" width="9.140625" customWidth="1"/>
    <col min="4" max="4" width="9" customWidth="1"/>
    <col min="5" max="5" width="8.42578125" customWidth="1"/>
    <col min="6" max="6" width="10.5703125" customWidth="1"/>
    <col min="7" max="7" width="10.140625" customWidth="1"/>
    <col min="8" max="8" width="10.85546875" customWidth="1"/>
    <col min="9" max="9" width="8.7109375" customWidth="1"/>
    <col min="10" max="10" width="13.7109375" customWidth="1"/>
    <col min="11" max="11" width="13.42578125" customWidth="1"/>
    <col min="12" max="12" width="19.28515625" customWidth="1"/>
    <col min="13" max="13" width="13.85546875" customWidth="1"/>
    <col min="14" max="14" width="16.140625" customWidth="1"/>
  </cols>
  <sheetData>
    <row r="1" spans="1:14" ht="36.75" customHeight="1">
      <c r="H1" s="17" t="s">
        <v>0</v>
      </c>
      <c r="J1" s="48"/>
      <c r="K1" s="48"/>
      <c r="L1" s="109" t="s">
        <v>3</v>
      </c>
      <c r="M1" s="110"/>
      <c r="N1" s="111"/>
    </row>
    <row r="2" spans="1:14" ht="14.1" customHeight="1">
      <c r="H2" s="3"/>
    </row>
    <row r="3" spans="1:14" ht="14.1" customHeight="1">
      <c r="F3" s="32">
        <v>43232</v>
      </c>
      <c r="G3" s="47" t="s">
        <v>21</v>
      </c>
      <c r="H3" s="33" t="s">
        <v>31</v>
      </c>
      <c r="L3" s="46">
        <f>F3</f>
        <v>43232</v>
      </c>
      <c r="M3" s="47" t="str">
        <f>G3</f>
        <v>Réf :</v>
      </c>
      <c r="N3" s="6" t="str">
        <f>H3</f>
        <v>FC 0536</v>
      </c>
    </row>
    <row r="4" spans="1:14" ht="14.1" customHeight="1"/>
    <row r="5" spans="1:14" ht="14.1" customHeight="1">
      <c r="A5" s="23"/>
      <c r="B5" s="23"/>
      <c r="C5" s="23"/>
      <c r="D5" s="23"/>
      <c r="E5" s="23"/>
      <c r="F5" s="97" t="s">
        <v>22</v>
      </c>
      <c r="G5" s="98"/>
      <c r="H5" s="99"/>
      <c r="L5" s="87" t="str">
        <f>F5</f>
        <v>Alexandra et François Oudot</v>
      </c>
      <c r="M5" s="88"/>
      <c r="N5" s="89"/>
    </row>
    <row r="6" spans="1:14" ht="14.1" customHeight="1">
      <c r="A6" s="23"/>
      <c r="B6" s="23"/>
      <c r="C6" s="23"/>
      <c r="D6" s="23"/>
      <c r="E6" s="23"/>
      <c r="F6" s="100" t="s">
        <v>44</v>
      </c>
      <c r="G6" s="101"/>
      <c r="H6" s="102"/>
      <c r="L6" s="90" t="str">
        <f t="shared" ref="L6:L7" si="0">F6</f>
        <v>45 rue du Maréchal Lyautey</v>
      </c>
      <c r="M6" s="91"/>
      <c r="N6" s="92"/>
    </row>
    <row r="7" spans="1:14" ht="14.1" customHeight="1">
      <c r="A7" s="24" t="s">
        <v>1</v>
      </c>
      <c r="B7" s="24"/>
      <c r="C7" s="23"/>
      <c r="D7" s="23"/>
      <c r="E7" s="23"/>
      <c r="F7" s="25" t="s">
        <v>23</v>
      </c>
      <c r="G7" s="26"/>
      <c r="H7" s="27"/>
      <c r="I7" s="1" t="str">
        <f ca="1">'Facture avril '!I7</f>
        <v>APPARTAIXQUIS</v>
      </c>
      <c r="L7" s="93" t="str">
        <f t="shared" si="0"/>
        <v>03200 Vichy</v>
      </c>
      <c r="M7" s="94"/>
      <c r="N7" s="95"/>
    </row>
    <row r="8" spans="1:14" ht="14.1" customHeight="1">
      <c r="A8" s="23" t="s">
        <v>29</v>
      </c>
      <c r="B8" s="23"/>
      <c r="C8" s="23"/>
      <c r="D8" s="23"/>
      <c r="E8" s="23"/>
      <c r="F8" s="23"/>
      <c r="G8" s="28"/>
      <c r="H8" s="28"/>
      <c r="I8" t="str">
        <f>A8</f>
        <v>19 Avenue Jules Ferry</v>
      </c>
    </row>
    <row r="9" spans="1:14" ht="14.1" customHeight="1">
      <c r="A9" s="23" t="s">
        <v>28</v>
      </c>
      <c r="B9" s="23"/>
      <c r="C9" s="103" t="s">
        <v>43</v>
      </c>
      <c r="D9" s="103"/>
      <c r="E9" s="103"/>
      <c r="F9" s="103"/>
      <c r="G9" s="103"/>
      <c r="H9" s="103"/>
      <c r="I9" t="str">
        <f>A9</f>
        <v>13100 AIX EN PROVENCE</v>
      </c>
      <c r="K9" s="96" t="str">
        <f>C9</f>
        <v>8 Rue Beauvallon</v>
      </c>
      <c r="L9" s="96"/>
      <c r="M9" s="96"/>
      <c r="N9" s="96"/>
    </row>
    <row r="10" spans="1:14" ht="14.1" customHeight="1">
      <c r="A10" s="23" t="s">
        <v>11</v>
      </c>
      <c r="B10" s="23"/>
      <c r="C10" s="23"/>
      <c r="D10" s="23"/>
      <c r="E10" s="23"/>
      <c r="F10" s="23"/>
      <c r="G10" s="23"/>
      <c r="H10" s="23"/>
      <c r="I10" t="str">
        <f ca="1">'Facture avril '!I10</f>
        <v>RCS : B807707997 Aix en Provence</v>
      </c>
    </row>
    <row r="11" spans="1:14" ht="14.1" customHeight="1">
      <c r="A11" s="23"/>
      <c r="B11" s="23"/>
      <c r="C11" s="23"/>
      <c r="D11" s="23"/>
      <c r="E11" s="23"/>
      <c r="F11" s="23"/>
      <c r="G11" s="23"/>
      <c r="H11" s="23"/>
    </row>
    <row r="12" spans="1:14" ht="14.1" customHeight="1">
      <c r="A12" s="103" t="s">
        <v>10</v>
      </c>
      <c r="B12" s="103"/>
      <c r="C12" s="103"/>
      <c r="D12" s="103"/>
      <c r="E12" s="66"/>
      <c r="F12" s="16">
        <f>DATE(YEAR(F3),MONTH(F3),1)</f>
        <v>43221</v>
      </c>
      <c r="G12" s="29" t="s">
        <v>9</v>
      </c>
      <c r="H12" s="15">
        <f>EOMONTH(F12,0)</f>
        <v>43251</v>
      </c>
      <c r="I12" s="5"/>
      <c r="J12" s="86" t="str">
        <f ca="1">'Facture avril '!J12:K12</f>
        <v>Locations     -    Période du</v>
      </c>
      <c r="K12" s="86"/>
      <c r="L12" s="14">
        <f>F12</f>
        <v>43221</v>
      </c>
      <c r="M12" s="14" t="str">
        <f t="shared" ref="M12:N12" si="1">G12</f>
        <v>au</v>
      </c>
      <c r="N12" s="14">
        <f t="shared" si="1"/>
        <v>43251</v>
      </c>
    </row>
    <row r="14" spans="1:14" s="42" customFormat="1" ht="39" customHeight="1">
      <c r="A14" s="38" t="s">
        <v>39</v>
      </c>
      <c r="B14" s="39" t="s">
        <v>34</v>
      </c>
      <c r="C14" s="39" t="s">
        <v>35</v>
      </c>
      <c r="D14" s="39" t="s">
        <v>36</v>
      </c>
      <c r="E14" s="39" t="s">
        <v>40</v>
      </c>
      <c r="F14" s="39" t="s">
        <v>33</v>
      </c>
      <c r="G14" s="39" t="s">
        <v>37</v>
      </c>
      <c r="H14" s="39" t="s">
        <v>38</v>
      </c>
      <c r="I14" s="40" t="s">
        <v>2</v>
      </c>
      <c r="J14" s="40" t="s">
        <v>19</v>
      </c>
      <c r="K14" s="40" t="s">
        <v>4</v>
      </c>
      <c r="L14" s="41" t="s">
        <v>20</v>
      </c>
      <c r="M14" s="40" t="s">
        <v>5</v>
      </c>
      <c r="N14" s="40" t="s">
        <v>6</v>
      </c>
    </row>
    <row r="15" spans="1:14" ht="14.1" customHeight="1">
      <c r="A15" s="51" t="s">
        <v>32</v>
      </c>
      <c r="B15" s="113">
        <v>43226</v>
      </c>
      <c r="C15" s="65">
        <v>30</v>
      </c>
      <c r="D15" s="65">
        <v>0</v>
      </c>
      <c r="E15" s="65">
        <v>2</v>
      </c>
      <c r="F15" s="64">
        <v>1501.97</v>
      </c>
      <c r="G15" s="10">
        <f>IF(C15="","",(IF(C15+D15&lt;=2,0.5,IF(C15+D15&gt;=7,0.35,IF(C15+D15=3,0.4,IF(C15+D15=4,0.4,IF(C15+D15=5,0.4,IF(C15+D15=6,0.4,IF(C15+D15=0,"")))))))))</f>
        <v>0.35</v>
      </c>
      <c r="H15" s="50">
        <f>IF(ISERROR(F15*G15),"",F15*G15)</f>
        <v>525.68949999999995</v>
      </c>
      <c r="I15">
        <f>C44</f>
        <v>0</v>
      </c>
      <c r="J15" s="61">
        <f>F44</f>
        <v>1501.97</v>
      </c>
      <c r="K15" s="61">
        <f>H44</f>
        <v>525.68949999999995</v>
      </c>
      <c r="L15" s="62">
        <f>G44</f>
        <v>976.28050000000007</v>
      </c>
      <c r="M15" s="8">
        <f>K15/J15</f>
        <v>0.35</v>
      </c>
      <c r="N15" s="8">
        <f>L15/J15</f>
        <v>0.65</v>
      </c>
    </row>
    <row r="16" spans="1:14" ht="14.1" customHeight="1">
      <c r="A16" s="51"/>
      <c r="B16" s="31"/>
      <c r="C16" s="53"/>
      <c r="D16" s="53"/>
      <c r="E16" s="53"/>
      <c r="F16" s="64"/>
      <c r="G16" s="10" t="str">
        <f t="shared" ref="G16:G36" si="2">IF(C16="","",(IF(C16+D16&lt;=2,0.5,IF(C16+D16&gt;=7,0.35,IF(C16+D16=3,0.4,IF(C16+D16=4,0.4,IF(C16+D16=5,0.4,IF(C16+D16=6,0.4,IF(C16+D16=0,"")))))))))</f>
        <v/>
      </c>
      <c r="H16" s="50" t="str">
        <f>IF(ISERROR(F16*G16),"",F16*G16)</f>
        <v/>
      </c>
      <c r="L16" s="7"/>
      <c r="M16" s="49"/>
      <c r="N16" s="49"/>
    </row>
    <row r="17" spans="1:14" ht="14.1" customHeight="1">
      <c r="A17" s="53"/>
      <c r="B17" s="31"/>
      <c r="C17" s="30"/>
      <c r="D17" s="53"/>
      <c r="E17" s="53"/>
      <c r="F17" s="30"/>
      <c r="G17" s="10" t="str">
        <f t="shared" si="2"/>
        <v/>
      </c>
      <c r="H17" s="18" t="str">
        <f t="shared" ref="H17:H40" si="3">IF(ISERROR(F17*G17),"",F17*G17)</f>
        <v/>
      </c>
    </row>
    <row r="18" spans="1:14" ht="14.1" customHeight="1">
      <c r="A18" s="53"/>
      <c r="B18" s="31"/>
      <c r="C18" s="30"/>
      <c r="D18" s="53"/>
      <c r="E18" s="53"/>
      <c r="F18" s="30"/>
      <c r="G18" s="10" t="str">
        <f t="shared" si="2"/>
        <v/>
      </c>
      <c r="H18" s="18" t="str">
        <f t="shared" si="3"/>
        <v/>
      </c>
      <c r="I18" s="73" t="s">
        <v>8</v>
      </c>
      <c r="J18" s="74"/>
      <c r="K18" s="74"/>
      <c r="L18" s="74"/>
      <c r="M18" s="74"/>
      <c r="N18" s="75"/>
    </row>
    <row r="19" spans="1:14" ht="14.1" customHeight="1">
      <c r="A19" s="53"/>
      <c r="B19" s="31"/>
      <c r="C19" s="30"/>
      <c r="D19" s="53"/>
      <c r="E19" s="53"/>
      <c r="F19" s="30"/>
      <c r="G19" s="10" t="str">
        <f t="shared" si="2"/>
        <v/>
      </c>
      <c r="H19" s="18" t="str">
        <f t="shared" ref="H19:H31" si="4">IF(ISERROR(F19*G19),"",F19*G19)</f>
        <v/>
      </c>
    </row>
    <row r="20" spans="1:14" ht="14.1" customHeight="1">
      <c r="A20" s="30"/>
      <c r="B20" s="31"/>
      <c r="C20" s="30"/>
      <c r="D20" s="53"/>
      <c r="E20" s="53"/>
      <c r="F20" s="30"/>
      <c r="G20" s="10" t="str">
        <f>IF(C20="","",(IF(C20+D20&lt;=2,0.5,IF(C20+D20&gt;=7,0.35,IF(C20+D20=3,0.4,IF(C20+D20=4,0.4,IF(C20+D20=5,0.4,IF(C20+D20=6,0.4,IF(C20+D20=0,"")))))))))</f>
        <v/>
      </c>
      <c r="H20" s="18" t="str">
        <f t="shared" si="4"/>
        <v/>
      </c>
      <c r="N20" s="2" t="s">
        <v>18</v>
      </c>
    </row>
    <row r="21" spans="1:14" ht="14.1" customHeight="1">
      <c r="A21" s="30"/>
      <c r="B21" s="31"/>
      <c r="C21" s="30"/>
      <c r="D21" s="53"/>
      <c r="E21" s="53"/>
      <c r="F21" s="30"/>
      <c r="G21" s="10" t="str">
        <f t="shared" si="2"/>
        <v/>
      </c>
      <c r="H21" s="18" t="str">
        <f t="shared" si="4"/>
        <v/>
      </c>
      <c r="K21" s="43"/>
      <c r="L21" s="106" t="s">
        <v>30</v>
      </c>
      <c r="M21" s="106"/>
      <c r="N21" s="35">
        <v>3.31</v>
      </c>
    </row>
    <row r="22" spans="1:14" ht="14.1" customHeight="1">
      <c r="A22" s="30"/>
      <c r="B22" s="31"/>
      <c r="C22" s="30"/>
      <c r="D22" s="53"/>
      <c r="E22" s="53"/>
      <c r="F22" s="30"/>
      <c r="G22" s="10" t="str">
        <f t="shared" si="2"/>
        <v/>
      </c>
      <c r="H22" s="18" t="str">
        <f>IF(ISERROR(F22*G22),"",F22*G22)</f>
        <v/>
      </c>
      <c r="K22" s="43"/>
      <c r="L22" s="107"/>
      <c r="M22" s="108"/>
      <c r="N22" s="35"/>
    </row>
    <row r="23" spans="1:14" ht="14.1" customHeight="1">
      <c r="A23" s="30"/>
      <c r="B23" s="31"/>
      <c r="C23" s="30"/>
      <c r="D23" s="53"/>
      <c r="E23" s="53"/>
      <c r="F23" s="30"/>
      <c r="G23" s="10" t="str">
        <f t="shared" si="2"/>
        <v/>
      </c>
      <c r="H23" s="18" t="str">
        <f t="shared" si="4"/>
        <v/>
      </c>
      <c r="K23" s="43"/>
      <c r="L23" s="106"/>
      <c r="M23" s="106"/>
      <c r="N23" s="35"/>
    </row>
    <row r="24" spans="1:14" ht="13.5" customHeight="1">
      <c r="A24" s="30"/>
      <c r="B24" s="31"/>
      <c r="C24" s="30"/>
      <c r="D24" s="53"/>
      <c r="E24" s="53"/>
      <c r="F24" s="30"/>
      <c r="G24" s="10" t="str">
        <f t="shared" si="2"/>
        <v/>
      </c>
      <c r="H24" s="18" t="str">
        <f t="shared" si="4"/>
        <v/>
      </c>
      <c r="J24" s="43"/>
      <c r="K24" s="43"/>
      <c r="L24" s="112"/>
      <c r="M24" s="112"/>
      <c r="N24" s="35"/>
    </row>
    <row r="25" spans="1:14" ht="14.1" customHeight="1">
      <c r="A25" s="30"/>
      <c r="B25" s="31"/>
      <c r="C25" s="30"/>
      <c r="D25" s="53"/>
      <c r="E25" s="53"/>
      <c r="F25" s="30"/>
      <c r="G25" s="10" t="str">
        <f>IF(C25="","",(IF(C25+D25&lt;=2,0.5,IF(C25+D25&gt;=7,0.35,IF(C25+D25=3,0.4,IF(C25+D25=4,0.4,IF(C25+D25=5,0.4,IF(C25+D25=6,0.4,IF(C25+D25=0,"")))))))))</f>
        <v/>
      </c>
      <c r="H25" s="18" t="str">
        <f t="shared" si="4"/>
        <v/>
      </c>
      <c r="J25" s="43"/>
      <c r="K25" s="43"/>
      <c r="L25" s="68"/>
      <c r="M25" s="68"/>
    </row>
    <row r="26" spans="1:14" ht="14.1" customHeight="1">
      <c r="A26" s="53"/>
      <c r="B26" s="31"/>
      <c r="C26" s="30"/>
      <c r="D26" s="53"/>
      <c r="E26" s="53"/>
      <c r="F26" s="30"/>
      <c r="G26" s="10" t="str">
        <f t="shared" si="2"/>
        <v/>
      </c>
      <c r="H26" s="18" t="str">
        <f t="shared" si="4"/>
        <v/>
      </c>
      <c r="J26" s="43"/>
      <c r="K26" s="43"/>
      <c r="L26" s="68"/>
      <c r="M26" s="68"/>
    </row>
    <row r="27" spans="1:14" ht="14.1" customHeight="1">
      <c r="A27" s="30"/>
      <c r="B27" s="31"/>
      <c r="C27" s="30"/>
      <c r="D27" s="53"/>
      <c r="E27" s="53"/>
      <c r="F27" s="30"/>
      <c r="G27" s="10" t="str">
        <f t="shared" si="2"/>
        <v/>
      </c>
      <c r="H27" s="18" t="str">
        <f t="shared" si="4"/>
        <v/>
      </c>
      <c r="J27" s="43"/>
      <c r="K27" s="43"/>
      <c r="L27" s="43"/>
      <c r="M27" s="34"/>
    </row>
    <row r="28" spans="1:14" ht="14.1" customHeight="1">
      <c r="A28" s="30"/>
      <c r="B28" s="31"/>
      <c r="C28" s="30"/>
      <c r="D28" s="53"/>
      <c r="E28" s="53"/>
      <c r="F28" s="30"/>
      <c r="G28" s="10" t="str">
        <f t="shared" si="2"/>
        <v/>
      </c>
      <c r="H28" s="18" t="str">
        <f t="shared" si="4"/>
        <v/>
      </c>
      <c r="J28" s="43"/>
      <c r="K28" s="43"/>
      <c r="L28" s="80" t="s">
        <v>16</v>
      </c>
      <c r="M28" s="81"/>
      <c r="N28" s="44">
        <f>SUM(N21:N27)</f>
        <v>3.31</v>
      </c>
    </row>
    <row r="29" spans="1:14" ht="14.1" customHeight="1">
      <c r="A29" s="30"/>
      <c r="B29" s="31"/>
      <c r="C29" s="30"/>
      <c r="D29" s="53"/>
      <c r="E29" s="53"/>
      <c r="F29" s="30"/>
      <c r="G29" s="10" t="str">
        <f t="shared" si="2"/>
        <v/>
      </c>
      <c r="H29" s="18" t="str">
        <f t="shared" si="4"/>
        <v/>
      </c>
      <c r="J29" s="43"/>
      <c r="K29" s="43"/>
      <c r="L29" s="82" t="s">
        <v>17</v>
      </c>
      <c r="M29" s="83"/>
      <c r="N29" s="44">
        <f>N28*20%</f>
        <v>0.66200000000000003</v>
      </c>
    </row>
    <row r="30" spans="1:14" ht="14.1" customHeight="1">
      <c r="A30" s="30"/>
      <c r="B30" s="31"/>
      <c r="C30" s="30"/>
      <c r="D30" s="53"/>
      <c r="E30" s="53"/>
      <c r="F30" s="30"/>
      <c r="G30" s="10" t="str">
        <f t="shared" si="2"/>
        <v/>
      </c>
      <c r="H30" s="18" t="str">
        <f t="shared" si="4"/>
        <v/>
      </c>
      <c r="L30" s="84" t="s">
        <v>7</v>
      </c>
      <c r="M30" s="85"/>
      <c r="N30" s="45">
        <f>SUM(N28:N29)</f>
        <v>3.972</v>
      </c>
    </row>
    <row r="31" spans="1:14" ht="14.1" customHeight="1">
      <c r="G31" s="10" t="str">
        <f t="shared" si="2"/>
        <v/>
      </c>
      <c r="H31" s="18" t="str">
        <f t="shared" si="4"/>
        <v/>
      </c>
      <c r="J31" s="68"/>
      <c r="K31" s="68"/>
      <c r="L31" s="68"/>
      <c r="M31" s="34"/>
    </row>
    <row r="32" spans="1:14" ht="14.1" customHeight="1">
      <c r="A32" s="30"/>
      <c r="B32" s="31"/>
      <c r="C32" s="30"/>
      <c r="D32" s="53"/>
      <c r="E32" s="53"/>
      <c r="F32" s="30"/>
      <c r="G32" s="10" t="str">
        <f t="shared" si="2"/>
        <v/>
      </c>
      <c r="H32" s="18" t="str">
        <f t="shared" ref="H32:H36" si="5">IF(ISERROR(F32*G32),"",F32*G32)</f>
        <v/>
      </c>
      <c r="I32" s="73" t="s">
        <v>13</v>
      </c>
      <c r="J32" s="74"/>
      <c r="K32" s="74"/>
      <c r="L32" s="74"/>
      <c r="M32" s="74"/>
      <c r="N32" s="75"/>
    </row>
    <row r="33" spans="1:14" ht="14.1" customHeight="1">
      <c r="A33" s="30"/>
      <c r="B33" s="31"/>
      <c r="C33" s="30"/>
      <c r="D33" s="53"/>
      <c r="E33" s="53"/>
      <c r="F33" s="30"/>
      <c r="G33" s="10" t="str">
        <f t="shared" si="2"/>
        <v/>
      </c>
      <c r="H33" s="18" t="str">
        <f t="shared" si="5"/>
        <v/>
      </c>
      <c r="J33" s="77"/>
      <c r="K33" s="78"/>
      <c r="L33" s="78"/>
      <c r="M33" s="79"/>
      <c r="N33" s="55"/>
    </row>
    <row r="34" spans="1:14" ht="14.1" customHeight="1">
      <c r="A34" s="30"/>
      <c r="B34" s="31"/>
      <c r="C34" s="30"/>
      <c r="D34" s="53"/>
      <c r="E34" s="53"/>
      <c r="F34" s="30"/>
      <c r="G34" s="10" t="str">
        <f t="shared" si="2"/>
        <v/>
      </c>
      <c r="H34" s="18" t="str">
        <f t="shared" si="5"/>
        <v/>
      </c>
      <c r="J34" s="54"/>
      <c r="K34" s="54"/>
      <c r="L34" s="54"/>
      <c r="M34" s="34"/>
    </row>
    <row r="35" spans="1:14" ht="14.1" customHeight="1">
      <c r="A35" s="30"/>
      <c r="B35" s="31"/>
      <c r="C35" s="30"/>
      <c r="D35" s="53"/>
      <c r="E35" s="53"/>
      <c r="F35" s="30"/>
      <c r="G35" s="10" t="str">
        <f t="shared" si="2"/>
        <v/>
      </c>
      <c r="H35" s="18" t="str">
        <f t="shared" si="5"/>
        <v/>
      </c>
      <c r="J35" s="43"/>
      <c r="K35" s="43"/>
      <c r="L35" s="43"/>
      <c r="M35" s="34"/>
    </row>
    <row r="36" spans="1:14" ht="14.1" customHeight="1">
      <c r="A36" s="116"/>
      <c r="B36" s="116"/>
      <c r="C36" s="116"/>
      <c r="D36" s="116"/>
      <c r="E36" s="116"/>
      <c r="F36" s="116"/>
      <c r="G36" s="10" t="str">
        <f t="shared" si="2"/>
        <v/>
      </c>
      <c r="H36" s="18" t="str">
        <f t="shared" si="5"/>
        <v/>
      </c>
      <c r="J36" s="43"/>
      <c r="K36" s="43"/>
      <c r="L36" s="80" t="s">
        <v>16</v>
      </c>
      <c r="M36" s="81"/>
      <c r="N36" s="60">
        <f>SUM(N33:N35)</f>
        <v>0</v>
      </c>
    </row>
    <row r="37" spans="1:14" ht="14.1" customHeight="1">
      <c r="A37" s="119" t="s">
        <v>45</v>
      </c>
      <c r="B37" s="120"/>
      <c r="C37" s="120"/>
      <c r="D37" s="120"/>
      <c r="E37" s="121"/>
      <c r="F37" s="125"/>
      <c r="G37" s="125"/>
      <c r="H37" s="125"/>
      <c r="J37" s="43"/>
      <c r="K37" s="43"/>
      <c r="L37" s="82" t="s">
        <v>17</v>
      </c>
      <c r="M37" s="83"/>
      <c r="N37" s="44">
        <f>N36*20%</f>
        <v>0</v>
      </c>
    </row>
    <row r="38" spans="1:14" ht="14.1" customHeight="1">
      <c r="A38" s="117" t="s">
        <v>41</v>
      </c>
      <c r="B38" s="123"/>
      <c r="C38" s="123"/>
      <c r="D38" s="118"/>
      <c r="E38" s="53">
        <f>C15*E15+C16*E16+C17*E17+C18*E18+C19*E19+C20*E20+C21*E21+C22*E22+C23*E23+C24*E24+C25*E25+C26*E26+C27*E27+C28*E28+C29*E29+C30*E30+C31*E31+C32*E32+C33*E33+C34*E34+C35*E35</f>
        <v>60</v>
      </c>
      <c r="F38" s="126"/>
      <c r="G38" s="126"/>
      <c r="H38" s="126"/>
      <c r="J38" s="43"/>
      <c r="K38" s="43"/>
      <c r="L38" s="84" t="s">
        <v>7</v>
      </c>
      <c r="M38" s="85"/>
      <c r="N38" s="59">
        <f>SUM(N36:N37)</f>
        <v>0</v>
      </c>
    </row>
    <row r="39" spans="1:14" ht="14.1" customHeight="1">
      <c r="A39" s="117" t="s">
        <v>42</v>
      </c>
      <c r="B39" s="123"/>
      <c r="C39" s="123"/>
      <c r="D39" s="118"/>
      <c r="E39" s="53">
        <f>D15*E15+D16*E16+D17*E17+D18*E18+D19*E19+D20*E20+D21*E21+D22*E22+D23*E23+D24*E24+D25*E25+D26*E26+D27*E27+D28*E28+D29*E29+D30*E30+D31*E31+D32*E32+D33*E33+D34*E34+D35*E35</f>
        <v>0</v>
      </c>
      <c r="F39" s="126"/>
      <c r="G39" s="126"/>
      <c r="H39" s="126"/>
      <c r="J39" s="68"/>
      <c r="K39" s="68"/>
      <c r="L39" s="68"/>
      <c r="M39" s="34"/>
    </row>
    <row r="40" spans="1:14" ht="14.1" customHeight="1">
      <c r="A40" s="30"/>
      <c r="B40" s="31"/>
      <c r="C40" s="30"/>
      <c r="D40" s="53"/>
      <c r="E40" s="53"/>
      <c r="F40" s="30"/>
      <c r="G40" s="10" t="str">
        <f t="shared" ref="G40" si="6">IF(C40="","",(IF(C40&lt;=2,0.5,IF(C40&gt;=7,0.35,IF(C40=3,0.45,IF(C40=4,0.45,IF(C40=5,0.45,IF(C40=6,0.45,IF(C40=0,"")))))))))</f>
        <v/>
      </c>
      <c r="H40" s="18" t="str">
        <f t="shared" si="3"/>
        <v/>
      </c>
      <c r="J40" s="68"/>
      <c r="K40" s="68"/>
      <c r="L40" s="68"/>
      <c r="M40" s="34"/>
    </row>
    <row r="41" spans="1:14" ht="14.1" customHeight="1">
      <c r="A41" s="30"/>
      <c r="B41" s="31"/>
      <c r="C41" s="30"/>
      <c r="D41" s="53"/>
      <c r="E41" s="53"/>
      <c r="F41" s="104" t="s">
        <v>14</v>
      </c>
      <c r="G41" s="105"/>
      <c r="H41" s="56">
        <f>H44/1.2</f>
        <v>438.07458333333329</v>
      </c>
    </row>
    <row r="42" spans="1:14" ht="14.1" customHeight="1">
      <c r="A42" s="4"/>
      <c r="B42" s="9"/>
      <c r="C42" s="4"/>
      <c r="D42" s="4"/>
      <c r="E42" s="4"/>
      <c r="F42" s="36" t="s">
        <v>15</v>
      </c>
      <c r="G42" s="37">
        <v>0.2</v>
      </c>
      <c r="H42" s="56">
        <f>H44-H41</f>
        <v>87.614916666666659</v>
      </c>
    </row>
    <row r="43" spans="1:14" ht="42" customHeight="1">
      <c r="A43" s="11"/>
      <c r="B43" s="11"/>
      <c r="C43" s="114"/>
      <c r="D43" s="122" t="s">
        <v>2</v>
      </c>
      <c r="E43" s="12"/>
      <c r="F43" s="122" t="s">
        <v>24</v>
      </c>
      <c r="G43" s="122" t="s">
        <v>25</v>
      </c>
      <c r="H43" s="124" t="s">
        <v>4</v>
      </c>
      <c r="I43" s="69"/>
      <c r="J43" s="69"/>
      <c r="K43" s="69"/>
    </row>
    <row r="44" spans="1:14" ht="18.75">
      <c r="A44" s="76"/>
      <c r="B44" s="76"/>
      <c r="C44" s="115"/>
      <c r="D44" s="19">
        <f>SUM(C15:C35)+SUM(D15:D35)</f>
        <v>30</v>
      </c>
      <c r="E44" s="19"/>
      <c r="F44" s="63">
        <f>SUM(F15:F39)</f>
        <v>1501.97</v>
      </c>
      <c r="G44" s="63">
        <f>F44-H44</f>
        <v>976.28050000000007</v>
      </c>
      <c r="H44" s="58">
        <f>SUM(H15:H39)</f>
        <v>525.68949999999995</v>
      </c>
      <c r="L44" s="71" t="s">
        <v>26</v>
      </c>
      <c r="M44" s="72"/>
      <c r="N44" s="57">
        <f>L15-N30+N38</f>
        <v>972.30850000000009</v>
      </c>
    </row>
    <row r="45" spans="1:14" ht="19.5" customHeight="1">
      <c r="A45" s="52" t="s">
        <v>12</v>
      </c>
      <c r="B45" s="20"/>
      <c r="C45" s="21"/>
      <c r="D45" s="21"/>
      <c r="E45" s="21"/>
      <c r="F45" s="13"/>
      <c r="G45" s="13"/>
      <c r="H45" s="22"/>
      <c r="I45" s="70" t="str">
        <f>A45</f>
        <v>Paiement à réception</v>
      </c>
      <c r="J45" s="70"/>
    </row>
    <row r="46" spans="1:14" ht="31.5" customHeight="1">
      <c r="A46" s="67" t="s">
        <v>27</v>
      </c>
      <c r="B46" s="67"/>
      <c r="C46" s="67"/>
      <c r="D46" s="67"/>
      <c r="E46" s="67"/>
      <c r="F46" s="67"/>
      <c r="G46" s="67"/>
      <c r="H46" s="67"/>
      <c r="I46" s="67" t="s">
        <v>27</v>
      </c>
      <c r="J46" s="67"/>
      <c r="K46" s="67"/>
      <c r="L46" s="67"/>
      <c r="M46" s="67"/>
      <c r="N46" s="67"/>
    </row>
  </sheetData>
  <sheetProtection selectLockedCells="1"/>
  <mergeCells count="38">
    <mergeCell ref="L23:M23"/>
    <mergeCell ref="L22:M22"/>
    <mergeCell ref="L28:M28"/>
    <mergeCell ref="L29:M29"/>
    <mergeCell ref="L1:N1"/>
    <mergeCell ref="L21:M21"/>
    <mergeCell ref="L25:M25"/>
    <mergeCell ref="L24:M24"/>
    <mergeCell ref="C9:H9"/>
    <mergeCell ref="F5:H5"/>
    <mergeCell ref="F6:H6"/>
    <mergeCell ref="F41:G41"/>
    <mergeCell ref="A12:D12"/>
    <mergeCell ref="A38:D38"/>
    <mergeCell ref="A39:D39"/>
    <mergeCell ref="A37:E37"/>
    <mergeCell ref="J12:K12"/>
    <mergeCell ref="I18:N18"/>
    <mergeCell ref="L5:N5"/>
    <mergeCell ref="L6:N6"/>
    <mergeCell ref="L7:N7"/>
    <mergeCell ref="K9:N9"/>
    <mergeCell ref="A46:H46"/>
    <mergeCell ref="I46:N46"/>
    <mergeCell ref="L26:M26"/>
    <mergeCell ref="I43:K43"/>
    <mergeCell ref="I45:J45"/>
    <mergeCell ref="L44:M44"/>
    <mergeCell ref="J39:L39"/>
    <mergeCell ref="J40:L40"/>
    <mergeCell ref="I32:N32"/>
    <mergeCell ref="J31:L31"/>
    <mergeCell ref="A44:B44"/>
    <mergeCell ref="J33:M33"/>
    <mergeCell ref="L36:M36"/>
    <mergeCell ref="L37:M37"/>
    <mergeCell ref="L38:M38"/>
    <mergeCell ref="L30:M30"/>
  </mergeCells>
  <conditionalFormatting sqref="H14 A43:H43 A42:E42 N42 N44 N20:N21 J25:L26 J24:K24 J31:M31 I42:L42 I30:L30 J27:M27 I14:L16 I41:N41 I44:L44 K45:N45 C44:H45 N29:N30 J28:L29 I18:N18 K21:L23 D43:E44 J33:J40 K34:M40 N33 N37:N38">
    <cfRule type="notContainsBlanks" dxfId="5" priority="25">
      <formula>LEN(TRIM(A14))&gt;0</formula>
    </cfRule>
  </conditionalFormatting>
  <conditionalFormatting sqref="A41:E41 A40:H40 A17:F30 B32:F35 A15:H16 A32:A36 E38:E39 G16:H36">
    <cfRule type="expression" dxfId="4" priority="21">
      <formula>$A15&lt;&gt;""</formula>
    </cfRule>
  </conditionalFormatting>
  <conditionalFormatting sqref="F42:H42">
    <cfRule type="expression" dxfId="3" priority="19">
      <formula>$A42&lt;&gt;""</formula>
    </cfRule>
  </conditionalFormatting>
  <conditionalFormatting sqref="F41 H41">
    <cfRule type="expression" dxfId="2" priority="20">
      <formula>$A40&lt;&gt;""</formula>
    </cfRule>
  </conditionalFormatting>
  <pageMargins left="0.7" right="0.7" top="0.75" bottom="0.75" header="0.3" footer="0.3"/>
  <pageSetup paperSize="9" orientation="portrait" horizontalDpi="4294967293" verticalDpi="4294967293" r:id="rId1"/>
  <headerFooter>
    <oddFooter>&amp;C&amp;8SARL au capital de 1 000,00 euros - SIRET : 80770799700035&amp;KFF0000
&amp;K000000Garantie financière : 200.000 € - Allianz
Assurance responsabilité civile : Gan Assurances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avril 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2018-02-08T11:02:27Z</cp:lastPrinted>
  <dcterms:created xsi:type="dcterms:W3CDTF">2015-03-13T16:29:55Z</dcterms:created>
  <dcterms:modified xsi:type="dcterms:W3CDTF">2018-06-09T11:07:13Z</dcterms:modified>
</cp:coreProperties>
</file>